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reports\6_22_22\"/>
    </mc:Choice>
  </mc:AlternateContent>
  <xr:revisionPtr revIDLastSave="0" documentId="13_ncr:1_{8466BCCA-2599-4388-8C10-3D6B96007BFA}" xr6:coauthVersionLast="47" xr6:coauthVersionMax="47" xr10:uidLastSave="{00000000-0000-0000-0000-000000000000}"/>
  <bookViews>
    <workbookView xWindow="28680" yWindow="-3525" windowWidth="29040" windowHeight="15840" tabRatio="899" xr2:uid="{00000000-000D-0000-FFFF-FFFF00000000}"/>
  </bookViews>
  <sheets>
    <sheet name="Monthly Analysis" sheetId="1" r:id="rId1"/>
    <sheet name="Monthly Historical Returns" sheetId="2" r:id="rId2"/>
    <sheet name="Weekly Analysis" sheetId="3" r:id="rId3"/>
    <sheet name="Weekly Historical Returns" sheetId="4" r:id="rId4"/>
    <sheet name="Historical Sell-offs" sheetId="10" r:id="rId5"/>
    <sheet name="Grouped Data" sheetId="13" r:id="rId6"/>
    <sheet name="Monthly Analysis (strats)" sheetId="6" r:id="rId7"/>
    <sheet name="Weekly Analysis (strats)" sheetId="8" r:id="rId8"/>
    <sheet name="Historical Sell-offs (strats)" sheetId="11" r:id="rId9"/>
    <sheet name="Weekly Returns (strats)" sheetId="9" r:id="rId10"/>
    <sheet name="Monthly Returns (strats)" sheetId="7" r:id="rId11"/>
    <sheet name="Grouped Data (strats)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3" l="1"/>
  <c r="K6" i="13"/>
  <c r="K7" i="13"/>
  <c r="K8" i="13"/>
  <c r="K4" i="13"/>
  <c r="K12" i="13"/>
  <c r="K14" i="13" s="1"/>
  <c r="K22" i="13" l="1"/>
  <c r="K21" i="13"/>
  <c r="K20" i="13"/>
  <c r="K19" i="13"/>
  <c r="K13" i="13"/>
  <c r="K18" i="13"/>
  <c r="K17" i="13"/>
  <c r="K16" i="13"/>
  <c r="K15" i="13"/>
  <c r="F4" i="1" l="1"/>
  <c r="J10" i="3" l="1"/>
  <c r="I11" i="3" s="1"/>
  <c r="I10" i="3"/>
  <c r="I9" i="3"/>
  <c r="J9" i="3"/>
  <c r="H9" i="3"/>
  <c r="H8" i="3"/>
  <c r="I8" i="3"/>
  <c r="J8" i="3"/>
  <c r="G8" i="3"/>
  <c r="G7" i="3"/>
  <c r="H7" i="3"/>
  <c r="I7" i="3"/>
  <c r="J7" i="3"/>
  <c r="F7" i="3"/>
  <c r="F6" i="3"/>
  <c r="G6" i="3"/>
  <c r="H6" i="3"/>
  <c r="I6" i="3"/>
  <c r="J6" i="3"/>
  <c r="E6" i="3"/>
  <c r="E5" i="3"/>
  <c r="F5" i="3"/>
  <c r="G5" i="3"/>
  <c r="H5" i="3"/>
  <c r="I5" i="3"/>
  <c r="J5" i="3"/>
  <c r="D5" i="3"/>
  <c r="D4" i="3"/>
  <c r="E4" i="3"/>
  <c r="F4" i="3"/>
  <c r="G4" i="3"/>
  <c r="H4" i="3"/>
  <c r="I4" i="3"/>
  <c r="J4" i="3"/>
  <c r="C4" i="3"/>
  <c r="D48" i="1"/>
  <c r="E48" i="1"/>
  <c r="G9" i="3" l="1" a="1"/>
  <c r="G10" i="3" s="1"/>
  <c r="C5" i="3" a="1"/>
  <c r="C8" i="3" s="1"/>
  <c r="F8" i="3" a="1"/>
  <c r="F8" i="3" s="1"/>
  <c r="D6" i="3" a="1"/>
  <c r="D6" i="3" s="1"/>
  <c r="E7" i="3" a="1"/>
  <c r="E7" i="3" s="1"/>
  <c r="H10" i="3" a="1"/>
  <c r="H11" i="3" s="1"/>
  <c r="G11" i="3" l="1"/>
  <c r="G9" i="3"/>
  <c r="C7" i="3"/>
  <c r="C10" i="3"/>
  <c r="C9" i="3"/>
  <c r="C11" i="3"/>
  <c r="C5" i="3"/>
  <c r="C6" i="3"/>
  <c r="F11" i="3"/>
  <c r="D10" i="3"/>
  <c r="D11" i="3"/>
  <c r="E8" i="3"/>
  <c r="E10" i="3"/>
  <c r="E11" i="3"/>
  <c r="F9" i="3"/>
  <c r="D7" i="3"/>
  <c r="D8" i="3"/>
  <c r="E9" i="3"/>
  <c r="F10" i="3"/>
  <c r="D9" i="3"/>
  <c r="H10" i="3"/>
  <c r="J10" i="1" l="1"/>
  <c r="I11" i="1" s="1"/>
  <c r="I10" i="1"/>
  <c r="I9" i="1"/>
  <c r="J9" i="1"/>
  <c r="H9" i="1"/>
  <c r="H8" i="1"/>
  <c r="I8" i="1"/>
  <c r="J8" i="1"/>
  <c r="G8" i="1"/>
  <c r="G7" i="1"/>
  <c r="H7" i="1"/>
  <c r="I7" i="1"/>
  <c r="J7" i="1"/>
  <c r="F7" i="1"/>
  <c r="F6" i="1"/>
  <c r="G6" i="1"/>
  <c r="H6" i="1"/>
  <c r="I6" i="1"/>
  <c r="J6" i="1"/>
  <c r="E6" i="1"/>
  <c r="E5" i="1"/>
  <c r="F5" i="1"/>
  <c r="G5" i="1"/>
  <c r="H5" i="1"/>
  <c r="I5" i="1"/>
  <c r="J5" i="1"/>
  <c r="D5" i="1"/>
  <c r="D4" i="1"/>
  <c r="E4" i="1"/>
  <c r="G4" i="1"/>
  <c r="H4" i="1"/>
  <c r="I4" i="1"/>
  <c r="J4" i="1"/>
  <c r="C4" i="1"/>
  <c r="B12" i="1"/>
  <c r="M11" i="10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" i="4"/>
  <c r="C32" i="3" l="1"/>
  <c r="C18" i="3"/>
  <c r="H10" i="1" a="1"/>
  <c r="H10" i="1" s="1"/>
  <c r="D6" i="1" a="1"/>
  <c r="D10" i="1" s="1"/>
  <c r="F8" i="1" a="1"/>
  <c r="F8" i="1" s="1"/>
  <c r="G9" i="1" a="1"/>
  <c r="G9" i="1" s="1"/>
  <c r="C5" i="1" a="1"/>
  <c r="C5" i="1" s="1"/>
  <c r="E7" i="1" a="1"/>
  <c r="E7" i="1" s="1"/>
  <c r="AJ101" i="2"/>
  <c r="AJ102" i="2"/>
  <c r="AJ103" i="2"/>
  <c r="AJ104" i="2"/>
  <c r="AJ105" i="2"/>
  <c r="AJ106" i="2"/>
  <c r="AJ107" i="2"/>
  <c r="AJ108" i="2"/>
  <c r="AJ109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2" i="2"/>
  <c r="AJ13" i="2"/>
  <c r="AJ14" i="2"/>
  <c r="AJ15" i="2"/>
  <c r="AJ4" i="2"/>
  <c r="AJ5" i="2"/>
  <c r="AJ6" i="2"/>
  <c r="AJ7" i="2"/>
  <c r="AJ8" i="2"/>
  <c r="AJ9" i="2"/>
  <c r="AJ10" i="2"/>
  <c r="AJ11" i="2"/>
  <c r="AJ3" i="2"/>
  <c r="W62" i="2"/>
  <c r="W63" i="2"/>
  <c r="W64" i="2"/>
  <c r="W65" i="2"/>
  <c r="W66" i="2"/>
  <c r="W67" i="2"/>
  <c r="W68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10" i="2"/>
  <c r="W9" i="2"/>
  <c r="W3" i="2"/>
  <c r="W4" i="2"/>
  <c r="W5" i="2"/>
  <c r="W6" i="2"/>
  <c r="W7" i="2"/>
  <c r="W8" i="2"/>
  <c r="A57" i="6"/>
  <c r="A58" i="6" s="1"/>
  <c r="A59" i="6" s="1"/>
  <c r="A60" i="6" s="1"/>
  <c r="A41" i="6"/>
  <c r="A42" i="6" s="1"/>
  <c r="A60" i="8"/>
  <c r="A61" i="8" s="1"/>
  <c r="A62" i="8" s="1"/>
  <c r="A63" i="8" s="1"/>
  <c r="A41" i="8"/>
  <c r="A42" i="8" s="1"/>
  <c r="C6" i="1" l="1"/>
  <c r="C8" i="1"/>
  <c r="C9" i="1"/>
  <c r="H11" i="1"/>
  <c r="F9" i="1"/>
  <c r="F10" i="1"/>
  <c r="F11" i="1"/>
  <c r="D7" i="1"/>
  <c r="D9" i="1"/>
  <c r="D11" i="1"/>
  <c r="D6" i="1"/>
  <c r="E8" i="1"/>
  <c r="D8" i="1"/>
  <c r="E9" i="1"/>
  <c r="G10" i="1"/>
  <c r="G11" i="1"/>
  <c r="C10" i="1"/>
  <c r="C11" i="1"/>
  <c r="E10" i="1"/>
  <c r="E11" i="1"/>
  <c r="C7" i="1"/>
  <c r="C18" i="1"/>
  <c r="C32" i="1"/>
  <c r="A692" i="9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161" i="7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K47" i="3" l="1"/>
  <c r="K52" i="3"/>
  <c r="A2" i="9"/>
  <c r="K62" i="3" l="1"/>
  <c r="K67" i="3"/>
  <c r="K54" i="3"/>
  <c r="K65" i="3"/>
  <c r="K55" i="3"/>
  <c r="K61" i="3"/>
  <c r="K66" i="3"/>
  <c r="K56" i="3"/>
  <c r="K57" i="3"/>
  <c r="K59" i="3"/>
  <c r="K60" i="3"/>
  <c r="K58" i="3"/>
  <c r="K63" i="3"/>
  <c r="K53" i="3"/>
  <c r="K64" i="3"/>
  <c r="M5" i="10"/>
  <c r="M6" i="10"/>
  <c r="M7" i="10"/>
  <c r="M8" i="10"/>
  <c r="M9" i="10"/>
  <c r="M10" i="10"/>
  <c r="M4" i="10"/>
  <c r="AT2" i="4" l="1"/>
  <c r="AG2" i="4"/>
  <c r="J2" i="4"/>
  <c r="A3" i="9"/>
  <c r="AR2" i="2"/>
  <c r="AE2" i="2"/>
  <c r="J2" i="2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47" i="8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28" i="8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7" i="6"/>
  <c r="A48" i="6" s="1"/>
  <c r="A49" i="6" s="1"/>
  <c r="A50" i="6" s="1"/>
  <c r="A51" i="6" s="1"/>
  <c r="A52" i="6" s="1"/>
  <c r="A53" i="6" s="1"/>
  <c r="A54" i="6" s="1"/>
  <c r="A55" i="6" s="1"/>
  <c r="A56" i="6" s="1"/>
  <c r="A28" i="6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J16" i="4" l="1"/>
  <c r="J28" i="4"/>
  <c r="J40" i="4"/>
  <c r="J52" i="4"/>
  <c r="J64" i="4"/>
  <c r="J76" i="4"/>
  <c r="J88" i="4"/>
  <c r="J100" i="4"/>
  <c r="J112" i="4"/>
  <c r="J124" i="4"/>
  <c r="J136" i="4"/>
  <c r="J148" i="4"/>
  <c r="J160" i="4"/>
  <c r="J172" i="4"/>
  <c r="J184" i="4"/>
  <c r="J196" i="4"/>
  <c r="J208" i="4"/>
  <c r="J220" i="4"/>
  <c r="J232" i="4"/>
  <c r="J244" i="4"/>
  <c r="J256" i="4"/>
  <c r="J268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51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J185" i="4"/>
  <c r="J197" i="4"/>
  <c r="J209" i="4"/>
  <c r="J221" i="4"/>
  <c r="J233" i="4"/>
  <c r="J245" i="4"/>
  <c r="J257" i="4"/>
  <c r="J269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4" i="4"/>
  <c r="J750" i="4"/>
  <c r="J18" i="4"/>
  <c r="J30" i="4"/>
  <c r="J42" i="4"/>
  <c r="J54" i="4"/>
  <c r="J66" i="4"/>
  <c r="J78" i="4"/>
  <c r="J90" i="4"/>
  <c r="J102" i="4"/>
  <c r="J114" i="4"/>
  <c r="J126" i="4"/>
  <c r="J138" i="4"/>
  <c r="J150" i="4"/>
  <c r="J162" i="4"/>
  <c r="J174" i="4"/>
  <c r="J186" i="4"/>
  <c r="J198" i="4"/>
  <c r="J210" i="4"/>
  <c r="J222" i="4"/>
  <c r="J234" i="4"/>
  <c r="J246" i="4"/>
  <c r="J258" i="4"/>
  <c r="J270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5" i="4"/>
  <c r="J749" i="4"/>
  <c r="J19" i="4"/>
  <c r="J31" i="4"/>
  <c r="J43" i="4"/>
  <c r="J55" i="4"/>
  <c r="J67" i="4"/>
  <c r="J79" i="4"/>
  <c r="J91" i="4"/>
  <c r="J103" i="4"/>
  <c r="J115" i="4"/>
  <c r="J127" i="4"/>
  <c r="J139" i="4"/>
  <c r="J151" i="4"/>
  <c r="J163" i="4"/>
  <c r="J175" i="4"/>
  <c r="J187" i="4"/>
  <c r="J199" i="4"/>
  <c r="J211" i="4"/>
  <c r="J223" i="4"/>
  <c r="J235" i="4"/>
  <c r="J247" i="4"/>
  <c r="J259" i="4"/>
  <c r="J271" i="4"/>
  <c r="J283" i="4"/>
  <c r="J295" i="4"/>
  <c r="J307" i="4"/>
  <c r="J319" i="4"/>
  <c r="J331" i="4"/>
  <c r="J343" i="4"/>
  <c r="J355" i="4"/>
  <c r="J367" i="4"/>
  <c r="J379" i="4"/>
  <c r="J391" i="4"/>
  <c r="J403" i="4"/>
  <c r="J415" i="4"/>
  <c r="J427" i="4"/>
  <c r="J439" i="4"/>
  <c r="J451" i="4"/>
  <c r="J463" i="4"/>
  <c r="J475" i="4"/>
  <c r="J487" i="4"/>
  <c r="J499" i="4"/>
  <c r="J511" i="4"/>
  <c r="J523" i="4"/>
  <c r="J535" i="4"/>
  <c r="J547" i="4"/>
  <c r="J559" i="4"/>
  <c r="J571" i="4"/>
  <c r="J583" i="4"/>
  <c r="J595" i="4"/>
  <c r="J607" i="4"/>
  <c r="J619" i="4"/>
  <c r="J631" i="4"/>
  <c r="J643" i="4"/>
  <c r="J655" i="4"/>
  <c r="J667" i="4"/>
  <c r="J679" i="4"/>
  <c r="J691" i="4"/>
  <c r="J703" i="4"/>
  <c r="J715" i="4"/>
  <c r="J727" i="4"/>
  <c r="J739" i="4"/>
  <c r="J6" i="4"/>
  <c r="J8" i="4"/>
  <c r="J20" i="4"/>
  <c r="J32" i="4"/>
  <c r="J44" i="4"/>
  <c r="J56" i="4"/>
  <c r="J68" i="4"/>
  <c r="J80" i="4"/>
  <c r="J92" i="4"/>
  <c r="J104" i="4"/>
  <c r="J116" i="4"/>
  <c r="J128" i="4"/>
  <c r="J140" i="4"/>
  <c r="J152" i="4"/>
  <c r="J164" i="4"/>
  <c r="J176" i="4"/>
  <c r="J188" i="4"/>
  <c r="J200" i="4"/>
  <c r="J212" i="4"/>
  <c r="J224" i="4"/>
  <c r="J236" i="4"/>
  <c r="J248" i="4"/>
  <c r="J260" i="4"/>
  <c r="J272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" i="4"/>
  <c r="J9" i="4"/>
  <c r="J21" i="4"/>
  <c r="J33" i="4"/>
  <c r="J45" i="4"/>
  <c r="J57" i="4"/>
  <c r="J69" i="4"/>
  <c r="J81" i="4"/>
  <c r="J93" i="4"/>
  <c r="J105" i="4"/>
  <c r="J117" i="4"/>
  <c r="J129" i="4"/>
  <c r="J141" i="4"/>
  <c r="J153" i="4"/>
  <c r="J165" i="4"/>
  <c r="J177" i="4"/>
  <c r="J189" i="4"/>
  <c r="J201" i="4"/>
  <c r="J213" i="4"/>
  <c r="J225" i="4"/>
  <c r="J237" i="4"/>
  <c r="J249" i="4"/>
  <c r="J261" i="4"/>
  <c r="J273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3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J191" i="4"/>
  <c r="J203" i="4"/>
  <c r="J215" i="4"/>
  <c r="J227" i="4"/>
  <c r="J239" i="4"/>
  <c r="J251" i="4"/>
  <c r="J263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12" i="4"/>
  <c r="J24" i="4"/>
  <c r="J36" i="4"/>
  <c r="J48" i="4"/>
  <c r="J60" i="4"/>
  <c r="J72" i="4"/>
  <c r="J84" i="4"/>
  <c r="J96" i="4"/>
  <c r="J108" i="4"/>
  <c r="J120" i="4"/>
  <c r="J132" i="4"/>
  <c r="J144" i="4"/>
  <c r="J156" i="4"/>
  <c r="J168" i="4"/>
  <c r="J180" i="4"/>
  <c r="J192" i="4"/>
  <c r="J204" i="4"/>
  <c r="J216" i="4"/>
  <c r="J228" i="4"/>
  <c r="J240" i="4"/>
  <c r="J252" i="4"/>
  <c r="J264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13" i="4"/>
  <c r="J25" i="4"/>
  <c r="J37" i="4"/>
  <c r="J49" i="4"/>
  <c r="J61" i="4"/>
  <c r="J73" i="4"/>
  <c r="J85" i="4"/>
  <c r="J97" i="4"/>
  <c r="J109" i="4"/>
  <c r="J121" i="4"/>
  <c r="J133" i="4"/>
  <c r="J145" i="4"/>
  <c r="J157" i="4"/>
  <c r="J169" i="4"/>
  <c r="J181" i="4"/>
  <c r="J193" i="4"/>
  <c r="J205" i="4"/>
  <c r="J217" i="4"/>
  <c r="J229" i="4"/>
  <c r="J241" i="4"/>
  <c r="J253" i="4"/>
  <c r="J265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14" i="4"/>
  <c r="J26" i="4"/>
  <c r="J38" i="4"/>
  <c r="J50" i="4"/>
  <c r="J62" i="4"/>
  <c r="J98" i="4"/>
  <c r="J170" i="4"/>
  <c r="J242" i="4"/>
  <c r="J314" i="4"/>
  <c r="J386" i="4"/>
  <c r="J458" i="4"/>
  <c r="J530" i="4"/>
  <c r="J602" i="4"/>
  <c r="J674" i="4"/>
  <c r="J746" i="4"/>
  <c r="J99" i="4"/>
  <c r="J171" i="4"/>
  <c r="J243" i="4"/>
  <c r="J315" i="4"/>
  <c r="J387" i="4"/>
  <c r="J459" i="4"/>
  <c r="J531" i="4"/>
  <c r="J603" i="4"/>
  <c r="J675" i="4"/>
  <c r="J747" i="4"/>
  <c r="J110" i="4"/>
  <c r="J182" i="4"/>
  <c r="J254" i="4"/>
  <c r="J326" i="4"/>
  <c r="J398" i="4"/>
  <c r="J470" i="4"/>
  <c r="J542" i="4"/>
  <c r="J614" i="4"/>
  <c r="J686" i="4"/>
  <c r="J15" i="4"/>
  <c r="J111" i="4"/>
  <c r="J183" i="4"/>
  <c r="J255" i="4"/>
  <c r="J327" i="4"/>
  <c r="J399" i="4"/>
  <c r="J471" i="4"/>
  <c r="J543" i="4"/>
  <c r="J615" i="4"/>
  <c r="J687" i="4"/>
  <c r="J27" i="4"/>
  <c r="J122" i="4"/>
  <c r="J194" i="4"/>
  <c r="J266" i="4"/>
  <c r="J338" i="4"/>
  <c r="J410" i="4"/>
  <c r="J482" i="4"/>
  <c r="J554" i="4"/>
  <c r="J626" i="4"/>
  <c r="J698" i="4"/>
  <c r="J39" i="4"/>
  <c r="J123" i="4"/>
  <c r="J195" i="4"/>
  <c r="J267" i="4"/>
  <c r="J339" i="4"/>
  <c r="J411" i="4"/>
  <c r="J483" i="4"/>
  <c r="J555" i="4"/>
  <c r="J627" i="4"/>
  <c r="J699" i="4"/>
  <c r="J51" i="4"/>
  <c r="J134" i="4"/>
  <c r="J206" i="4"/>
  <c r="J278" i="4"/>
  <c r="J350" i="4"/>
  <c r="J422" i="4"/>
  <c r="J494" i="4"/>
  <c r="J566" i="4"/>
  <c r="J638" i="4"/>
  <c r="J710" i="4"/>
  <c r="J63" i="4"/>
  <c r="J135" i="4"/>
  <c r="J207" i="4"/>
  <c r="J279" i="4"/>
  <c r="J351" i="4"/>
  <c r="J423" i="4"/>
  <c r="J495" i="4"/>
  <c r="J567" i="4"/>
  <c r="J639" i="4"/>
  <c r="J711" i="4"/>
  <c r="J74" i="4"/>
  <c r="J146" i="4"/>
  <c r="J218" i="4"/>
  <c r="J290" i="4"/>
  <c r="J362" i="4"/>
  <c r="J434" i="4"/>
  <c r="J506" i="4"/>
  <c r="J578" i="4"/>
  <c r="J650" i="4"/>
  <c r="J722" i="4"/>
  <c r="J75" i="4"/>
  <c r="J147" i="4"/>
  <c r="J219" i="4"/>
  <c r="J291" i="4"/>
  <c r="J363" i="4"/>
  <c r="J435" i="4"/>
  <c r="J507" i="4"/>
  <c r="J579" i="4"/>
  <c r="J651" i="4"/>
  <c r="J723" i="4"/>
  <c r="J231" i="4"/>
  <c r="J447" i="4"/>
  <c r="J663" i="4"/>
  <c r="J735" i="4"/>
  <c r="J86" i="4"/>
  <c r="J158" i="4"/>
  <c r="J230" i="4"/>
  <c r="J302" i="4"/>
  <c r="J374" i="4"/>
  <c r="J446" i="4"/>
  <c r="J518" i="4"/>
  <c r="J590" i="4"/>
  <c r="J662" i="4"/>
  <c r="J734" i="4"/>
  <c r="J87" i="4"/>
  <c r="J159" i="4"/>
  <c r="J303" i="4"/>
  <c r="J375" i="4"/>
  <c r="J519" i="4"/>
  <c r="J591" i="4"/>
  <c r="J172" i="2"/>
  <c r="J13" i="2"/>
  <c r="J25" i="2"/>
  <c r="J37" i="2"/>
  <c r="J49" i="2"/>
  <c r="J61" i="2"/>
  <c r="J73" i="2"/>
  <c r="J85" i="2"/>
  <c r="J97" i="2"/>
  <c r="J109" i="2"/>
  <c r="J133" i="2"/>
  <c r="J145" i="2"/>
  <c r="J175" i="2"/>
  <c r="J173" i="2"/>
  <c r="J14" i="2"/>
  <c r="J26" i="2"/>
  <c r="J38" i="2"/>
  <c r="J50" i="2"/>
  <c r="J62" i="2"/>
  <c r="J74" i="2"/>
  <c r="J86" i="2"/>
  <c r="J98" i="2"/>
  <c r="J110" i="2"/>
  <c r="J122" i="2"/>
  <c r="J134" i="2"/>
  <c r="J146" i="2"/>
  <c r="J158" i="2"/>
  <c r="J116" i="2"/>
  <c r="J22" i="2"/>
  <c r="J47" i="2"/>
  <c r="J162" i="2"/>
  <c r="J174" i="2"/>
  <c r="J15" i="2"/>
  <c r="J27" i="2"/>
  <c r="J39" i="2"/>
  <c r="J51" i="2"/>
  <c r="J63" i="2"/>
  <c r="J75" i="2"/>
  <c r="J87" i="2"/>
  <c r="J99" i="2"/>
  <c r="J111" i="2"/>
  <c r="J123" i="2"/>
  <c r="J135" i="2"/>
  <c r="J147" i="2"/>
  <c r="J159" i="2"/>
  <c r="J44" i="2"/>
  <c r="J58" i="2"/>
  <c r="J170" i="2"/>
  <c r="J143" i="2"/>
  <c r="J163" i="2"/>
  <c r="J4" i="2"/>
  <c r="J16" i="2"/>
  <c r="J28" i="2"/>
  <c r="J40" i="2"/>
  <c r="J52" i="2"/>
  <c r="J64" i="2"/>
  <c r="J76" i="2"/>
  <c r="J88" i="2"/>
  <c r="J100" i="2"/>
  <c r="J112" i="2"/>
  <c r="J124" i="2"/>
  <c r="J136" i="2"/>
  <c r="J148" i="2"/>
  <c r="J160" i="2"/>
  <c r="J68" i="2"/>
  <c r="J140" i="2"/>
  <c r="J10" i="2"/>
  <c r="J23" i="2"/>
  <c r="J95" i="2"/>
  <c r="J164" i="2"/>
  <c r="J5" i="2"/>
  <c r="J17" i="2"/>
  <c r="J29" i="2"/>
  <c r="J41" i="2"/>
  <c r="J53" i="2"/>
  <c r="J65" i="2"/>
  <c r="J77" i="2"/>
  <c r="J89" i="2"/>
  <c r="J101" i="2"/>
  <c r="J113" i="2"/>
  <c r="J125" i="2"/>
  <c r="J137" i="2"/>
  <c r="J149" i="2"/>
  <c r="J161" i="2"/>
  <c r="J32" i="2"/>
  <c r="J152" i="2"/>
  <c r="J70" i="2"/>
  <c r="J106" i="2"/>
  <c r="J130" i="2"/>
  <c r="J35" i="2"/>
  <c r="J107" i="2"/>
  <c r="J165" i="2"/>
  <c r="J6" i="2"/>
  <c r="J18" i="2"/>
  <c r="J30" i="2"/>
  <c r="J42" i="2"/>
  <c r="J54" i="2"/>
  <c r="J66" i="2"/>
  <c r="J78" i="2"/>
  <c r="J90" i="2"/>
  <c r="J102" i="2"/>
  <c r="J114" i="2"/>
  <c r="J126" i="2"/>
  <c r="J138" i="2"/>
  <c r="J150" i="2"/>
  <c r="J3" i="2"/>
  <c r="J104" i="2"/>
  <c r="J34" i="2"/>
  <c r="J154" i="2"/>
  <c r="J83" i="2"/>
  <c r="J166" i="2"/>
  <c r="J7" i="2"/>
  <c r="J19" i="2"/>
  <c r="J31" i="2"/>
  <c r="J43" i="2"/>
  <c r="J55" i="2"/>
  <c r="J67" i="2"/>
  <c r="J79" i="2"/>
  <c r="J91" i="2"/>
  <c r="J103" i="2"/>
  <c r="J115" i="2"/>
  <c r="J127" i="2"/>
  <c r="J139" i="2"/>
  <c r="J151" i="2"/>
  <c r="J92" i="2"/>
  <c r="J46" i="2"/>
  <c r="J59" i="2"/>
  <c r="J155" i="2"/>
  <c r="J167" i="2"/>
  <c r="J8" i="2"/>
  <c r="J20" i="2"/>
  <c r="J56" i="2"/>
  <c r="J80" i="2"/>
  <c r="J128" i="2"/>
  <c r="J169" i="2"/>
  <c r="J118" i="2"/>
  <c r="J71" i="2"/>
  <c r="J131" i="2"/>
  <c r="J168" i="2"/>
  <c r="J9" i="2"/>
  <c r="J21" i="2"/>
  <c r="J33" i="2"/>
  <c r="J45" i="2"/>
  <c r="J57" i="2"/>
  <c r="J69" i="2"/>
  <c r="J81" i="2"/>
  <c r="J93" i="2"/>
  <c r="J105" i="2"/>
  <c r="J117" i="2"/>
  <c r="J129" i="2"/>
  <c r="J141" i="2"/>
  <c r="J153" i="2"/>
  <c r="J82" i="2"/>
  <c r="J94" i="2"/>
  <c r="J142" i="2"/>
  <c r="J11" i="2"/>
  <c r="J119" i="2"/>
  <c r="J171" i="2"/>
  <c r="J12" i="2"/>
  <c r="J24" i="2"/>
  <c r="J36" i="2"/>
  <c r="J48" i="2"/>
  <c r="J60" i="2"/>
  <c r="J72" i="2"/>
  <c r="J84" i="2"/>
  <c r="J96" i="2"/>
  <c r="J108" i="2"/>
  <c r="J120" i="2"/>
  <c r="J132" i="2"/>
  <c r="J144" i="2"/>
  <c r="J156" i="2"/>
  <c r="J121" i="2"/>
  <c r="J157" i="2"/>
  <c r="A4" i="9"/>
  <c r="H12" i="3" l="1"/>
  <c r="G12" i="3"/>
  <c r="F12" i="3"/>
  <c r="E12" i="3"/>
  <c r="D12" i="3"/>
  <c r="C12" i="3"/>
  <c r="I12" i="3"/>
  <c r="J12" i="3"/>
  <c r="I12" i="1"/>
  <c r="D12" i="1"/>
  <c r="E12" i="1"/>
  <c r="F12" i="1"/>
  <c r="G12" i="1"/>
  <c r="H12" i="1"/>
  <c r="J12" i="1"/>
  <c r="C12" i="1"/>
  <c r="A5" i="9"/>
  <c r="Z1" i="4"/>
  <c r="AM1" i="4"/>
  <c r="E47" i="3"/>
  <c r="F47" i="3"/>
  <c r="G47" i="3"/>
  <c r="H47" i="3"/>
  <c r="I47" i="3"/>
  <c r="J47" i="3"/>
  <c r="E48" i="3"/>
  <c r="F48" i="3"/>
  <c r="G48" i="3"/>
  <c r="H48" i="3"/>
  <c r="I48" i="3"/>
  <c r="J48" i="3"/>
  <c r="K48" i="3"/>
  <c r="D48" i="3"/>
  <c r="D47" i="3"/>
  <c r="C47" i="3"/>
  <c r="AM399" i="4" l="1"/>
  <c r="AM402" i="4"/>
  <c r="AM405" i="4"/>
  <c r="AM408" i="4"/>
  <c r="AM411" i="4"/>
  <c r="AM414" i="4"/>
  <c r="AM417" i="4"/>
  <c r="AM420" i="4"/>
  <c r="AM423" i="4"/>
  <c r="AM5" i="4"/>
  <c r="AM8" i="4"/>
  <c r="AM11" i="4"/>
  <c r="AM14" i="4"/>
  <c r="AM17" i="4"/>
  <c r="AM20" i="4"/>
  <c r="AM23" i="4"/>
  <c r="AM26" i="4"/>
  <c r="AM29" i="4"/>
  <c r="AM32" i="4"/>
  <c r="AM35" i="4"/>
  <c r="AM38" i="4"/>
  <c r="AM41" i="4"/>
  <c r="AM44" i="4"/>
  <c r="AM47" i="4"/>
  <c r="AM50" i="4"/>
  <c r="AM53" i="4"/>
  <c r="AM56" i="4"/>
  <c r="AM59" i="4"/>
  <c r="AM62" i="4"/>
  <c r="AM65" i="4"/>
  <c r="AM68" i="4"/>
  <c r="AM71" i="4"/>
  <c r="AM74" i="4"/>
  <c r="AM77" i="4"/>
  <c r="AM80" i="4"/>
  <c r="AM83" i="4"/>
  <c r="AM86" i="4"/>
  <c r="AM89" i="4"/>
  <c r="AM92" i="4"/>
  <c r="AM95" i="4"/>
  <c r="AM98" i="4"/>
  <c r="AM101" i="4"/>
  <c r="AM104" i="4"/>
  <c r="AM401" i="4"/>
  <c r="AM404" i="4"/>
  <c r="AM407" i="4"/>
  <c r="AM410" i="4"/>
  <c r="AM413" i="4"/>
  <c r="AM416" i="4"/>
  <c r="AM419" i="4"/>
  <c r="AM422" i="4"/>
  <c r="AM4" i="4"/>
  <c r="AM7" i="4"/>
  <c r="AM10" i="4"/>
  <c r="AM13" i="4"/>
  <c r="AM16" i="4"/>
  <c r="AM19" i="4"/>
  <c r="AM22" i="4"/>
  <c r="AM25" i="4"/>
  <c r="AM28" i="4"/>
  <c r="AM31" i="4"/>
  <c r="AM34" i="4"/>
  <c r="AM37" i="4"/>
  <c r="AM40" i="4"/>
  <c r="AM43" i="4"/>
  <c r="AM46" i="4"/>
  <c r="AM49" i="4"/>
  <c r="AM52" i="4"/>
  <c r="AM55" i="4"/>
  <c r="AM58" i="4"/>
  <c r="AM61" i="4"/>
  <c r="AM64" i="4"/>
  <c r="AM67" i="4"/>
  <c r="AM70" i="4"/>
  <c r="AM73" i="4"/>
  <c r="AM76" i="4"/>
  <c r="AM79" i="4"/>
  <c r="AM82" i="4"/>
  <c r="AM85" i="4"/>
  <c r="AM88" i="4"/>
  <c r="AM91" i="4"/>
  <c r="AM94" i="4"/>
  <c r="AM97" i="4"/>
  <c r="AM400" i="4"/>
  <c r="AM403" i="4"/>
  <c r="AM406" i="4"/>
  <c r="AM409" i="4"/>
  <c r="AM412" i="4"/>
  <c r="AM415" i="4"/>
  <c r="AM418" i="4"/>
  <c r="AM421" i="4"/>
  <c r="AM424" i="4"/>
  <c r="AM6" i="4"/>
  <c r="AM9" i="4"/>
  <c r="AM12" i="4"/>
  <c r="AM15" i="4"/>
  <c r="AM18" i="4"/>
  <c r="AM21" i="4"/>
  <c r="AM24" i="4"/>
  <c r="AM27" i="4"/>
  <c r="AM30" i="4"/>
  <c r="AM33" i="4"/>
  <c r="AM36" i="4"/>
  <c r="AM39" i="4"/>
  <c r="AM42" i="4"/>
  <c r="AM45" i="4"/>
  <c r="AM48" i="4"/>
  <c r="AM51" i="4"/>
  <c r="AM54" i="4"/>
  <c r="AM57" i="4"/>
  <c r="AM60" i="4"/>
  <c r="AM63" i="4"/>
  <c r="AM66" i="4"/>
  <c r="AM69" i="4"/>
  <c r="AM72" i="4"/>
  <c r="AM75" i="4"/>
  <c r="AM78" i="4"/>
  <c r="AM81" i="4"/>
  <c r="AM84" i="4"/>
  <c r="AM87" i="4"/>
  <c r="AM90" i="4"/>
  <c r="AM93" i="4"/>
  <c r="AM96" i="4"/>
  <c r="AM99" i="4"/>
  <c r="AM102" i="4"/>
  <c r="AM105" i="4"/>
  <c r="AM108" i="4"/>
  <c r="AM111" i="4"/>
  <c r="AM114" i="4"/>
  <c r="AM117" i="4"/>
  <c r="AM120" i="4"/>
  <c r="AM123" i="4"/>
  <c r="AM126" i="4"/>
  <c r="AM129" i="4"/>
  <c r="AM132" i="4"/>
  <c r="AM135" i="4"/>
  <c r="AM138" i="4"/>
  <c r="AM141" i="4"/>
  <c r="AM144" i="4"/>
  <c r="AM147" i="4"/>
  <c r="AM150" i="4"/>
  <c r="AM153" i="4"/>
  <c r="AM156" i="4"/>
  <c r="AM159" i="4"/>
  <c r="AM162" i="4"/>
  <c r="AM165" i="4"/>
  <c r="AM168" i="4"/>
  <c r="AM171" i="4"/>
  <c r="AM174" i="4"/>
  <c r="AM177" i="4"/>
  <c r="AM180" i="4"/>
  <c r="AM183" i="4"/>
  <c r="AM186" i="4"/>
  <c r="AM189" i="4"/>
  <c r="AM192" i="4"/>
  <c r="AM195" i="4"/>
  <c r="AM198" i="4"/>
  <c r="AM201" i="4"/>
  <c r="AM204" i="4"/>
  <c r="AM207" i="4"/>
  <c r="AM210" i="4"/>
  <c r="AM213" i="4"/>
  <c r="AM216" i="4"/>
  <c r="AM219" i="4"/>
  <c r="AM222" i="4"/>
  <c r="AM225" i="4"/>
  <c r="AM228" i="4"/>
  <c r="AM100" i="4"/>
  <c r="AM103" i="4"/>
  <c r="AM107" i="4"/>
  <c r="AM110" i="4"/>
  <c r="AM113" i="4"/>
  <c r="AM116" i="4"/>
  <c r="AM119" i="4"/>
  <c r="AM122" i="4"/>
  <c r="AM125" i="4"/>
  <c r="AM128" i="4"/>
  <c r="AM131" i="4"/>
  <c r="AM134" i="4"/>
  <c r="AM137" i="4"/>
  <c r="AM140" i="4"/>
  <c r="AM143" i="4"/>
  <c r="AM146" i="4"/>
  <c r="AM149" i="4"/>
  <c r="AM152" i="4"/>
  <c r="AM155" i="4"/>
  <c r="AM158" i="4"/>
  <c r="AM161" i="4"/>
  <c r="AM164" i="4"/>
  <c r="AM167" i="4"/>
  <c r="AM170" i="4"/>
  <c r="AM173" i="4"/>
  <c r="AM176" i="4"/>
  <c r="AM179" i="4"/>
  <c r="AM182" i="4"/>
  <c r="AM185" i="4"/>
  <c r="AM188" i="4"/>
  <c r="AM191" i="4"/>
  <c r="AM194" i="4"/>
  <c r="AM197" i="4"/>
  <c r="AM200" i="4"/>
  <c r="AM203" i="4"/>
  <c r="AM206" i="4"/>
  <c r="AM209" i="4"/>
  <c r="AM212" i="4"/>
  <c r="AM215" i="4"/>
  <c r="AM218" i="4"/>
  <c r="AM221" i="4"/>
  <c r="AM224" i="4"/>
  <c r="AM227" i="4"/>
  <c r="AM106" i="4"/>
  <c r="AM109" i="4"/>
  <c r="AM112" i="4"/>
  <c r="AM115" i="4"/>
  <c r="AM118" i="4"/>
  <c r="AM121" i="4"/>
  <c r="AM124" i="4"/>
  <c r="AM127" i="4"/>
  <c r="AM130" i="4"/>
  <c r="AM133" i="4"/>
  <c r="AM136" i="4"/>
  <c r="AM139" i="4"/>
  <c r="AM142" i="4"/>
  <c r="AM145" i="4"/>
  <c r="AM148" i="4"/>
  <c r="AM151" i="4"/>
  <c r="AM154" i="4"/>
  <c r="AM157" i="4"/>
  <c r="AM160" i="4"/>
  <c r="AM163" i="4"/>
  <c r="AM166" i="4"/>
  <c r="AM169" i="4"/>
  <c r="AM172" i="4"/>
  <c r="AM175" i="4"/>
  <c r="AM178" i="4"/>
  <c r="AM181" i="4"/>
  <c r="AM184" i="4"/>
  <c r="AM187" i="4"/>
  <c r="AM190" i="4"/>
  <c r="AM193" i="4"/>
  <c r="AM196" i="4"/>
  <c r="AM199" i="4"/>
  <c r="AM202" i="4"/>
  <c r="AM205" i="4"/>
  <c r="AM208" i="4"/>
  <c r="AM211" i="4"/>
  <c r="AM214" i="4"/>
  <c r="AM217" i="4"/>
  <c r="AM220" i="4"/>
  <c r="AM223" i="4"/>
  <c r="AM226" i="4"/>
  <c r="AM231" i="4"/>
  <c r="AM234" i="4"/>
  <c r="AM237" i="4"/>
  <c r="AM240" i="4"/>
  <c r="AM243" i="4"/>
  <c r="AM246" i="4"/>
  <c r="AM249" i="4"/>
  <c r="AM252" i="4"/>
  <c r="AM255" i="4"/>
  <c r="AM258" i="4"/>
  <c r="AM261" i="4"/>
  <c r="AM264" i="4"/>
  <c r="AM267" i="4"/>
  <c r="AM270" i="4"/>
  <c r="AM273" i="4"/>
  <c r="AM276" i="4"/>
  <c r="AM279" i="4"/>
  <c r="AM282" i="4"/>
  <c r="AM285" i="4"/>
  <c r="AM288" i="4"/>
  <c r="AM291" i="4"/>
  <c r="AM294" i="4"/>
  <c r="AM297" i="4"/>
  <c r="AM300" i="4"/>
  <c r="AM303" i="4"/>
  <c r="AM306" i="4"/>
  <c r="AM309" i="4"/>
  <c r="AM312" i="4"/>
  <c r="AM315" i="4"/>
  <c r="AM318" i="4"/>
  <c r="AM321" i="4"/>
  <c r="AM324" i="4"/>
  <c r="AM327" i="4"/>
  <c r="AM330" i="4"/>
  <c r="AM333" i="4"/>
  <c r="AM336" i="4"/>
  <c r="AM339" i="4"/>
  <c r="AM342" i="4"/>
  <c r="AM345" i="4"/>
  <c r="AM348" i="4"/>
  <c r="AM351" i="4"/>
  <c r="AM230" i="4"/>
  <c r="AM233" i="4"/>
  <c r="AM236" i="4"/>
  <c r="AM239" i="4"/>
  <c r="AM242" i="4"/>
  <c r="AM245" i="4"/>
  <c r="AM248" i="4"/>
  <c r="AM251" i="4"/>
  <c r="AM254" i="4"/>
  <c r="AM257" i="4"/>
  <c r="AM260" i="4"/>
  <c r="AM263" i="4"/>
  <c r="AM266" i="4"/>
  <c r="AM269" i="4"/>
  <c r="AM272" i="4"/>
  <c r="AM275" i="4"/>
  <c r="AM278" i="4"/>
  <c r="AM281" i="4"/>
  <c r="AM284" i="4"/>
  <c r="AM287" i="4"/>
  <c r="AM290" i="4"/>
  <c r="AM293" i="4"/>
  <c r="AM296" i="4"/>
  <c r="AM299" i="4"/>
  <c r="AM302" i="4"/>
  <c r="AM305" i="4"/>
  <c r="AM308" i="4"/>
  <c r="AM311" i="4"/>
  <c r="AM314" i="4"/>
  <c r="AM317" i="4"/>
  <c r="AM320" i="4"/>
  <c r="AM323" i="4"/>
  <c r="AM326" i="4"/>
  <c r="AM329" i="4"/>
  <c r="AM332" i="4"/>
  <c r="AM335" i="4"/>
  <c r="AM338" i="4"/>
  <c r="AM341" i="4"/>
  <c r="AM344" i="4"/>
  <c r="AM347" i="4"/>
  <c r="AM350" i="4"/>
  <c r="AM232" i="4"/>
  <c r="AM235" i="4"/>
  <c r="AM238" i="4"/>
  <c r="AM241" i="4"/>
  <c r="AM244" i="4"/>
  <c r="AM247" i="4"/>
  <c r="AM250" i="4"/>
  <c r="AM253" i="4"/>
  <c r="AM256" i="4"/>
  <c r="AM259" i="4"/>
  <c r="AM262" i="4"/>
  <c r="AM265" i="4"/>
  <c r="AM268" i="4"/>
  <c r="AM271" i="4"/>
  <c r="AM274" i="4"/>
  <c r="AM277" i="4"/>
  <c r="AM280" i="4"/>
  <c r="AM283" i="4"/>
  <c r="AM286" i="4"/>
  <c r="AM289" i="4"/>
  <c r="AM292" i="4"/>
  <c r="AM295" i="4"/>
  <c r="AM298" i="4"/>
  <c r="AM301" i="4"/>
  <c r="AM304" i="4"/>
  <c r="AM307" i="4"/>
  <c r="AM310" i="4"/>
  <c r="AM313" i="4"/>
  <c r="AM316" i="4"/>
  <c r="AM319" i="4"/>
  <c r="AM322" i="4"/>
  <c r="AM325" i="4"/>
  <c r="AM328" i="4"/>
  <c r="AM331" i="4"/>
  <c r="AM334" i="4"/>
  <c r="AM337" i="4"/>
  <c r="AM340" i="4"/>
  <c r="AM343" i="4"/>
  <c r="AM346" i="4"/>
  <c r="AM349" i="4"/>
  <c r="AM352" i="4"/>
  <c r="AM229" i="4"/>
  <c r="AM357" i="4"/>
  <c r="AM360" i="4"/>
  <c r="AM363" i="4"/>
  <c r="AM366" i="4"/>
  <c r="AM369" i="4"/>
  <c r="AM372" i="4"/>
  <c r="AM375" i="4"/>
  <c r="AM378" i="4"/>
  <c r="AM381" i="4"/>
  <c r="AM384" i="4"/>
  <c r="AM387" i="4"/>
  <c r="AM390" i="4"/>
  <c r="AM393" i="4"/>
  <c r="AM396" i="4"/>
  <c r="AM354" i="4"/>
  <c r="AM356" i="4"/>
  <c r="AM359" i="4"/>
  <c r="AM362" i="4"/>
  <c r="AM365" i="4"/>
  <c r="AM368" i="4"/>
  <c r="AM371" i="4"/>
  <c r="AM374" i="4"/>
  <c r="AM377" i="4"/>
  <c r="AM380" i="4"/>
  <c r="AM383" i="4"/>
  <c r="AM386" i="4"/>
  <c r="AM389" i="4"/>
  <c r="AM392" i="4"/>
  <c r="AM395" i="4"/>
  <c r="AM398" i="4"/>
  <c r="AM353" i="4"/>
  <c r="AM355" i="4"/>
  <c r="AM358" i="4"/>
  <c r="AM361" i="4"/>
  <c r="AM364" i="4"/>
  <c r="AM367" i="4"/>
  <c r="AM370" i="4"/>
  <c r="AM373" i="4"/>
  <c r="AM376" i="4"/>
  <c r="AM379" i="4"/>
  <c r="AM382" i="4"/>
  <c r="AM385" i="4"/>
  <c r="AM388" i="4"/>
  <c r="AM391" i="4"/>
  <c r="AM394" i="4"/>
  <c r="AM397" i="4"/>
  <c r="AM3" i="4"/>
  <c r="L708" i="4" a="1"/>
  <c r="L708" i="4" s="1"/>
  <c r="L716" i="4" a="1"/>
  <c r="L716" i="4" s="1"/>
  <c r="L700" i="4" a="1"/>
  <c r="L700" i="4" s="1"/>
  <c r="L746" i="4" a="1"/>
  <c r="L746" i="4" s="1"/>
  <c r="L705" i="4" a="1"/>
  <c r="L705" i="4" s="1"/>
  <c r="L713" i="4" a="1"/>
  <c r="L713" i="4" s="1"/>
  <c r="K728" i="4"/>
  <c r="K704" i="4"/>
  <c r="L693" i="4" a="1"/>
  <c r="L693" i="4" s="1"/>
  <c r="L694" i="4" a="1"/>
  <c r="L694" i="4" s="1"/>
  <c r="L719" i="4" a="1"/>
  <c r="L719" i="4" s="1"/>
  <c r="K694" i="4"/>
  <c r="K716" i="4"/>
  <c r="AH308" i="4" s="1"/>
  <c r="L737" i="4" a="1"/>
  <c r="L737" i="4" s="1"/>
  <c r="L733" i="4" a="1"/>
  <c r="L733" i="4" s="1"/>
  <c r="K739" i="4"/>
  <c r="AH321" i="4" s="1"/>
  <c r="L714" i="4" a="1"/>
  <c r="L714" i="4" s="1"/>
  <c r="L707" i="4" a="1"/>
  <c r="L707" i="4" s="1"/>
  <c r="K719" i="4"/>
  <c r="L718" i="4" a="1"/>
  <c r="L718" i="4" s="1"/>
  <c r="K707" i="4"/>
  <c r="AH304" i="4" s="1"/>
  <c r="K730" i="4"/>
  <c r="K713" i="4"/>
  <c r="K693" i="4"/>
  <c r="L696" i="4" a="1"/>
  <c r="L696" i="4" s="1"/>
  <c r="K717" i="4"/>
  <c r="K696" i="4"/>
  <c r="AH300" i="4" s="1"/>
  <c r="L711" i="4" a="1"/>
  <c r="L711" i="4" s="1"/>
  <c r="L734" i="4" a="1"/>
  <c r="L734" i="4" s="1"/>
  <c r="K698" i="4"/>
  <c r="AH301" i="4" s="1"/>
  <c r="K711" i="4"/>
  <c r="K695" i="4"/>
  <c r="AH299" i="4" s="1"/>
  <c r="K721" i="4"/>
  <c r="L736" i="4" a="1"/>
  <c r="L736" i="4" s="1"/>
  <c r="L735" i="4" a="1"/>
  <c r="L735" i="4" s="1"/>
  <c r="L751" i="4" a="1"/>
  <c r="L751" i="4" s="1"/>
  <c r="L741" i="4" a="1"/>
  <c r="L741" i="4" s="1"/>
  <c r="L699" i="4" a="1"/>
  <c r="L699" i="4" s="1"/>
  <c r="L738" i="4" a="1"/>
  <c r="L738" i="4" s="1"/>
  <c r="L723" i="4" a="1"/>
  <c r="L723" i="4" s="1"/>
  <c r="L743" i="4" a="1"/>
  <c r="L743" i="4" s="1"/>
  <c r="L732" i="4" a="1"/>
  <c r="L732" i="4" s="1"/>
  <c r="L722" i="4" a="1"/>
  <c r="L722" i="4" s="1"/>
  <c r="K736" i="4"/>
  <c r="AH318" i="4" s="1"/>
  <c r="K735" i="4"/>
  <c r="K751" i="4"/>
  <c r="K741" i="4"/>
  <c r="K699" i="4"/>
  <c r="K738" i="4"/>
  <c r="AH320" i="4" s="1"/>
  <c r="K723" i="4"/>
  <c r="K743" i="4"/>
  <c r="K732" i="4"/>
  <c r="K722" i="4"/>
  <c r="L701" i="4" a="1"/>
  <c r="L701" i="4" s="1"/>
  <c r="L710" i="4" a="1"/>
  <c r="L710" i="4" s="1"/>
  <c r="L725" i="4" a="1"/>
  <c r="L725" i="4" s="1"/>
  <c r="L706" i="4" a="1"/>
  <c r="L706" i="4" s="1"/>
  <c r="L750" i="4" a="1"/>
  <c r="L750" i="4" s="1"/>
  <c r="L703" i="4" a="1"/>
  <c r="L703" i="4" s="1"/>
  <c r="L715" i="4" a="1"/>
  <c r="L715" i="4" s="1"/>
  <c r="L720" i="4" a="1"/>
  <c r="L720" i="4" s="1"/>
  <c r="L709" i="4" a="1"/>
  <c r="L709" i="4" s="1"/>
  <c r="L724" i="4" a="1"/>
  <c r="L724" i="4" s="1"/>
  <c r="K3" i="4"/>
  <c r="L730" i="4" a="1"/>
  <c r="L730" i="4" s="1"/>
  <c r="L745" i="4" a="1"/>
  <c r="L745" i="4" s="1"/>
  <c r="L749" i="4" a="1"/>
  <c r="L749" i="4" s="1"/>
  <c r="K718" i="4"/>
  <c r="AH309" i="4" s="1"/>
  <c r="K744" i="4"/>
  <c r="AH323" i="4" s="1"/>
  <c r="L695" i="4" a="1"/>
  <c r="L695" i="4" s="1"/>
  <c r="L727" i="4" a="1"/>
  <c r="L727" i="4" s="1"/>
  <c r="K727" i="4"/>
  <c r="AH313" i="4" s="1"/>
  <c r="K701" i="4"/>
  <c r="K710" i="4"/>
  <c r="K725" i="4"/>
  <c r="AH311" i="4" s="1"/>
  <c r="K706" i="4"/>
  <c r="AH303" i="4" s="1"/>
  <c r="K750" i="4"/>
  <c r="AH329" i="4" s="1"/>
  <c r="K703" i="4"/>
  <c r="AH302" i="4" s="1"/>
  <c r="K715" i="4"/>
  <c r="AH307" i="4" s="1"/>
  <c r="K720" i="4"/>
  <c r="K709" i="4"/>
  <c r="AH305" i="4" s="1"/>
  <c r="K724" i="4"/>
  <c r="AH310" i="4" s="1"/>
  <c r="K714" i="4"/>
  <c r="K708" i="4"/>
  <c r="L739" i="4" a="1"/>
  <c r="L739" i="4" s="1"/>
  <c r="K737" i="4"/>
  <c r="AH319" i="4" s="1"/>
  <c r="K733" i="4"/>
  <c r="AH316" i="4" s="1"/>
  <c r="L702" i="4" a="1"/>
  <c r="L702" i="4" s="1"/>
  <c r="L721" i="4" a="1"/>
  <c r="L721" i="4" s="1"/>
  <c r="K747" i="4"/>
  <c r="AH326" i="4" s="1"/>
  <c r="L698" i="4" a="1"/>
  <c r="L698" i="4" s="1"/>
  <c r="L740" i="4" a="1"/>
  <c r="L740" i="4" s="1"/>
  <c r="L748" i="4" a="1"/>
  <c r="L748" i="4" s="1"/>
  <c r="L729" i="4" a="1"/>
  <c r="L729" i="4" s="1"/>
  <c r="K746" i="4"/>
  <c r="AH325" i="4" s="1"/>
  <c r="L726" i="4" a="1"/>
  <c r="L726" i="4" s="1"/>
  <c r="L742" i="4" a="1"/>
  <c r="L742" i="4" s="1"/>
  <c r="L731" i="4" a="1"/>
  <c r="L731" i="4" s="1"/>
  <c r="L697" i="4" a="1"/>
  <c r="L697" i="4" s="1"/>
  <c r="L712" i="4" a="1"/>
  <c r="L712" i="4" s="1"/>
  <c r="L728" i="4" a="1"/>
  <c r="L728" i="4" s="1"/>
  <c r="K705" i="4"/>
  <c r="K700" i="4"/>
  <c r="L717" i="4" a="1"/>
  <c r="L717" i="4" s="1"/>
  <c r="L744" i="4" a="1"/>
  <c r="L744" i="4" s="1"/>
  <c r="K745" i="4"/>
  <c r="AH324" i="4" s="1"/>
  <c r="K749" i="4"/>
  <c r="AH328" i="4" s="1"/>
  <c r="L747" i="4" a="1"/>
  <c r="L747" i="4" s="1"/>
  <c r="L704" i="4" a="1"/>
  <c r="L704" i="4" s="1"/>
  <c r="K702" i="4"/>
  <c r="K734" i="4"/>
  <c r="AH317" i="4" s="1"/>
  <c r="K740" i="4"/>
  <c r="AH322" i="4" s="1"/>
  <c r="K748" i="4"/>
  <c r="AH327" i="4" s="1"/>
  <c r="K729" i="4"/>
  <c r="AH314" i="4" s="1"/>
  <c r="K726" i="4"/>
  <c r="AH312" i="4" s="1"/>
  <c r="K742" i="4"/>
  <c r="K731" i="4"/>
  <c r="AH315" i="4" s="1"/>
  <c r="K697" i="4"/>
  <c r="K712" i="4"/>
  <c r="AH306" i="4" s="1"/>
  <c r="Z5" i="4"/>
  <c r="Z17" i="4"/>
  <c r="Z29" i="4"/>
  <c r="Z41" i="4"/>
  <c r="Z53" i="4"/>
  <c r="Z65" i="4"/>
  <c r="Z77" i="4"/>
  <c r="Z4" i="4"/>
  <c r="Z16" i="4"/>
  <c r="Z28" i="4"/>
  <c r="Z40" i="4"/>
  <c r="Z52" i="4"/>
  <c r="Z64" i="4"/>
  <c r="Z76" i="4"/>
  <c r="Z88" i="4"/>
  <c r="Z100" i="4"/>
  <c r="Z15" i="4"/>
  <c r="Z27" i="4"/>
  <c r="Z39" i="4"/>
  <c r="Z51" i="4"/>
  <c r="Z63" i="4"/>
  <c r="Z14" i="4"/>
  <c r="Z26" i="4"/>
  <c r="Z38" i="4"/>
  <c r="Z50" i="4"/>
  <c r="Z62" i="4"/>
  <c r="Z74" i="4"/>
  <c r="Z86" i="4"/>
  <c r="Z98" i="4"/>
  <c r="Z13" i="4"/>
  <c r="Z25" i="4"/>
  <c r="Z37" i="4"/>
  <c r="Z49" i="4"/>
  <c r="Z61" i="4"/>
  <c r="Z73" i="4"/>
  <c r="Z85" i="4"/>
  <c r="Z97" i="4"/>
  <c r="Z12" i="4"/>
  <c r="Z24" i="4"/>
  <c r="Z36" i="4"/>
  <c r="Z48" i="4"/>
  <c r="Z60" i="4"/>
  <c r="Z72" i="4"/>
  <c r="Z84" i="4"/>
  <c r="Z96" i="4"/>
  <c r="Z11" i="4"/>
  <c r="Z23" i="4"/>
  <c r="Z35" i="4"/>
  <c r="Z47" i="4"/>
  <c r="Z59" i="4"/>
  <c r="Z71" i="4"/>
  <c r="Z83" i="4"/>
  <c r="Z95" i="4"/>
  <c r="Z10" i="4"/>
  <c r="Z22" i="4"/>
  <c r="Z34" i="4"/>
  <c r="Z46" i="4"/>
  <c r="Z58" i="4"/>
  <c r="Z70" i="4"/>
  <c r="Z82" i="4"/>
  <c r="Z94" i="4"/>
  <c r="Z9" i="4"/>
  <c r="Z21" i="4"/>
  <c r="Z33" i="4"/>
  <c r="Z45" i="4"/>
  <c r="Z57" i="4"/>
  <c r="Z69" i="4"/>
  <c r="Z81" i="4"/>
  <c r="Z93" i="4"/>
  <c r="Z8" i="4"/>
  <c r="Z20" i="4"/>
  <c r="Z32" i="4"/>
  <c r="Z44" i="4"/>
  <c r="Z56" i="4"/>
  <c r="Z7" i="4"/>
  <c r="Z19" i="4"/>
  <c r="Z31" i="4"/>
  <c r="Z43" i="4"/>
  <c r="Z55" i="4"/>
  <c r="Z67" i="4"/>
  <c r="Z79" i="4"/>
  <c r="Z91" i="4"/>
  <c r="Z103" i="4"/>
  <c r="Z102" i="4"/>
  <c r="Z117" i="4"/>
  <c r="Z129" i="4"/>
  <c r="Z141" i="4"/>
  <c r="Z153" i="4"/>
  <c r="Z165" i="4"/>
  <c r="Z177" i="4"/>
  <c r="Z18" i="4"/>
  <c r="Z105" i="4"/>
  <c r="Z116" i="4"/>
  <c r="Z128" i="4"/>
  <c r="Z140" i="4"/>
  <c r="Z152" i="4"/>
  <c r="Z164" i="4"/>
  <c r="Z89" i="4"/>
  <c r="Z92" i="4"/>
  <c r="Z115" i="4"/>
  <c r="Z127" i="4"/>
  <c r="Z139" i="4"/>
  <c r="Z6" i="4"/>
  <c r="Z80" i="4"/>
  <c r="Z114" i="4"/>
  <c r="Z126" i="4"/>
  <c r="Z138" i="4"/>
  <c r="Z150" i="4"/>
  <c r="Z162" i="4"/>
  <c r="Z174" i="4"/>
  <c r="Z113" i="4"/>
  <c r="Z125" i="4"/>
  <c r="Z137" i="4"/>
  <c r="Z149" i="4"/>
  <c r="Z161" i="4"/>
  <c r="Z173" i="4"/>
  <c r="Z66" i="4"/>
  <c r="Z104" i="4"/>
  <c r="Z112" i="4"/>
  <c r="Z124" i="4"/>
  <c r="Z136" i="4"/>
  <c r="Z148" i="4"/>
  <c r="Z160" i="4"/>
  <c r="Z172" i="4"/>
  <c r="Z184" i="4"/>
  <c r="Z90" i="4"/>
  <c r="Z101" i="4"/>
  <c r="Z111" i="4"/>
  <c r="Z123" i="4"/>
  <c r="Z135" i="4"/>
  <c r="Z147" i="4"/>
  <c r="Z159" i="4"/>
  <c r="Z171" i="4"/>
  <c r="Z183" i="4"/>
  <c r="Z54" i="4"/>
  <c r="Z87" i="4"/>
  <c r="Z110" i="4"/>
  <c r="Z122" i="4"/>
  <c r="Z134" i="4"/>
  <c r="Z146" i="4"/>
  <c r="Z158" i="4"/>
  <c r="Z170" i="4"/>
  <c r="Z109" i="4"/>
  <c r="Z121" i="4"/>
  <c r="Z133" i="4"/>
  <c r="Z145" i="4"/>
  <c r="Z157" i="4"/>
  <c r="Z169" i="4"/>
  <c r="Z42" i="4"/>
  <c r="Z68" i="4"/>
  <c r="Z78" i="4"/>
  <c r="Z108" i="4"/>
  <c r="Z120" i="4"/>
  <c r="Z132" i="4"/>
  <c r="Z107" i="4"/>
  <c r="Z119" i="4"/>
  <c r="Z131" i="4"/>
  <c r="Z143" i="4"/>
  <c r="Z155" i="4"/>
  <c r="Z167" i="4"/>
  <c r="Z179" i="4"/>
  <c r="Z118" i="4"/>
  <c r="Z144" i="4"/>
  <c r="Z181" i="4"/>
  <c r="Z189" i="4"/>
  <c r="Z201" i="4"/>
  <c r="Z213" i="4"/>
  <c r="Z225" i="4"/>
  <c r="Z237" i="4"/>
  <c r="Z249" i="4"/>
  <c r="Z188" i="4"/>
  <c r="Z200" i="4"/>
  <c r="Z212" i="4"/>
  <c r="Z224" i="4"/>
  <c r="Z236" i="4"/>
  <c r="Z248" i="4"/>
  <c r="Z106" i="4"/>
  <c r="Z187" i="4"/>
  <c r="Z199" i="4"/>
  <c r="Z211" i="4"/>
  <c r="Z156" i="4"/>
  <c r="Z166" i="4"/>
  <c r="Z176" i="4"/>
  <c r="Z198" i="4"/>
  <c r="Z210" i="4"/>
  <c r="Z222" i="4"/>
  <c r="Z234" i="4"/>
  <c r="Z246" i="4"/>
  <c r="Z99" i="4"/>
  <c r="Z186" i="4"/>
  <c r="Z197" i="4"/>
  <c r="Z209" i="4"/>
  <c r="Z221" i="4"/>
  <c r="Z233" i="4"/>
  <c r="Z245" i="4"/>
  <c r="Z257" i="4"/>
  <c r="Z269" i="4"/>
  <c r="Z30" i="4"/>
  <c r="Z163" i="4"/>
  <c r="Z178" i="4"/>
  <c r="Z196" i="4"/>
  <c r="Z208" i="4"/>
  <c r="Z220" i="4"/>
  <c r="Z232" i="4"/>
  <c r="Z244" i="4"/>
  <c r="Z256" i="4"/>
  <c r="Z268" i="4"/>
  <c r="Z180" i="4"/>
  <c r="Z195" i="4"/>
  <c r="Z207" i="4"/>
  <c r="Z219" i="4"/>
  <c r="Z231" i="4"/>
  <c r="Z243" i="4"/>
  <c r="Z182" i="4"/>
  <c r="Z185" i="4"/>
  <c r="Z194" i="4"/>
  <c r="Z206" i="4"/>
  <c r="Z218" i="4"/>
  <c r="Z230" i="4"/>
  <c r="Z242" i="4"/>
  <c r="Z254" i="4"/>
  <c r="Z142" i="4"/>
  <c r="Z193" i="4"/>
  <c r="Z205" i="4"/>
  <c r="Z217" i="4"/>
  <c r="Z229" i="4"/>
  <c r="Z241" i="4"/>
  <c r="Z253" i="4"/>
  <c r="Z154" i="4"/>
  <c r="Z168" i="4"/>
  <c r="Z192" i="4"/>
  <c r="Z204" i="4"/>
  <c r="Z75" i="4"/>
  <c r="Z130" i="4"/>
  <c r="Z191" i="4"/>
  <c r="Z203" i="4"/>
  <c r="Z215" i="4"/>
  <c r="Z227" i="4"/>
  <c r="Z239" i="4"/>
  <c r="Z251" i="4"/>
  <c r="Z263" i="4"/>
  <c r="Z175" i="4"/>
  <c r="Z275" i="4"/>
  <c r="Z287" i="4"/>
  <c r="Z299" i="4"/>
  <c r="Z311" i="4"/>
  <c r="Z323" i="4"/>
  <c r="Z298" i="4"/>
  <c r="Z259" i="4"/>
  <c r="Z270" i="4"/>
  <c r="Z286" i="4"/>
  <c r="Z216" i="4"/>
  <c r="Z226" i="4"/>
  <c r="Z265" i="4"/>
  <c r="Z284" i="4"/>
  <c r="Z223" i="4"/>
  <c r="Z247" i="4"/>
  <c r="Z273" i="4"/>
  <c r="Z283" i="4"/>
  <c r="Z295" i="4"/>
  <c r="Z307" i="4"/>
  <c r="Z319" i="4"/>
  <c r="Z303" i="4"/>
  <c r="Z315" i="4"/>
  <c r="Z258" i="4"/>
  <c r="Z261" i="4"/>
  <c r="Z282" i="4"/>
  <c r="Z294" i="4"/>
  <c r="Z306" i="4"/>
  <c r="Z318" i="4"/>
  <c r="Z3" i="4"/>
  <c r="Z305" i="4"/>
  <c r="Z292" i="4"/>
  <c r="Z328" i="4"/>
  <c r="Z291" i="4"/>
  <c r="Z281" i="4"/>
  <c r="Z293" i="4"/>
  <c r="Z317" i="4"/>
  <c r="Z329" i="4"/>
  <c r="Z304" i="4"/>
  <c r="Z316" i="4"/>
  <c r="Z279" i="4"/>
  <c r="Z151" i="4"/>
  <c r="Z264" i="4"/>
  <c r="Z272" i="4"/>
  <c r="Z280" i="4"/>
  <c r="Z202" i="4"/>
  <c r="Z214" i="4"/>
  <c r="Z228" i="4"/>
  <c r="Z238" i="4"/>
  <c r="Z252" i="4"/>
  <c r="Z267" i="4"/>
  <c r="Z190" i="4"/>
  <c r="Z235" i="4"/>
  <c r="Z271" i="4"/>
  <c r="Z277" i="4"/>
  <c r="Z289" i="4"/>
  <c r="Z301" i="4"/>
  <c r="Z313" i="4"/>
  <c r="Z325" i="4"/>
  <c r="Z266" i="4"/>
  <c r="Z250" i="4"/>
  <c r="Z262" i="4"/>
  <c r="Z288" i="4"/>
  <c r="Z302" i="4"/>
  <c r="Z322" i="4"/>
  <c r="Z324" i="4"/>
  <c r="Z309" i="4"/>
  <c r="Z320" i="4"/>
  <c r="Z276" i="4"/>
  <c r="Z297" i="4"/>
  <c r="Z300" i="4"/>
  <c r="Z312" i="4"/>
  <c r="Z278" i="4"/>
  <c r="Z327" i="4"/>
  <c r="Z321" i="4"/>
  <c r="Z314" i="4"/>
  <c r="Z310" i="4"/>
  <c r="Z308" i="4"/>
  <c r="Z255" i="4"/>
  <c r="Z260" i="4"/>
  <c r="Z326" i="4"/>
  <c r="Z290" i="4"/>
  <c r="Z274" i="4"/>
  <c r="Z240" i="4"/>
  <c r="Z285" i="4"/>
  <c r="Z296" i="4"/>
  <c r="A6" i="9"/>
  <c r="N7" i="10"/>
  <c r="N5" i="10"/>
  <c r="N11" i="10"/>
  <c r="N6" i="10"/>
  <c r="N10" i="10"/>
  <c r="N8" i="10"/>
  <c r="N4" i="10"/>
  <c r="N9" i="10"/>
  <c r="L3" i="4" a="1"/>
  <c r="L3" i="4" s="1"/>
  <c r="L4" i="4" a="1"/>
  <c r="L4" i="4" s="1"/>
  <c r="L5" i="4" a="1"/>
  <c r="L5" i="4" s="1"/>
  <c r="L6" i="4" a="1"/>
  <c r="L6" i="4" s="1"/>
  <c r="K6" i="4"/>
  <c r="K4" i="4"/>
  <c r="AH4" i="4" s="1"/>
  <c r="K5" i="4"/>
  <c r="AH5" i="4" s="1"/>
  <c r="AN1" i="4"/>
  <c r="AA1" i="4"/>
  <c r="B40" i="1"/>
  <c r="B26" i="1"/>
  <c r="J71" i="1"/>
  <c r="K52" i="1"/>
  <c r="K31" i="1"/>
  <c r="K17" i="1"/>
  <c r="K3" i="1"/>
  <c r="B40" i="3"/>
  <c r="B26" i="3"/>
  <c r="B12" i="3"/>
  <c r="J71" i="3"/>
  <c r="AK1" i="2"/>
  <c r="X1" i="2"/>
  <c r="F48" i="1"/>
  <c r="G48" i="1"/>
  <c r="H48" i="1"/>
  <c r="I48" i="1"/>
  <c r="J48" i="1"/>
  <c r="K48" i="1"/>
  <c r="D47" i="1"/>
  <c r="E47" i="1"/>
  <c r="F47" i="1"/>
  <c r="G47" i="1"/>
  <c r="H47" i="1"/>
  <c r="I47" i="1"/>
  <c r="J47" i="1"/>
  <c r="K47" i="1"/>
  <c r="C47" i="1"/>
  <c r="K3" i="2" l="1"/>
  <c r="J83" i="1"/>
  <c r="J84" i="1"/>
  <c r="J78" i="1"/>
  <c r="J82" i="1"/>
  <c r="J73" i="1"/>
  <c r="J85" i="1"/>
  <c r="J77" i="1"/>
  <c r="J80" i="1"/>
  <c r="J74" i="1"/>
  <c r="J72" i="1"/>
  <c r="J79" i="1"/>
  <c r="J81" i="1"/>
  <c r="J75" i="1"/>
  <c r="J76" i="1"/>
  <c r="L110" i="2"/>
  <c r="L14" i="2"/>
  <c r="L109" i="2"/>
  <c r="L134" i="2"/>
  <c r="L36" i="2"/>
  <c r="L47" i="2"/>
  <c r="L34" i="2"/>
  <c r="L105" i="2"/>
  <c r="L128" i="2"/>
  <c r="L115" i="2"/>
  <c r="L90" i="2"/>
  <c r="L173" i="2"/>
  <c r="L17" i="2"/>
  <c r="L124" i="2"/>
  <c r="L123" i="2"/>
  <c r="L62" i="2"/>
  <c r="L137" i="2"/>
  <c r="L38" i="2"/>
  <c r="L60" i="2"/>
  <c r="L58" i="2"/>
  <c r="L86" i="2"/>
  <c r="L87" i="2"/>
  <c r="L97" i="2"/>
  <c r="L168" i="2"/>
  <c r="L24" i="2"/>
  <c r="L166" i="2"/>
  <c r="L22" i="2"/>
  <c r="L93" i="2"/>
  <c r="L116" i="2"/>
  <c r="L67" i="2"/>
  <c r="L78" i="2"/>
  <c r="L149" i="2"/>
  <c r="L5" i="2"/>
  <c r="L112" i="2"/>
  <c r="L111" i="2"/>
  <c r="L50" i="2"/>
  <c r="L100" i="2"/>
  <c r="L133" i="2"/>
  <c r="L152" i="2"/>
  <c r="L3" i="2"/>
  <c r="L85" i="2"/>
  <c r="L156" i="2"/>
  <c r="L12" i="2"/>
  <c r="L154" i="2"/>
  <c r="L10" i="2"/>
  <c r="L81" i="2"/>
  <c r="L104" i="2"/>
  <c r="L31" i="2"/>
  <c r="L66" i="2"/>
  <c r="L175" i="2"/>
  <c r="L99" i="2"/>
  <c r="L4" i="2"/>
  <c r="L159" i="2"/>
  <c r="L73" i="2"/>
  <c r="L144" i="2"/>
  <c r="L143" i="2"/>
  <c r="L142" i="2"/>
  <c r="L167" i="2"/>
  <c r="L69" i="2"/>
  <c r="L92" i="2"/>
  <c r="L19" i="2"/>
  <c r="L54" i="2"/>
  <c r="L125" i="2"/>
  <c r="L127" i="2"/>
  <c r="L88" i="2"/>
  <c r="L75" i="2"/>
  <c r="L26" i="2"/>
  <c r="L148" i="2"/>
  <c r="L170" i="2"/>
  <c r="L61" i="2"/>
  <c r="L132" i="2"/>
  <c r="L107" i="2"/>
  <c r="L130" i="2"/>
  <c r="L131" i="2"/>
  <c r="L57" i="2"/>
  <c r="L80" i="2"/>
  <c r="L7" i="2"/>
  <c r="L42" i="2"/>
  <c r="L113" i="2"/>
  <c r="L79" i="2"/>
  <c r="L76" i="2"/>
  <c r="L63" i="2"/>
  <c r="L146" i="2"/>
  <c r="L49" i="2"/>
  <c r="L120" i="2"/>
  <c r="L71" i="2"/>
  <c r="L118" i="2"/>
  <c r="L95" i="2"/>
  <c r="L45" i="2"/>
  <c r="L68" i="2"/>
  <c r="L139" i="2"/>
  <c r="L30" i="2"/>
  <c r="L101" i="2"/>
  <c r="L174" i="2"/>
  <c r="L64" i="2"/>
  <c r="L51" i="2"/>
  <c r="L27" i="2"/>
  <c r="L98" i="2"/>
  <c r="L119" i="2"/>
  <c r="L8" i="2"/>
  <c r="L122" i="2"/>
  <c r="L37" i="2"/>
  <c r="L108" i="2"/>
  <c r="L35" i="2"/>
  <c r="L106" i="2"/>
  <c r="L59" i="2"/>
  <c r="L33" i="2"/>
  <c r="L56" i="2"/>
  <c r="L103" i="2"/>
  <c r="L18" i="2"/>
  <c r="L89" i="2"/>
  <c r="L138" i="2"/>
  <c r="L52" i="2"/>
  <c r="L39" i="2"/>
  <c r="L15" i="2"/>
  <c r="L135" i="2"/>
  <c r="L129" i="2"/>
  <c r="L169" i="2"/>
  <c r="L25" i="2"/>
  <c r="L96" i="2"/>
  <c r="L23" i="2"/>
  <c r="L94" i="2"/>
  <c r="L165" i="2"/>
  <c r="L21" i="2"/>
  <c r="L44" i="2"/>
  <c r="L55" i="2"/>
  <c r="L6" i="2"/>
  <c r="L77" i="2"/>
  <c r="L161" i="2"/>
  <c r="L40" i="2"/>
  <c r="L41" i="2"/>
  <c r="L157" i="2"/>
  <c r="L13" i="2"/>
  <c r="L84" i="2"/>
  <c r="L11" i="2"/>
  <c r="L82" i="2"/>
  <c r="L153" i="2"/>
  <c r="L9" i="2"/>
  <c r="L32" i="2"/>
  <c r="L162" i="2"/>
  <c r="L151" i="2"/>
  <c r="L65" i="2"/>
  <c r="L172" i="2"/>
  <c r="L28" i="2"/>
  <c r="L43" i="2"/>
  <c r="L145" i="2"/>
  <c r="L171" i="2"/>
  <c r="L72" i="2"/>
  <c r="L155" i="2"/>
  <c r="L70" i="2"/>
  <c r="L141" i="2"/>
  <c r="L164" i="2"/>
  <c r="L20" i="2"/>
  <c r="L126" i="2"/>
  <c r="L91" i="2"/>
  <c r="L53" i="2"/>
  <c r="L160" i="2"/>
  <c r="L16" i="2"/>
  <c r="L114" i="2"/>
  <c r="L121" i="2"/>
  <c r="L158" i="2"/>
  <c r="L48" i="2"/>
  <c r="L83" i="2"/>
  <c r="L46" i="2"/>
  <c r="L117" i="2"/>
  <c r="L140" i="2"/>
  <c r="L163" i="2"/>
  <c r="L102" i="2"/>
  <c r="L150" i="2"/>
  <c r="L29" i="2"/>
  <c r="L136" i="2"/>
  <c r="L147" i="2"/>
  <c r="L74" i="2"/>
  <c r="AN399" i="4"/>
  <c r="AN402" i="4"/>
  <c r="AN405" i="4"/>
  <c r="AN408" i="4"/>
  <c r="AN411" i="4"/>
  <c r="AN414" i="4"/>
  <c r="AN417" i="4"/>
  <c r="AN420" i="4"/>
  <c r="AN423" i="4"/>
  <c r="AN5" i="4"/>
  <c r="AN8" i="4"/>
  <c r="AN11" i="4"/>
  <c r="AN14" i="4"/>
  <c r="AN17" i="4"/>
  <c r="AN20" i="4"/>
  <c r="AN23" i="4"/>
  <c r="AN26" i="4"/>
  <c r="AN29" i="4"/>
  <c r="AN32" i="4"/>
  <c r="AN35" i="4"/>
  <c r="AN38" i="4"/>
  <c r="AN41" i="4"/>
  <c r="AN44" i="4"/>
  <c r="AN47" i="4"/>
  <c r="AN50" i="4"/>
  <c r="AN53" i="4"/>
  <c r="AN56" i="4"/>
  <c r="AN59" i="4"/>
  <c r="AN62" i="4"/>
  <c r="AN65" i="4"/>
  <c r="AN68" i="4"/>
  <c r="AN71" i="4"/>
  <c r="AN74" i="4"/>
  <c r="AN77" i="4"/>
  <c r="AN80" i="4"/>
  <c r="AN83" i="4"/>
  <c r="AN86" i="4"/>
  <c r="AN89" i="4"/>
  <c r="AN92" i="4"/>
  <c r="AN95" i="4"/>
  <c r="AN98" i="4"/>
  <c r="AN101" i="4"/>
  <c r="AN104" i="4"/>
  <c r="AN401" i="4"/>
  <c r="AN404" i="4"/>
  <c r="AN407" i="4"/>
  <c r="AN410" i="4"/>
  <c r="AN413" i="4"/>
  <c r="AN416" i="4"/>
  <c r="AN419" i="4"/>
  <c r="AN422" i="4"/>
  <c r="AN4" i="4"/>
  <c r="AN7" i="4"/>
  <c r="AN10" i="4"/>
  <c r="AN13" i="4"/>
  <c r="AN16" i="4"/>
  <c r="AN19" i="4"/>
  <c r="AN22" i="4"/>
  <c r="AN25" i="4"/>
  <c r="AN28" i="4"/>
  <c r="AN31" i="4"/>
  <c r="AN34" i="4"/>
  <c r="AN37" i="4"/>
  <c r="AN40" i="4"/>
  <c r="AN43" i="4"/>
  <c r="AN46" i="4"/>
  <c r="AN49" i="4"/>
  <c r="AN52" i="4"/>
  <c r="AN55" i="4"/>
  <c r="AN58" i="4"/>
  <c r="AN61" i="4"/>
  <c r="AN64" i="4"/>
  <c r="AN67" i="4"/>
  <c r="AN70" i="4"/>
  <c r="AN73" i="4"/>
  <c r="AN76" i="4"/>
  <c r="AN79" i="4"/>
  <c r="AN82" i="4"/>
  <c r="AN85" i="4"/>
  <c r="AN88" i="4"/>
  <c r="AN91" i="4"/>
  <c r="AN94" i="4"/>
  <c r="AN97" i="4"/>
  <c r="AN400" i="4"/>
  <c r="AN403" i="4"/>
  <c r="AN406" i="4"/>
  <c r="AN409" i="4"/>
  <c r="AN412" i="4"/>
  <c r="AN415" i="4"/>
  <c r="AN418" i="4"/>
  <c r="AN421" i="4"/>
  <c r="AN424" i="4"/>
  <c r="AN6" i="4"/>
  <c r="AN9" i="4"/>
  <c r="AN12" i="4"/>
  <c r="AN15" i="4"/>
  <c r="AN18" i="4"/>
  <c r="AN21" i="4"/>
  <c r="AN24" i="4"/>
  <c r="AN27" i="4"/>
  <c r="AN30" i="4"/>
  <c r="AN33" i="4"/>
  <c r="AN36" i="4"/>
  <c r="AN39" i="4"/>
  <c r="AN42" i="4"/>
  <c r="AN45" i="4"/>
  <c r="AN48" i="4"/>
  <c r="AN51" i="4"/>
  <c r="AN54" i="4"/>
  <c r="AN57" i="4"/>
  <c r="AN60" i="4"/>
  <c r="AN63" i="4"/>
  <c r="AN66" i="4"/>
  <c r="AN69" i="4"/>
  <c r="AN72" i="4"/>
  <c r="AN75" i="4"/>
  <c r="AN78" i="4"/>
  <c r="AN81" i="4"/>
  <c r="AN84" i="4"/>
  <c r="AN87" i="4"/>
  <c r="AN90" i="4"/>
  <c r="AN93" i="4"/>
  <c r="AN96" i="4"/>
  <c r="AN99" i="4"/>
  <c r="AN102" i="4"/>
  <c r="AN105" i="4"/>
  <c r="AN108" i="4"/>
  <c r="AN111" i="4"/>
  <c r="AN114" i="4"/>
  <c r="AN117" i="4"/>
  <c r="AN120" i="4"/>
  <c r="AN123" i="4"/>
  <c r="AN126" i="4"/>
  <c r="AN129" i="4"/>
  <c r="AN132" i="4"/>
  <c r="AN135" i="4"/>
  <c r="AN138" i="4"/>
  <c r="AN141" i="4"/>
  <c r="AN144" i="4"/>
  <c r="AN147" i="4"/>
  <c r="AN150" i="4"/>
  <c r="AN153" i="4"/>
  <c r="AN156" i="4"/>
  <c r="AN159" i="4"/>
  <c r="AN162" i="4"/>
  <c r="AN165" i="4"/>
  <c r="AN168" i="4"/>
  <c r="AN171" i="4"/>
  <c r="AN174" i="4"/>
  <c r="AN177" i="4"/>
  <c r="AN180" i="4"/>
  <c r="AN183" i="4"/>
  <c r="AN186" i="4"/>
  <c r="AN189" i="4"/>
  <c r="AN192" i="4"/>
  <c r="AN195" i="4"/>
  <c r="AN198" i="4"/>
  <c r="AN201" i="4"/>
  <c r="AN204" i="4"/>
  <c r="AN207" i="4"/>
  <c r="AN210" i="4"/>
  <c r="AN213" i="4"/>
  <c r="AN216" i="4"/>
  <c r="AN219" i="4"/>
  <c r="AN222" i="4"/>
  <c r="AN225" i="4"/>
  <c r="AN100" i="4"/>
  <c r="AN103" i="4"/>
  <c r="AN107" i="4"/>
  <c r="AN110" i="4"/>
  <c r="AN113" i="4"/>
  <c r="AN116" i="4"/>
  <c r="AN119" i="4"/>
  <c r="AN122" i="4"/>
  <c r="AN125" i="4"/>
  <c r="AN128" i="4"/>
  <c r="AN131" i="4"/>
  <c r="AN134" i="4"/>
  <c r="AN137" i="4"/>
  <c r="AN140" i="4"/>
  <c r="AN143" i="4"/>
  <c r="AN146" i="4"/>
  <c r="AN149" i="4"/>
  <c r="AN152" i="4"/>
  <c r="AN155" i="4"/>
  <c r="AN158" i="4"/>
  <c r="AN161" i="4"/>
  <c r="AN164" i="4"/>
  <c r="AN167" i="4"/>
  <c r="AN170" i="4"/>
  <c r="AN173" i="4"/>
  <c r="AN176" i="4"/>
  <c r="AN179" i="4"/>
  <c r="AN182" i="4"/>
  <c r="AN185" i="4"/>
  <c r="AN188" i="4"/>
  <c r="AN191" i="4"/>
  <c r="AN194" i="4"/>
  <c r="AN197" i="4"/>
  <c r="AN200" i="4"/>
  <c r="AN203" i="4"/>
  <c r="AN206" i="4"/>
  <c r="AN209" i="4"/>
  <c r="AN212" i="4"/>
  <c r="AN215" i="4"/>
  <c r="AN218" i="4"/>
  <c r="AN221" i="4"/>
  <c r="AN224" i="4"/>
  <c r="AN227" i="4"/>
  <c r="AN106" i="4"/>
  <c r="AN109" i="4"/>
  <c r="AN112" i="4"/>
  <c r="AN115" i="4"/>
  <c r="AN118" i="4"/>
  <c r="AN121" i="4"/>
  <c r="AN124" i="4"/>
  <c r="AN127" i="4"/>
  <c r="AN130" i="4"/>
  <c r="AN133" i="4"/>
  <c r="AN136" i="4"/>
  <c r="AN139" i="4"/>
  <c r="AN142" i="4"/>
  <c r="AN145" i="4"/>
  <c r="AN148" i="4"/>
  <c r="AN151" i="4"/>
  <c r="AN154" i="4"/>
  <c r="AN157" i="4"/>
  <c r="AN160" i="4"/>
  <c r="AN163" i="4"/>
  <c r="AN166" i="4"/>
  <c r="AN169" i="4"/>
  <c r="AN172" i="4"/>
  <c r="AN175" i="4"/>
  <c r="AN178" i="4"/>
  <c r="AN181" i="4"/>
  <c r="AN184" i="4"/>
  <c r="AN187" i="4"/>
  <c r="AN190" i="4"/>
  <c r="AN193" i="4"/>
  <c r="AN196" i="4"/>
  <c r="AN199" i="4"/>
  <c r="AN202" i="4"/>
  <c r="AN205" i="4"/>
  <c r="AN208" i="4"/>
  <c r="AN211" i="4"/>
  <c r="AN214" i="4"/>
  <c r="AN217" i="4"/>
  <c r="AN220" i="4"/>
  <c r="AN223" i="4"/>
  <c r="AN226" i="4"/>
  <c r="AN229" i="4"/>
  <c r="AN231" i="4"/>
  <c r="AN234" i="4"/>
  <c r="AN237" i="4"/>
  <c r="AN240" i="4"/>
  <c r="AN243" i="4"/>
  <c r="AN246" i="4"/>
  <c r="AN249" i="4"/>
  <c r="AN252" i="4"/>
  <c r="AN255" i="4"/>
  <c r="AN258" i="4"/>
  <c r="AN261" i="4"/>
  <c r="AN264" i="4"/>
  <c r="AN267" i="4"/>
  <c r="AN270" i="4"/>
  <c r="AN273" i="4"/>
  <c r="AN276" i="4"/>
  <c r="AN279" i="4"/>
  <c r="AN282" i="4"/>
  <c r="AN285" i="4"/>
  <c r="AN288" i="4"/>
  <c r="AN291" i="4"/>
  <c r="AN294" i="4"/>
  <c r="AN297" i="4"/>
  <c r="AN300" i="4"/>
  <c r="AN303" i="4"/>
  <c r="AN306" i="4"/>
  <c r="AN309" i="4"/>
  <c r="AN312" i="4"/>
  <c r="AN315" i="4"/>
  <c r="AN318" i="4"/>
  <c r="AN321" i="4"/>
  <c r="AN324" i="4"/>
  <c r="AN327" i="4"/>
  <c r="AN330" i="4"/>
  <c r="AN333" i="4"/>
  <c r="AN336" i="4"/>
  <c r="AN339" i="4"/>
  <c r="AN342" i="4"/>
  <c r="AN345" i="4"/>
  <c r="AN348" i="4"/>
  <c r="AN351" i="4"/>
  <c r="AN230" i="4"/>
  <c r="AN233" i="4"/>
  <c r="AN236" i="4"/>
  <c r="AN239" i="4"/>
  <c r="AN242" i="4"/>
  <c r="AN245" i="4"/>
  <c r="AN248" i="4"/>
  <c r="AN251" i="4"/>
  <c r="AN254" i="4"/>
  <c r="AN257" i="4"/>
  <c r="AN260" i="4"/>
  <c r="AN263" i="4"/>
  <c r="AN266" i="4"/>
  <c r="AN269" i="4"/>
  <c r="AN272" i="4"/>
  <c r="AN275" i="4"/>
  <c r="AN278" i="4"/>
  <c r="AN281" i="4"/>
  <c r="AN284" i="4"/>
  <c r="AN287" i="4"/>
  <c r="AN290" i="4"/>
  <c r="AN293" i="4"/>
  <c r="AN296" i="4"/>
  <c r="AN299" i="4"/>
  <c r="AN302" i="4"/>
  <c r="AN305" i="4"/>
  <c r="AN308" i="4"/>
  <c r="AN311" i="4"/>
  <c r="AN314" i="4"/>
  <c r="AN317" i="4"/>
  <c r="AN320" i="4"/>
  <c r="AN323" i="4"/>
  <c r="AN326" i="4"/>
  <c r="AN329" i="4"/>
  <c r="AN332" i="4"/>
  <c r="AN335" i="4"/>
  <c r="AN338" i="4"/>
  <c r="AN341" i="4"/>
  <c r="AN344" i="4"/>
  <c r="AN347" i="4"/>
  <c r="AN350" i="4"/>
  <c r="AN353" i="4"/>
  <c r="AN228" i="4"/>
  <c r="AN232" i="4"/>
  <c r="AN235" i="4"/>
  <c r="AN238" i="4"/>
  <c r="AN241" i="4"/>
  <c r="AN244" i="4"/>
  <c r="AN247" i="4"/>
  <c r="AN250" i="4"/>
  <c r="AN253" i="4"/>
  <c r="AN256" i="4"/>
  <c r="AN259" i="4"/>
  <c r="AN262" i="4"/>
  <c r="AN265" i="4"/>
  <c r="AN268" i="4"/>
  <c r="AN271" i="4"/>
  <c r="AN274" i="4"/>
  <c r="AN277" i="4"/>
  <c r="AN280" i="4"/>
  <c r="AN283" i="4"/>
  <c r="AN286" i="4"/>
  <c r="AN289" i="4"/>
  <c r="AN292" i="4"/>
  <c r="AN295" i="4"/>
  <c r="AN298" i="4"/>
  <c r="AN301" i="4"/>
  <c r="AN304" i="4"/>
  <c r="AN307" i="4"/>
  <c r="AN310" i="4"/>
  <c r="AN313" i="4"/>
  <c r="AN316" i="4"/>
  <c r="AN319" i="4"/>
  <c r="AN322" i="4"/>
  <c r="AN325" i="4"/>
  <c r="AN328" i="4"/>
  <c r="AN331" i="4"/>
  <c r="AN334" i="4"/>
  <c r="AN337" i="4"/>
  <c r="AN340" i="4"/>
  <c r="AN343" i="4"/>
  <c r="AN346" i="4"/>
  <c r="AN349" i="4"/>
  <c r="AN352" i="4"/>
  <c r="AN3" i="4"/>
  <c r="AN357" i="4"/>
  <c r="AN360" i="4"/>
  <c r="AN363" i="4"/>
  <c r="AN366" i="4"/>
  <c r="AN369" i="4"/>
  <c r="AN372" i="4"/>
  <c r="AN375" i="4"/>
  <c r="AN378" i="4"/>
  <c r="AN381" i="4"/>
  <c r="AN384" i="4"/>
  <c r="AN387" i="4"/>
  <c r="AN390" i="4"/>
  <c r="AN393" i="4"/>
  <c r="AN396" i="4"/>
  <c r="AN354" i="4"/>
  <c r="AN356" i="4"/>
  <c r="AN359" i="4"/>
  <c r="AN362" i="4"/>
  <c r="AN365" i="4"/>
  <c r="AN368" i="4"/>
  <c r="AN371" i="4"/>
  <c r="AN374" i="4"/>
  <c r="AN377" i="4"/>
  <c r="AN380" i="4"/>
  <c r="AN383" i="4"/>
  <c r="AN386" i="4"/>
  <c r="AN389" i="4"/>
  <c r="AN392" i="4"/>
  <c r="AN395" i="4"/>
  <c r="AN398" i="4"/>
  <c r="AN355" i="4"/>
  <c r="AN358" i="4"/>
  <c r="AN361" i="4"/>
  <c r="AN364" i="4"/>
  <c r="AN367" i="4"/>
  <c r="AN370" i="4"/>
  <c r="AN373" i="4"/>
  <c r="AN376" i="4"/>
  <c r="AN379" i="4"/>
  <c r="AN382" i="4"/>
  <c r="AN385" i="4"/>
  <c r="AN388" i="4"/>
  <c r="AN391" i="4"/>
  <c r="AN394" i="4"/>
  <c r="AN397" i="4"/>
  <c r="D33" i="3"/>
  <c r="D32" i="3"/>
  <c r="AH3" i="4"/>
  <c r="K87" i="3"/>
  <c r="K88" i="3"/>
  <c r="K86" i="3"/>
  <c r="J74" i="3"/>
  <c r="J86" i="3"/>
  <c r="J75" i="3"/>
  <c r="J87" i="3"/>
  <c r="J81" i="3"/>
  <c r="J84" i="3"/>
  <c r="J73" i="3"/>
  <c r="J85" i="3"/>
  <c r="J76" i="3"/>
  <c r="J88" i="3"/>
  <c r="J83" i="3"/>
  <c r="J77" i="3"/>
  <c r="J72" i="3"/>
  <c r="J78" i="3"/>
  <c r="J82" i="3"/>
  <c r="J79" i="3"/>
  <c r="J80" i="3"/>
  <c r="D19" i="3"/>
  <c r="D18" i="3"/>
  <c r="S3" i="4"/>
  <c r="T4" i="4" s="1"/>
  <c r="K151" i="2"/>
  <c r="K152" i="2"/>
  <c r="K62" i="1"/>
  <c r="K66" i="1"/>
  <c r="K67" i="1"/>
  <c r="K55" i="1"/>
  <c r="K53" i="1"/>
  <c r="K64" i="1"/>
  <c r="K54" i="1"/>
  <c r="K56" i="1"/>
  <c r="K59" i="1"/>
  <c r="K61" i="1"/>
  <c r="K57" i="1"/>
  <c r="K63" i="1"/>
  <c r="K58" i="1"/>
  <c r="K65" i="1"/>
  <c r="K60" i="1"/>
  <c r="K161" i="2"/>
  <c r="K174" i="2"/>
  <c r="K168" i="2"/>
  <c r="K162" i="2"/>
  <c r="K169" i="2"/>
  <c r="K165" i="2"/>
  <c r="K171" i="2"/>
  <c r="K173" i="2"/>
  <c r="K170" i="2"/>
  <c r="K163" i="2"/>
  <c r="K167" i="2"/>
  <c r="K164" i="2"/>
  <c r="K175" i="2"/>
  <c r="K172" i="2"/>
  <c r="K166" i="2"/>
  <c r="AA6" i="4"/>
  <c r="AA18" i="4"/>
  <c r="AA30" i="4"/>
  <c r="AA42" i="4"/>
  <c r="AA54" i="4"/>
  <c r="AA66" i="4"/>
  <c r="AA78" i="4"/>
  <c r="AA5" i="4"/>
  <c r="AA17" i="4"/>
  <c r="AA29" i="4"/>
  <c r="AA41" i="4"/>
  <c r="AA53" i="4"/>
  <c r="AA65" i="4"/>
  <c r="AA77" i="4"/>
  <c r="AA89" i="4"/>
  <c r="AA4" i="4"/>
  <c r="AA16" i="4"/>
  <c r="AA28" i="4"/>
  <c r="AA40" i="4"/>
  <c r="AA52" i="4"/>
  <c r="AA64" i="4"/>
  <c r="AA15" i="4"/>
  <c r="AA27" i="4"/>
  <c r="AA39" i="4"/>
  <c r="AA51" i="4"/>
  <c r="AA63" i="4"/>
  <c r="AA75" i="4"/>
  <c r="AA87" i="4"/>
  <c r="AA99" i="4"/>
  <c r="AA14" i="4"/>
  <c r="AA26" i="4"/>
  <c r="AA38" i="4"/>
  <c r="AA50" i="4"/>
  <c r="AA62" i="4"/>
  <c r="AA74" i="4"/>
  <c r="AA86" i="4"/>
  <c r="AA98" i="4"/>
  <c r="AA13" i="4"/>
  <c r="AA25" i="4"/>
  <c r="AA37" i="4"/>
  <c r="AA49" i="4"/>
  <c r="AA61" i="4"/>
  <c r="AA73" i="4"/>
  <c r="AA85" i="4"/>
  <c r="AA97" i="4"/>
  <c r="AA12" i="4"/>
  <c r="AA24" i="4"/>
  <c r="AA36" i="4"/>
  <c r="AA48" i="4"/>
  <c r="AA60" i="4"/>
  <c r="AA72" i="4"/>
  <c r="AA84" i="4"/>
  <c r="AA96" i="4"/>
  <c r="AA11" i="4"/>
  <c r="AA23" i="4"/>
  <c r="AA35" i="4"/>
  <c r="AA47" i="4"/>
  <c r="AA59" i="4"/>
  <c r="AA71" i="4"/>
  <c r="AA83" i="4"/>
  <c r="AA95" i="4"/>
  <c r="AA10" i="4"/>
  <c r="AA22" i="4"/>
  <c r="AA34" i="4"/>
  <c r="AA46" i="4"/>
  <c r="AA58" i="4"/>
  <c r="AA70" i="4"/>
  <c r="AA82" i="4"/>
  <c r="AA94" i="4"/>
  <c r="AA9" i="4"/>
  <c r="AA21" i="4"/>
  <c r="AA33" i="4"/>
  <c r="AA45" i="4"/>
  <c r="AA57" i="4"/>
  <c r="AA8" i="4"/>
  <c r="AA20" i="4"/>
  <c r="AA32" i="4"/>
  <c r="AA44" i="4"/>
  <c r="AA56" i="4"/>
  <c r="AA68" i="4"/>
  <c r="AA80" i="4"/>
  <c r="AA92" i="4"/>
  <c r="AA104" i="4"/>
  <c r="AA79" i="4"/>
  <c r="AA106" i="4"/>
  <c r="AA118" i="4"/>
  <c r="AA130" i="4"/>
  <c r="AA142" i="4"/>
  <c r="AA154" i="4"/>
  <c r="AA166" i="4"/>
  <c r="AA178" i="4"/>
  <c r="AA31" i="4"/>
  <c r="AA69" i="4"/>
  <c r="AA102" i="4"/>
  <c r="AA117" i="4"/>
  <c r="AA129" i="4"/>
  <c r="AA141" i="4"/>
  <c r="AA153" i="4"/>
  <c r="AA165" i="4"/>
  <c r="AA105" i="4"/>
  <c r="AA116" i="4"/>
  <c r="AA128" i="4"/>
  <c r="AA140" i="4"/>
  <c r="AA19" i="4"/>
  <c r="AA76" i="4"/>
  <c r="AA100" i="4"/>
  <c r="AA115" i="4"/>
  <c r="AA127" i="4"/>
  <c r="AA139" i="4"/>
  <c r="AA151" i="4"/>
  <c r="AA163" i="4"/>
  <c r="AA175" i="4"/>
  <c r="AA114" i="4"/>
  <c r="AA126" i="4"/>
  <c r="AA138" i="4"/>
  <c r="AA150" i="4"/>
  <c r="AA162" i="4"/>
  <c r="AA174" i="4"/>
  <c r="AA7" i="4"/>
  <c r="AA113" i="4"/>
  <c r="AA125" i="4"/>
  <c r="AA137" i="4"/>
  <c r="AA149" i="4"/>
  <c r="AA161" i="4"/>
  <c r="AA173" i="4"/>
  <c r="AA112" i="4"/>
  <c r="AA124" i="4"/>
  <c r="AA136" i="4"/>
  <c r="AA148" i="4"/>
  <c r="AA160" i="4"/>
  <c r="AA172" i="4"/>
  <c r="AA184" i="4"/>
  <c r="AA67" i="4"/>
  <c r="AA81" i="4"/>
  <c r="AA90" i="4"/>
  <c r="AA93" i="4"/>
  <c r="AA101" i="4"/>
  <c r="AA111" i="4"/>
  <c r="AA123" i="4"/>
  <c r="AA135" i="4"/>
  <c r="AA147" i="4"/>
  <c r="AA159" i="4"/>
  <c r="AA171" i="4"/>
  <c r="AA110" i="4"/>
  <c r="AA122" i="4"/>
  <c r="AA134" i="4"/>
  <c r="AA146" i="4"/>
  <c r="AA158" i="4"/>
  <c r="AA170" i="4"/>
  <c r="AA55" i="4"/>
  <c r="AA103" i="4"/>
  <c r="AA109" i="4"/>
  <c r="AA121" i="4"/>
  <c r="AA133" i="4"/>
  <c r="AA91" i="4"/>
  <c r="AA108" i="4"/>
  <c r="AA120" i="4"/>
  <c r="AA132" i="4"/>
  <c r="AA144" i="4"/>
  <c r="AA156" i="4"/>
  <c r="AA168" i="4"/>
  <c r="AA180" i="4"/>
  <c r="AA131" i="4"/>
  <c r="AA155" i="4"/>
  <c r="AA179" i="4"/>
  <c r="AA190" i="4"/>
  <c r="AA202" i="4"/>
  <c r="AA214" i="4"/>
  <c r="AA226" i="4"/>
  <c r="AA238" i="4"/>
  <c r="AA250" i="4"/>
  <c r="AA169" i="4"/>
  <c r="AA181" i="4"/>
  <c r="AA189" i="4"/>
  <c r="AA201" i="4"/>
  <c r="AA213" i="4"/>
  <c r="AA225" i="4"/>
  <c r="AA237" i="4"/>
  <c r="AA249" i="4"/>
  <c r="AA88" i="4"/>
  <c r="AA119" i="4"/>
  <c r="AA188" i="4"/>
  <c r="AA200" i="4"/>
  <c r="AA212" i="4"/>
  <c r="AA145" i="4"/>
  <c r="AA152" i="4"/>
  <c r="AA183" i="4"/>
  <c r="AA187" i="4"/>
  <c r="AA199" i="4"/>
  <c r="AA211" i="4"/>
  <c r="AA223" i="4"/>
  <c r="AA235" i="4"/>
  <c r="AA247" i="4"/>
  <c r="AA107" i="4"/>
  <c r="AA176" i="4"/>
  <c r="AA198" i="4"/>
  <c r="AA210" i="4"/>
  <c r="AA222" i="4"/>
  <c r="AA234" i="4"/>
  <c r="AA246" i="4"/>
  <c r="AA258" i="4"/>
  <c r="AA270" i="4"/>
  <c r="AA186" i="4"/>
  <c r="AA197" i="4"/>
  <c r="AA209" i="4"/>
  <c r="AA221" i="4"/>
  <c r="AA233" i="4"/>
  <c r="AA245" i="4"/>
  <c r="AA257" i="4"/>
  <c r="AA269" i="4"/>
  <c r="AA167" i="4"/>
  <c r="AA196" i="4"/>
  <c r="AA208" i="4"/>
  <c r="AA220" i="4"/>
  <c r="AA232" i="4"/>
  <c r="AA244" i="4"/>
  <c r="AA157" i="4"/>
  <c r="AA195" i="4"/>
  <c r="AA207" i="4"/>
  <c r="AA219" i="4"/>
  <c r="AA231" i="4"/>
  <c r="AA243" i="4"/>
  <c r="AA43" i="4"/>
  <c r="AA182" i="4"/>
  <c r="AA185" i="4"/>
  <c r="AA194" i="4"/>
  <c r="AA206" i="4"/>
  <c r="AA218" i="4"/>
  <c r="AA230" i="4"/>
  <c r="AA242" i="4"/>
  <c r="AA164" i="4"/>
  <c r="AA193" i="4"/>
  <c r="AA205" i="4"/>
  <c r="AA143" i="4"/>
  <c r="AA177" i="4"/>
  <c r="AA192" i="4"/>
  <c r="AA204" i="4"/>
  <c r="AA216" i="4"/>
  <c r="AA228" i="4"/>
  <c r="AA240" i="4"/>
  <c r="AA252" i="4"/>
  <c r="AA264" i="4"/>
  <c r="AA191" i="4"/>
  <c r="AA229" i="4"/>
  <c r="AA253" i="4"/>
  <c r="AA256" i="4"/>
  <c r="AA266" i="4"/>
  <c r="AA276" i="4"/>
  <c r="AA288" i="4"/>
  <c r="AA300" i="4"/>
  <c r="AA312" i="4"/>
  <c r="AA324" i="4"/>
  <c r="AA275" i="4"/>
  <c r="AA287" i="4"/>
  <c r="AA299" i="4"/>
  <c r="AA255" i="4"/>
  <c r="AA262" i="4"/>
  <c r="AA274" i="4"/>
  <c r="AA265" i="4"/>
  <c r="AA284" i="4"/>
  <c r="AA296" i="4"/>
  <c r="AA308" i="4"/>
  <c r="AA320" i="4"/>
  <c r="AA305" i="4"/>
  <c r="AA317" i="4"/>
  <c r="AA292" i="4"/>
  <c r="AA227" i="4"/>
  <c r="AA251" i="4"/>
  <c r="AA273" i="4"/>
  <c r="AA283" i="4"/>
  <c r="AA295" i="4"/>
  <c r="AA307" i="4"/>
  <c r="AA319" i="4"/>
  <c r="AA306" i="4"/>
  <c r="AA318" i="4"/>
  <c r="AA3" i="4"/>
  <c r="AA281" i="4"/>
  <c r="AA304" i="4"/>
  <c r="AA316" i="4"/>
  <c r="AA217" i="4"/>
  <c r="AA241" i="4"/>
  <c r="AA254" i="4"/>
  <c r="AA261" i="4"/>
  <c r="AA268" i="4"/>
  <c r="AA282" i="4"/>
  <c r="AA294" i="4"/>
  <c r="AA329" i="4"/>
  <c r="AA293" i="4"/>
  <c r="AA224" i="4"/>
  <c r="AA248" i="4"/>
  <c r="AA272" i="4"/>
  <c r="AA280" i="4"/>
  <c r="AA203" i="4"/>
  <c r="AA260" i="4"/>
  <c r="AA278" i="4"/>
  <c r="AA290" i="4"/>
  <c r="AA302" i="4"/>
  <c r="AA314" i="4"/>
  <c r="AA326" i="4"/>
  <c r="AA215" i="4"/>
  <c r="AA239" i="4"/>
  <c r="AA263" i="4"/>
  <c r="AA285" i="4"/>
  <c r="AA328" i="4"/>
  <c r="AA279" i="4"/>
  <c r="AA291" i="4"/>
  <c r="AA322" i="4"/>
  <c r="AA286" i="4"/>
  <c r="AA289" i="4"/>
  <c r="AA297" i="4"/>
  <c r="AA325" i="4"/>
  <c r="AA298" i="4"/>
  <c r="AA313" i="4"/>
  <c r="AA309" i="4"/>
  <c r="AA259" i="4"/>
  <c r="AA327" i="4"/>
  <c r="AA321" i="4"/>
  <c r="AA236" i="4"/>
  <c r="AA277" i="4"/>
  <c r="AA303" i="4"/>
  <c r="AA323" i="4"/>
  <c r="AA301" i="4"/>
  <c r="AA315" i="4"/>
  <c r="AA310" i="4"/>
  <c r="AA267" i="4"/>
  <c r="AA271" i="4"/>
  <c r="AA311" i="4"/>
  <c r="AK4" i="2"/>
  <c r="AK11" i="2"/>
  <c r="AK17" i="2"/>
  <c r="AK23" i="2"/>
  <c r="AK29" i="2"/>
  <c r="AK35" i="2"/>
  <c r="AK41" i="2"/>
  <c r="AK47" i="2"/>
  <c r="AK53" i="2"/>
  <c r="AK59" i="2"/>
  <c r="AK65" i="2"/>
  <c r="AK71" i="2"/>
  <c r="AK77" i="2"/>
  <c r="AK83" i="2"/>
  <c r="AK89" i="2"/>
  <c r="AK95" i="2"/>
  <c r="AK10" i="2"/>
  <c r="AK16" i="2"/>
  <c r="AK22" i="2"/>
  <c r="AK28" i="2"/>
  <c r="AK34" i="2"/>
  <c r="AK40" i="2"/>
  <c r="AK46" i="2"/>
  <c r="AK52" i="2"/>
  <c r="AK58" i="2"/>
  <c r="AK64" i="2"/>
  <c r="AK70" i="2"/>
  <c r="AK76" i="2"/>
  <c r="AK82" i="2"/>
  <c r="AK5" i="2"/>
  <c r="AK9" i="2"/>
  <c r="AK15" i="2"/>
  <c r="AK21" i="2"/>
  <c r="AK27" i="2"/>
  <c r="AK33" i="2"/>
  <c r="AK39" i="2"/>
  <c r="AK45" i="2"/>
  <c r="AK51" i="2"/>
  <c r="AK57" i="2"/>
  <c r="AK63" i="2"/>
  <c r="AK69" i="2"/>
  <c r="AK75" i="2"/>
  <c r="AK81" i="2"/>
  <c r="AK87" i="2"/>
  <c r="AK8" i="2"/>
  <c r="AK14" i="2"/>
  <c r="AK20" i="2"/>
  <c r="AK26" i="2"/>
  <c r="AK32" i="2"/>
  <c r="AK38" i="2"/>
  <c r="AK44" i="2"/>
  <c r="AK50" i="2"/>
  <c r="AK56" i="2"/>
  <c r="AK62" i="2"/>
  <c r="AK68" i="2"/>
  <c r="AK74" i="2"/>
  <c r="AK80" i="2"/>
  <c r="AK86" i="2"/>
  <c r="AK92" i="2"/>
  <c r="AK6" i="2"/>
  <c r="AK12" i="2"/>
  <c r="AK18" i="2"/>
  <c r="AK24" i="2"/>
  <c r="AK30" i="2"/>
  <c r="AK36" i="2"/>
  <c r="AK42" i="2"/>
  <c r="AK48" i="2"/>
  <c r="AK54" i="2"/>
  <c r="AK60" i="2"/>
  <c r="AK66" i="2"/>
  <c r="AK72" i="2"/>
  <c r="AK78" i="2"/>
  <c r="AK84" i="2"/>
  <c r="AK90" i="2"/>
  <c r="AK96" i="2"/>
  <c r="AK100" i="2"/>
  <c r="AK106" i="2"/>
  <c r="AK94" i="2"/>
  <c r="AK13" i="2"/>
  <c r="AK49" i="2"/>
  <c r="AK61" i="2"/>
  <c r="AK99" i="2"/>
  <c r="AK105" i="2"/>
  <c r="AK7" i="2"/>
  <c r="AK43" i="2"/>
  <c r="AK79" i="2"/>
  <c r="AK88" i="2"/>
  <c r="AK98" i="2"/>
  <c r="AK104" i="2"/>
  <c r="AK37" i="2"/>
  <c r="AK73" i="2"/>
  <c r="AK85" i="2"/>
  <c r="AK93" i="2"/>
  <c r="AK97" i="2"/>
  <c r="AK103" i="2"/>
  <c r="AK109" i="2"/>
  <c r="AK31" i="2"/>
  <c r="AK67" i="2"/>
  <c r="AK91" i="2"/>
  <c r="AK101" i="2"/>
  <c r="AK102" i="2"/>
  <c r="AK108" i="2"/>
  <c r="AK107" i="2"/>
  <c r="AK25" i="2"/>
  <c r="AK3" i="2"/>
  <c r="AK19" i="2"/>
  <c r="AK55" i="2"/>
  <c r="X64" i="2"/>
  <c r="X58" i="2"/>
  <c r="X52" i="2"/>
  <c r="X46" i="2"/>
  <c r="X40" i="2"/>
  <c r="X34" i="2"/>
  <c r="X28" i="2"/>
  <c r="X22" i="2"/>
  <c r="X65" i="2"/>
  <c r="X59" i="2"/>
  <c r="X53" i="2"/>
  <c r="X47" i="2"/>
  <c r="X41" i="2"/>
  <c r="X35" i="2"/>
  <c r="X29" i="2"/>
  <c r="X66" i="2"/>
  <c r="X60" i="2"/>
  <c r="X67" i="2"/>
  <c r="X61" i="2"/>
  <c r="X55" i="2"/>
  <c r="X68" i="2"/>
  <c r="X62" i="2"/>
  <c r="X56" i="2"/>
  <c r="X50" i="2"/>
  <c r="X44" i="2"/>
  <c r="X38" i="2"/>
  <c r="X32" i="2"/>
  <c r="X26" i="2"/>
  <c r="X20" i="2"/>
  <c r="X42" i="2"/>
  <c r="X48" i="2"/>
  <c r="X14" i="2"/>
  <c r="X45" i="2"/>
  <c r="X63" i="2"/>
  <c r="X57" i="2"/>
  <c r="X15" i="2"/>
  <c r="X9" i="2"/>
  <c r="X12" i="2"/>
  <c r="X27" i="2"/>
  <c r="X11" i="2"/>
  <c r="X18" i="2"/>
  <c r="X54" i="2"/>
  <c r="X33" i="2"/>
  <c r="X31" i="2"/>
  <c r="X25" i="2"/>
  <c r="X16" i="2"/>
  <c r="X10" i="2"/>
  <c r="X21" i="2"/>
  <c r="X39" i="2"/>
  <c r="X37" i="2"/>
  <c r="X23" i="2"/>
  <c r="X51" i="2"/>
  <c r="X49" i="2"/>
  <c r="X36" i="2"/>
  <c r="X24" i="2"/>
  <c r="X19" i="2"/>
  <c r="X13" i="2"/>
  <c r="X43" i="2"/>
  <c r="X17" i="2"/>
  <c r="X30" i="2"/>
  <c r="X3" i="2"/>
  <c r="X4" i="2"/>
  <c r="X5" i="2"/>
  <c r="X6" i="2"/>
  <c r="X7" i="2"/>
  <c r="X8" i="2"/>
  <c r="L7" i="4" a="1"/>
  <c r="N3" i="4"/>
  <c r="O4" i="4" s="1"/>
  <c r="A7" i="9"/>
  <c r="K159" i="2"/>
  <c r="K157" i="2"/>
  <c r="K156" i="2"/>
  <c r="K160" i="2"/>
  <c r="K155" i="2"/>
  <c r="K158" i="2"/>
  <c r="K154" i="2"/>
  <c r="K142" i="2"/>
  <c r="K145" i="2"/>
  <c r="K4" i="1" a="1"/>
  <c r="K4" i="1" s="1"/>
  <c r="AB1" i="4"/>
  <c r="AO1" i="4"/>
  <c r="K110" i="2"/>
  <c r="K102" i="2"/>
  <c r="K94" i="2"/>
  <c r="K153" i="2"/>
  <c r="K150" i="2"/>
  <c r="K5" i="2"/>
  <c r="K37" i="2"/>
  <c r="K61" i="2"/>
  <c r="K77" i="2"/>
  <c r="K101" i="2"/>
  <c r="K125" i="2"/>
  <c r="K149" i="2"/>
  <c r="K22" i="2"/>
  <c r="K46" i="2"/>
  <c r="K78" i="2"/>
  <c r="K13" i="2"/>
  <c r="K29" i="2"/>
  <c r="K45" i="2"/>
  <c r="K69" i="2"/>
  <c r="K93" i="2"/>
  <c r="K117" i="2"/>
  <c r="K141" i="2"/>
  <c r="K14" i="2"/>
  <c r="K38" i="2"/>
  <c r="K62" i="2"/>
  <c r="K21" i="2"/>
  <c r="K53" i="2"/>
  <c r="K85" i="2"/>
  <c r="K109" i="2"/>
  <c r="K133" i="2"/>
  <c r="K6" i="2"/>
  <c r="K30" i="2"/>
  <c r="K54" i="2"/>
  <c r="K70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13" i="2"/>
  <c r="K121" i="2"/>
  <c r="K86" i="2"/>
  <c r="K129" i="2"/>
  <c r="K137" i="2"/>
  <c r="K134" i="2"/>
  <c r="K10" i="2"/>
  <c r="K126" i="2"/>
  <c r="K118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143" i="2"/>
  <c r="K135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K15" i="2"/>
  <c r="K7" i="2"/>
  <c r="K148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28" i="2"/>
  <c r="K20" i="2"/>
  <c r="K12" i="2"/>
  <c r="K4" i="2"/>
  <c r="K139" i="2"/>
  <c r="K131" i="2"/>
  <c r="K115" i="2"/>
  <c r="K107" i="2"/>
  <c r="K91" i="2"/>
  <c r="K83" i="2"/>
  <c r="K75" i="2"/>
  <c r="K67" i="2"/>
  <c r="K59" i="2"/>
  <c r="K51" i="2"/>
  <c r="K43" i="2"/>
  <c r="K35" i="2"/>
  <c r="K27" i="2"/>
  <c r="K19" i="2"/>
  <c r="K11" i="2"/>
  <c r="K147" i="2"/>
  <c r="K123" i="2"/>
  <c r="K99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AL1" i="2"/>
  <c r="Y1" i="2"/>
  <c r="K73" i="1" l="1" a="1"/>
  <c r="K73" i="1" s="1"/>
  <c r="L64" i="1"/>
  <c r="D32" i="1"/>
  <c r="N66" i="1" a="1"/>
  <c r="N66" i="1" s="1"/>
  <c r="N65" i="1"/>
  <c r="N64" i="1"/>
  <c r="K82" i="1"/>
  <c r="K83" i="1" a="1"/>
  <c r="K83" i="1" s="1"/>
  <c r="K84" i="1"/>
  <c r="K80" i="1"/>
  <c r="K81" i="1" s="1"/>
  <c r="K79" i="1" a="1"/>
  <c r="K79" i="1" s="1"/>
  <c r="S4" i="4"/>
  <c r="T5" i="4" s="1"/>
  <c r="E33" i="3"/>
  <c r="AO400" i="4"/>
  <c r="AO403" i="4"/>
  <c r="AO406" i="4"/>
  <c r="AO409" i="4"/>
  <c r="AO412" i="4"/>
  <c r="AO415" i="4"/>
  <c r="AO418" i="4"/>
  <c r="AO421" i="4"/>
  <c r="AO424" i="4"/>
  <c r="AO6" i="4"/>
  <c r="AO9" i="4"/>
  <c r="AO12" i="4"/>
  <c r="AO15" i="4"/>
  <c r="AO18" i="4"/>
  <c r="AO21" i="4"/>
  <c r="AO24" i="4"/>
  <c r="AO27" i="4"/>
  <c r="AO30" i="4"/>
  <c r="AO33" i="4"/>
  <c r="AO36" i="4"/>
  <c r="AO39" i="4"/>
  <c r="AO42" i="4"/>
  <c r="AO45" i="4"/>
  <c r="AO48" i="4"/>
  <c r="AO51" i="4"/>
  <c r="AO54" i="4"/>
  <c r="AO57" i="4"/>
  <c r="AO60" i="4"/>
  <c r="AO63" i="4"/>
  <c r="AO66" i="4"/>
  <c r="AO69" i="4"/>
  <c r="AO72" i="4"/>
  <c r="AO75" i="4"/>
  <c r="AO78" i="4"/>
  <c r="AO81" i="4"/>
  <c r="AO84" i="4"/>
  <c r="AO87" i="4"/>
  <c r="AO90" i="4"/>
  <c r="AO93" i="4"/>
  <c r="AO96" i="4"/>
  <c r="AO99" i="4"/>
  <c r="AO399" i="4"/>
  <c r="AO402" i="4"/>
  <c r="AO405" i="4"/>
  <c r="AO408" i="4"/>
  <c r="AO411" i="4"/>
  <c r="AO414" i="4"/>
  <c r="AO417" i="4"/>
  <c r="AO420" i="4"/>
  <c r="AO423" i="4"/>
  <c r="AO5" i="4"/>
  <c r="AO8" i="4"/>
  <c r="AO11" i="4"/>
  <c r="AO14" i="4"/>
  <c r="AO17" i="4"/>
  <c r="AO20" i="4"/>
  <c r="AO23" i="4"/>
  <c r="AO26" i="4"/>
  <c r="AO29" i="4"/>
  <c r="AO32" i="4"/>
  <c r="AO35" i="4"/>
  <c r="AO38" i="4"/>
  <c r="AO41" i="4"/>
  <c r="AO44" i="4"/>
  <c r="AO47" i="4"/>
  <c r="AO50" i="4"/>
  <c r="AO53" i="4"/>
  <c r="AO56" i="4"/>
  <c r="AO59" i="4"/>
  <c r="AO62" i="4"/>
  <c r="AO65" i="4"/>
  <c r="AO68" i="4"/>
  <c r="AO71" i="4"/>
  <c r="AO74" i="4"/>
  <c r="AO77" i="4"/>
  <c r="AO80" i="4"/>
  <c r="AO83" i="4"/>
  <c r="AO86" i="4"/>
  <c r="AO89" i="4"/>
  <c r="AO92" i="4"/>
  <c r="AO95" i="4"/>
  <c r="AO98" i="4"/>
  <c r="AO101" i="4"/>
  <c r="AO104" i="4"/>
  <c r="AO401" i="4"/>
  <c r="AO404" i="4"/>
  <c r="AO407" i="4"/>
  <c r="AO410" i="4"/>
  <c r="AO413" i="4"/>
  <c r="AO416" i="4"/>
  <c r="AO419" i="4"/>
  <c r="AO422" i="4"/>
  <c r="AO4" i="4"/>
  <c r="AO7" i="4"/>
  <c r="AO10" i="4"/>
  <c r="AO13" i="4"/>
  <c r="AO16" i="4"/>
  <c r="AO19" i="4"/>
  <c r="AO22" i="4"/>
  <c r="AO25" i="4"/>
  <c r="AO28" i="4"/>
  <c r="AO31" i="4"/>
  <c r="AO34" i="4"/>
  <c r="AO37" i="4"/>
  <c r="AO40" i="4"/>
  <c r="AO43" i="4"/>
  <c r="AO46" i="4"/>
  <c r="AO49" i="4"/>
  <c r="AO52" i="4"/>
  <c r="AO55" i="4"/>
  <c r="AO58" i="4"/>
  <c r="AO61" i="4"/>
  <c r="AO64" i="4"/>
  <c r="AO67" i="4"/>
  <c r="AO70" i="4"/>
  <c r="AO73" i="4"/>
  <c r="AO76" i="4"/>
  <c r="AO79" i="4"/>
  <c r="AO82" i="4"/>
  <c r="AO85" i="4"/>
  <c r="AO88" i="4"/>
  <c r="AO91" i="4"/>
  <c r="AO94" i="4"/>
  <c r="AO97" i="4"/>
  <c r="AO100" i="4"/>
  <c r="AO103" i="4"/>
  <c r="AO102" i="4"/>
  <c r="AO105" i="4"/>
  <c r="AO108" i="4"/>
  <c r="AO111" i="4"/>
  <c r="AO114" i="4"/>
  <c r="AO117" i="4"/>
  <c r="AO120" i="4"/>
  <c r="AO123" i="4"/>
  <c r="AO126" i="4"/>
  <c r="AO129" i="4"/>
  <c r="AO132" i="4"/>
  <c r="AO135" i="4"/>
  <c r="AO138" i="4"/>
  <c r="AO141" i="4"/>
  <c r="AO144" i="4"/>
  <c r="AO147" i="4"/>
  <c r="AO150" i="4"/>
  <c r="AO153" i="4"/>
  <c r="AO156" i="4"/>
  <c r="AO159" i="4"/>
  <c r="AO162" i="4"/>
  <c r="AO165" i="4"/>
  <c r="AO168" i="4"/>
  <c r="AO171" i="4"/>
  <c r="AO174" i="4"/>
  <c r="AO177" i="4"/>
  <c r="AO180" i="4"/>
  <c r="AO183" i="4"/>
  <c r="AO186" i="4"/>
  <c r="AO189" i="4"/>
  <c r="AO192" i="4"/>
  <c r="AO195" i="4"/>
  <c r="AO198" i="4"/>
  <c r="AO201" i="4"/>
  <c r="AO204" i="4"/>
  <c r="AO207" i="4"/>
  <c r="AO210" i="4"/>
  <c r="AO213" i="4"/>
  <c r="AO216" i="4"/>
  <c r="AO219" i="4"/>
  <c r="AO222" i="4"/>
  <c r="AO225" i="4"/>
  <c r="AO107" i="4"/>
  <c r="AO110" i="4"/>
  <c r="AO113" i="4"/>
  <c r="AO116" i="4"/>
  <c r="AO119" i="4"/>
  <c r="AO122" i="4"/>
  <c r="AO125" i="4"/>
  <c r="AO128" i="4"/>
  <c r="AO131" i="4"/>
  <c r="AO134" i="4"/>
  <c r="AO137" i="4"/>
  <c r="AO140" i="4"/>
  <c r="AO143" i="4"/>
  <c r="AO146" i="4"/>
  <c r="AO149" i="4"/>
  <c r="AO152" i="4"/>
  <c r="AO155" i="4"/>
  <c r="AO158" i="4"/>
  <c r="AO161" i="4"/>
  <c r="AO164" i="4"/>
  <c r="AO167" i="4"/>
  <c r="AO170" i="4"/>
  <c r="AO173" i="4"/>
  <c r="AO176" i="4"/>
  <c r="AO179" i="4"/>
  <c r="AO182" i="4"/>
  <c r="AO185" i="4"/>
  <c r="AO188" i="4"/>
  <c r="AO191" i="4"/>
  <c r="AO194" i="4"/>
  <c r="AO197" i="4"/>
  <c r="AO200" i="4"/>
  <c r="AO203" i="4"/>
  <c r="AO206" i="4"/>
  <c r="AO209" i="4"/>
  <c r="AO212" i="4"/>
  <c r="AO215" i="4"/>
  <c r="AO218" i="4"/>
  <c r="AO221" i="4"/>
  <c r="AO224" i="4"/>
  <c r="AO227" i="4"/>
  <c r="AO106" i="4"/>
  <c r="AO109" i="4"/>
  <c r="AO112" i="4"/>
  <c r="AO115" i="4"/>
  <c r="AO118" i="4"/>
  <c r="AO121" i="4"/>
  <c r="AO124" i="4"/>
  <c r="AO127" i="4"/>
  <c r="AO130" i="4"/>
  <c r="AO133" i="4"/>
  <c r="AO136" i="4"/>
  <c r="AO139" i="4"/>
  <c r="AO142" i="4"/>
  <c r="AO145" i="4"/>
  <c r="AO148" i="4"/>
  <c r="AO151" i="4"/>
  <c r="AO154" i="4"/>
  <c r="AO157" i="4"/>
  <c r="AO160" i="4"/>
  <c r="AO163" i="4"/>
  <c r="AO166" i="4"/>
  <c r="AO169" i="4"/>
  <c r="AO172" i="4"/>
  <c r="AO175" i="4"/>
  <c r="AO178" i="4"/>
  <c r="AO181" i="4"/>
  <c r="AO184" i="4"/>
  <c r="AO187" i="4"/>
  <c r="AO190" i="4"/>
  <c r="AO193" i="4"/>
  <c r="AO196" i="4"/>
  <c r="AO199" i="4"/>
  <c r="AO202" i="4"/>
  <c r="AO205" i="4"/>
  <c r="AO208" i="4"/>
  <c r="AO211" i="4"/>
  <c r="AO214" i="4"/>
  <c r="AO217" i="4"/>
  <c r="AO220" i="4"/>
  <c r="AO223" i="4"/>
  <c r="AO226" i="4"/>
  <c r="AO229" i="4"/>
  <c r="AO231" i="4"/>
  <c r="AO234" i="4"/>
  <c r="AO237" i="4"/>
  <c r="AO240" i="4"/>
  <c r="AO243" i="4"/>
  <c r="AO246" i="4"/>
  <c r="AO249" i="4"/>
  <c r="AO252" i="4"/>
  <c r="AO255" i="4"/>
  <c r="AO258" i="4"/>
  <c r="AO261" i="4"/>
  <c r="AO264" i="4"/>
  <c r="AO267" i="4"/>
  <c r="AO270" i="4"/>
  <c r="AO273" i="4"/>
  <c r="AO276" i="4"/>
  <c r="AO279" i="4"/>
  <c r="AO282" i="4"/>
  <c r="AO285" i="4"/>
  <c r="AO288" i="4"/>
  <c r="AO291" i="4"/>
  <c r="AO294" i="4"/>
  <c r="AO297" i="4"/>
  <c r="AO300" i="4"/>
  <c r="AO303" i="4"/>
  <c r="AO306" i="4"/>
  <c r="AO309" i="4"/>
  <c r="AO312" i="4"/>
  <c r="AO315" i="4"/>
  <c r="AO318" i="4"/>
  <c r="AO321" i="4"/>
  <c r="AO324" i="4"/>
  <c r="AO327" i="4"/>
  <c r="AO330" i="4"/>
  <c r="AO333" i="4"/>
  <c r="AO336" i="4"/>
  <c r="AO339" i="4"/>
  <c r="AO342" i="4"/>
  <c r="AO345" i="4"/>
  <c r="AO348" i="4"/>
  <c r="AO351" i="4"/>
  <c r="AO230" i="4"/>
  <c r="AO233" i="4"/>
  <c r="AO236" i="4"/>
  <c r="AO239" i="4"/>
  <c r="AO242" i="4"/>
  <c r="AO245" i="4"/>
  <c r="AO248" i="4"/>
  <c r="AO251" i="4"/>
  <c r="AO254" i="4"/>
  <c r="AO257" i="4"/>
  <c r="AO260" i="4"/>
  <c r="AO263" i="4"/>
  <c r="AO266" i="4"/>
  <c r="AO269" i="4"/>
  <c r="AO272" i="4"/>
  <c r="AO275" i="4"/>
  <c r="AO278" i="4"/>
  <c r="AO281" i="4"/>
  <c r="AO284" i="4"/>
  <c r="AO287" i="4"/>
  <c r="AO290" i="4"/>
  <c r="AO293" i="4"/>
  <c r="AO296" i="4"/>
  <c r="AO299" i="4"/>
  <c r="AO302" i="4"/>
  <c r="AO305" i="4"/>
  <c r="AO308" i="4"/>
  <c r="AO311" i="4"/>
  <c r="AO314" i="4"/>
  <c r="AO317" i="4"/>
  <c r="AO320" i="4"/>
  <c r="AO323" i="4"/>
  <c r="AO326" i="4"/>
  <c r="AO329" i="4"/>
  <c r="AO332" i="4"/>
  <c r="AO335" i="4"/>
  <c r="AO338" i="4"/>
  <c r="AO341" i="4"/>
  <c r="AO344" i="4"/>
  <c r="AO347" i="4"/>
  <c r="AO350" i="4"/>
  <c r="AO353" i="4"/>
  <c r="AO228" i="4"/>
  <c r="AO232" i="4"/>
  <c r="AO235" i="4"/>
  <c r="AO238" i="4"/>
  <c r="AO241" i="4"/>
  <c r="AO244" i="4"/>
  <c r="AO247" i="4"/>
  <c r="AO250" i="4"/>
  <c r="AO253" i="4"/>
  <c r="AO256" i="4"/>
  <c r="AO259" i="4"/>
  <c r="AO262" i="4"/>
  <c r="AO265" i="4"/>
  <c r="AO268" i="4"/>
  <c r="AO271" i="4"/>
  <c r="AO274" i="4"/>
  <c r="AO277" i="4"/>
  <c r="AO280" i="4"/>
  <c r="AO283" i="4"/>
  <c r="AO286" i="4"/>
  <c r="AO289" i="4"/>
  <c r="AO292" i="4"/>
  <c r="AO295" i="4"/>
  <c r="AO298" i="4"/>
  <c r="AO301" i="4"/>
  <c r="AO304" i="4"/>
  <c r="AO307" i="4"/>
  <c r="AO310" i="4"/>
  <c r="AO313" i="4"/>
  <c r="AO316" i="4"/>
  <c r="AO319" i="4"/>
  <c r="AO322" i="4"/>
  <c r="AO325" i="4"/>
  <c r="AO328" i="4"/>
  <c r="AO331" i="4"/>
  <c r="AO334" i="4"/>
  <c r="AO337" i="4"/>
  <c r="AO340" i="4"/>
  <c r="AO343" i="4"/>
  <c r="AO346" i="4"/>
  <c r="AO349" i="4"/>
  <c r="AO352" i="4"/>
  <c r="AO3" i="4"/>
  <c r="AO357" i="4"/>
  <c r="AO360" i="4"/>
  <c r="AO363" i="4"/>
  <c r="AO366" i="4"/>
  <c r="AO369" i="4"/>
  <c r="AO372" i="4"/>
  <c r="AO375" i="4"/>
  <c r="AO378" i="4"/>
  <c r="AO381" i="4"/>
  <c r="AO384" i="4"/>
  <c r="AO387" i="4"/>
  <c r="AO390" i="4"/>
  <c r="AO393" i="4"/>
  <c r="AO396" i="4"/>
  <c r="AO354" i="4"/>
  <c r="AO356" i="4"/>
  <c r="AO359" i="4"/>
  <c r="AO362" i="4"/>
  <c r="AO365" i="4"/>
  <c r="AO368" i="4"/>
  <c r="AO371" i="4"/>
  <c r="AO374" i="4"/>
  <c r="AO377" i="4"/>
  <c r="AO380" i="4"/>
  <c r="AO383" i="4"/>
  <c r="AO386" i="4"/>
  <c r="AO389" i="4"/>
  <c r="AO392" i="4"/>
  <c r="AO395" i="4"/>
  <c r="AO398" i="4"/>
  <c r="AO355" i="4"/>
  <c r="AO358" i="4"/>
  <c r="AO361" i="4"/>
  <c r="AO364" i="4"/>
  <c r="AO367" i="4"/>
  <c r="AO370" i="4"/>
  <c r="AO373" i="4"/>
  <c r="AO376" i="4"/>
  <c r="AO379" i="4"/>
  <c r="AO382" i="4"/>
  <c r="AO385" i="4"/>
  <c r="AO388" i="4"/>
  <c r="AO391" i="4"/>
  <c r="AO394" i="4"/>
  <c r="AO397" i="4"/>
  <c r="E34" i="3"/>
  <c r="E32" i="3"/>
  <c r="E20" i="3"/>
  <c r="E18" i="3"/>
  <c r="E19" i="3"/>
  <c r="K72" i="1"/>
  <c r="K74" i="1"/>
  <c r="N54" i="1"/>
  <c r="N53" i="1" a="1"/>
  <c r="N53" i="1" s="1"/>
  <c r="L66" i="1" a="1"/>
  <c r="L66" i="1" s="1"/>
  <c r="L53" i="1" a="1"/>
  <c r="L53" i="1" s="1"/>
  <c r="L65" i="1"/>
  <c r="L54" i="1"/>
  <c r="L58" i="1"/>
  <c r="N58" i="1"/>
  <c r="K7" i="1"/>
  <c r="K9" i="1"/>
  <c r="D33" i="1"/>
  <c r="H13" i="1"/>
  <c r="I13" i="1"/>
  <c r="J13" i="1"/>
  <c r="C13" i="1"/>
  <c r="G13" i="1"/>
  <c r="D13" i="1"/>
  <c r="E13" i="1"/>
  <c r="F13" i="1"/>
  <c r="D19" i="1"/>
  <c r="D18" i="1"/>
  <c r="AB7" i="4"/>
  <c r="AB19" i="4"/>
  <c r="AB31" i="4"/>
  <c r="AB43" i="4"/>
  <c r="AB55" i="4"/>
  <c r="AB67" i="4"/>
  <c r="AB79" i="4"/>
  <c r="AB6" i="4"/>
  <c r="AB18" i="4"/>
  <c r="AB30" i="4"/>
  <c r="AB42" i="4"/>
  <c r="AB54" i="4"/>
  <c r="AB66" i="4"/>
  <c r="AB78" i="4"/>
  <c r="AB90" i="4"/>
  <c r="AB5" i="4"/>
  <c r="AB17" i="4"/>
  <c r="AB29" i="4"/>
  <c r="AB41" i="4"/>
  <c r="AB53" i="4"/>
  <c r="AB65" i="4"/>
  <c r="AB4" i="4"/>
  <c r="AB16" i="4"/>
  <c r="AB28" i="4"/>
  <c r="AB40" i="4"/>
  <c r="AB52" i="4"/>
  <c r="AB64" i="4"/>
  <c r="AB76" i="4"/>
  <c r="AB88" i="4"/>
  <c r="AB100" i="4"/>
  <c r="AB15" i="4"/>
  <c r="AB27" i="4"/>
  <c r="AB39" i="4"/>
  <c r="AB51" i="4"/>
  <c r="AB63" i="4"/>
  <c r="AB75" i="4"/>
  <c r="AB87" i="4"/>
  <c r="AB99" i="4"/>
  <c r="AB14" i="4"/>
  <c r="AB26" i="4"/>
  <c r="AB38" i="4"/>
  <c r="AB50" i="4"/>
  <c r="AB62" i="4"/>
  <c r="AB74" i="4"/>
  <c r="AB86" i="4"/>
  <c r="AB98" i="4"/>
  <c r="AB13" i="4"/>
  <c r="AB25" i="4"/>
  <c r="AB37" i="4"/>
  <c r="AB49" i="4"/>
  <c r="AB61" i="4"/>
  <c r="AB73" i="4"/>
  <c r="AB85" i="4"/>
  <c r="AB97" i="4"/>
  <c r="AB12" i="4"/>
  <c r="AB24" i="4"/>
  <c r="AB36" i="4"/>
  <c r="AB48" i="4"/>
  <c r="AB60" i="4"/>
  <c r="AB72" i="4"/>
  <c r="AB84" i="4"/>
  <c r="AB96" i="4"/>
  <c r="AB11" i="4"/>
  <c r="AB23" i="4"/>
  <c r="AB35" i="4"/>
  <c r="AB47" i="4"/>
  <c r="AB59" i="4"/>
  <c r="AB71" i="4"/>
  <c r="AB83" i="4"/>
  <c r="AB95" i="4"/>
  <c r="AB10" i="4"/>
  <c r="AB22" i="4"/>
  <c r="AB34" i="4"/>
  <c r="AB46" i="4"/>
  <c r="AB58" i="4"/>
  <c r="AB9" i="4"/>
  <c r="AB21" i="4"/>
  <c r="AB33" i="4"/>
  <c r="AB45" i="4"/>
  <c r="AB57" i="4"/>
  <c r="AB69" i="4"/>
  <c r="AB81" i="4"/>
  <c r="AB93" i="4"/>
  <c r="AB105" i="4"/>
  <c r="AB94" i="4"/>
  <c r="AB107" i="4"/>
  <c r="AB119" i="4"/>
  <c r="AB131" i="4"/>
  <c r="AB143" i="4"/>
  <c r="AB155" i="4"/>
  <c r="AB167" i="4"/>
  <c r="AB179" i="4"/>
  <c r="AB44" i="4"/>
  <c r="AB106" i="4"/>
  <c r="AB118" i="4"/>
  <c r="AB130" i="4"/>
  <c r="AB142" i="4"/>
  <c r="AB154" i="4"/>
  <c r="AB166" i="4"/>
  <c r="AB102" i="4"/>
  <c r="AB117" i="4"/>
  <c r="AB129" i="4"/>
  <c r="AB141" i="4"/>
  <c r="AB32" i="4"/>
  <c r="AB89" i="4"/>
  <c r="AB92" i="4"/>
  <c r="AB116" i="4"/>
  <c r="AB128" i="4"/>
  <c r="AB140" i="4"/>
  <c r="AB152" i="4"/>
  <c r="AB164" i="4"/>
  <c r="AB80" i="4"/>
  <c r="AB115" i="4"/>
  <c r="AB127" i="4"/>
  <c r="AB139" i="4"/>
  <c r="AB151" i="4"/>
  <c r="AB163" i="4"/>
  <c r="AB175" i="4"/>
  <c r="AB20" i="4"/>
  <c r="AB70" i="4"/>
  <c r="AB114" i="4"/>
  <c r="AB126" i="4"/>
  <c r="AB138" i="4"/>
  <c r="AB150" i="4"/>
  <c r="AB162" i="4"/>
  <c r="AB174" i="4"/>
  <c r="AB77" i="4"/>
  <c r="AB104" i="4"/>
  <c r="AB113" i="4"/>
  <c r="AB125" i="4"/>
  <c r="AB137" i="4"/>
  <c r="AB149" i="4"/>
  <c r="AB161" i="4"/>
  <c r="AB173" i="4"/>
  <c r="AB185" i="4"/>
  <c r="AB8" i="4"/>
  <c r="AB112" i="4"/>
  <c r="AB124" i="4"/>
  <c r="AB136" i="4"/>
  <c r="AB148" i="4"/>
  <c r="AB160" i="4"/>
  <c r="AB172" i="4"/>
  <c r="AB101" i="4"/>
  <c r="AB111" i="4"/>
  <c r="AB123" i="4"/>
  <c r="AB135" i="4"/>
  <c r="AB147" i="4"/>
  <c r="AB159" i="4"/>
  <c r="AB171" i="4"/>
  <c r="AB110" i="4"/>
  <c r="AB122" i="4"/>
  <c r="AB134" i="4"/>
  <c r="AB68" i="4"/>
  <c r="AB103" i="4"/>
  <c r="AB109" i="4"/>
  <c r="AB121" i="4"/>
  <c r="AB133" i="4"/>
  <c r="AB145" i="4"/>
  <c r="AB157" i="4"/>
  <c r="AB169" i="4"/>
  <c r="AB181" i="4"/>
  <c r="AB165" i="4"/>
  <c r="AB191" i="4"/>
  <c r="AB203" i="4"/>
  <c r="AB215" i="4"/>
  <c r="AB227" i="4"/>
  <c r="AB239" i="4"/>
  <c r="AB251" i="4"/>
  <c r="AB144" i="4"/>
  <c r="AB190" i="4"/>
  <c r="AB202" i="4"/>
  <c r="AB214" i="4"/>
  <c r="AB226" i="4"/>
  <c r="AB238" i="4"/>
  <c r="AB250" i="4"/>
  <c r="AB132" i="4"/>
  <c r="AB189" i="4"/>
  <c r="AB201" i="4"/>
  <c r="AB213" i="4"/>
  <c r="AB188" i="4"/>
  <c r="AB200" i="4"/>
  <c r="AB212" i="4"/>
  <c r="AB224" i="4"/>
  <c r="AB236" i="4"/>
  <c r="AB248" i="4"/>
  <c r="AB120" i="4"/>
  <c r="AB156" i="4"/>
  <c r="AB183" i="4"/>
  <c r="AB187" i="4"/>
  <c r="AB199" i="4"/>
  <c r="AB211" i="4"/>
  <c r="AB223" i="4"/>
  <c r="AB235" i="4"/>
  <c r="AB247" i="4"/>
  <c r="AB259" i="4"/>
  <c r="AB271" i="4"/>
  <c r="AB170" i="4"/>
  <c r="AB176" i="4"/>
  <c r="AB198" i="4"/>
  <c r="AB210" i="4"/>
  <c r="AB222" i="4"/>
  <c r="AB234" i="4"/>
  <c r="AB246" i="4"/>
  <c r="AB258" i="4"/>
  <c r="AB270" i="4"/>
  <c r="AB82" i="4"/>
  <c r="AB91" i="4"/>
  <c r="AB108" i="4"/>
  <c r="AB146" i="4"/>
  <c r="AB153" i="4"/>
  <c r="AB178" i="4"/>
  <c r="AB186" i="4"/>
  <c r="AB197" i="4"/>
  <c r="AB209" i="4"/>
  <c r="AB221" i="4"/>
  <c r="AB233" i="4"/>
  <c r="AB245" i="4"/>
  <c r="AB180" i="4"/>
  <c r="AB196" i="4"/>
  <c r="AB208" i="4"/>
  <c r="AB220" i="4"/>
  <c r="AB232" i="4"/>
  <c r="AB244" i="4"/>
  <c r="AB195" i="4"/>
  <c r="AB207" i="4"/>
  <c r="AB219" i="4"/>
  <c r="AB231" i="4"/>
  <c r="AB243" i="4"/>
  <c r="AB182" i="4"/>
  <c r="AB194" i="4"/>
  <c r="AB206" i="4"/>
  <c r="AB168" i="4"/>
  <c r="AB193" i="4"/>
  <c r="AB205" i="4"/>
  <c r="AB217" i="4"/>
  <c r="AB229" i="4"/>
  <c r="AB241" i="4"/>
  <c r="AB253" i="4"/>
  <c r="AB265" i="4"/>
  <c r="AB184" i="4"/>
  <c r="AB204" i="4"/>
  <c r="AB263" i="4"/>
  <c r="AB277" i="4"/>
  <c r="AB289" i="4"/>
  <c r="AB301" i="4"/>
  <c r="AB313" i="4"/>
  <c r="AB325" i="4"/>
  <c r="AB288" i="4"/>
  <c r="AB300" i="4"/>
  <c r="AB256" i="4"/>
  <c r="AB266" i="4"/>
  <c r="AB276" i="4"/>
  <c r="AB192" i="4"/>
  <c r="AB158" i="4"/>
  <c r="AB177" i="4"/>
  <c r="AB216" i="4"/>
  <c r="AB240" i="4"/>
  <c r="AB230" i="4"/>
  <c r="AB255" i="4"/>
  <c r="AB262" i="4"/>
  <c r="AB269" i="4"/>
  <c r="AB274" i="4"/>
  <c r="AB285" i="4"/>
  <c r="AB297" i="4"/>
  <c r="AB309" i="4"/>
  <c r="AB321" i="4"/>
  <c r="AB3" i="4"/>
  <c r="AB281" i="4"/>
  <c r="AB56" i="4"/>
  <c r="AB237" i="4"/>
  <c r="AB284" i="4"/>
  <c r="AB296" i="4"/>
  <c r="AB308" i="4"/>
  <c r="AB320" i="4"/>
  <c r="AB307" i="4"/>
  <c r="AB306" i="4"/>
  <c r="AB318" i="4"/>
  <c r="AB273" i="4"/>
  <c r="AB283" i="4"/>
  <c r="AB295" i="4"/>
  <c r="AB319" i="4"/>
  <c r="AB282" i="4"/>
  <c r="AB294" i="4"/>
  <c r="AB317" i="4"/>
  <c r="AB254" i="4"/>
  <c r="AB261" i="4"/>
  <c r="AB268" i="4"/>
  <c r="AB264" i="4"/>
  <c r="AB293" i="4"/>
  <c r="AB305" i="4"/>
  <c r="AB228" i="4"/>
  <c r="AB252" i="4"/>
  <c r="AB218" i="4"/>
  <c r="AB242" i="4"/>
  <c r="AB267" i="4"/>
  <c r="AB279" i="4"/>
  <c r="AB291" i="4"/>
  <c r="AB303" i="4"/>
  <c r="AB315" i="4"/>
  <c r="AB327" i="4"/>
  <c r="AB225" i="4"/>
  <c r="AB249" i="4"/>
  <c r="AB260" i="4"/>
  <c r="AB257" i="4"/>
  <c r="AB275" i="4"/>
  <c r="AB299" i="4"/>
  <c r="AB304" i="4"/>
  <c r="AB311" i="4"/>
  <c r="AB326" i="4"/>
  <c r="AB302" i="4"/>
  <c r="AB324" i="4"/>
  <c r="AB272" i="4"/>
  <c r="AB316" i="4"/>
  <c r="AB328" i="4"/>
  <c r="AB323" i="4"/>
  <c r="AB329" i="4"/>
  <c r="AB290" i="4"/>
  <c r="AB314" i="4"/>
  <c r="AB280" i="4"/>
  <c r="AB286" i="4"/>
  <c r="AB312" i="4"/>
  <c r="AB310" i="4"/>
  <c r="AB292" i="4"/>
  <c r="AB298" i="4"/>
  <c r="AB287" i="4"/>
  <c r="AB278" i="4"/>
  <c r="AB322" i="4"/>
  <c r="AL5" i="2"/>
  <c r="AL4" i="2"/>
  <c r="AL3" i="2"/>
  <c r="AL6" i="2"/>
  <c r="AL12" i="2"/>
  <c r="AL18" i="2"/>
  <c r="AL24" i="2"/>
  <c r="AL30" i="2"/>
  <c r="AL36" i="2"/>
  <c r="AL42" i="2"/>
  <c r="AL48" i="2"/>
  <c r="AL54" i="2"/>
  <c r="AL60" i="2"/>
  <c r="AL66" i="2"/>
  <c r="AL72" i="2"/>
  <c r="AL78" i="2"/>
  <c r="AL84" i="2"/>
  <c r="AL11" i="2"/>
  <c r="AL17" i="2"/>
  <c r="AL23" i="2"/>
  <c r="AL29" i="2"/>
  <c r="AL35" i="2"/>
  <c r="AL41" i="2"/>
  <c r="AL47" i="2"/>
  <c r="AL53" i="2"/>
  <c r="AL59" i="2"/>
  <c r="AL65" i="2"/>
  <c r="AL71" i="2"/>
  <c r="AL77" i="2"/>
  <c r="AL83" i="2"/>
  <c r="AL89" i="2"/>
  <c r="AL95" i="2"/>
  <c r="AL10" i="2"/>
  <c r="AL16" i="2"/>
  <c r="AL22" i="2"/>
  <c r="AL28" i="2"/>
  <c r="AL34" i="2"/>
  <c r="AL40" i="2"/>
  <c r="AL46" i="2"/>
  <c r="AL52" i="2"/>
  <c r="AL58" i="2"/>
  <c r="AL64" i="2"/>
  <c r="AL70" i="2"/>
  <c r="AL76" i="2"/>
  <c r="AL9" i="2"/>
  <c r="AL15" i="2"/>
  <c r="AL21" i="2"/>
  <c r="AL27" i="2"/>
  <c r="AL33" i="2"/>
  <c r="AL39" i="2"/>
  <c r="AL45" i="2"/>
  <c r="AL51" i="2"/>
  <c r="AL57" i="2"/>
  <c r="AL63" i="2"/>
  <c r="AL69" i="2"/>
  <c r="AL75" i="2"/>
  <c r="AL81" i="2"/>
  <c r="AL87" i="2"/>
  <c r="AL93" i="2"/>
  <c r="AL8" i="2"/>
  <c r="AL14" i="2"/>
  <c r="AL20" i="2"/>
  <c r="AL26" i="2"/>
  <c r="AL32" i="2"/>
  <c r="AL38" i="2"/>
  <c r="AL44" i="2"/>
  <c r="AL50" i="2"/>
  <c r="AL56" i="2"/>
  <c r="AL62" i="2"/>
  <c r="AL68" i="2"/>
  <c r="AL74" i="2"/>
  <c r="AL80" i="2"/>
  <c r="AL86" i="2"/>
  <c r="AL92" i="2"/>
  <c r="AL19" i="2"/>
  <c r="AL55" i="2"/>
  <c r="AL107" i="2"/>
  <c r="AL100" i="2"/>
  <c r="AL106" i="2"/>
  <c r="AL108" i="2"/>
  <c r="AL13" i="2"/>
  <c r="AL49" i="2"/>
  <c r="AL90" i="2"/>
  <c r="AL99" i="2"/>
  <c r="AL105" i="2"/>
  <c r="AL7" i="2"/>
  <c r="AL43" i="2"/>
  <c r="AL79" i="2"/>
  <c r="AL88" i="2"/>
  <c r="AL98" i="2"/>
  <c r="AL104" i="2"/>
  <c r="AL102" i="2"/>
  <c r="AL25" i="2"/>
  <c r="AL82" i="2"/>
  <c r="AL37" i="2"/>
  <c r="AL73" i="2"/>
  <c r="AL85" i="2"/>
  <c r="AL97" i="2"/>
  <c r="AL103" i="2"/>
  <c r="AL109" i="2"/>
  <c r="AL31" i="2"/>
  <c r="AL67" i="2"/>
  <c r="AL91" i="2"/>
  <c r="AL96" i="2"/>
  <c r="AL61" i="2"/>
  <c r="AL94" i="2"/>
  <c r="AL101" i="2"/>
  <c r="Y65" i="2"/>
  <c r="Y66" i="2"/>
  <c r="Y60" i="2"/>
  <c r="Y54" i="2"/>
  <c r="Y48" i="2"/>
  <c r="Y42" i="2"/>
  <c r="Y36" i="2"/>
  <c r="Y30" i="2"/>
  <c r="Y24" i="2"/>
  <c r="Y67" i="2"/>
  <c r="Y68" i="2"/>
  <c r="Y62" i="2"/>
  <c r="Y56" i="2"/>
  <c r="Y50" i="2"/>
  <c r="Y44" i="2"/>
  <c r="Y38" i="2"/>
  <c r="Y32" i="2"/>
  <c r="Y26" i="2"/>
  <c r="Y20" i="2"/>
  <c r="Y64" i="2"/>
  <c r="Y55" i="2"/>
  <c r="Y40" i="2"/>
  <c r="Y22" i="2"/>
  <c r="Y14" i="2"/>
  <c r="Y28" i="2"/>
  <c r="Y63" i="2"/>
  <c r="Y46" i="2"/>
  <c r="Y51" i="2"/>
  <c r="Y57" i="2"/>
  <c r="Y15" i="2"/>
  <c r="Y9" i="2"/>
  <c r="Y59" i="2"/>
  <c r="Y47" i="2"/>
  <c r="Y52" i="2"/>
  <c r="Y27" i="2"/>
  <c r="Y61" i="2"/>
  <c r="Y33" i="2"/>
  <c r="Y31" i="2"/>
  <c r="Y29" i="2"/>
  <c r="Y25" i="2"/>
  <c r="Y16" i="2"/>
  <c r="Y10" i="2"/>
  <c r="Y39" i="2"/>
  <c r="Y37" i="2"/>
  <c r="Y35" i="2"/>
  <c r="Y23" i="2"/>
  <c r="Y49" i="2"/>
  <c r="Y53" i="2"/>
  <c r="Y45" i="2"/>
  <c r="Y43" i="2"/>
  <c r="Y41" i="2"/>
  <c r="Y21" i="2"/>
  <c r="Y17" i="2"/>
  <c r="Y11" i="2"/>
  <c r="Y18" i="2"/>
  <c r="Y12" i="2"/>
  <c r="Y19" i="2"/>
  <c r="Y13" i="2"/>
  <c r="Y58" i="2"/>
  <c r="Y34" i="2"/>
  <c r="K8" i="1"/>
  <c r="Y3" i="2"/>
  <c r="Y5" i="2"/>
  <c r="Y7" i="2"/>
  <c r="Y4" i="2"/>
  <c r="Y6" i="2"/>
  <c r="Y8" i="2"/>
  <c r="K10" i="1"/>
  <c r="L8" i="4" a="1"/>
  <c r="N4" i="4"/>
  <c r="O5" i="4" s="1"/>
  <c r="K7" i="4"/>
  <c r="L7" i="4"/>
  <c r="A8" i="9"/>
  <c r="K5" i="1"/>
  <c r="K6" i="1"/>
  <c r="K11" i="1"/>
  <c r="AP1" i="4"/>
  <c r="AC1" i="4"/>
  <c r="N3" i="2"/>
  <c r="R3" i="2"/>
  <c r="S4" i="2" s="1"/>
  <c r="K13" i="1"/>
  <c r="Z1" i="2"/>
  <c r="AM1" i="2"/>
  <c r="K85" i="1" l="1"/>
  <c r="L67" i="1"/>
  <c r="AP400" i="4"/>
  <c r="AP403" i="4"/>
  <c r="AP406" i="4"/>
  <c r="AP409" i="4"/>
  <c r="AP412" i="4"/>
  <c r="AP415" i="4"/>
  <c r="AP418" i="4"/>
  <c r="AP421" i="4"/>
  <c r="AP424" i="4"/>
  <c r="AP6" i="4"/>
  <c r="AP9" i="4"/>
  <c r="AP12" i="4"/>
  <c r="AP15" i="4"/>
  <c r="AP18" i="4"/>
  <c r="AP21" i="4"/>
  <c r="AP24" i="4"/>
  <c r="AP27" i="4"/>
  <c r="AP30" i="4"/>
  <c r="AP33" i="4"/>
  <c r="AP36" i="4"/>
  <c r="AP39" i="4"/>
  <c r="AP42" i="4"/>
  <c r="AP45" i="4"/>
  <c r="AP48" i="4"/>
  <c r="AP51" i="4"/>
  <c r="AP54" i="4"/>
  <c r="AP57" i="4"/>
  <c r="AP60" i="4"/>
  <c r="AP63" i="4"/>
  <c r="AP66" i="4"/>
  <c r="AP69" i="4"/>
  <c r="AP72" i="4"/>
  <c r="AP75" i="4"/>
  <c r="AP78" i="4"/>
  <c r="AP81" i="4"/>
  <c r="AP84" i="4"/>
  <c r="AP87" i="4"/>
  <c r="AP90" i="4"/>
  <c r="AP93" i="4"/>
  <c r="AP96" i="4"/>
  <c r="AP99" i="4"/>
  <c r="AP399" i="4"/>
  <c r="AP402" i="4"/>
  <c r="AP405" i="4"/>
  <c r="AP408" i="4"/>
  <c r="AP411" i="4"/>
  <c r="AP414" i="4"/>
  <c r="AP417" i="4"/>
  <c r="AP420" i="4"/>
  <c r="AP423" i="4"/>
  <c r="AP5" i="4"/>
  <c r="AP8" i="4"/>
  <c r="AP11" i="4"/>
  <c r="AP14" i="4"/>
  <c r="AP17" i="4"/>
  <c r="AP20" i="4"/>
  <c r="AP23" i="4"/>
  <c r="AP26" i="4"/>
  <c r="AP29" i="4"/>
  <c r="AP32" i="4"/>
  <c r="AP35" i="4"/>
  <c r="AP38" i="4"/>
  <c r="AP41" i="4"/>
  <c r="AP44" i="4"/>
  <c r="AP47" i="4"/>
  <c r="AP50" i="4"/>
  <c r="AP53" i="4"/>
  <c r="AP56" i="4"/>
  <c r="AP59" i="4"/>
  <c r="AP62" i="4"/>
  <c r="AP65" i="4"/>
  <c r="AP68" i="4"/>
  <c r="AP71" i="4"/>
  <c r="AP74" i="4"/>
  <c r="AP77" i="4"/>
  <c r="AP80" i="4"/>
  <c r="AP83" i="4"/>
  <c r="AP86" i="4"/>
  <c r="AP89" i="4"/>
  <c r="AP92" i="4"/>
  <c r="AP95" i="4"/>
  <c r="AP98" i="4"/>
  <c r="AP401" i="4"/>
  <c r="AP404" i="4"/>
  <c r="AP407" i="4"/>
  <c r="AP410" i="4"/>
  <c r="AP413" i="4"/>
  <c r="AP416" i="4"/>
  <c r="AP419" i="4"/>
  <c r="AP422" i="4"/>
  <c r="AP4" i="4"/>
  <c r="AP7" i="4"/>
  <c r="AP10" i="4"/>
  <c r="AP13" i="4"/>
  <c r="AP16" i="4"/>
  <c r="AP19" i="4"/>
  <c r="AP22" i="4"/>
  <c r="AP25" i="4"/>
  <c r="AP28" i="4"/>
  <c r="AP31" i="4"/>
  <c r="AP34" i="4"/>
  <c r="AP37" i="4"/>
  <c r="AP40" i="4"/>
  <c r="AP43" i="4"/>
  <c r="AP46" i="4"/>
  <c r="AP49" i="4"/>
  <c r="AP52" i="4"/>
  <c r="AP55" i="4"/>
  <c r="AP58" i="4"/>
  <c r="AP61" i="4"/>
  <c r="AP64" i="4"/>
  <c r="AP67" i="4"/>
  <c r="AP70" i="4"/>
  <c r="AP73" i="4"/>
  <c r="AP76" i="4"/>
  <c r="AP79" i="4"/>
  <c r="AP82" i="4"/>
  <c r="AP85" i="4"/>
  <c r="AP88" i="4"/>
  <c r="AP91" i="4"/>
  <c r="AP94" i="4"/>
  <c r="AP97" i="4"/>
  <c r="AP100" i="4"/>
  <c r="AP103" i="4"/>
  <c r="AP106" i="4"/>
  <c r="AP109" i="4"/>
  <c r="AP112" i="4"/>
  <c r="AP115" i="4"/>
  <c r="AP118" i="4"/>
  <c r="AP121" i="4"/>
  <c r="AP124" i="4"/>
  <c r="AP127" i="4"/>
  <c r="AP130" i="4"/>
  <c r="AP133" i="4"/>
  <c r="AP136" i="4"/>
  <c r="AP139" i="4"/>
  <c r="AP142" i="4"/>
  <c r="AP145" i="4"/>
  <c r="AP148" i="4"/>
  <c r="AP151" i="4"/>
  <c r="AP154" i="4"/>
  <c r="AP157" i="4"/>
  <c r="AP160" i="4"/>
  <c r="AP163" i="4"/>
  <c r="AP166" i="4"/>
  <c r="AP169" i="4"/>
  <c r="AP172" i="4"/>
  <c r="AP175" i="4"/>
  <c r="AP178" i="4"/>
  <c r="AP181" i="4"/>
  <c r="AP184" i="4"/>
  <c r="AP187" i="4"/>
  <c r="AP190" i="4"/>
  <c r="AP193" i="4"/>
  <c r="AP196" i="4"/>
  <c r="AP199" i="4"/>
  <c r="AP202" i="4"/>
  <c r="AP205" i="4"/>
  <c r="AP208" i="4"/>
  <c r="AP211" i="4"/>
  <c r="AP214" i="4"/>
  <c r="AP217" i="4"/>
  <c r="AP220" i="4"/>
  <c r="AP223" i="4"/>
  <c r="AP226" i="4"/>
  <c r="AP229" i="4"/>
  <c r="AP102" i="4"/>
  <c r="AP105" i="4"/>
  <c r="AP108" i="4"/>
  <c r="AP111" i="4"/>
  <c r="AP114" i="4"/>
  <c r="AP117" i="4"/>
  <c r="AP120" i="4"/>
  <c r="AP123" i="4"/>
  <c r="AP126" i="4"/>
  <c r="AP129" i="4"/>
  <c r="AP132" i="4"/>
  <c r="AP135" i="4"/>
  <c r="AP138" i="4"/>
  <c r="AP141" i="4"/>
  <c r="AP144" i="4"/>
  <c r="AP147" i="4"/>
  <c r="AP150" i="4"/>
  <c r="AP153" i="4"/>
  <c r="AP156" i="4"/>
  <c r="AP159" i="4"/>
  <c r="AP162" i="4"/>
  <c r="AP165" i="4"/>
  <c r="AP168" i="4"/>
  <c r="AP171" i="4"/>
  <c r="AP174" i="4"/>
  <c r="AP177" i="4"/>
  <c r="AP180" i="4"/>
  <c r="AP183" i="4"/>
  <c r="AP186" i="4"/>
  <c r="AP189" i="4"/>
  <c r="AP192" i="4"/>
  <c r="AP195" i="4"/>
  <c r="AP198" i="4"/>
  <c r="AP201" i="4"/>
  <c r="AP204" i="4"/>
  <c r="AP207" i="4"/>
  <c r="AP210" i="4"/>
  <c r="AP213" i="4"/>
  <c r="AP216" i="4"/>
  <c r="AP219" i="4"/>
  <c r="AP222" i="4"/>
  <c r="AP225" i="4"/>
  <c r="AP107" i="4"/>
  <c r="AP110" i="4"/>
  <c r="AP113" i="4"/>
  <c r="AP116" i="4"/>
  <c r="AP119" i="4"/>
  <c r="AP122" i="4"/>
  <c r="AP125" i="4"/>
  <c r="AP128" i="4"/>
  <c r="AP131" i="4"/>
  <c r="AP134" i="4"/>
  <c r="AP137" i="4"/>
  <c r="AP140" i="4"/>
  <c r="AP143" i="4"/>
  <c r="AP146" i="4"/>
  <c r="AP149" i="4"/>
  <c r="AP152" i="4"/>
  <c r="AP155" i="4"/>
  <c r="AP158" i="4"/>
  <c r="AP161" i="4"/>
  <c r="AP164" i="4"/>
  <c r="AP167" i="4"/>
  <c r="AP170" i="4"/>
  <c r="AP173" i="4"/>
  <c r="AP176" i="4"/>
  <c r="AP179" i="4"/>
  <c r="AP182" i="4"/>
  <c r="AP185" i="4"/>
  <c r="AP188" i="4"/>
  <c r="AP191" i="4"/>
  <c r="AP194" i="4"/>
  <c r="AP197" i="4"/>
  <c r="AP200" i="4"/>
  <c r="AP203" i="4"/>
  <c r="AP206" i="4"/>
  <c r="AP209" i="4"/>
  <c r="AP212" i="4"/>
  <c r="AP215" i="4"/>
  <c r="AP101" i="4"/>
  <c r="AP104" i="4"/>
  <c r="AP232" i="4"/>
  <c r="AP235" i="4"/>
  <c r="AP238" i="4"/>
  <c r="AP241" i="4"/>
  <c r="AP244" i="4"/>
  <c r="AP247" i="4"/>
  <c r="AP250" i="4"/>
  <c r="AP253" i="4"/>
  <c r="AP256" i="4"/>
  <c r="AP259" i="4"/>
  <c r="AP262" i="4"/>
  <c r="AP265" i="4"/>
  <c r="AP268" i="4"/>
  <c r="AP271" i="4"/>
  <c r="AP274" i="4"/>
  <c r="AP277" i="4"/>
  <c r="AP280" i="4"/>
  <c r="AP283" i="4"/>
  <c r="AP286" i="4"/>
  <c r="AP289" i="4"/>
  <c r="AP292" i="4"/>
  <c r="AP295" i="4"/>
  <c r="AP298" i="4"/>
  <c r="AP301" i="4"/>
  <c r="AP304" i="4"/>
  <c r="AP307" i="4"/>
  <c r="AP310" i="4"/>
  <c r="AP313" i="4"/>
  <c r="AP316" i="4"/>
  <c r="AP319" i="4"/>
  <c r="AP322" i="4"/>
  <c r="AP325" i="4"/>
  <c r="AP328" i="4"/>
  <c r="AP331" i="4"/>
  <c r="AP334" i="4"/>
  <c r="AP337" i="4"/>
  <c r="AP340" i="4"/>
  <c r="AP343" i="4"/>
  <c r="AP346" i="4"/>
  <c r="AP349" i="4"/>
  <c r="AP218" i="4"/>
  <c r="AP227" i="4"/>
  <c r="AP231" i="4"/>
  <c r="AP234" i="4"/>
  <c r="AP237" i="4"/>
  <c r="AP240" i="4"/>
  <c r="AP243" i="4"/>
  <c r="AP246" i="4"/>
  <c r="AP249" i="4"/>
  <c r="AP252" i="4"/>
  <c r="AP255" i="4"/>
  <c r="AP258" i="4"/>
  <c r="AP261" i="4"/>
  <c r="AP264" i="4"/>
  <c r="AP267" i="4"/>
  <c r="AP270" i="4"/>
  <c r="AP273" i="4"/>
  <c r="AP276" i="4"/>
  <c r="AP279" i="4"/>
  <c r="AP282" i="4"/>
  <c r="AP285" i="4"/>
  <c r="AP288" i="4"/>
  <c r="AP291" i="4"/>
  <c r="AP294" i="4"/>
  <c r="AP297" i="4"/>
  <c r="AP300" i="4"/>
  <c r="AP303" i="4"/>
  <c r="AP306" i="4"/>
  <c r="AP309" i="4"/>
  <c r="AP312" i="4"/>
  <c r="AP315" i="4"/>
  <c r="AP318" i="4"/>
  <c r="AP321" i="4"/>
  <c r="AP324" i="4"/>
  <c r="AP327" i="4"/>
  <c r="AP330" i="4"/>
  <c r="AP333" i="4"/>
  <c r="AP336" i="4"/>
  <c r="AP339" i="4"/>
  <c r="AP342" i="4"/>
  <c r="AP345" i="4"/>
  <c r="AP348" i="4"/>
  <c r="AP351" i="4"/>
  <c r="AP221" i="4"/>
  <c r="AP230" i="4"/>
  <c r="AP233" i="4"/>
  <c r="AP236" i="4"/>
  <c r="AP239" i="4"/>
  <c r="AP242" i="4"/>
  <c r="AP245" i="4"/>
  <c r="AP248" i="4"/>
  <c r="AP251" i="4"/>
  <c r="AP254" i="4"/>
  <c r="AP257" i="4"/>
  <c r="AP260" i="4"/>
  <c r="AP263" i="4"/>
  <c r="AP266" i="4"/>
  <c r="AP269" i="4"/>
  <c r="AP272" i="4"/>
  <c r="AP275" i="4"/>
  <c r="AP278" i="4"/>
  <c r="AP281" i="4"/>
  <c r="AP284" i="4"/>
  <c r="AP287" i="4"/>
  <c r="AP290" i="4"/>
  <c r="AP293" i="4"/>
  <c r="AP296" i="4"/>
  <c r="AP299" i="4"/>
  <c r="AP302" i="4"/>
  <c r="AP305" i="4"/>
  <c r="AP308" i="4"/>
  <c r="AP311" i="4"/>
  <c r="AP314" i="4"/>
  <c r="AP317" i="4"/>
  <c r="AP320" i="4"/>
  <c r="AP323" i="4"/>
  <c r="AP326" i="4"/>
  <c r="AP329" i="4"/>
  <c r="AP332" i="4"/>
  <c r="AP335" i="4"/>
  <c r="AP338" i="4"/>
  <c r="AP341" i="4"/>
  <c r="AP344" i="4"/>
  <c r="AP347" i="4"/>
  <c r="AP228" i="4"/>
  <c r="AP224" i="4"/>
  <c r="AP350" i="4"/>
  <c r="AP3" i="4"/>
  <c r="AP357" i="4"/>
  <c r="AP360" i="4"/>
  <c r="AP363" i="4"/>
  <c r="AP366" i="4"/>
  <c r="AP369" i="4"/>
  <c r="AP372" i="4"/>
  <c r="AP375" i="4"/>
  <c r="AP378" i="4"/>
  <c r="AP381" i="4"/>
  <c r="AP384" i="4"/>
  <c r="AP387" i="4"/>
  <c r="AP390" i="4"/>
  <c r="AP393" i="4"/>
  <c r="AP396" i="4"/>
  <c r="AP354" i="4"/>
  <c r="AP352" i="4"/>
  <c r="AP356" i="4"/>
  <c r="AP359" i="4"/>
  <c r="AP362" i="4"/>
  <c r="AP365" i="4"/>
  <c r="AP368" i="4"/>
  <c r="AP371" i="4"/>
  <c r="AP374" i="4"/>
  <c r="AP377" i="4"/>
  <c r="AP380" i="4"/>
  <c r="AP383" i="4"/>
  <c r="AP386" i="4"/>
  <c r="AP389" i="4"/>
  <c r="AP392" i="4"/>
  <c r="AP395" i="4"/>
  <c r="AP398" i="4"/>
  <c r="AP353" i="4"/>
  <c r="AP355" i="4"/>
  <c r="AP358" i="4"/>
  <c r="AP361" i="4"/>
  <c r="AP364" i="4"/>
  <c r="AP367" i="4"/>
  <c r="AP370" i="4"/>
  <c r="AP373" i="4"/>
  <c r="AP376" i="4"/>
  <c r="AP379" i="4"/>
  <c r="AP382" i="4"/>
  <c r="AP385" i="4"/>
  <c r="AP388" i="4"/>
  <c r="AP391" i="4"/>
  <c r="AP394" i="4"/>
  <c r="AP397" i="4"/>
  <c r="F32" i="3"/>
  <c r="F35" i="3"/>
  <c r="F33" i="3"/>
  <c r="AH6" i="4"/>
  <c r="F34" i="3"/>
  <c r="F21" i="3"/>
  <c r="F18" i="3"/>
  <c r="F19" i="3"/>
  <c r="F20" i="3"/>
  <c r="K75" i="1"/>
  <c r="N60" i="1"/>
  <c r="N67" i="1"/>
  <c r="N55" i="1"/>
  <c r="L60" i="1"/>
  <c r="L55" i="1"/>
  <c r="E19" i="1"/>
  <c r="E34" i="1"/>
  <c r="E32" i="1"/>
  <c r="E33" i="1"/>
  <c r="E20" i="1"/>
  <c r="E18" i="1"/>
  <c r="AC8" i="4"/>
  <c r="AC20" i="4"/>
  <c r="AC32" i="4"/>
  <c r="AC44" i="4"/>
  <c r="AC56" i="4"/>
  <c r="AC68" i="4"/>
  <c r="AC80" i="4"/>
  <c r="AC7" i="4"/>
  <c r="AC19" i="4"/>
  <c r="AC31" i="4"/>
  <c r="AC43" i="4"/>
  <c r="AC55" i="4"/>
  <c r="AC67" i="4"/>
  <c r="AC79" i="4"/>
  <c r="AC91" i="4"/>
  <c r="AC6" i="4"/>
  <c r="AC18" i="4"/>
  <c r="AC30" i="4"/>
  <c r="AC42" i="4"/>
  <c r="AC54" i="4"/>
  <c r="AC66" i="4"/>
  <c r="AC5" i="4"/>
  <c r="AC17" i="4"/>
  <c r="AC29" i="4"/>
  <c r="AC41" i="4"/>
  <c r="AC53" i="4"/>
  <c r="AC65" i="4"/>
  <c r="AC77" i="4"/>
  <c r="AC89" i="4"/>
  <c r="AC101" i="4"/>
  <c r="AC4" i="4"/>
  <c r="AC16" i="4"/>
  <c r="AC28" i="4"/>
  <c r="AC40" i="4"/>
  <c r="AC52" i="4"/>
  <c r="AC64" i="4"/>
  <c r="AC76" i="4"/>
  <c r="AC88" i="4"/>
  <c r="AC100" i="4"/>
  <c r="AC15" i="4"/>
  <c r="AC27" i="4"/>
  <c r="AC39" i="4"/>
  <c r="AC51" i="4"/>
  <c r="AC63" i="4"/>
  <c r="AC75" i="4"/>
  <c r="AC87" i="4"/>
  <c r="AC99" i="4"/>
  <c r="AC14" i="4"/>
  <c r="AC26" i="4"/>
  <c r="AC38" i="4"/>
  <c r="AC50" i="4"/>
  <c r="AC62" i="4"/>
  <c r="AC74" i="4"/>
  <c r="AC86" i="4"/>
  <c r="AC98" i="4"/>
  <c r="AC13" i="4"/>
  <c r="AC25" i="4"/>
  <c r="AC37" i="4"/>
  <c r="AC49" i="4"/>
  <c r="AC61" i="4"/>
  <c r="AC73" i="4"/>
  <c r="AC85" i="4"/>
  <c r="AC97" i="4"/>
  <c r="AC12" i="4"/>
  <c r="AC24" i="4"/>
  <c r="AC36" i="4"/>
  <c r="AC48" i="4"/>
  <c r="AC60" i="4"/>
  <c r="AC72" i="4"/>
  <c r="AC84" i="4"/>
  <c r="AC96" i="4"/>
  <c r="AC11" i="4"/>
  <c r="AC23" i="4"/>
  <c r="AC35" i="4"/>
  <c r="AC47" i="4"/>
  <c r="AC59" i="4"/>
  <c r="AC10" i="4"/>
  <c r="AC22" i="4"/>
  <c r="AC34" i="4"/>
  <c r="AC46" i="4"/>
  <c r="AC58" i="4"/>
  <c r="AC70" i="4"/>
  <c r="AC82" i="4"/>
  <c r="AC94" i="4"/>
  <c r="AC108" i="4"/>
  <c r="AC120" i="4"/>
  <c r="AC132" i="4"/>
  <c r="AC144" i="4"/>
  <c r="AC156" i="4"/>
  <c r="AC168" i="4"/>
  <c r="AC180" i="4"/>
  <c r="AC57" i="4"/>
  <c r="AC107" i="4"/>
  <c r="AC119" i="4"/>
  <c r="AC131" i="4"/>
  <c r="AC143" i="4"/>
  <c r="AC155" i="4"/>
  <c r="AC167" i="4"/>
  <c r="AC69" i="4"/>
  <c r="AC106" i="4"/>
  <c r="AC118" i="4"/>
  <c r="AC130" i="4"/>
  <c r="AC142" i="4"/>
  <c r="AC45" i="4"/>
  <c r="AC83" i="4"/>
  <c r="AC102" i="4"/>
  <c r="AC105" i="4"/>
  <c r="AC117" i="4"/>
  <c r="AC129" i="4"/>
  <c r="AC141" i="4"/>
  <c r="AC153" i="4"/>
  <c r="AC165" i="4"/>
  <c r="AC92" i="4"/>
  <c r="AC116" i="4"/>
  <c r="AC128" i="4"/>
  <c r="AC140" i="4"/>
  <c r="AC152" i="4"/>
  <c r="AC164" i="4"/>
  <c r="AC176" i="4"/>
  <c r="AC33" i="4"/>
  <c r="AC95" i="4"/>
  <c r="AC115" i="4"/>
  <c r="AC127" i="4"/>
  <c r="AC139" i="4"/>
  <c r="AC151" i="4"/>
  <c r="AC163" i="4"/>
  <c r="AC175" i="4"/>
  <c r="AC114" i="4"/>
  <c r="AC126" i="4"/>
  <c r="AC138" i="4"/>
  <c r="AC150" i="4"/>
  <c r="AC162" i="4"/>
  <c r="AC174" i="4"/>
  <c r="AC186" i="4"/>
  <c r="AC21" i="4"/>
  <c r="AC104" i="4"/>
  <c r="AC113" i="4"/>
  <c r="AC125" i="4"/>
  <c r="AC137" i="4"/>
  <c r="AC149" i="4"/>
  <c r="AC161" i="4"/>
  <c r="AC173" i="4"/>
  <c r="AC81" i="4"/>
  <c r="AC90" i="4"/>
  <c r="AC93" i="4"/>
  <c r="AC112" i="4"/>
  <c r="AC124" i="4"/>
  <c r="AC136" i="4"/>
  <c r="AC148" i="4"/>
  <c r="AC160" i="4"/>
  <c r="AC172" i="4"/>
  <c r="AC9" i="4"/>
  <c r="AC71" i="4"/>
  <c r="AC111" i="4"/>
  <c r="AC123" i="4"/>
  <c r="AC135" i="4"/>
  <c r="AC78" i="4"/>
  <c r="AC110" i="4"/>
  <c r="AC122" i="4"/>
  <c r="AC134" i="4"/>
  <c r="AC146" i="4"/>
  <c r="AC158" i="4"/>
  <c r="AC170" i="4"/>
  <c r="AC182" i="4"/>
  <c r="AC177" i="4"/>
  <c r="AC184" i="4"/>
  <c r="AC192" i="4"/>
  <c r="AC204" i="4"/>
  <c r="AC216" i="4"/>
  <c r="AC228" i="4"/>
  <c r="AC240" i="4"/>
  <c r="AC252" i="4"/>
  <c r="AC179" i="4"/>
  <c r="AC191" i="4"/>
  <c r="AC203" i="4"/>
  <c r="AC215" i="4"/>
  <c r="AC227" i="4"/>
  <c r="AC239" i="4"/>
  <c r="AC251" i="4"/>
  <c r="AC169" i="4"/>
  <c r="AC181" i="4"/>
  <c r="AC190" i="4"/>
  <c r="AC202" i="4"/>
  <c r="AC159" i="4"/>
  <c r="AC189" i="4"/>
  <c r="AC201" i="4"/>
  <c r="AC213" i="4"/>
  <c r="AC225" i="4"/>
  <c r="AC237" i="4"/>
  <c r="AC249" i="4"/>
  <c r="AC133" i="4"/>
  <c r="AC145" i="4"/>
  <c r="AC166" i="4"/>
  <c r="AC188" i="4"/>
  <c r="AC200" i="4"/>
  <c r="AC212" i="4"/>
  <c r="AC224" i="4"/>
  <c r="AC236" i="4"/>
  <c r="AC248" i="4"/>
  <c r="AC260" i="4"/>
  <c r="AC272" i="4"/>
  <c r="AC183" i="4"/>
  <c r="AC187" i="4"/>
  <c r="AC199" i="4"/>
  <c r="AC211" i="4"/>
  <c r="AC223" i="4"/>
  <c r="AC235" i="4"/>
  <c r="AC247" i="4"/>
  <c r="AC259" i="4"/>
  <c r="AC271" i="4"/>
  <c r="AC121" i="4"/>
  <c r="AC198" i="4"/>
  <c r="AC210" i="4"/>
  <c r="AC222" i="4"/>
  <c r="AC234" i="4"/>
  <c r="AC246" i="4"/>
  <c r="AC178" i="4"/>
  <c r="AC197" i="4"/>
  <c r="AC209" i="4"/>
  <c r="AC221" i="4"/>
  <c r="AC233" i="4"/>
  <c r="AC245" i="4"/>
  <c r="AC109" i="4"/>
  <c r="AC157" i="4"/>
  <c r="AC196" i="4"/>
  <c r="AC208" i="4"/>
  <c r="AC220" i="4"/>
  <c r="AC232" i="4"/>
  <c r="AC244" i="4"/>
  <c r="AC103" i="4"/>
  <c r="AC147" i="4"/>
  <c r="AC171" i="4"/>
  <c r="AC185" i="4"/>
  <c r="AC195" i="4"/>
  <c r="AC207" i="4"/>
  <c r="AC154" i="4"/>
  <c r="AC194" i="4"/>
  <c r="AC206" i="4"/>
  <c r="AC218" i="4"/>
  <c r="AC230" i="4"/>
  <c r="AC242" i="4"/>
  <c r="AC254" i="4"/>
  <c r="AC266" i="4"/>
  <c r="AC278" i="4"/>
  <c r="AC290" i="4"/>
  <c r="AC302" i="4"/>
  <c r="AC314" i="4"/>
  <c r="AC326" i="4"/>
  <c r="AC301" i="4"/>
  <c r="AC229" i="4"/>
  <c r="AC253" i="4"/>
  <c r="AC263" i="4"/>
  <c r="AC277" i="4"/>
  <c r="AC289" i="4"/>
  <c r="AC205" i="4"/>
  <c r="AC219" i="4"/>
  <c r="AC226" i="4"/>
  <c r="AC250" i="4"/>
  <c r="AC275" i="4"/>
  <c r="AC193" i="4"/>
  <c r="AC286" i="4"/>
  <c r="AC298" i="4"/>
  <c r="AC310" i="4"/>
  <c r="AC322" i="4"/>
  <c r="AC295" i="4"/>
  <c r="AC307" i="4"/>
  <c r="AC255" i="4"/>
  <c r="AC262" i="4"/>
  <c r="AC265" i="4"/>
  <c r="AC269" i="4"/>
  <c r="AC274" i="4"/>
  <c r="AC285" i="4"/>
  <c r="AC297" i="4"/>
  <c r="AC309" i="4"/>
  <c r="AC321" i="4"/>
  <c r="AC308" i="4"/>
  <c r="AC320" i="4"/>
  <c r="AC283" i="4"/>
  <c r="AC282" i="4"/>
  <c r="AC258" i="4"/>
  <c r="AC284" i="4"/>
  <c r="AC296" i="4"/>
  <c r="AC319" i="4"/>
  <c r="AC294" i="4"/>
  <c r="AC306" i="4"/>
  <c r="AC217" i="4"/>
  <c r="AC241" i="4"/>
  <c r="AC273" i="4"/>
  <c r="AC231" i="4"/>
  <c r="AC261" i="4"/>
  <c r="AC268" i="4"/>
  <c r="AC214" i="4"/>
  <c r="AC238" i="4"/>
  <c r="AC257" i="4"/>
  <c r="AC280" i="4"/>
  <c r="AC292" i="4"/>
  <c r="AC304" i="4"/>
  <c r="AC316" i="4"/>
  <c r="AC328" i="4"/>
  <c r="AC267" i="4"/>
  <c r="AC311" i="4"/>
  <c r="AC3" i="4"/>
  <c r="AC279" i="4"/>
  <c r="AC288" i="4"/>
  <c r="AC299" i="4"/>
  <c r="AC324" i="4"/>
  <c r="AC243" i="4"/>
  <c r="AC276" i="4"/>
  <c r="AC317" i="4"/>
  <c r="AC291" i="4"/>
  <c r="AC264" i="4"/>
  <c r="AC300" i="4"/>
  <c r="AC327" i="4"/>
  <c r="AC281" i="4"/>
  <c r="AC305" i="4"/>
  <c r="AC312" i="4"/>
  <c r="AC303" i="4"/>
  <c r="AC325" i="4"/>
  <c r="AC323" i="4"/>
  <c r="AC329" i="4"/>
  <c r="AC315" i="4"/>
  <c r="AC318" i="4"/>
  <c r="AC287" i="4"/>
  <c r="AC270" i="4"/>
  <c r="AC256" i="4"/>
  <c r="AC313" i="4"/>
  <c r="AC293" i="4"/>
  <c r="AM3" i="2"/>
  <c r="AM4" i="2"/>
  <c r="AM6" i="2"/>
  <c r="AM12" i="2"/>
  <c r="AM18" i="2"/>
  <c r="AM24" i="2"/>
  <c r="AM30" i="2"/>
  <c r="AM36" i="2"/>
  <c r="AM42" i="2"/>
  <c r="AM48" i="2"/>
  <c r="AM54" i="2"/>
  <c r="AM60" i="2"/>
  <c r="AM66" i="2"/>
  <c r="AM72" i="2"/>
  <c r="AM78" i="2"/>
  <c r="AM84" i="2"/>
  <c r="AM90" i="2"/>
  <c r="AM11" i="2"/>
  <c r="AM17" i="2"/>
  <c r="AM23" i="2"/>
  <c r="AM29" i="2"/>
  <c r="AM35" i="2"/>
  <c r="AM41" i="2"/>
  <c r="AM47" i="2"/>
  <c r="AM53" i="2"/>
  <c r="AM59" i="2"/>
  <c r="AM65" i="2"/>
  <c r="AM71" i="2"/>
  <c r="AM77" i="2"/>
  <c r="AM83" i="2"/>
  <c r="AM10" i="2"/>
  <c r="AM16" i="2"/>
  <c r="AM22" i="2"/>
  <c r="AM28" i="2"/>
  <c r="AM34" i="2"/>
  <c r="AM40" i="2"/>
  <c r="AM46" i="2"/>
  <c r="AM52" i="2"/>
  <c r="AM58" i="2"/>
  <c r="AM64" i="2"/>
  <c r="AM70" i="2"/>
  <c r="AM76" i="2"/>
  <c r="AM82" i="2"/>
  <c r="AM5" i="2"/>
  <c r="AM9" i="2"/>
  <c r="AM15" i="2"/>
  <c r="AM21" i="2"/>
  <c r="AM27" i="2"/>
  <c r="AM33" i="2"/>
  <c r="AM39" i="2"/>
  <c r="AM45" i="2"/>
  <c r="AM51" i="2"/>
  <c r="AM57" i="2"/>
  <c r="AM63" i="2"/>
  <c r="AM69" i="2"/>
  <c r="AM75" i="2"/>
  <c r="AM81" i="2"/>
  <c r="AM87" i="2"/>
  <c r="AM93" i="2"/>
  <c r="AM7" i="2"/>
  <c r="AM13" i="2"/>
  <c r="AM19" i="2"/>
  <c r="AM25" i="2"/>
  <c r="AM31" i="2"/>
  <c r="AM37" i="2"/>
  <c r="AM43" i="2"/>
  <c r="AM49" i="2"/>
  <c r="AM55" i="2"/>
  <c r="AM61" i="2"/>
  <c r="AM67" i="2"/>
  <c r="AM73" i="2"/>
  <c r="AM79" i="2"/>
  <c r="AM85" i="2"/>
  <c r="AM91" i="2"/>
  <c r="AM94" i="2"/>
  <c r="AM101" i="2"/>
  <c r="AM107" i="2"/>
  <c r="AM20" i="2"/>
  <c r="AM56" i="2"/>
  <c r="AM92" i="2"/>
  <c r="AM89" i="2"/>
  <c r="AM102" i="2"/>
  <c r="AM100" i="2"/>
  <c r="AM106" i="2"/>
  <c r="AM14" i="2"/>
  <c r="AM50" i="2"/>
  <c r="AM95" i="2"/>
  <c r="AM99" i="2"/>
  <c r="AM105" i="2"/>
  <c r="AM108" i="2"/>
  <c r="AM8" i="2"/>
  <c r="AM44" i="2"/>
  <c r="AM80" i="2"/>
  <c r="AM68" i="2"/>
  <c r="AM88" i="2"/>
  <c r="AM98" i="2"/>
  <c r="AM104" i="2"/>
  <c r="AM38" i="2"/>
  <c r="AM74" i="2"/>
  <c r="AM86" i="2"/>
  <c r="AM97" i="2"/>
  <c r="AM103" i="2"/>
  <c r="AM109" i="2"/>
  <c r="AM96" i="2"/>
  <c r="AM32" i="2"/>
  <c r="AM26" i="2"/>
  <c r="AM62" i="2"/>
  <c r="Z65" i="2"/>
  <c r="Z59" i="2"/>
  <c r="Z53" i="2"/>
  <c r="Z47" i="2"/>
  <c r="Z41" i="2"/>
  <c r="Z35" i="2"/>
  <c r="Z29" i="2"/>
  <c r="Z23" i="2"/>
  <c r="Z66" i="2"/>
  <c r="Z60" i="2"/>
  <c r="Z54" i="2"/>
  <c r="Z48" i="2"/>
  <c r="Z42" i="2"/>
  <c r="Z36" i="2"/>
  <c r="Z30" i="2"/>
  <c r="Z67" i="2"/>
  <c r="Z61" i="2"/>
  <c r="Z68" i="2"/>
  <c r="Z62" i="2"/>
  <c r="Z56" i="2"/>
  <c r="Z63" i="2"/>
  <c r="Z57" i="2"/>
  <c r="Z51" i="2"/>
  <c r="Z45" i="2"/>
  <c r="Z39" i="2"/>
  <c r="Z33" i="2"/>
  <c r="Z27" i="2"/>
  <c r="Z21" i="2"/>
  <c r="Z46" i="2"/>
  <c r="Z44" i="2"/>
  <c r="Z13" i="2"/>
  <c r="Z58" i="2"/>
  <c r="Z50" i="2"/>
  <c r="Z20" i="2"/>
  <c r="Z15" i="2"/>
  <c r="Z9" i="2"/>
  <c r="Z52" i="2"/>
  <c r="Z18" i="2"/>
  <c r="Z28" i="2"/>
  <c r="Z32" i="2"/>
  <c r="Z31" i="2"/>
  <c r="Z25" i="2"/>
  <c r="Z16" i="2"/>
  <c r="Z10" i="2"/>
  <c r="Z37" i="2"/>
  <c r="Z43" i="2"/>
  <c r="Z17" i="2"/>
  <c r="Z11" i="2"/>
  <c r="Z26" i="2"/>
  <c r="Z24" i="2"/>
  <c r="Z49" i="2"/>
  <c r="Z34" i="2"/>
  <c r="Z19" i="2"/>
  <c r="Z64" i="2"/>
  <c r="Z55" i="2"/>
  <c r="Z40" i="2"/>
  <c r="Z38" i="2"/>
  <c r="Z22" i="2"/>
  <c r="Z14" i="2"/>
  <c r="Z12" i="2"/>
  <c r="Z3" i="2"/>
  <c r="Z5" i="2"/>
  <c r="Z7" i="2"/>
  <c r="Z4" i="2"/>
  <c r="Z6" i="2"/>
  <c r="Z8" i="2"/>
  <c r="L9" i="4" a="1"/>
  <c r="N5" i="4"/>
  <c r="O6" i="4" s="1"/>
  <c r="K8" i="4"/>
  <c r="L8" i="4"/>
  <c r="A9" i="9"/>
  <c r="S5" i="4"/>
  <c r="S6" i="4" s="1"/>
  <c r="AD1" i="4"/>
  <c r="AQ1" i="4"/>
  <c r="R4" i="2"/>
  <c r="L4" i="1" a="1"/>
  <c r="O4" i="2"/>
  <c r="N4" i="2"/>
  <c r="N5" i="2" s="1"/>
  <c r="AN1" i="2"/>
  <c r="AA1" i="2"/>
  <c r="G35" i="3" l="1"/>
  <c r="G32" i="3"/>
  <c r="G36" i="3"/>
  <c r="G33" i="3"/>
  <c r="AQ400" i="4"/>
  <c r="AQ403" i="4"/>
  <c r="AQ406" i="4"/>
  <c r="AQ409" i="4"/>
  <c r="AQ412" i="4"/>
  <c r="AQ415" i="4"/>
  <c r="AQ418" i="4"/>
  <c r="AQ421" i="4"/>
  <c r="AQ424" i="4"/>
  <c r="AQ6" i="4"/>
  <c r="AQ9" i="4"/>
  <c r="AQ12" i="4"/>
  <c r="AQ15" i="4"/>
  <c r="AQ18" i="4"/>
  <c r="AQ21" i="4"/>
  <c r="AQ24" i="4"/>
  <c r="AQ27" i="4"/>
  <c r="AQ30" i="4"/>
  <c r="AQ33" i="4"/>
  <c r="AQ36" i="4"/>
  <c r="AQ39" i="4"/>
  <c r="AQ42" i="4"/>
  <c r="AQ45" i="4"/>
  <c r="AQ48" i="4"/>
  <c r="AQ51" i="4"/>
  <c r="AQ54" i="4"/>
  <c r="AQ57" i="4"/>
  <c r="AQ60" i="4"/>
  <c r="AQ63" i="4"/>
  <c r="AQ66" i="4"/>
  <c r="AQ69" i="4"/>
  <c r="AQ72" i="4"/>
  <c r="AQ75" i="4"/>
  <c r="AQ78" i="4"/>
  <c r="AQ81" i="4"/>
  <c r="AQ84" i="4"/>
  <c r="AQ87" i="4"/>
  <c r="AQ90" i="4"/>
  <c r="AQ93" i="4"/>
  <c r="AQ96" i="4"/>
  <c r="AQ99" i="4"/>
  <c r="AQ102" i="4"/>
  <c r="AQ399" i="4"/>
  <c r="AQ402" i="4"/>
  <c r="AQ405" i="4"/>
  <c r="AQ408" i="4"/>
  <c r="AQ411" i="4"/>
  <c r="AQ414" i="4"/>
  <c r="AQ417" i="4"/>
  <c r="AQ420" i="4"/>
  <c r="AQ423" i="4"/>
  <c r="AQ5" i="4"/>
  <c r="AQ8" i="4"/>
  <c r="AQ11" i="4"/>
  <c r="AQ14" i="4"/>
  <c r="AQ17" i="4"/>
  <c r="AQ20" i="4"/>
  <c r="AQ23" i="4"/>
  <c r="AQ26" i="4"/>
  <c r="AQ29" i="4"/>
  <c r="AQ32" i="4"/>
  <c r="AQ35" i="4"/>
  <c r="AQ38" i="4"/>
  <c r="AQ41" i="4"/>
  <c r="AQ44" i="4"/>
  <c r="AQ47" i="4"/>
  <c r="AQ50" i="4"/>
  <c r="AQ53" i="4"/>
  <c r="AQ56" i="4"/>
  <c r="AQ59" i="4"/>
  <c r="AQ62" i="4"/>
  <c r="AQ65" i="4"/>
  <c r="AQ68" i="4"/>
  <c r="AQ71" i="4"/>
  <c r="AQ74" i="4"/>
  <c r="AQ77" i="4"/>
  <c r="AQ80" i="4"/>
  <c r="AQ83" i="4"/>
  <c r="AQ86" i="4"/>
  <c r="AQ89" i="4"/>
  <c r="AQ92" i="4"/>
  <c r="AQ95" i="4"/>
  <c r="AQ98" i="4"/>
  <c r="AQ401" i="4"/>
  <c r="AQ404" i="4"/>
  <c r="AQ407" i="4"/>
  <c r="AQ410" i="4"/>
  <c r="AQ413" i="4"/>
  <c r="AQ416" i="4"/>
  <c r="AQ419" i="4"/>
  <c r="AQ422" i="4"/>
  <c r="AQ4" i="4"/>
  <c r="AQ7" i="4"/>
  <c r="AQ10" i="4"/>
  <c r="AQ13" i="4"/>
  <c r="AQ16" i="4"/>
  <c r="AQ19" i="4"/>
  <c r="AQ22" i="4"/>
  <c r="AQ25" i="4"/>
  <c r="AQ28" i="4"/>
  <c r="AQ31" i="4"/>
  <c r="AQ34" i="4"/>
  <c r="AQ37" i="4"/>
  <c r="AQ40" i="4"/>
  <c r="AQ43" i="4"/>
  <c r="AQ46" i="4"/>
  <c r="AQ49" i="4"/>
  <c r="AQ52" i="4"/>
  <c r="AQ55" i="4"/>
  <c r="AQ58" i="4"/>
  <c r="AQ61" i="4"/>
  <c r="AQ64" i="4"/>
  <c r="AQ67" i="4"/>
  <c r="AQ70" i="4"/>
  <c r="AQ73" i="4"/>
  <c r="AQ76" i="4"/>
  <c r="AQ79" i="4"/>
  <c r="AQ82" i="4"/>
  <c r="AQ85" i="4"/>
  <c r="AQ88" i="4"/>
  <c r="AQ91" i="4"/>
  <c r="AQ94" i="4"/>
  <c r="AQ97" i="4"/>
  <c r="AQ100" i="4"/>
  <c r="AQ103" i="4"/>
  <c r="AQ106" i="4"/>
  <c r="AQ109" i="4"/>
  <c r="AQ112" i="4"/>
  <c r="AQ115" i="4"/>
  <c r="AQ118" i="4"/>
  <c r="AQ121" i="4"/>
  <c r="AQ124" i="4"/>
  <c r="AQ127" i="4"/>
  <c r="AQ130" i="4"/>
  <c r="AQ133" i="4"/>
  <c r="AQ136" i="4"/>
  <c r="AQ139" i="4"/>
  <c r="AQ142" i="4"/>
  <c r="AQ145" i="4"/>
  <c r="AQ148" i="4"/>
  <c r="AQ151" i="4"/>
  <c r="AQ154" i="4"/>
  <c r="AQ157" i="4"/>
  <c r="AQ160" i="4"/>
  <c r="AQ163" i="4"/>
  <c r="AQ166" i="4"/>
  <c r="AQ169" i="4"/>
  <c r="AQ172" i="4"/>
  <c r="AQ175" i="4"/>
  <c r="AQ178" i="4"/>
  <c r="AQ181" i="4"/>
  <c r="AQ184" i="4"/>
  <c r="AQ187" i="4"/>
  <c r="AQ190" i="4"/>
  <c r="AQ193" i="4"/>
  <c r="AQ196" i="4"/>
  <c r="AQ199" i="4"/>
  <c r="AQ202" i="4"/>
  <c r="AQ205" i="4"/>
  <c r="AQ208" i="4"/>
  <c r="AQ211" i="4"/>
  <c r="AQ214" i="4"/>
  <c r="AQ217" i="4"/>
  <c r="AQ220" i="4"/>
  <c r="AQ223" i="4"/>
  <c r="AQ226" i="4"/>
  <c r="AQ229" i="4"/>
  <c r="AQ105" i="4"/>
  <c r="AQ108" i="4"/>
  <c r="AQ111" i="4"/>
  <c r="AQ114" i="4"/>
  <c r="AQ117" i="4"/>
  <c r="AQ120" i="4"/>
  <c r="AQ123" i="4"/>
  <c r="AQ126" i="4"/>
  <c r="AQ129" i="4"/>
  <c r="AQ132" i="4"/>
  <c r="AQ135" i="4"/>
  <c r="AQ138" i="4"/>
  <c r="AQ141" i="4"/>
  <c r="AQ144" i="4"/>
  <c r="AQ147" i="4"/>
  <c r="AQ150" i="4"/>
  <c r="AQ153" i="4"/>
  <c r="AQ156" i="4"/>
  <c r="AQ159" i="4"/>
  <c r="AQ162" i="4"/>
  <c r="AQ165" i="4"/>
  <c r="AQ168" i="4"/>
  <c r="AQ171" i="4"/>
  <c r="AQ174" i="4"/>
  <c r="AQ177" i="4"/>
  <c r="AQ180" i="4"/>
  <c r="AQ183" i="4"/>
  <c r="AQ186" i="4"/>
  <c r="AQ189" i="4"/>
  <c r="AQ192" i="4"/>
  <c r="AQ195" i="4"/>
  <c r="AQ198" i="4"/>
  <c r="AQ201" i="4"/>
  <c r="AQ204" i="4"/>
  <c r="AQ207" i="4"/>
  <c r="AQ210" i="4"/>
  <c r="AQ213" i="4"/>
  <c r="AQ216" i="4"/>
  <c r="AQ219" i="4"/>
  <c r="AQ222" i="4"/>
  <c r="AQ225" i="4"/>
  <c r="AQ228" i="4"/>
  <c r="AQ107" i="4"/>
  <c r="AQ110" i="4"/>
  <c r="AQ113" i="4"/>
  <c r="AQ116" i="4"/>
  <c r="AQ119" i="4"/>
  <c r="AQ122" i="4"/>
  <c r="AQ125" i="4"/>
  <c r="AQ128" i="4"/>
  <c r="AQ131" i="4"/>
  <c r="AQ134" i="4"/>
  <c r="AQ137" i="4"/>
  <c r="AQ140" i="4"/>
  <c r="AQ143" i="4"/>
  <c r="AQ146" i="4"/>
  <c r="AQ149" i="4"/>
  <c r="AQ152" i="4"/>
  <c r="AQ155" i="4"/>
  <c r="AQ158" i="4"/>
  <c r="AQ161" i="4"/>
  <c r="AQ164" i="4"/>
  <c r="AQ167" i="4"/>
  <c r="AQ170" i="4"/>
  <c r="AQ173" i="4"/>
  <c r="AQ176" i="4"/>
  <c r="AQ179" i="4"/>
  <c r="AQ182" i="4"/>
  <c r="AQ185" i="4"/>
  <c r="AQ188" i="4"/>
  <c r="AQ191" i="4"/>
  <c r="AQ194" i="4"/>
  <c r="AQ197" i="4"/>
  <c r="AQ200" i="4"/>
  <c r="AQ203" i="4"/>
  <c r="AQ206" i="4"/>
  <c r="AQ209" i="4"/>
  <c r="AQ212" i="4"/>
  <c r="AQ215" i="4"/>
  <c r="AQ218" i="4"/>
  <c r="AQ221" i="4"/>
  <c r="AQ224" i="4"/>
  <c r="AQ101" i="4"/>
  <c r="AQ104" i="4"/>
  <c r="AQ232" i="4"/>
  <c r="AQ235" i="4"/>
  <c r="AQ238" i="4"/>
  <c r="AQ241" i="4"/>
  <c r="AQ244" i="4"/>
  <c r="AQ247" i="4"/>
  <c r="AQ250" i="4"/>
  <c r="AQ253" i="4"/>
  <c r="AQ256" i="4"/>
  <c r="AQ259" i="4"/>
  <c r="AQ262" i="4"/>
  <c r="AQ265" i="4"/>
  <c r="AQ268" i="4"/>
  <c r="AQ271" i="4"/>
  <c r="AQ274" i="4"/>
  <c r="AQ277" i="4"/>
  <c r="AQ280" i="4"/>
  <c r="AQ283" i="4"/>
  <c r="AQ286" i="4"/>
  <c r="AQ289" i="4"/>
  <c r="AQ292" i="4"/>
  <c r="AQ295" i="4"/>
  <c r="AQ298" i="4"/>
  <c r="AQ301" i="4"/>
  <c r="AQ304" i="4"/>
  <c r="AQ307" i="4"/>
  <c r="AQ310" i="4"/>
  <c r="AQ313" i="4"/>
  <c r="AQ316" i="4"/>
  <c r="AQ319" i="4"/>
  <c r="AQ322" i="4"/>
  <c r="AQ325" i="4"/>
  <c r="AQ328" i="4"/>
  <c r="AQ331" i="4"/>
  <c r="AQ334" i="4"/>
  <c r="AQ337" i="4"/>
  <c r="AQ340" i="4"/>
  <c r="AQ343" i="4"/>
  <c r="AQ346" i="4"/>
  <c r="AQ349" i="4"/>
  <c r="AQ352" i="4"/>
  <c r="AQ227" i="4"/>
  <c r="AQ231" i="4"/>
  <c r="AQ234" i="4"/>
  <c r="AQ237" i="4"/>
  <c r="AQ240" i="4"/>
  <c r="AQ243" i="4"/>
  <c r="AQ246" i="4"/>
  <c r="AQ249" i="4"/>
  <c r="AQ252" i="4"/>
  <c r="AQ255" i="4"/>
  <c r="AQ258" i="4"/>
  <c r="AQ261" i="4"/>
  <c r="AQ264" i="4"/>
  <c r="AQ267" i="4"/>
  <c r="AQ270" i="4"/>
  <c r="AQ273" i="4"/>
  <c r="AQ276" i="4"/>
  <c r="AQ279" i="4"/>
  <c r="AQ282" i="4"/>
  <c r="AQ285" i="4"/>
  <c r="AQ288" i="4"/>
  <c r="AQ291" i="4"/>
  <c r="AQ294" i="4"/>
  <c r="AQ297" i="4"/>
  <c r="AQ300" i="4"/>
  <c r="AQ303" i="4"/>
  <c r="AQ306" i="4"/>
  <c r="AQ309" i="4"/>
  <c r="AQ312" i="4"/>
  <c r="AQ315" i="4"/>
  <c r="AQ318" i="4"/>
  <c r="AQ321" i="4"/>
  <c r="AQ324" i="4"/>
  <c r="AQ327" i="4"/>
  <c r="AQ330" i="4"/>
  <c r="AQ333" i="4"/>
  <c r="AQ336" i="4"/>
  <c r="AQ339" i="4"/>
  <c r="AQ342" i="4"/>
  <c r="AQ345" i="4"/>
  <c r="AQ348" i="4"/>
  <c r="AQ351" i="4"/>
  <c r="AQ230" i="4"/>
  <c r="AQ233" i="4"/>
  <c r="AQ236" i="4"/>
  <c r="AQ239" i="4"/>
  <c r="AQ242" i="4"/>
  <c r="AQ245" i="4"/>
  <c r="AQ248" i="4"/>
  <c r="AQ251" i="4"/>
  <c r="AQ254" i="4"/>
  <c r="AQ257" i="4"/>
  <c r="AQ260" i="4"/>
  <c r="AQ263" i="4"/>
  <c r="AQ266" i="4"/>
  <c r="AQ269" i="4"/>
  <c r="AQ272" i="4"/>
  <c r="AQ275" i="4"/>
  <c r="AQ278" i="4"/>
  <c r="AQ281" i="4"/>
  <c r="AQ284" i="4"/>
  <c r="AQ287" i="4"/>
  <c r="AQ290" i="4"/>
  <c r="AQ293" i="4"/>
  <c r="AQ296" i="4"/>
  <c r="AQ299" i="4"/>
  <c r="AQ302" i="4"/>
  <c r="AQ305" i="4"/>
  <c r="AQ308" i="4"/>
  <c r="AQ311" i="4"/>
  <c r="AQ314" i="4"/>
  <c r="AQ317" i="4"/>
  <c r="AQ320" i="4"/>
  <c r="AQ323" i="4"/>
  <c r="AQ326" i="4"/>
  <c r="AQ329" i="4"/>
  <c r="AQ332" i="4"/>
  <c r="AQ335" i="4"/>
  <c r="AQ338" i="4"/>
  <c r="AQ341" i="4"/>
  <c r="AQ344" i="4"/>
  <c r="AQ347" i="4"/>
  <c r="AQ350" i="4"/>
  <c r="AQ355" i="4"/>
  <c r="AQ358" i="4"/>
  <c r="AQ361" i="4"/>
  <c r="AQ364" i="4"/>
  <c r="AQ367" i="4"/>
  <c r="AQ370" i="4"/>
  <c r="AQ373" i="4"/>
  <c r="AQ376" i="4"/>
  <c r="AQ379" i="4"/>
  <c r="AQ382" i="4"/>
  <c r="AQ385" i="4"/>
  <c r="AQ388" i="4"/>
  <c r="AQ391" i="4"/>
  <c r="AQ394" i="4"/>
  <c r="AQ397" i="4"/>
  <c r="AQ3" i="4"/>
  <c r="AQ357" i="4"/>
  <c r="AQ360" i="4"/>
  <c r="AQ363" i="4"/>
  <c r="AQ366" i="4"/>
  <c r="AQ369" i="4"/>
  <c r="AQ372" i="4"/>
  <c r="AQ375" i="4"/>
  <c r="AQ378" i="4"/>
  <c r="AQ381" i="4"/>
  <c r="AQ384" i="4"/>
  <c r="AQ387" i="4"/>
  <c r="AQ390" i="4"/>
  <c r="AQ393" i="4"/>
  <c r="AQ396" i="4"/>
  <c r="AQ354" i="4"/>
  <c r="AQ356" i="4"/>
  <c r="AQ359" i="4"/>
  <c r="AQ362" i="4"/>
  <c r="AQ365" i="4"/>
  <c r="AQ368" i="4"/>
  <c r="AQ371" i="4"/>
  <c r="AQ374" i="4"/>
  <c r="AQ377" i="4"/>
  <c r="AQ380" i="4"/>
  <c r="AQ383" i="4"/>
  <c r="AQ386" i="4"/>
  <c r="AQ389" i="4"/>
  <c r="AQ392" i="4"/>
  <c r="AQ395" i="4"/>
  <c r="AQ398" i="4"/>
  <c r="AQ353" i="4"/>
  <c r="G34" i="3"/>
  <c r="G22" i="3"/>
  <c r="G18" i="3"/>
  <c r="G19" i="3"/>
  <c r="G20" i="3"/>
  <c r="G21" i="3"/>
  <c r="F35" i="1"/>
  <c r="F32" i="1"/>
  <c r="F33" i="1"/>
  <c r="F21" i="1"/>
  <c r="F18" i="1"/>
  <c r="F19" i="1"/>
  <c r="F20" i="1"/>
  <c r="F34" i="1"/>
  <c r="AD9" i="4"/>
  <c r="AD21" i="4"/>
  <c r="AD33" i="4"/>
  <c r="AD45" i="4"/>
  <c r="AD57" i="4"/>
  <c r="AD69" i="4"/>
  <c r="AD81" i="4"/>
  <c r="AD8" i="4"/>
  <c r="AD20" i="4"/>
  <c r="AD32" i="4"/>
  <c r="AD44" i="4"/>
  <c r="AD56" i="4"/>
  <c r="AD68" i="4"/>
  <c r="AD80" i="4"/>
  <c r="AD92" i="4"/>
  <c r="AD7" i="4"/>
  <c r="AD19" i="4"/>
  <c r="AD31" i="4"/>
  <c r="AD43" i="4"/>
  <c r="AD55" i="4"/>
  <c r="AD67" i="4"/>
  <c r="AD6" i="4"/>
  <c r="AD18" i="4"/>
  <c r="AD30" i="4"/>
  <c r="AD42" i="4"/>
  <c r="AD54" i="4"/>
  <c r="AD66" i="4"/>
  <c r="AD78" i="4"/>
  <c r="AD90" i="4"/>
  <c r="AD5" i="4"/>
  <c r="AD17" i="4"/>
  <c r="AD29" i="4"/>
  <c r="AD41" i="4"/>
  <c r="AD53" i="4"/>
  <c r="AD65" i="4"/>
  <c r="AD77" i="4"/>
  <c r="AD89" i="4"/>
  <c r="AD101" i="4"/>
  <c r="AD4" i="4"/>
  <c r="AD16" i="4"/>
  <c r="AD28" i="4"/>
  <c r="AD40" i="4"/>
  <c r="AD52" i="4"/>
  <c r="AD64" i="4"/>
  <c r="AD76" i="4"/>
  <c r="AD88" i="4"/>
  <c r="AD100" i="4"/>
  <c r="AD15" i="4"/>
  <c r="AD27" i="4"/>
  <c r="AD39" i="4"/>
  <c r="AD51" i="4"/>
  <c r="AD63" i="4"/>
  <c r="AD75" i="4"/>
  <c r="AD87" i="4"/>
  <c r="AD99" i="4"/>
  <c r="AD14" i="4"/>
  <c r="AD26" i="4"/>
  <c r="AD38" i="4"/>
  <c r="AD50" i="4"/>
  <c r="AD62" i="4"/>
  <c r="AD74" i="4"/>
  <c r="AD86" i="4"/>
  <c r="AD98" i="4"/>
  <c r="AD13" i="4"/>
  <c r="AD25" i="4"/>
  <c r="AD37" i="4"/>
  <c r="AD49" i="4"/>
  <c r="AD61" i="4"/>
  <c r="AD73" i="4"/>
  <c r="AD85" i="4"/>
  <c r="AD97" i="4"/>
  <c r="AD12" i="4"/>
  <c r="AD24" i="4"/>
  <c r="AD36" i="4"/>
  <c r="AD48" i="4"/>
  <c r="AD60" i="4"/>
  <c r="AD11" i="4"/>
  <c r="AD23" i="4"/>
  <c r="AD35" i="4"/>
  <c r="AD47" i="4"/>
  <c r="AD59" i="4"/>
  <c r="AD71" i="4"/>
  <c r="AD83" i="4"/>
  <c r="AD95" i="4"/>
  <c r="AD82" i="4"/>
  <c r="AD91" i="4"/>
  <c r="AD103" i="4"/>
  <c r="AD109" i="4"/>
  <c r="AD121" i="4"/>
  <c r="AD133" i="4"/>
  <c r="AD145" i="4"/>
  <c r="AD157" i="4"/>
  <c r="AD169" i="4"/>
  <c r="AD181" i="4"/>
  <c r="AD72" i="4"/>
  <c r="AD79" i="4"/>
  <c r="AD94" i="4"/>
  <c r="AD108" i="4"/>
  <c r="AD120" i="4"/>
  <c r="AD132" i="4"/>
  <c r="AD144" i="4"/>
  <c r="AD156" i="4"/>
  <c r="AD168" i="4"/>
  <c r="AD107" i="4"/>
  <c r="AD119" i="4"/>
  <c r="AD131" i="4"/>
  <c r="AD143" i="4"/>
  <c r="AD58" i="4"/>
  <c r="AD106" i="4"/>
  <c r="AD118" i="4"/>
  <c r="AD130" i="4"/>
  <c r="AD142" i="4"/>
  <c r="AD154" i="4"/>
  <c r="AD166" i="4"/>
  <c r="AD102" i="4"/>
  <c r="AD105" i="4"/>
  <c r="AD117" i="4"/>
  <c r="AD129" i="4"/>
  <c r="AD141" i="4"/>
  <c r="AD153" i="4"/>
  <c r="AD165" i="4"/>
  <c r="AD177" i="4"/>
  <c r="AD46" i="4"/>
  <c r="AD116" i="4"/>
  <c r="AD128" i="4"/>
  <c r="AD140" i="4"/>
  <c r="AD152" i="4"/>
  <c r="AD164" i="4"/>
  <c r="AD176" i="4"/>
  <c r="AD70" i="4"/>
  <c r="AD115" i="4"/>
  <c r="AD127" i="4"/>
  <c r="AD139" i="4"/>
  <c r="AD151" i="4"/>
  <c r="AD163" i="4"/>
  <c r="AD175" i="4"/>
  <c r="AD34" i="4"/>
  <c r="AD84" i="4"/>
  <c r="AD114" i="4"/>
  <c r="AD126" i="4"/>
  <c r="AD138" i="4"/>
  <c r="AD150" i="4"/>
  <c r="AD162" i="4"/>
  <c r="AD174" i="4"/>
  <c r="AD104" i="4"/>
  <c r="AD113" i="4"/>
  <c r="AD125" i="4"/>
  <c r="AD137" i="4"/>
  <c r="AD149" i="4"/>
  <c r="AD161" i="4"/>
  <c r="AD173" i="4"/>
  <c r="AD22" i="4"/>
  <c r="AD93" i="4"/>
  <c r="AD112" i="4"/>
  <c r="AD124" i="4"/>
  <c r="AD136" i="4"/>
  <c r="AD96" i="4"/>
  <c r="AD111" i="4"/>
  <c r="AD123" i="4"/>
  <c r="AD135" i="4"/>
  <c r="AD147" i="4"/>
  <c r="AD159" i="4"/>
  <c r="AD171" i="4"/>
  <c r="AD183" i="4"/>
  <c r="AD158" i="4"/>
  <c r="AD193" i="4"/>
  <c r="AD205" i="4"/>
  <c r="AD217" i="4"/>
  <c r="AD229" i="4"/>
  <c r="AD241" i="4"/>
  <c r="AD148" i="4"/>
  <c r="AD155" i="4"/>
  <c r="AD172" i="4"/>
  <c r="AD184" i="4"/>
  <c r="AD192" i="4"/>
  <c r="AD204" i="4"/>
  <c r="AD216" i="4"/>
  <c r="AD228" i="4"/>
  <c r="AD240" i="4"/>
  <c r="AD252" i="4"/>
  <c r="AD179" i="4"/>
  <c r="AD191" i="4"/>
  <c r="AD203" i="4"/>
  <c r="AD190" i="4"/>
  <c r="AD202" i="4"/>
  <c r="AD214" i="4"/>
  <c r="AD226" i="4"/>
  <c r="AD238" i="4"/>
  <c r="AD250" i="4"/>
  <c r="AD189" i="4"/>
  <c r="AD201" i="4"/>
  <c r="AD213" i="4"/>
  <c r="AD225" i="4"/>
  <c r="AD237" i="4"/>
  <c r="AD249" i="4"/>
  <c r="AD261" i="4"/>
  <c r="AD188" i="4"/>
  <c r="AD200" i="4"/>
  <c r="AD212" i="4"/>
  <c r="AD224" i="4"/>
  <c r="AD236" i="4"/>
  <c r="AD248" i="4"/>
  <c r="AD260" i="4"/>
  <c r="AD272" i="4"/>
  <c r="AD134" i="4"/>
  <c r="AD170" i="4"/>
  <c r="AD187" i="4"/>
  <c r="AD199" i="4"/>
  <c r="AD211" i="4"/>
  <c r="AD223" i="4"/>
  <c r="AD235" i="4"/>
  <c r="AD247" i="4"/>
  <c r="AD10" i="4"/>
  <c r="AD146" i="4"/>
  <c r="AD160" i="4"/>
  <c r="AD167" i="4"/>
  <c r="AD186" i="4"/>
  <c r="AD198" i="4"/>
  <c r="AD210" i="4"/>
  <c r="AD222" i="4"/>
  <c r="AD234" i="4"/>
  <c r="AD246" i="4"/>
  <c r="AD122" i="4"/>
  <c r="AD178" i="4"/>
  <c r="AD180" i="4"/>
  <c r="AD197" i="4"/>
  <c r="AD209" i="4"/>
  <c r="AD221" i="4"/>
  <c r="AD233" i="4"/>
  <c r="AD245" i="4"/>
  <c r="AD196" i="4"/>
  <c r="AD208" i="4"/>
  <c r="AD110" i="4"/>
  <c r="AD182" i="4"/>
  <c r="AD185" i="4"/>
  <c r="AD195" i="4"/>
  <c r="AD207" i="4"/>
  <c r="AD219" i="4"/>
  <c r="AD231" i="4"/>
  <c r="AD243" i="4"/>
  <c r="AD255" i="4"/>
  <c r="AD267" i="4"/>
  <c r="AD215" i="4"/>
  <c r="AD232" i="4"/>
  <c r="AD239" i="4"/>
  <c r="AD271" i="4"/>
  <c r="AD279" i="4"/>
  <c r="AD291" i="4"/>
  <c r="AD303" i="4"/>
  <c r="AD315" i="4"/>
  <c r="AD327" i="4"/>
  <c r="AD290" i="4"/>
  <c r="AD278" i="4"/>
  <c r="AD256" i="4"/>
  <c r="AD259" i="4"/>
  <c r="AD270" i="4"/>
  <c r="AD276" i="4"/>
  <c r="AD206" i="4"/>
  <c r="AD275" i="4"/>
  <c r="AD287" i="4"/>
  <c r="AD299" i="4"/>
  <c r="AD311" i="4"/>
  <c r="AD323" i="4"/>
  <c r="AD320" i="4"/>
  <c r="AD307" i="4"/>
  <c r="AD230" i="4"/>
  <c r="AD286" i="4"/>
  <c r="AD298" i="4"/>
  <c r="AD310" i="4"/>
  <c r="AD322" i="4"/>
  <c r="AD309" i="4"/>
  <c r="AD321" i="4"/>
  <c r="AD296" i="4"/>
  <c r="AD295" i="4"/>
  <c r="AD194" i="4"/>
  <c r="AD220" i="4"/>
  <c r="AD227" i="4"/>
  <c r="AD244" i="4"/>
  <c r="AD251" i="4"/>
  <c r="AD262" i="4"/>
  <c r="AD265" i="4"/>
  <c r="AD269" i="4"/>
  <c r="AD274" i="4"/>
  <c r="AD285" i="4"/>
  <c r="AD297" i="4"/>
  <c r="AD284" i="4"/>
  <c r="AD308" i="4"/>
  <c r="AD283" i="4"/>
  <c r="AD258" i="4"/>
  <c r="AD254" i="4"/>
  <c r="AD273" i="4"/>
  <c r="AD264" i="4"/>
  <c r="AD281" i="4"/>
  <c r="AD293" i="4"/>
  <c r="AD305" i="4"/>
  <c r="AD317" i="4"/>
  <c r="AD329" i="4"/>
  <c r="AD218" i="4"/>
  <c r="AD242" i="4"/>
  <c r="AD257" i="4"/>
  <c r="AD306" i="4"/>
  <c r="AD304" i="4"/>
  <c r="AD326" i="4"/>
  <c r="AD288" i="4"/>
  <c r="AD302" i="4"/>
  <c r="AD318" i="4"/>
  <c r="AD282" i="4"/>
  <c r="AD268" i="4"/>
  <c r="AD263" i="4"/>
  <c r="AD253" i="4"/>
  <c r="AD294" i="4"/>
  <c r="AD314" i="4"/>
  <c r="AD312" i="4"/>
  <c r="AD325" i="4"/>
  <c r="AD301" i="4"/>
  <c r="AD324" i="4"/>
  <c r="AD289" i="4"/>
  <c r="AD319" i="4"/>
  <c r="AD3" i="4"/>
  <c r="AD316" i="4"/>
  <c r="AD280" i="4"/>
  <c r="AD300" i="4"/>
  <c r="AD313" i="4"/>
  <c r="AD277" i="4"/>
  <c r="AD292" i="4"/>
  <c r="AD328" i="4"/>
  <c r="AD266" i="4"/>
  <c r="AN4" i="2"/>
  <c r="AN3" i="2"/>
  <c r="AN7" i="2"/>
  <c r="AN13" i="2"/>
  <c r="AN19" i="2"/>
  <c r="AN25" i="2"/>
  <c r="AN31" i="2"/>
  <c r="AN37" i="2"/>
  <c r="AN43" i="2"/>
  <c r="AN49" i="2"/>
  <c r="AN55" i="2"/>
  <c r="AN61" i="2"/>
  <c r="AN67" i="2"/>
  <c r="AN73" i="2"/>
  <c r="AN79" i="2"/>
  <c r="AN85" i="2"/>
  <c r="AN6" i="2"/>
  <c r="AN12" i="2"/>
  <c r="AN18" i="2"/>
  <c r="AN24" i="2"/>
  <c r="AN30" i="2"/>
  <c r="AN36" i="2"/>
  <c r="AN42" i="2"/>
  <c r="AN48" i="2"/>
  <c r="AN54" i="2"/>
  <c r="AN60" i="2"/>
  <c r="AN66" i="2"/>
  <c r="AN72" i="2"/>
  <c r="AN78" i="2"/>
  <c r="AN84" i="2"/>
  <c r="AN90" i="2"/>
  <c r="AN11" i="2"/>
  <c r="AN17" i="2"/>
  <c r="AN23" i="2"/>
  <c r="AN29" i="2"/>
  <c r="AN35" i="2"/>
  <c r="AN41" i="2"/>
  <c r="AN47" i="2"/>
  <c r="AN53" i="2"/>
  <c r="AN59" i="2"/>
  <c r="AN65" i="2"/>
  <c r="AN71" i="2"/>
  <c r="AN77" i="2"/>
  <c r="AN10" i="2"/>
  <c r="AN16" i="2"/>
  <c r="AN22" i="2"/>
  <c r="AN28" i="2"/>
  <c r="AN34" i="2"/>
  <c r="AN40" i="2"/>
  <c r="AN46" i="2"/>
  <c r="AN52" i="2"/>
  <c r="AN58" i="2"/>
  <c r="AN64" i="2"/>
  <c r="AN70" i="2"/>
  <c r="AN76" i="2"/>
  <c r="AN82" i="2"/>
  <c r="AN88" i="2"/>
  <c r="AN94" i="2"/>
  <c r="AN5" i="2"/>
  <c r="AN9" i="2"/>
  <c r="AN15" i="2"/>
  <c r="AN21" i="2"/>
  <c r="AN27" i="2"/>
  <c r="AN33" i="2"/>
  <c r="AN39" i="2"/>
  <c r="AN45" i="2"/>
  <c r="AN51" i="2"/>
  <c r="AN57" i="2"/>
  <c r="AN63" i="2"/>
  <c r="AN69" i="2"/>
  <c r="AN75" i="2"/>
  <c r="AN81" i="2"/>
  <c r="AN87" i="2"/>
  <c r="AN93" i="2"/>
  <c r="AN26" i="2"/>
  <c r="AN62" i="2"/>
  <c r="AN103" i="2"/>
  <c r="AN83" i="2"/>
  <c r="AN101" i="2"/>
  <c r="AN107" i="2"/>
  <c r="AN97" i="2"/>
  <c r="AN20" i="2"/>
  <c r="AN56" i="2"/>
  <c r="AN92" i="2"/>
  <c r="AN68" i="2"/>
  <c r="AN100" i="2"/>
  <c r="AN106" i="2"/>
  <c r="AN109" i="2"/>
  <c r="AN14" i="2"/>
  <c r="AN50" i="2"/>
  <c r="AN95" i="2"/>
  <c r="AN99" i="2"/>
  <c r="AN105" i="2"/>
  <c r="AN8" i="2"/>
  <c r="AN44" i="2"/>
  <c r="AN80" i="2"/>
  <c r="AN98" i="2"/>
  <c r="AN104" i="2"/>
  <c r="AN86" i="2"/>
  <c r="AN32" i="2"/>
  <c r="AN108" i="2"/>
  <c r="AN38" i="2"/>
  <c r="AN74" i="2"/>
  <c r="AN91" i="2"/>
  <c r="AN89" i="2"/>
  <c r="AN96" i="2"/>
  <c r="AN102" i="2"/>
  <c r="AA66" i="2"/>
  <c r="AA67" i="2"/>
  <c r="AA61" i="2"/>
  <c r="AA55" i="2"/>
  <c r="AA49" i="2"/>
  <c r="AA43" i="2"/>
  <c r="AA37" i="2"/>
  <c r="AA31" i="2"/>
  <c r="AA25" i="2"/>
  <c r="AA68" i="2"/>
  <c r="AA63" i="2"/>
  <c r="AA57" i="2"/>
  <c r="AA51" i="2"/>
  <c r="AA45" i="2"/>
  <c r="AA39" i="2"/>
  <c r="AA33" i="2"/>
  <c r="AA27" i="2"/>
  <c r="AA21" i="2"/>
  <c r="AA50" i="2"/>
  <c r="AA48" i="2"/>
  <c r="AA20" i="2"/>
  <c r="AA15" i="2"/>
  <c r="AA9" i="2"/>
  <c r="AA40" i="2"/>
  <c r="AA52" i="2"/>
  <c r="AA22" i="2"/>
  <c r="AA60" i="2"/>
  <c r="AA16" i="2"/>
  <c r="AA10" i="2"/>
  <c r="AA14" i="2"/>
  <c r="AA29" i="2"/>
  <c r="AA58" i="2"/>
  <c r="AA34" i="2"/>
  <c r="AA36" i="2"/>
  <c r="AA54" i="2"/>
  <c r="AA35" i="2"/>
  <c r="AA23" i="2"/>
  <c r="AA17" i="2"/>
  <c r="AA11" i="2"/>
  <c r="AA53" i="2"/>
  <c r="AA24" i="2"/>
  <c r="AA62" i="2"/>
  <c r="AA41" i="2"/>
  <c r="AA59" i="2"/>
  <c r="AA56" i="2"/>
  <c r="AA47" i="2"/>
  <c r="AA18" i="2"/>
  <c r="AA12" i="2"/>
  <c r="AA64" i="2"/>
  <c r="AA28" i="2"/>
  <c r="AA26" i="2"/>
  <c r="AA19" i="2"/>
  <c r="AA13" i="2"/>
  <c r="AA65" i="2"/>
  <c r="AA32" i="2"/>
  <c r="AA38" i="2"/>
  <c r="AA46" i="2"/>
  <c r="AA44" i="2"/>
  <c r="AA42" i="2"/>
  <c r="AA30" i="2"/>
  <c r="AA3" i="2"/>
  <c r="AA5" i="2"/>
  <c r="AA7" i="2"/>
  <c r="AA4" i="2"/>
  <c r="AA6" i="2"/>
  <c r="AA8" i="2"/>
  <c r="L10" i="4" a="1"/>
  <c r="N6" i="4"/>
  <c r="N7" i="4" s="1"/>
  <c r="P7" i="4" s="1"/>
  <c r="K9" i="4"/>
  <c r="L9" i="4"/>
  <c r="A10" i="9"/>
  <c r="T6" i="4"/>
  <c r="AR1" i="4"/>
  <c r="AE1" i="4"/>
  <c r="O5" i="2"/>
  <c r="L4" i="1"/>
  <c r="L11" i="1"/>
  <c r="L8" i="1"/>
  <c r="L10" i="1"/>
  <c r="L9" i="1"/>
  <c r="L7" i="1"/>
  <c r="L6" i="1"/>
  <c r="L5" i="1"/>
  <c r="L12" i="1"/>
  <c r="S5" i="2"/>
  <c r="R5" i="2"/>
  <c r="AB1" i="2"/>
  <c r="AO1" i="2"/>
  <c r="N8" i="4" l="1"/>
  <c r="H37" i="3"/>
  <c r="H32" i="3"/>
  <c r="H33" i="3"/>
  <c r="H35" i="3"/>
  <c r="H36" i="3"/>
  <c r="AR400" i="4"/>
  <c r="AR403" i="4"/>
  <c r="AR406" i="4"/>
  <c r="AR409" i="4"/>
  <c r="AR412" i="4"/>
  <c r="AR415" i="4"/>
  <c r="AR418" i="4"/>
  <c r="AR421" i="4"/>
  <c r="AR424" i="4"/>
  <c r="AR6" i="4"/>
  <c r="AR9" i="4"/>
  <c r="AR12" i="4"/>
  <c r="AR15" i="4"/>
  <c r="AR18" i="4"/>
  <c r="AR21" i="4"/>
  <c r="AR24" i="4"/>
  <c r="AR27" i="4"/>
  <c r="AR30" i="4"/>
  <c r="AR33" i="4"/>
  <c r="AR36" i="4"/>
  <c r="AR39" i="4"/>
  <c r="AR42" i="4"/>
  <c r="AR45" i="4"/>
  <c r="AR48" i="4"/>
  <c r="AR51" i="4"/>
  <c r="AR54" i="4"/>
  <c r="AR57" i="4"/>
  <c r="AR60" i="4"/>
  <c r="AR63" i="4"/>
  <c r="AR66" i="4"/>
  <c r="AR69" i="4"/>
  <c r="AR72" i="4"/>
  <c r="AR75" i="4"/>
  <c r="AR78" i="4"/>
  <c r="AR81" i="4"/>
  <c r="AR84" i="4"/>
  <c r="AR87" i="4"/>
  <c r="AR90" i="4"/>
  <c r="AR93" i="4"/>
  <c r="AR96" i="4"/>
  <c r="AR99" i="4"/>
  <c r="AR102" i="4"/>
  <c r="AR399" i="4"/>
  <c r="AR402" i="4"/>
  <c r="AR405" i="4"/>
  <c r="AR408" i="4"/>
  <c r="AR411" i="4"/>
  <c r="AR414" i="4"/>
  <c r="AR417" i="4"/>
  <c r="AR420" i="4"/>
  <c r="AR423" i="4"/>
  <c r="AR5" i="4"/>
  <c r="AR8" i="4"/>
  <c r="AR11" i="4"/>
  <c r="AR14" i="4"/>
  <c r="AR17" i="4"/>
  <c r="AR20" i="4"/>
  <c r="AR23" i="4"/>
  <c r="AR26" i="4"/>
  <c r="AR29" i="4"/>
  <c r="AR32" i="4"/>
  <c r="AR35" i="4"/>
  <c r="AR38" i="4"/>
  <c r="AR41" i="4"/>
  <c r="AR44" i="4"/>
  <c r="AR47" i="4"/>
  <c r="AR50" i="4"/>
  <c r="AR53" i="4"/>
  <c r="AR56" i="4"/>
  <c r="AR59" i="4"/>
  <c r="AR62" i="4"/>
  <c r="AR65" i="4"/>
  <c r="AR68" i="4"/>
  <c r="AR71" i="4"/>
  <c r="AR74" i="4"/>
  <c r="AR77" i="4"/>
  <c r="AR80" i="4"/>
  <c r="AR83" i="4"/>
  <c r="AR86" i="4"/>
  <c r="AR89" i="4"/>
  <c r="AR92" i="4"/>
  <c r="AR95" i="4"/>
  <c r="AR98" i="4"/>
  <c r="AR401" i="4"/>
  <c r="AR404" i="4"/>
  <c r="AR407" i="4"/>
  <c r="AR410" i="4"/>
  <c r="AR413" i="4"/>
  <c r="AR416" i="4"/>
  <c r="AR419" i="4"/>
  <c r="AR422" i="4"/>
  <c r="AR4" i="4"/>
  <c r="AR7" i="4"/>
  <c r="AR10" i="4"/>
  <c r="AR13" i="4"/>
  <c r="AR16" i="4"/>
  <c r="AR19" i="4"/>
  <c r="AR22" i="4"/>
  <c r="AR25" i="4"/>
  <c r="AR28" i="4"/>
  <c r="AR31" i="4"/>
  <c r="AR34" i="4"/>
  <c r="AR37" i="4"/>
  <c r="AR40" i="4"/>
  <c r="AR43" i="4"/>
  <c r="AR46" i="4"/>
  <c r="AR49" i="4"/>
  <c r="AR52" i="4"/>
  <c r="AR55" i="4"/>
  <c r="AR58" i="4"/>
  <c r="AR61" i="4"/>
  <c r="AR64" i="4"/>
  <c r="AR67" i="4"/>
  <c r="AR70" i="4"/>
  <c r="AR73" i="4"/>
  <c r="AR76" i="4"/>
  <c r="AR79" i="4"/>
  <c r="AR82" i="4"/>
  <c r="AR85" i="4"/>
  <c r="AR88" i="4"/>
  <c r="AR91" i="4"/>
  <c r="AR94" i="4"/>
  <c r="AR97" i="4"/>
  <c r="AR104" i="4"/>
  <c r="AR106" i="4"/>
  <c r="AR109" i="4"/>
  <c r="AR112" i="4"/>
  <c r="AR115" i="4"/>
  <c r="AR118" i="4"/>
  <c r="AR121" i="4"/>
  <c r="AR124" i="4"/>
  <c r="AR127" i="4"/>
  <c r="AR130" i="4"/>
  <c r="AR133" i="4"/>
  <c r="AR136" i="4"/>
  <c r="AR139" i="4"/>
  <c r="AR142" i="4"/>
  <c r="AR145" i="4"/>
  <c r="AR148" i="4"/>
  <c r="AR151" i="4"/>
  <c r="AR154" i="4"/>
  <c r="AR157" i="4"/>
  <c r="AR160" i="4"/>
  <c r="AR163" i="4"/>
  <c r="AR166" i="4"/>
  <c r="AR169" i="4"/>
  <c r="AR172" i="4"/>
  <c r="AR175" i="4"/>
  <c r="AR178" i="4"/>
  <c r="AR181" i="4"/>
  <c r="AR184" i="4"/>
  <c r="AR187" i="4"/>
  <c r="AR190" i="4"/>
  <c r="AR193" i="4"/>
  <c r="AR196" i="4"/>
  <c r="AR199" i="4"/>
  <c r="AR202" i="4"/>
  <c r="AR205" i="4"/>
  <c r="AR208" i="4"/>
  <c r="AR211" i="4"/>
  <c r="AR214" i="4"/>
  <c r="AR217" i="4"/>
  <c r="AR220" i="4"/>
  <c r="AR223" i="4"/>
  <c r="AR226" i="4"/>
  <c r="AR100" i="4"/>
  <c r="AR105" i="4"/>
  <c r="AR108" i="4"/>
  <c r="AR111" i="4"/>
  <c r="AR114" i="4"/>
  <c r="AR117" i="4"/>
  <c r="AR120" i="4"/>
  <c r="AR123" i="4"/>
  <c r="AR126" i="4"/>
  <c r="AR129" i="4"/>
  <c r="AR132" i="4"/>
  <c r="AR135" i="4"/>
  <c r="AR138" i="4"/>
  <c r="AR141" i="4"/>
  <c r="AR144" i="4"/>
  <c r="AR147" i="4"/>
  <c r="AR150" i="4"/>
  <c r="AR153" i="4"/>
  <c r="AR156" i="4"/>
  <c r="AR159" i="4"/>
  <c r="AR162" i="4"/>
  <c r="AR165" i="4"/>
  <c r="AR168" i="4"/>
  <c r="AR171" i="4"/>
  <c r="AR174" i="4"/>
  <c r="AR177" i="4"/>
  <c r="AR180" i="4"/>
  <c r="AR183" i="4"/>
  <c r="AR186" i="4"/>
  <c r="AR189" i="4"/>
  <c r="AR192" i="4"/>
  <c r="AR195" i="4"/>
  <c r="AR198" i="4"/>
  <c r="AR201" i="4"/>
  <c r="AR204" i="4"/>
  <c r="AR207" i="4"/>
  <c r="AR210" i="4"/>
  <c r="AR213" i="4"/>
  <c r="AR216" i="4"/>
  <c r="AR219" i="4"/>
  <c r="AR222" i="4"/>
  <c r="AR225" i="4"/>
  <c r="AR228" i="4"/>
  <c r="AR103" i="4"/>
  <c r="AR107" i="4"/>
  <c r="AR110" i="4"/>
  <c r="AR113" i="4"/>
  <c r="AR116" i="4"/>
  <c r="AR119" i="4"/>
  <c r="AR122" i="4"/>
  <c r="AR125" i="4"/>
  <c r="AR128" i="4"/>
  <c r="AR131" i="4"/>
  <c r="AR134" i="4"/>
  <c r="AR137" i="4"/>
  <c r="AR140" i="4"/>
  <c r="AR143" i="4"/>
  <c r="AR146" i="4"/>
  <c r="AR149" i="4"/>
  <c r="AR152" i="4"/>
  <c r="AR155" i="4"/>
  <c r="AR158" i="4"/>
  <c r="AR161" i="4"/>
  <c r="AR164" i="4"/>
  <c r="AR167" i="4"/>
  <c r="AR170" i="4"/>
  <c r="AR173" i="4"/>
  <c r="AR176" i="4"/>
  <c r="AR179" i="4"/>
  <c r="AR182" i="4"/>
  <c r="AR185" i="4"/>
  <c r="AR188" i="4"/>
  <c r="AR191" i="4"/>
  <c r="AR194" i="4"/>
  <c r="AR197" i="4"/>
  <c r="AR200" i="4"/>
  <c r="AR203" i="4"/>
  <c r="AR206" i="4"/>
  <c r="AR209" i="4"/>
  <c r="AR212" i="4"/>
  <c r="AR215" i="4"/>
  <c r="AR218" i="4"/>
  <c r="AR221" i="4"/>
  <c r="AR224" i="4"/>
  <c r="AR101" i="4"/>
  <c r="AR229" i="4"/>
  <c r="AR232" i="4"/>
  <c r="AR235" i="4"/>
  <c r="AR238" i="4"/>
  <c r="AR241" i="4"/>
  <c r="AR244" i="4"/>
  <c r="AR247" i="4"/>
  <c r="AR250" i="4"/>
  <c r="AR253" i="4"/>
  <c r="AR256" i="4"/>
  <c r="AR259" i="4"/>
  <c r="AR262" i="4"/>
  <c r="AR265" i="4"/>
  <c r="AR268" i="4"/>
  <c r="AR271" i="4"/>
  <c r="AR274" i="4"/>
  <c r="AR277" i="4"/>
  <c r="AR280" i="4"/>
  <c r="AR283" i="4"/>
  <c r="AR286" i="4"/>
  <c r="AR289" i="4"/>
  <c r="AR292" i="4"/>
  <c r="AR295" i="4"/>
  <c r="AR298" i="4"/>
  <c r="AR301" i="4"/>
  <c r="AR304" i="4"/>
  <c r="AR307" i="4"/>
  <c r="AR310" i="4"/>
  <c r="AR313" i="4"/>
  <c r="AR316" i="4"/>
  <c r="AR319" i="4"/>
  <c r="AR322" i="4"/>
  <c r="AR325" i="4"/>
  <c r="AR328" i="4"/>
  <c r="AR331" i="4"/>
  <c r="AR334" i="4"/>
  <c r="AR337" i="4"/>
  <c r="AR340" i="4"/>
  <c r="AR343" i="4"/>
  <c r="AR346" i="4"/>
  <c r="AR349" i="4"/>
  <c r="AR352" i="4"/>
  <c r="AR227" i="4"/>
  <c r="AR231" i="4"/>
  <c r="AR234" i="4"/>
  <c r="AR237" i="4"/>
  <c r="AR240" i="4"/>
  <c r="AR243" i="4"/>
  <c r="AR246" i="4"/>
  <c r="AR249" i="4"/>
  <c r="AR252" i="4"/>
  <c r="AR255" i="4"/>
  <c r="AR258" i="4"/>
  <c r="AR261" i="4"/>
  <c r="AR264" i="4"/>
  <c r="AR267" i="4"/>
  <c r="AR270" i="4"/>
  <c r="AR273" i="4"/>
  <c r="AR276" i="4"/>
  <c r="AR279" i="4"/>
  <c r="AR282" i="4"/>
  <c r="AR285" i="4"/>
  <c r="AR288" i="4"/>
  <c r="AR291" i="4"/>
  <c r="AR294" i="4"/>
  <c r="AR297" i="4"/>
  <c r="AR300" i="4"/>
  <c r="AR303" i="4"/>
  <c r="AR306" i="4"/>
  <c r="AR309" i="4"/>
  <c r="AR312" i="4"/>
  <c r="AR315" i="4"/>
  <c r="AR318" i="4"/>
  <c r="AR321" i="4"/>
  <c r="AR324" i="4"/>
  <c r="AR327" i="4"/>
  <c r="AR330" i="4"/>
  <c r="AR333" i="4"/>
  <c r="AR336" i="4"/>
  <c r="AR339" i="4"/>
  <c r="AR342" i="4"/>
  <c r="AR345" i="4"/>
  <c r="AR348" i="4"/>
  <c r="AR351" i="4"/>
  <c r="AR230" i="4"/>
  <c r="AR233" i="4"/>
  <c r="AR236" i="4"/>
  <c r="AR239" i="4"/>
  <c r="AR242" i="4"/>
  <c r="AR245" i="4"/>
  <c r="AR248" i="4"/>
  <c r="AR251" i="4"/>
  <c r="AR254" i="4"/>
  <c r="AR257" i="4"/>
  <c r="AR260" i="4"/>
  <c r="AR263" i="4"/>
  <c r="AR266" i="4"/>
  <c r="AR269" i="4"/>
  <c r="AR272" i="4"/>
  <c r="AR275" i="4"/>
  <c r="AR278" i="4"/>
  <c r="AR281" i="4"/>
  <c r="AR284" i="4"/>
  <c r="AR287" i="4"/>
  <c r="AR290" i="4"/>
  <c r="AR293" i="4"/>
  <c r="AR296" i="4"/>
  <c r="AR299" i="4"/>
  <c r="AR302" i="4"/>
  <c r="AR305" i="4"/>
  <c r="AR308" i="4"/>
  <c r="AR311" i="4"/>
  <c r="AR314" i="4"/>
  <c r="AR317" i="4"/>
  <c r="AR320" i="4"/>
  <c r="AR323" i="4"/>
  <c r="AR326" i="4"/>
  <c r="AR329" i="4"/>
  <c r="AR332" i="4"/>
  <c r="AR335" i="4"/>
  <c r="AR338" i="4"/>
  <c r="AR341" i="4"/>
  <c r="AR344" i="4"/>
  <c r="AR347" i="4"/>
  <c r="AR350" i="4"/>
  <c r="AR355" i="4"/>
  <c r="AR358" i="4"/>
  <c r="AR361" i="4"/>
  <c r="AR364" i="4"/>
  <c r="AR367" i="4"/>
  <c r="AR370" i="4"/>
  <c r="AR373" i="4"/>
  <c r="AR376" i="4"/>
  <c r="AR379" i="4"/>
  <c r="AR382" i="4"/>
  <c r="AR385" i="4"/>
  <c r="AR388" i="4"/>
  <c r="AR391" i="4"/>
  <c r="AR394" i="4"/>
  <c r="AR397" i="4"/>
  <c r="AR3" i="4"/>
  <c r="AR357" i="4"/>
  <c r="AR360" i="4"/>
  <c r="AR363" i="4"/>
  <c r="AR366" i="4"/>
  <c r="AR369" i="4"/>
  <c r="AR372" i="4"/>
  <c r="AR375" i="4"/>
  <c r="AR378" i="4"/>
  <c r="AR381" i="4"/>
  <c r="AR384" i="4"/>
  <c r="AR387" i="4"/>
  <c r="AR390" i="4"/>
  <c r="AR393" i="4"/>
  <c r="AR396" i="4"/>
  <c r="AR354" i="4"/>
  <c r="AR356" i="4"/>
  <c r="AR359" i="4"/>
  <c r="AR362" i="4"/>
  <c r="AR365" i="4"/>
  <c r="AR368" i="4"/>
  <c r="AR371" i="4"/>
  <c r="AR374" i="4"/>
  <c r="AR377" i="4"/>
  <c r="AR380" i="4"/>
  <c r="AR383" i="4"/>
  <c r="AR386" i="4"/>
  <c r="AR389" i="4"/>
  <c r="AR392" i="4"/>
  <c r="AR395" i="4"/>
  <c r="AR398" i="4"/>
  <c r="AR353" i="4"/>
  <c r="H34" i="3"/>
  <c r="H23" i="3"/>
  <c r="H18" i="3"/>
  <c r="H19" i="3"/>
  <c r="H20" i="3"/>
  <c r="H21" i="3"/>
  <c r="H22" i="3"/>
  <c r="G21" i="1"/>
  <c r="G36" i="1"/>
  <c r="G32" i="1"/>
  <c r="G33" i="1"/>
  <c r="G34" i="1"/>
  <c r="G22" i="1"/>
  <c r="G18" i="1"/>
  <c r="G19" i="1"/>
  <c r="G20" i="1"/>
  <c r="G35" i="1"/>
  <c r="AE10" i="4"/>
  <c r="AE22" i="4"/>
  <c r="AE34" i="4"/>
  <c r="AE46" i="4"/>
  <c r="AE58" i="4"/>
  <c r="AE70" i="4"/>
  <c r="AE82" i="4"/>
  <c r="AE9" i="4"/>
  <c r="AE21" i="4"/>
  <c r="AE33" i="4"/>
  <c r="AE45" i="4"/>
  <c r="AE57" i="4"/>
  <c r="AE69" i="4"/>
  <c r="AE81" i="4"/>
  <c r="AE93" i="4"/>
  <c r="AE8" i="4"/>
  <c r="AE20" i="4"/>
  <c r="AE32" i="4"/>
  <c r="AE44" i="4"/>
  <c r="AE56" i="4"/>
  <c r="AE7" i="4"/>
  <c r="AE19" i="4"/>
  <c r="AE31" i="4"/>
  <c r="AE43" i="4"/>
  <c r="AE55" i="4"/>
  <c r="AE67" i="4"/>
  <c r="AE79" i="4"/>
  <c r="AE91" i="4"/>
  <c r="AE6" i="4"/>
  <c r="AE18" i="4"/>
  <c r="AE30" i="4"/>
  <c r="AE42" i="4"/>
  <c r="AE54" i="4"/>
  <c r="AE66" i="4"/>
  <c r="AE78" i="4"/>
  <c r="AE90" i="4"/>
  <c r="AE102" i="4"/>
  <c r="AE5" i="4"/>
  <c r="AE17" i="4"/>
  <c r="AE29" i="4"/>
  <c r="AE41" i="4"/>
  <c r="AE53" i="4"/>
  <c r="AE65" i="4"/>
  <c r="AE77" i="4"/>
  <c r="AE89" i="4"/>
  <c r="AE4" i="4"/>
  <c r="AE16" i="4"/>
  <c r="AE28" i="4"/>
  <c r="AE40" i="4"/>
  <c r="AE52" i="4"/>
  <c r="AE64" i="4"/>
  <c r="AE76" i="4"/>
  <c r="AE88" i="4"/>
  <c r="AE100" i="4"/>
  <c r="AE15" i="4"/>
  <c r="AE27" i="4"/>
  <c r="AE39" i="4"/>
  <c r="AE51" i="4"/>
  <c r="AE63" i="4"/>
  <c r="AE75" i="4"/>
  <c r="AE87" i="4"/>
  <c r="AE99" i="4"/>
  <c r="AE14" i="4"/>
  <c r="AE26" i="4"/>
  <c r="AE38" i="4"/>
  <c r="AE50" i="4"/>
  <c r="AE62" i="4"/>
  <c r="AE74" i="4"/>
  <c r="AE86" i="4"/>
  <c r="AE98" i="4"/>
  <c r="AE13" i="4"/>
  <c r="AE25" i="4"/>
  <c r="AE37" i="4"/>
  <c r="AE49" i="4"/>
  <c r="AE61" i="4"/>
  <c r="AE12" i="4"/>
  <c r="AE24" i="4"/>
  <c r="AE36" i="4"/>
  <c r="AE48" i="4"/>
  <c r="AE60" i="4"/>
  <c r="AE72" i="4"/>
  <c r="AE84" i="4"/>
  <c r="AE96" i="4"/>
  <c r="AE110" i="4"/>
  <c r="AE122" i="4"/>
  <c r="AE134" i="4"/>
  <c r="AE146" i="4"/>
  <c r="AE158" i="4"/>
  <c r="AE170" i="4"/>
  <c r="AE182" i="4"/>
  <c r="AE11" i="4"/>
  <c r="AE103" i="4"/>
  <c r="AE109" i="4"/>
  <c r="AE121" i="4"/>
  <c r="AE133" i="4"/>
  <c r="AE145" i="4"/>
  <c r="AE157" i="4"/>
  <c r="AE169" i="4"/>
  <c r="AE94" i="4"/>
  <c r="AE108" i="4"/>
  <c r="AE120" i="4"/>
  <c r="AE132" i="4"/>
  <c r="AE144" i="4"/>
  <c r="AE97" i="4"/>
  <c r="AE107" i="4"/>
  <c r="AE119" i="4"/>
  <c r="AE131" i="4"/>
  <c r="AE143" i="4"/>
  <c r="AE155" i="4"/>
  <c r="AE167" i="4"/>
  <c r="AE83" i="4"/>
  <c r="AE106" i="4"/>
  <c r="AE118" i="4"/>
  <c r="AE130" i="4"/>
  <c r="AE142" i="4"/>
  <c r="AE154" i="4"/>
  <c r="AE166" i="4"/>
  <c r="AE178" i="4"/>
  <c r="AE59" i="4"/>
  <c r="AE73" i="4"/>
  <c r="AE80" i="4"/>
  <c r="AE92" i="4"/>
  <c r="AE105" i="4"/>
  <c r="AE117" i="4"/>
  <c r="AE129" i="4"/>
  <c r="AE141" i="4"/>
  <c r="AE153" i="4"/>
  <c r="AE165" i="4"/>
  <c r="AE177" i="4"/>
  <c r="AE95" i="4"/>
  <c r="AE116" i="4"/>
  <c r="AE128" i="4"/>
  <c r="AE140" i="4"/>
  <c r="AE152" i="4"/>
  <c r="AE164" i="4"/>
  <c r="AE176" i="4"/>
  <c r="AE47" i="4"/>
  <c r="AE115" i="4"/>
  <c r="AE127" i="4"/>
  <c r="AE139" i="4"/>
  <c r="AE151" i="4"/>
  <c r="AE163" i="4"/>
  <c r="AE175" i="4"/>
  <c r="AE114" i="4"/>
  <c r="AE126" i="4"/>
  <c r="AE138" i="4"/>
  <c r="AE150" i="4"/>
  <c r="AE162" i="4"/>
  <c r="AE174" i="4"/>
  <c r="AE35" i="4"/>
  <c r="AE101" i="4"/>
  <c r="AE104" i="4"/>
  <c r="AE113" i="4"/>
  <c r="AE125" i="4"/>
  <c r="AE137" i="4"/>
  <c r="AE71" i="4"/>
  <c r="AE112" i="4"/>
  <c r="AE124" i="4"/>
  <c r="AE136" i="4"/>
  <c r="AE148" i="4"/>
  <c r="AE160" i="4"/>
  <c r="AE172" i="4"/>
  <c r="AE111" i="4"/>
  <c r="AE194" i="4"/>
  <c r="AE206" i="4"/>
  <c r="AE218" i="4"/>
  <c r="AE230" i="4"/>
  <c r="AE242" i="4"/>
  <c r="AE68" i="4"/>
  <c r="AE193" i="4"/>
  <c r="AE205" i="4"/>
  <c r="AE217" i="4"/>
  <c r="AE229" i="4"/>
  <c r="AE241" i="4"/>
  <c r="AE184" i="4"/>
  <c r="AE192" i="4"/>
  <c r="AE204" i="4"/>
  <c r="AE179" i="4"/>
  <c r="AE181" i="4"/>
  <c r="AE191" i="4"/>
  <c r="AE203" i="4"/>
  <c r="AE215" i="4"/>
  <c r="AE227" i="4"/>
  <c r="AE239" i="4"/>
  <c r="AE251" i="4"/>
  <c r="AE159" i="4"/>
  <c r="AE190" i="4"/>
  <c r="AE202" i="4"/>
  <c r="AE214" i="4"/>
  <c r="AE226" i="4"/>
  <c r="AE238" i="4"/>
  <c r="AE250" i="4"/>
  <c r="AE262" i="4"/>
  <c r="AE149" i="4"/>
  <c r="AE156" i="4"/>
  <c r="AE173" i="4"/>
  <c r="AE189" i="4"/>
  <c r="AE201" i="4"/>
  <c r="AE213" i="4"/>
  <c r="AE225" i="4"/>
  <c r="AE237" i="4"/>
  <c r="AE249" i="4"/>
  <c r="AE261" i="4"/>
  <c r="AE273" i="4"/>
  <c r="AE183" i="4"/>
  <c r="AE188" i="4"/>
  <c r="AE200" i="4"/>
  <c r="AE212" i="4"/>
  <c r="AE224" i="4"/>
  <c r="AE236" i="4"/>
  <c r="AE248" i="4"/>
  <c r="AE187" i="4"/>
  <c r="AE199" i="4"/>
  <c r="AE211" i="4"/>
  <c r="AE223" i="4"/>
  <c r="AE235" i="4"/>
  <c r="AE247" i="4"/>
  <c r="AE135" i="4"/>
  <c r="AE186" i="4"/>
  <c r="AE198" i="4"/>
  <c r="AE210" i="4"/>
  <c r="AE222" i="4"/>
  <c r="AE234" i="4"/>
  <c r="AE246" i="4"/>
  <c r="AE23" i="4"/>
  <c r="AE180" i="4"/>
  <c r="AE197" i="4"/>
  <c r="AE209" i="4"/>
  <c r="AE85" i="4"/>
  <c r="AE123" i="4"/>
  <c r="AE147" i="4"/>
  <c r="AE171" i="4"/>
  <c r="AE196" i="4"/>
  <c r="AE208" i="4"/>
  <c r="AE220" i="4"/>
  <c r="AE232" i="4"/>
  <c r="AE244" i="4"/>
  <c r="AE256" i="4"/>
  <c r="AE257" i="4"/>
  <c r="AE260" i="4"/>
  <c r="AE267" i="4"/>
  <c r="AE280" i="4"/>
  <c r="AE292" i="4"/>
  <c r="AE304" i="4"/>
  <c r="AE316" i="4"/>
  <c r="AE328" i="4"/>
  <c r="AE271" i="4"/>
  <c r="AE279" i="4"/>
  <c r="AE291" i="4"/>
  <c r="AE185" i="4"/>
  <c r="AE168" i="4"/>
  <c r="AE219" i="4"/>
  <c r="AE243" i="4"/>
  <c r="AE253" i="4"/>
  <c r="AE263" i="4"/>
  <c r="AE266" i="4"/>
  <c r="AE277" i="4"/>
  <c r="AE216" i="4"/>
  <c r="AE233" i="4"/>
  <c r="AE240" i="4"/>
  <c r="AE259" i="4"/>
  <c r="AE270" i="4"/>
  <c r="AE276" i="4"/>
  <c r="AE288" i="4"/>
  <c r="AE300" i="4"/>
  <c r="AE312" i="4"/>
  <c r="AE324" i="4"/>
  <c r="AE296" i="4"/>
  <c r="AE275" i="4"/>
  <c r="AE287" i="4"/>
  <c r="AE299" i="4"/>
  <c r="AE311" i="4"/>
  <c r="AE323" i="4"/>
  <c r="AE310" i="4"/>
  <c r="AE321" i="4"/>
  <c r="AE308" i="4"/>
  <c r="AE207" i="4"/>
  <c r="AE255" i="4"/>
  <c r="AE286" i="4"/>
  <c r="AE298" i="4"/>
  <c r="AE322" i="4"/>
  <c r="AE297" i="4"/>
  <c r="AE161" i="4"/>
  <c r="AE265" i="4"/>
  <c r="AE269" i="4"/>
  <c r="AE274" i="4"/>
  <c r="AE285" i="4"/>
  <c r="AE309" i="4"/>
  <c r="AE195" i="4"/>
  <c r="AE258" i="4"/>
  <c r="AE284" i="4"/>
  <c r="AE231" i="4"/>
  <c r="AE254" i="4"/>
  <c r="AE221" i="4"/>
  <c r="AE228" i="4"/>
  <c r="AE245" i="4"/>
  <c r="AE252" i="4"/>
  <c r="AE268" i="4"/>
  <c r="AE272" i="4"/>
  <c r="AE282" i="4"/>
  <c r="AE294" i="4"/>
  <c r="AE306" i="4"/>
  <c r="AE318" i="4"/>
  <c r="AE3" i="4"/>
  <c r="AE264" i="4"/>
  <c r="AE293" i="4"/>
  <c r="AE313" i="4"/>
  <c r="AE326" i="4"/>
  <c r="AE302" i="4"/>
  <c r="AE305" i="4"/>
  <c r="AE329" i="4"/>
  <c r="AE320" i="4"/>
  <c r="AE283" i="4"/>
  <c r="AE307" i="4"/>
  <c r="AE314" i="4"/>
  <c r="AE303" i="4"/>
  <c r="AE327" i="4"/>
  <c r="AE289" i="4"/>
  <c r="AE325" i="4"/>
  <c r="AE317" i="4"/>
  <c r="AE295" i="4"/>
  <c r="AE319" i="4"/>
  <c r="AE281" i="4"/>
  <c r="AE290" i="4"/>
  <c r="AE301" i="4"/>
  <c r="AE315" i="4"/>
  <c r="AE278" i="4"/>
  <c r="P8" i="4"/>
  <c r="AO4" i="2"/>
  <c r="AO3" i="2"/>
  <c r="AO7" i="2"/>
  <c r="AO13" i="2"/>
  <c r="AO19" i="2"/>
  <c r="AO25" i="2"/>
  <c r="AO31" i="2"/>
  <c r="AO37" i="2"/>
  <c r="AO43" i="2"/>
  <c r="AO49" i="2"/>
  <c r="AO55" i="2"/>
  <c r="AO61" i="2"/>
  <c r="AO67" i="2"/>
  <c r="AO73" i="2"/>
  <c r="AO79" i="2"/>
  <c r="AO85" i="2"/>
  <c r="AO91" i="2"/>
  <c r="AO6" i="2"/>
  <c r="AO12" i="2"/>
  <c r="AO18" i="2"/>
  <c r="AO24" i="2"/>
  <c r="AO30" i="2"/>
  <c r="AO36" i="2"/>
  <c r="AO42" i="2"/>
  <c r="AO48" i="2"/>
  <c r="AO54" i="2"/>
  <c r="AO60" i="2"/>
  <c r="AO66" i="2"/>
  <c r="AO72" i="2"/>
  <c r="AO78" i="2"/>
  <c r="AO84" i="2"/>
  <c r="AO11" i="2"/>
  <c r="AO17" i="2"/>
  <c r="AO23" i="2"/>
  <c r="AO29" i="2"/>
  <c r="AO35" i="2"/>
  <c r="AO41" i="2"/>
  <c r="AO47" i="2"/>
  <c r="AO53" i="2"/>
  <c r="AO59" i="2"/>
  <c r="AO65" i="2"/>
  <c r="AO71" i="2"/>
  <c r="AO77" i="2"/>
  <c r="AO83" i="2"/>
  <c r="AO10" i="2"/>
  <c r="AO16" i="2"/>
  <c r="AO22" i="2"/>
  <c r="AO28" i="2"/>
  <c r="AO34" i="2"/>
  <c r="AO40" i="2"/>
  <c r="AO46" i="2"/>
  <c r="AO52" i="2"/>
  <c r="AO58" i="2"/>
  <c r="AO64" i="2"/>
  <c r="AO70" i="2"/>
  <c r="AO76" i="2"/>
  <c r="AO82" i="2"/>
  <c r="AO88" i="2"/>
  <c r="AO94" i="2"/>
  <c r="AO5" i="2"/>
  <c r="AO8" i="2"/>
  <c r="AO14" i="2"/>
  <c r="AO20" i="2"/>
  <c r="AO26" i="2"/>
  <c r="AO32" i="2"/>
  <c r="AO38" i="2"/>
  <c r="AO44" i="2"/>
  <c r="AO50" i="2"/>
  <c r="AO56" i="2"/>
  <c r="AO62" i="2"/>
  <c r="AO68" i="2"/>
  <c r="AO74" i="2"/>
  <c r="AO80" i="2"/>
  <c r="AO86" i="2"/>
  <c r="AO92" i="2"/>
  <c r="AO89" i="2"/>
  <c r="AO96" i="2"/>
  <c r="AO102" i="2"/>
  <c r="AO108" i="2"/>
  <c r="AO75" i="2"/>
  <c r="AO27" i="2"/>
  <c r="AO63" i="2"/>
  <c r="AO87" i="2"/>
  <c r="AO101" i="2"/>
  <c r="AO107" i="2"/>
  <c r="AO109" i="2"/>
  <c r="AO21" i="2"/>
  <c r="AO57" i="2"/>
  <c r="AO97" i="2"/>
  <c r="AO90" i="2"/>
  <c r="AO100" i="2"/>
  <c r="AO106" i="2"/>
  <c r="AO15" i="2"/>
  <c r="AO51" i="2"/>
  <c r="AO95" i="2"/>
  <c r="AO99" i="2"/>
  <c r="AO105" i="2"/>
  <c r="AO103" i="2"/>
  <c r="AO9" i="2"/>
  <c r="AO45" i="2"/>
  <c r="AO93" i="2"/>
  <c r="AO81" i="2"/>
  <c r="AO98" i="2"/>
  <c r="AO104" i="2"/>
  <c r="AO39" i="2"/>
  <c r="AO33" i="2"/>
  <c r="AO69" i="2"/>
  <c r="AB66" i="2"/>
  <c r="AB60" i="2"/>
  <c r="AB54" i="2"/>
  <c r="AB48" i="2"/>
  <c r="AB42" i="2"/>
  <c r="AB36" i="2"/>
  <c r="AB30" i="2"/>
  <c r="AB24" i="2"/>
  <c r="AB67" i="2"/>
  <c r="AB61" i="2"/>
  <c r="AB55" i="2"/>
  <c r="AB49" i="2"/>
  <c r="AB43" i="2"/>
  <c r="AB37" i="2"/>
  <c r="AB31" i="2"/>
  <c r="AB68" i="2"/>
  <c r="AB62" i="2"/>
  <c r="AB56" i="2"/>
  <c r="AB63" i="2"/>
  <c r="AB57" i="2"/>
  <c r="AB51" i="2"/>
  <c r="AB64" i="2"/>
  <c r="AB58" i="2"/>
  <c r="AB52" i="2"/>
  <c r="AB46" i="2"/>
  <c r="AB40" i="2"/>
  <c r="AB34" i="2"/>
  <c r="AB28" i="2"/>
  <c r="AB22" i="2"/>
  <c r="AB19" i="2"/>
  <c r="AB38" i="2"/>
  <c r="AB16" i="2"/>
  <c r="AB10" i="2"/>
  <c r="AB29" i="2"/>
  <c r="AB27" i="2"/>
  <c r="AB25" i="2"/>
  <c r="AB13" i="2"/>
  <c r="AB35" i="2"/>
  <c r="AB33" i="2"/>
  <c r="AB23" i="2"/>
  <c r="AB17" i="2"/>
  <c r="AB11" i="2"/>
  <c r="AB41" i="2"/>
  <c r="AB39" i="2"/>
  <c r="AB26" i="2"/>
  <c r="AB59" i="2"/>
  <c r="AB47" i="2"/>
  <c r="AB45" i="2"/>
  <c r="AB21" i="2"/>
  <c r="AB18" i="2"/>
  <c r="AB12" i="2"/>
  <c r="AB44" i="2"/>
  <c r="AB65" i="2"/>
  <c r="AB53" i="2"/>
  <c r="AB32" i="2"/>
  <c r="AB50" i="2"/>
  <c r="AB20" i="2"/>
  <c r="AB15" i="2"/>
  <c r="AB9" i="2"/>
  <c r="AB14" i="2"/>
  <c r="AB3" i="2"/>
  <c r="AB5" i="2"/>
  <c r="AB7" i="2"/>
  <c r="AB4" i="2"/>
  <c r="AB6" i="2"/>
  <c r="AB8" i="2"/>
  <c r="O8" i="4"/>
  <c r="L11" i="4" a="1"/>
  <c r="O7" i="4"/>
  <c r="K10" i="4"/>
  <c r="L10" i="4"/>
  <c r="A11" i="9"/>
  <c r="S7" i="4"/>
  <c r="U7" i="4" s="1"/>
  <c r="T7" i="4"/>
  <c r="AF1" i="4"/>
  <c r="AS1" i="4"/>
  <c r="R6" i="2"/>
  <c r="T6" i="2" s="1"/>
  <c r="S6" i="2"/>
  <c r="N6" i="2"/>
  <c r="P6" i="2" s="1"/>
  <c r="O6" i="2"/>
  <c r="AP1" i="2"/>
  <c r="AC1" i="2"/>
  <c r="I32" i="3" l="1"/>
  <c r="I38" i="3"/>
  <c r="I33" i="3"/>
  <c r="I35" i="3"/>
  <c r="I36" i="3"/>
  <c r="I37" i="3"/>
  <c r="AS401" i="4"/>
  <c r="AS404" i="4"/>
  <c r="AS407" i="4"/>
  <c r="AS410" i="4"/>
  <c r="AS413" i="4"/>
  <c r="AS416" i="4"/>
  <c r="AS419" i="4"/>
  <c r="AS422" i="4"/>
  <c r="AS4" i="4"/>
  <c r="AS7" i="4"/>
  <c r="AS10" i="4"/>
  <c r="AS13" i="4"/>
  <c r="AS16" i="4"/>
  <c r="AS19" i="4"/>
  <c r="AS22" i="4"/>
  <c r="AS25" i="4"/>
  <c r="AS28" i="4"/>
  <c r="AS31" i="4"/>
  <c r="AS34" i="4"/>
  <c r="AS37" i="4"/>
  <c r="AS40" i="4"/>
  <c r="AS43" i="4"/>
  <c r="AS46" i="4"/>
  <c r="AS49" i="4"/>
  <c r="AS52" i="4"/>
  <c r="AS55" i="4"/>
  <c r="AS58" i="4"/>
  <c r="AS61" i="4"/>
  <c r="AS64" i="4"/>
  <c r="AS67" i="4"/>
  <c r="AS70" i="4"/>
  <c r="AS73" i="4"/>
  <c r="AS76" i="4"/>
  <c r="AS79" i="4"/>
  <c r="AS82" i="4"/>
  <c r="AS85" i="4"/>
  <c r="AS88" i="4"/>
  <c r="AS91" i="4"/>
  <c r="AS94" i="4"/>
  <c r="AS97" i="4"/>
  <c r="AS400" i="4"/>
  <c r="AS403" i="4"/>
  <c r="AS406" i="4"/>
  <c r="AS409" i="4"/>
  <c r="AS412" i="4"/>
  <c r="AS415" i="4"/>
  <c r="AS418" i="4"/>
  <c r="AS421" i="4"/>
  <c r="AS424" i="4"/>
  <c r="AS6" i="4"/>
  <c r="AS9" i="4"/>
  <c r="AS12" i="4"/>
  <c r="AS15" i="4"/>
  <c r="AS18" i="4"/>
  <c r="AS21" i="4"/>
  <c r="AS24" i="4"/>
  <c r="AS27" i="4"/>
  <c r="AS30" i="4"/>
  <c r="AS33" i="4"/>
  <c r="AS36" i="4"/>
  <c r="AS39" i="4"/>
  <c r="AS42" i="4"/>
  <c r="AS45" i="4"/>
  <c r="AS48" i="4"/>
  <c r="AS51" i="4"/>
  <c r="AS54" i="4"/>
  <c r="AS57" i="4"/>
  <c r="AS60" i="4"/>
  <c r="AS63" i="4"/>
  <c r="AS66" i="4"/>
  <c r="AS69" i="4"/>
  <c r="AS72" i="4"/>
  <c r="AS75" i="4"/>
  <c r="AS78" i="4"/>
  <c r="AS81" i="4"/>
  <c r="AS84" i="4"/>
  <c r="AS87" i="4"/>
  <c r="AS90" i="4"/>
  <c r="AS93" i="4"/>
  <c r="AS96" i="4"/>
  <c r="AS99" i="4"/>
  <c r="AS102" i="4"/>
  <c r="AS399" i="4"/>
  <c r="AS402" i="4"/>
  <c r="AS405" i="4"/>
  <c r="AS408" i="4"/>
  <c r="AS411" i="4"/>
  <c r="AS414" i="4"/>
  <c r="AS417" i="4"/>
  <c r="AS420" i="4"/>
  <c r="AS423" i="4"/>
  <c r="AS5" i="4"/>
  <c r="AS8" i="4"/>
  <c r="AS11" i="4"/>
  <c r="AS14" i="4"/>
  <c r="AS17" i="4"/>
  <c r="AS20" i="4"/>
  <c r="AS23" i="4"/>
  <c r="AS26" i="4"/>
  <c r="AS29" i="4"/>
  <c r="AS32" i="4"/>
  <c r="AS35" i="4"/>
  <c r="AS38" i="4"/>
  <c r="AS41" i="4"/>
  <c r="AS44" i="4"/>
  <c r="AS47" i="4"/>
  <c r="AS50" i="4"/>
  <c r="AS53" i="4"/>
  <c r="AS56" i="4"/>
  <c r="AS59" i="4"/>
  <c r="AS62" i="4"/>
  <c r="AS65" i="4"/>
  <c r="AS68" i="4"/>
  <c r="AS71" i="4"/>
  <c r="AS74" i="4"/>
  <c r="AS77" i="4"/>
  <c r="AS80" i="4"/>
  <c r="AS83" i="4"/>
  <c r="AS86" i="4"/>
  <c r="AS89" i="4"/>
  <c r="AS92" i="4"/>
  <c r="AS95" i="4"/>
  <c r="AS98" i="4"/>
  <c r="AS101" i="4"/>
  <c r="AS104" i="4"/>
  <c r="AS106" i="4"/>
  <c r="AS109" i="4"/>
  <c r="AS112" i="4"/>
  <c r="AS115" i="4"/>
  <c r="AS118" i="4"/>
  <c r="AS121" i="4"/>
  <c r="AS124" i="4"/>
  <c r="AS127" i="4"/>
  <c r="AS130" i="4"/>
  <c r="AS133" i="4"/>
  <c r="AS136" i="4"/>
  <c r="AS139" i="4"/>
  <c r="AS142" i="4"/>
  <c r="AS145" i="4"/>
  <c r="AS148" i="4"/>
  <c r="AS151" i="4"/>
  <c r="AS154" i="4"/>
  <c r="AS157" i="4"/>
  <c r="AS160" i="4"/>
  <c r="AS163" i="4"/>
  <c r="AS166" i="4"/>
  <c r="AS169" i="4"/>
  <c r="AS172" i="4"/>
  <c r="AS175" i="4"/>
  <c r="AS178" i="4"/>
  <c r="AS181" i="4"/>
  <c r="AS184" i="4"/>
  <c r="AS187" i="4"/>
  <c r="AS190" i="4"/>
  <c r="AS193" i="4"/>
  <c r="AS196" i="4"/>
  <c r="AS199" i="4"/>
  <c r="AS202" i="4"/>
  <c r="AS205" i="4"/>
  <c r="AS208" i="4"/>
  <c r="AS211" i="4"/>
  <c r="AS214" i="4"/>
  <c r="AS217" i="4"/>
  <c r="AS220" i="4"/>
  <c r="AS223" i="4"/>
  <c r="AS226" i="4"/>
  <c r="AS100" i="4"/>
  <c r="AS105" i="4"/>
  <c r="AS108" i="4"/>
  <c r="AS111" i="4"/>
  <c r="AS114" i="4"/>
  <c r="AS117" i="4"/>
  <c r="AS120" i="4"/>
  <c r="AS123" i="4"/>
  <c r="AS126" i="4"/>
  <c r="AS129" i="4"/>
  <c r="AS132" i="4"/>
  <c r="AS135" i="4"/>
  <c r="AS138" i="4"/>
  <c r="AS141" i="4"/>
  <c r="AS144" i="4"/>
  <c r="AS147" i="4"/>
  <c r="AS150" i="4"/>
  <c r="AS153" i="4"/>
  <c r="AS156" i="4"/>
  <c r="AS159" i="4"/>
  <c r="AS162" i="4"/>
  <c r="AS165" i="4"/>
  <c r="AS168" i="4"/>
  <c r="AS171" i="4"/>
  <c r="AS174" i="4"/>
  <c r="AS177" i="4"/>
  <c r="AS180" i="4"/>
  <c r="AS183" i="4"/>
  <c r="AS186" i="4"/>
  <c r="AS189" i="4"/>
  <c r="AS192" i="4"/>
  <c r="AS195" i="4"/>
  <c r="AS198" i="4"/>
  <c r="AS201" i="4"/>
  <c r="AS204" i="4"/>
  <c r="AS207" i="4"/>
  <c r="AS210" i="4"/>
  <c r="AS213" i="4"/>
  <c r="AS216" i="4"/>
  <c r="AS219" i="4"/>
  <c r="AS222" i="4"/>
  <c r="AS225" i="4"/>
  <c r="AS228" i="4"/>
  <c r="AS103" i="4"/>
  <c r="AS107" i="4"/>
  <c r="AS110" i="4"/>
  <c r="AS113" i="4"/>
  <c r="AS116" i="4"/>
  <c r="AS119" i="4"/>
  <c r="AS122" i="4"/>
  <c r="AS125" i="4"/>
  <c r="AS128" i="4"/>
  <c r="AS131" i="4"/>
  <c r="AS134" i="4"/>
  <c r="AS137" i="4"/>
  <c r="AS140" i="4"/>
  <c r="AS143" i="4"/>
  <c r="AS146" i="4"/>
  <c r="AS149" i="4"/>
  <c r="AS152" i="4"/>
  <c r="AS155" i="4"/>
  <c r="AS158" i="4"/>
  <c r="AS161" i="4"/>
  <c r="AS164" i="4"/>
  <c r="AS167" i="4"/>
  <c r="AS170" i="4"/>
  <c r="AS173" i="4"/>
  <c r="AS176" i="4"/>
  <c r="AS179" i="4"/>
  <c r="AS182" i="4"/>
  <c r="AS185" i="4"/>
  <c r="AS188" i="4"/>
  <c r="AS191" i="4"/>
  <c r="AS194" i="4"/>
  <c r="AS197" i="4"/>
  <c r="AS200" i="4"/>
  <c r="AS203" i="4"/>
  <c r="AS206" i="4"/>
  <c r="AS209" i="4"/>
  <c r="AS212" i="4"/>
  <c r="AS215" i="4"/>
  <c r="AS218" i="4"/>
  <c r="AS221" i="4"/>
  <c r="AS224" i="4"/>
  <c r="AS229" i="4"/>
  <c r="AS232" i="4"/>
  <c r="AS235" i="4"/>
  <c r="AS238" i="4"/>
  <c r="AS241" i="4"/>
  <c r="AS244" i="4"/>
  <c r="AS247" i="4"/>
  <c r="AS250" i="4"/>
  <c r="AS253" i="4"/>
  <c r="AS256" i="4"/>
  <c r="AS259" i="4"/>
  <c r="AS262" i="4"/>
  <c r="AS265" i="4"/>
  <c r="AS268" i="4"/>
  <c r="AS271" i="4"/>
  <c r="AS274" i="4"/>
  <c r="AS277" i="4"/>
  <c r="AS280" i="4"/>
  <c r="AS283" i="4"/>
  <c r="AS286" i="4"/>
  <c r="AS289" i="4"/>
  <c r="AS292" i="4"/>
  <c r="AS295" i="4"/>
  <c r="AS298" i="4"/>
  <c r="AS301" i="4"/>
  <c r="AS304" i="4"/>
  <c r="AS307" i="4"/>
  <c r="AS310" i="4"/>
  <c r="AS313" i="4"/>
  <c r="AS316" i="4"/>
  <c r="AS319" i="4"/>
  <c r="AS322" i="4"/>
  <c r="AS325" i="4"/>
  <c r="AS328" i="4"/>
  <c r="AS331" i="4"/>
  <c r="AS334" i="4"/>
  <c r="AS337" i="4"/>
  <c r="AS340" i="4"/>
  <c r="AS343" i="4"/>
  <c r="AS346" i="4"/>
  <c r="AS349" i="4"/>
  <c r="AS352" i="4"/>
  <c r="AS227" i="4"/>
  <c r="AS231" i="4"/>
  <c r="AS234" i="4"/>
  <c r="AS237" i="4"/>
  <c r="AS240" i="4"/>
  <c r="AS243" i="4"/>
  <c r="AS246" i="4"/>
  <c r="AS249" i="4"/>
  <c r="AS252" i="4"/>
  <c r="AS255" i="4"/>
  <c r="AS258" i="4"/>
  <c r="AS261" i="4"/>
  <c r="AS264" i="4"/>
  <c r="AS267" i="4"/>
  <c r="AS270" i="4"/>
  <c r="AS273" i="4"/>
  <c r="AS276" i="4"/>
  <c r="AS279" i="4"/>
  <c r="AS282" i="4"/>
  <c r="AS285" i="4"/>
  <c r="AS288" i="4"/>
  <c r="AS291" i="4"/>
  <c r="AS294" i="4"/>
  <c r="AS297" i="4"/>
  <c r="AS300" i="4"/>
  <c r="AS303" i="4"/>
  <c r="AS306" i="4"/>
  <c r="AS309" i="4"/>
  <c r="AS312" i="4"/>
  <c r="AS315" i="4"/>
  <c r="AS318" i="4"/>
  <c r="AS321" i="4"/>
  <c r="AS324" i="4"/>
  <c r="AS327" i="4"/>
  <c r="AS330" i="4"/>
  <c r="AS333" i="4"/>
  <c r="AS336" i="4"/>
  <c r="AS339" i="4"/>
  <c r="AS342" i="4"/>
  <c r="AS345" i="4"/>
  <c r="AS348" i="4"/>
  <c r="AS351" i="4"/>
  <c r="AS354" i="4"/>
  <c r="AS230" i="4"/>
  <c r="AS233" i="4"/>
  <c r="AS236" i="4"/>
  <c r="AS239" i="4"/>
  <c r="AS242" i="4"/>
  <c r="AS245" i="4"/>
  <c r="AS248" i="4"/>
  <c r="AS251" i="4"/>
  <c r="AS254" i="4"/>
  <c r="AS257" i="4"/>
  <c r="AS260" i="4"/>
  <c r="AS263" i="4"/>
  <c r="AS266" i="4"/>
  <c r="AS269" i="4"/>
  <c r="AS272" i="4"/>
  <c r="AS275" i="4"/>
  <c r="AS278" i="4"/>
  <c r="AS281" i="4"/>
  <c r="AS284" i="4"/>
  <c r="AS287" i="4"/>
  <c r="AS290" i="4"/>
  <c r="AS293" i="4"/>
  <c r="AS296" i="4"/>
  <c r="AS299" i="4"/>
  <c r="AS302" i="4"/>
  <c r="AS305" i="4"/>
  <c r="AS308" i="4"/>
  <c r="AS311" i="4"/>
  <c r="AS314" i="4"/>
  <c r="AS317" i="4"/>
  <c r="AS320" i="4"/>
  <c r="AS323" i="4"/>
  <c r="AS326" i="4"/>
  <c r="AS329" i="4"/>
  <c r="AS332" i="4"/>
  <c r="AS335" i="4"/>
  <c r="AS338" i="4"/>
  <c r="AS341" i="4"/>
  <c r="AS344" i="4"/>
  <c r="AS347" i="4"/>
  <c r="AS350" i="4"/>
  <c r="AS355" i="4"/>
  <c r="AS358" i="4"/>
  <c r="AS361" i="4"/>
  <c r="AS364" i="4"/>
  <c r="AS367" i="4"/>
  <c r="AS370" i="4"/>
  <c r="AS373" i="4"/>
  <c r="AS376" i="4"/>
  <c r="AS379" i="4"/>
  <c r="AS382" i="4"/>
  <c r="AS385" i="4"/>
  <c r="AS388" i="4"/>
  <c r="AS391" i="4"/>
  <c r="AS394" i="4"/>
  <c r="AS397" i="4"/>
  <c r="AS3" i="4"/>
  <c r="AS357" i="4"/>
  <c r="AS360" i="4"/>
  <c r="AS363" i="4"/>
  <c r="AS366" i="4"/>
  <c r="AS369" i="4"/>
  <c r="AS372" i="4"/>
  <c r="AS375" i="4"/>
  <c r="AS378" i="4"/>
  <c r="AS381" i="4"/>
  <c r="AS384" i="4"/>
  <c r="AS387" i="4"/>
  <c r="AS390" i="4"/>
  <c r="AS393" i="4"/>
  <c r="AS396" i="4"/>
  <c r="AS356" i="4"/>
  <c r="AS359" i="4"/>
  <c r="AS362" i="4"/>
  <c r="AS365" i="4"/>
  <c r="AS368" i="4"/>
  <c r="AS371" i="4"/>
  <c r="AS374" i="4"/>
  <c r="AS377" i="4"/>
  <c r="AS380" i="4"/>
  <c r="AS383" i="4"/>
  <c r="AS386" i="4"/>
  <c r="AS389" i="4"/>
  <c r="AS392" i="4"/>
  <c r="AS395" i="4"/>
  <c r="AS398" i="4"/>
  <c r="AS353" i="4"/>
  <c r="N9" i="4"/>
  <c r="P9" i="4" s="1"/>
  <c r="I34" i="3"/>
  <c r="I24" i="3"/>
  <c r="I18" i="3"/>
  <c r="I19" i="3"/>
  <c r="I20" i="3"/>
  <c r="I21" i="3"/>
  <c r="I22" i="3"/>
  <c r="I23" i="3"/>
  <c r="H36" i="1"/>
  <c r="H37" i="1"/>
  <c r="H32" i="1"/>
  <c r="H33" i="1"/>
  <c r="H34" i="1"/>
  <c r="H35" i="1"/>
  <c r="H23" i="1"/>
  <c r="H18" i="1"/>
  <c r="H19" i="1"/>
  <c r="H20" i="1"/>
  <c r="H21" i="1"/>
  <c r="H22" i="1"/>
  <c r="AF11" i="4"/>
  <c r="AF23" i="4"/>
  <c r="AF35" i="4"/>
  <c r="AF47" i="4"/>
  <c r="AF59" i="4"/>
  <c r="AF71" i="4"/>
  <c r="AF83" i="4"/>
  <c r="AF10" i="4"/>
  <c r="AF22" i="4"/>
  <c r="AF34" i="4"/>
  <c r="AF46" i="4"/>
  <c r="AF58" i="4"/>
  <c r="AF70" i="4"/>
  <c r="AF82" i="4"/>
  <c r="AF94" i="4"/>
  <c r="AF9" i="4"/>
  <c r="AF21" i="4"/>
  <c r="AF33" i="4"/>
  <c r="AF45" i="4"/>
  <c r="AF57" i="4"/>
  <c r="AF8" i="4"/>
  <c r="AF20" i="4"/>
  <c r="AF32" i="4"/>
  <c r="AF44" i="4"/>
  <c r="AF56" i="4"/>
  <c r="AF68" i="4"/>
  <c r="AF80" i="4"/>
  <c r="AF92" i="4"/>
  <c r="AF7" i="4"/>
  <c r="AF19" i="4"/>
  <c r="AF31" i="4"/>
  <c r="AF43" i="4"/>
  <c r="AF55" i="4"/>
  <c r="AF67" i="4"/>
  <c r="AF79" i="4"/>
  <c r="AF91" i="4"/>
  <c r="AF103" i="4"/>
  <c r="AF6" i="4"/>
  <c r="AF18" i="4"/>
  <c r="AF30" i="4"/>
  <c r="AF42" i="4"/>
  <c r="AF54" i="4"/>
  <c r="AF66" i="4"/>
  <c r="AF78" i="4"/>
  <c r="AF90" i="4"/>
  <c r="AF5" i="4"/>
  <c r="AF17" i="4"/>
  <c r="AF29" i="4"/>
  <c r="AF41" i="4"/>
  <c r="AF53" i="4"/>
  <c r="AF65" i="4"/>
  <c r="AF77" i="4"/>
  <c r="AF89" i="4"/>
  <c r="AF101" i="4"/>
  <c r="AF4" i="4"/>
  <c r="AF16" i="4"/>
  <c r="AF28" i="4"/>
  <c r="AF40" i="4"/>
  <c r="AF52" i="4"/>
  <c r="AF64" i="4"/>
  <c r="AF76" i="4"/>
  <c r="AF88" i="4"/>
  <c r="AF100" i="4"/>
  <c r="AF15" i="4"/>
  <c r="AF27" i="4"/>
  <c r="AF39" i="4"/>
  <c r="AF51" i="4"/>
  <c r="AF63" i="4"/>
  <c r="AF75" i="4"/>
  <c r="AF87" i="4"/>
  <c r="AF99" i="4"/>
  <c r="AF14" i="4"/>
  <c r="AF26" i="4"/>
  <c r="AF38" i="4"/>
  <c r="AF50" i="4"/>
  <c r="AF62" i="4"/>
  <c r="AF13" i="4"/>
  <c r="AF25" i="4"/>
  <c r="AF37" i="4"/>
  <c r="AF49" i="4"/>
  <c r="AF61" i="4"/>
  <c r="AF73" i="4"/>
  <c r="AF85" i="4"/>
  <c r="AF97" i="4"/>
  <c r="AF111" i="4"/>
  <c r="AF123" i="4"/>
  <c r="AF135" i="4"/>
  <c r="AF147" i="4"/>
  <c r="AF159" i="4"/>
  <c r="AF171" i="4"/>
  <c r="AF183" i="4"/>
  <c r="AF24" i="4"/>
  <c r="AF110" i="4"/>
  <c r="AF122" i="4"/>
  <c r="AF134" i="4"/>
  <c r="AF146" i="4"/>
  <c r="AF158" i="4"/>
  <c r="AF170" i="4"/>
  <c r="AF72" i="4"/>
  <c r="AF109" i="4"/>
  <c r="AF121" i="4"/>
  <c r="AF133" i="4"/>
  <c r="AF145" i="4"/>
  <c r="AF12" i="4"/>
  <c r="AF69" i="4"/>
  <c r="AF86" i="4"/>
  <c r="AF108" i="4"/>
  <c r="AF120" i="4"/>
  <c r="AF132" i="4"/>
  <c r="AF144" i="4"/>
  <c r="AF156" i="4"/>
  <c r="AF168" i="4"/>
  <c r="AF107" i="4"/>
  <c r="AF119" i="4"/>
  <c r="AF131" i="4"/>
  <c r="AF143" i="4"/>
  <c r="AF155" i="4"/>
  <c r="AF167" i="4"/>
  <c r="AF179" i="4"/>
  <c r="AF102" i="4"/>
  <c r="AF106" i="4"/>
  <c r="AF118" i="4"/>
  <c r="AF130" i="4"/>
  <c r="AF142" i="4"/>
  <c r="AF154" i="4"/>
  <c r="AF166" i="4"/>
  <c r="AF178" i="4"/>
  <c r="AF105" i="4"/>
  <c r="AF117" i="4"/>
  <c r="AF129" i="4"/>
  <c r="AF141" i="4"/>
  <c r="AF153" i="4"/>
  <c r="AF165" i="4"/>
  <c r="AF177" i="4"/>
  <c r="AF60" i="4"/>
  <c r="AF95" i="4"/>
  <c r="AF98" i="4"/>
  <c r="AF116" i="4"/>
  <c r="AF128" i="4"/>
  <c r="AF140" i="4"/>
  <c r="AF152" i="4"/>
  <c r="AF164" i="4"/>
  <c r="AF74" i="4"/>
  <c r="AF84" i="4"/>
  <c r="AF115" i="4"/>
  <c r="AF127" i="4"/>
  <c r="AF139" i="4"/>
  <c r="AF151" i="4"/>
  <c r="AF163" i="4"/>
  <c r="AF175" i="4"/>
  <c r="AF48" i="4"/>
  <c r="AF81" i="4"/>
  <c r="AF114" i="4"/>
  <c r="AF126" i="4"/>
  <c r="AF138" i="4"/>
  <c r="AF93" i="4"/>
  <c r="AF104" i="4"/>
  <c r="AF113" i="4"/>
  <c r="AF125" i="4"/>
  <c r="AF137" i="4"/>
  <c r="AF149" i="4"/>
  <c r="AF161" i="4"/>
  <c r="AF173" i="4"/>
  <c r="AF36" i="4"/>
  <c r="AF96" i="4"/>
  <c r="AF124" i="4"/>
  <c r="AF185" i="4"/>
  <c r="AF195" i="4"/>
  <c r="AF207" i="4"/>
  <c r="AF219" i="4"/>
  <c r="AF231" i="4"/>
  <c r="AF243" i="4"/>
  <c r="AF194" i="4"/>
  <c r="AF206" i="4"/>
  <c r="AF218" i="4"/>
  <c r="AF230" i="4"/>
  <c r="AF242" i="4"/>
  <c r="AF112" i="4"/>
  <c r="AF148" i="4"/>
  <c r="AF162" i="4"/>
  <c r="AF172" i="4"/>
  <c r="AF193" i="4"/>
  <c r="AF205" i="4"/>
  <c r="AF169" i="4"/>
  <c r="AF184" i="4"/>
  <c r="AF192" i="4"/>
  <c r="AF204" i="4"/>
  <c r="AF216" i="4"/>
  <c r="AF228" i="4"/>
  <c r="AF240" i="4"/>
  <c r="AF252" i="4"/>
  <c r="AF181" i="4"/>
  <c r="AF191" i="4"/>
  <c r="AF203" i="4"/>
  <c r="AF215" i="4"/>
  <c r="AF227" i="4"/>
  <c r="AF239" i="4"/>
  <c r="AF251" i="4"/>
  <c r="AF263" i="4"/>
  <c r="AF190" i="4"/>
  <c r="AF202" i="4"/>
  <c r="AF214" i="4"/>
  <c r="AF226" i="4"/>
  <c r="AF238" i="4"/>
  <c r="AF250" i="4"/>
  <c r="AF262" i="4"/>
  <c r="AF274" i="4"/>
  <c r="AF176" i="4"/>
  <c r="AF189" i="4"/>
  <c r="AF201" i="4"/>
  <c r="AF213" i="4"/>
  <c r="AF225" i="4"/>
  <c r="AF237" i="4"/>
  <c r="AF249" i="4"/>
  <c r="AF188" i="4"/>
  <c r="AF200" i="4"/>
  <c r="AF212" i="4"/>
  <c r="AF224" i="4"/>
  <c r="AF236" i="4"/>
  <c r="AF248" i="4"/>
  <c r="AF150" i="4"/>
  <c r="AF160" i="4"/>
  <c r="AF174" i="4"/>
  <c r="AF187" i="4"/>
  <c r="AF199" i="4"/>
  <c r="AF211" i="4"/>
  <c r="AF223" i="4"/>
  <c r="AF235" i="4"/>
  <c r="AF247" i="4"/>
  <c r="AF157" i="4"/>
  <c r="AF186" i="4"/>
  <c r="AF198" i="4"/>
  <c r="AF210" i="4"/>
  <c r="AF136" i="4"/>
  <c r="AF180" i="4"/>
  <c r="AF197" i="4"/>
  <c r="AF209" i="4"/>
  <c r="AF221" i="4"/>
  <c r="AF233" i="4"/>
  <c r="AF245" i="4"/>
  <c r="AF257" i="4"/>
  <c r="AF264" i="4"/>
  <c r="AF281" i="4"/>
  <c r="AF293" i="4"/>
  <c r="AF305" i="4"/>
  <c r="AF317" i="4"/>
  <c r="AF329" i="4"/>
  <c r="AF292" i="4"/>
  <c r="AF222" i="4"/>
  <c r="AF232" i="4"/>
  <c r="AF246" i="4"/>
  <c r="AF260" i="4"/>
  <c r="AF267" i="4"/>
  <c r="AF280" i="4"/>
  <c r="AF229" i="4"/>
  <c r="AF278" i="4"/>
  <c r="AF253" i="4"/>
  <c r="AF256" i="4"/>
  <c r="AF266" i="4"/>
  <c r="AF277" i="4"/>
  <c r="AF289" i="4"/>
  <c r="AF301" i="4"/>
  <c r="AF313" i="4"/>
  <c r="AF325" i="4"/>
  <c r="AF298" i="4"/>
  <c r="AF310" i="4"/>
  <c r="AF285" i="4"/>
  <c r="AF259" i="4"/>
  <c r="AF270" i="4"/>
  <c r="AF276" i="4"/>
  <c r="AF288" i="4"/>
  <c r="AF300" i="4"/>
  <c r="AF312" i="4"/>
  <c r="AF324" i="4"/>
  <c r="AF311" i="4"/>
  <c r="AF323" i="4"/>
  <c r="AF286" i="4"/>
  <c r="AF297" i="4"/>
  <c r="AF275" i="4"/>
  <c r="AF287" i="4"/>
  <c r="AF299" i="4"/>
  <c r="AF322" i="4"/>
  <c r="AF309" i="4"/>
  <c r="AF220" i="4"/>
  <c r="AF234" i="4"/>
  <c r="AF244" i="4"/>
  <c r="AF255" i="4"/>
  <c r="AF208" i="4"/>
  <c r="AF217" i="4"/>
  <c r="AF241" i="4"/>
  <c r="AF265" i="4"/>
  <c r="AF269" i="4"/>
  <c r="AF182" i="4"/>
  <c r="AF196" i="4"/>
  <c r="AF254" i="4"/>
  <c r="AF283" i="4"/>
  <c r="AF295" i="4"/>
  <c r="AF307" i="4"/>
  <c r="AF319" i="4"/>
  <c r="AF271" i="4"/>
  <c r="AF296" i="4"/>
  <c r="AF306" i="4"/>
  <c r="AF304" i="4"/>
  <c r="AF258" i="4"/>
  <c r="AF268" i="4"/>
  <c r="AF272" i="4"/>
  <c r="AF279" i="4"/>
  <c r="AF291" i="4"/>
  <c r="AF302" i="4"/>
  <c r="AF316" i="4"/>
  <c r="AF318" i="4"/>
  <c r="AF314" i="4"/>
  <c r="AF294" i="4"/>
  <c r="AF303" i="4"/>
  <c r="AF327" i="4"/>
  <c r="AF3" i="4"/>
  <c r="AF273" i="4"/>
  <c r="AF321" i="4"/>
  <c r="AF328" i="4"/>
  <c r="AF284" i="4"/>
  <c r="AF282" i="4"/>
  <c r="AF326" i="4"/>
  <c r="AF261" i="4"/>
  <c r="AF308" i="4"/>
  <c r="AF290" i="4"/>
  <c r="AF315" i="4"/>
  <c r="AF320" i="4"/>
  <c r="AP5" i="2"/>
  <c r="AP4" i="2"/>
  <c r="AP8" i="2"/>
  <c r="AP14" i="2"/>
  <c r="AP20" i="2"/>
  <c r="AP26" i="2"/>
  <c r="AP32" i="2"/>
  <c r="AP38" i="2"/>
  <c r="AP44" i="2"/>
  <c r="AP50" i="2"/>
  <c r="AP56" i="2"/>
  <c r="AP62" i="2"/>
  <c r="AP68" i="2"/>
  <c r="AP74" i="2"/>
  <c r="AP80" i="2"/>
  <c r="AP7" i="2"/>
  <c r="AP13" i="2"/>
  <c r="AP19" i="2"/>
  <c r="AP25" i="2"/>
  <c r="AP31" i="2"/>
  <c r="AP37" i="2"/>
  <c r="AP43" i="2"/>
  <c r="AP49" i="2"/>
  <c r="AP55" i="2"/>
  <c r="AP61" i="2"/>
  <c r="AP67" i="2"/>
  <c r="AP73" i="2"/>
  <c r="AP79" i="2"/>
  <c r="AP85" i="2"/>
  <c r="AP91" i="2"/>
  <c r="AP6" i="2"/>
  <c r="AP12" i="2"/>
  <c r="AP18" i="2"/>
  <c r="AP24" i="2"/>
  <c r="AP30" i="2"/>
  <c r="AP36" i="2"/>
  <c r="AP42" i="2"/>
  <c r="AP48" i="2"/>
  <c r="AP54" i="2"/>
  <c r="AP60" i="2"/>
  <c r="AP66" i="2"/>
  <c r="AP72" i="2"/>
  <c r="AP78" i="2"/>
  <c r="AP11" i="2"/>
  <c r="AP17" i="2"/>
  <c r="AP23" i="2"/>
  <c r="AP29" i="2"/>
  <c r="AP35" i="2"/>
  <c r="AP41" i="2"/>
  <c r="AP47" i="2"/>
  <c r="AP53" i="2"/>
  <c r="AP59" i="2"/>
  <c r="AP65" i="2"/>
  <c r="AP71" i="2"/>
  <c r="AP77" i="2"/>
  <c r="AP83" i="2"/>
  <c r="AP89" i="2"/>
  <c r="AP95" i="2"/>
  <c r="AP10" i="2"/>
  <c r="AP16" i="2"/>
  <c r="AP22" i="2"/>
  <c r="AP28" i="2"/>
  <c r="AP34" i="2"/>
  <c r="AP40" i="2"/>
  <c r="AP46" i="2"/>
  <c r="AP52" i="2"/>
  <c r="AP58" i="2"/>
  <c r="AP64" i="2"/>
  <c r="AP70" i="2"/>
  <c r="AP76" i="2"/>
  <c r="AP82" i="2"/>
  <c r="AP88" i="2"/>
  <c r="AP94" i="2"/>
  <c r="AP3" i="2"/>
  <c r="AP33" i="2"/>
  <c r="AP69" i="2"/>
  <c r="AP96" i="2"/>
  <c r="AP102" i="2"/>
  <c r="AP108" i="2"/>
  <c r="AP39" i="2"/>
  <c r="AP27" i="2"/>
  <c r="AP63" i="2"/>
  <c r="AP87" i="2"/>
  <c r="AP104" i="2"/>
  <c r="AP92" i="2"/>
  <c r="AP101" i="2"/>
  <c r="AP107" i="2"/>
  <c r="AP98" i="2"/>
  <c r="AP75" i="2"/>
  <c r="AP21" i="2"/>
  <c r="AP57" i="2"/>
  <c r="AP84" i="2"/>
  <c r="AP90" i="2"/>
  <c r="AP100" i="2"/>
  <c r="AP106" i="2"/>
  <c r="AP15" i="2"/>
  <c r="AP51" i="2"/>
  <c r="AP81" i="2"/>
  <c r="AP109" i="2"/>
  <c r="AP99" i="2"/>
  <c r="AP105" i="2"/>
  <c r="AP86" i="2"/>
  <c r="AP9" i="2"/>
  <c r="AP45" i="2"/>
  <c r="AP93" i="2"/>
  <c r="AP97" i="2"/>
  <c r="AP103" i="2"/>
  <c r="AC67" i="2"/>
  <c r="AC68" i="2"/>
  <c r="AC62" i="2"/>
  <c r="AC56" i="2"/>
  <c r="AC50" i="2"/>
  <c r="AC44" i="2"/>
  <c r="AC38" i="2"/>
  <c r="AC32" i="2"/>
  <c r="AC26" i="2"/>
  <c r="AC20" i="2"/>
  <c r="AC63" i="2"/>
  <c r="AC64" i="2"/>
  <c r="AC58" i="2"/>
  <c r="AC52" i="2"/>
  <c r="AC46" i="2"/>
  <c r="AC40" i="2"/>
  <c r="AC34" i="2"/>
  <c r="AC28" i="2"/>
  <c r="AC22" i="2"/>
  <c r="AC16" i="2"/>
  <c r="AC10" i="2"/>
  <c r="AC60" i="2"/>
  <c r="AC57" i="2"/>
  <c r="AC29" i="2"/>
  <c r="AC27" i="2"/>
  <c r="AC25" i="2"/>
  <c r="AC35" i="2"/>
  <c r="AC33" i="2"/>
  <c r="AC31" i="2"/>
  <c r="AC23" i="2"/>
  <c r="AC17" i="2"/>
  <c r="AC11" i="2"/>
  <c r="AC53" i="2"/>
  <c r="AC54" i="2"/>
  <c r="AC41" i="2"/>
  <c r="AC39" i="2"/>
  <c r="AC37" i="2"/>
  <c r="AC42" i="2"/>
  <c r="AC59" i="2"/>
  <c r="AC47" i="2"/>
  <c r="AC45" i="2"/>
  <c r="AC43" i="2"/>
  <c r="AC21" i="2"/>
  <c r="AC18" i="2"/>
  <c r="AC12" i="2"/>
  <c r="AC36" i="2"/>
  <c r="AC49" i="2"/>
  <c r="AC65" i="2"/>
  <c r="AC61" i="2"/>
  <c r="AC66" i="2"/>
  <c r="AC51" i="2"/>
  <c r="AC19" i="2"/>
  <c r="AC13" i="2"/>
  <c r="AC15" i="2"/>
  <c r="AC9" i="2"/>
  <c r="AC30" i="2"/>
  <c r="AC24" i="2"/>
  <c r="AC14" i="2"/>
  <c r="AC55" i="2"/>
  <c r="AC48" i="2"/>
  <c r="AC4" i="2"/>
  <c r="AC6" i="2"/>
  <c r="AC8" i="2"/>
  <c r="AC3" i="2"/>
  <c r="AC5" i="2"/>
  <c r="AC7" i="2"/>
  <c r="L12" i="4" a="1"/>
  <c r="N10" i="4"/>
  <c r="P10" i="4" s="1"/>
  <c r="K11" i="4"/>
  <c r="AH7" i="4" s="1"/>
  <c r="L11" i="4"/>
  <c r="A12" i="9"/>
  <c r="T8" i="4"/>
  <c r="S8" i="4"/>
  <c r="U8" i="4" s="1"/>
  <c r="O10" i="4"/>
  <c r="O9" i="4"/>
  <c r="AT1" i="4"/>
  <c r="AG1" i="4"/>
  <c r="N7" i="2"/>
  <c r="O7" i="2"/>
  <c r="R7" i="2"/>
  <c r="R8" i="2" s="1"/>
  <c r="S7" i="2"/>
  <c r="AD1" i="2"/>
  <c r="AQ1" i="2"/>
  <c r="AT46" i="4" l="1"/>
  <c r="AT58" i="4"/>
  <c r="AT393" i="4"/>
  <c r="AT281" i="4"/>
  <c r="AT318" i="4"/>
  <c r="AT330" i="4"/>
  <c r="AT315" i="4"/>
  <c r="AT37" i="4"/>
  <c r="AT413" i="4"/>
  <c r="AT396" i="4"/>
  <c r="AT57" i="4"/>
  <c r="AT83" i="4"/>
  <c r="AT319" i="4"/>
  <c r="AT324" i="4"/>
  <c r="AT412" i="4"/>
  <c r="AT213" i="4"/>
  <c r="AT4" i="4"/>
  <c r="AT152" i="4"/>
  <c r="AT141" i="4"/>
  <c r="AT291" i="4"/>
  <c r="AT383" i="4"/>
  <c r="AT114" i="4"/>
  <c r="AT199" i="4"/>
  <c r="AT377" i="4"/>
  <c r="AT12" i="4"/>
  <c r="AT9" i="4"/>
  <c r="AT103" i="4"/>
  <c r="AT62" i="4"/>
  <c r="AT140" i="4"/>
  <c r="AT45" i="4"/>
  <c r="AT136" i="4"/>
  <c r="AT134" i="4"/>
  <c r="AT80" i="4"/>
  <c r="AT102" i="4"/>
  <c r="AT193" i="4"/>
  <c r="AT168" i="4"/>
  <c r="AT345" i="4"/>
  <c r="AT325" i="4"/>
  <c r="AT302" i="4"/>
  <c r="AT201" i="4"/>
  <c r="AT155" i="4"/>
  <c r="AT166" i="4"/>
  <c r="AT150" i="4"/>
  <c r="AT258" i="4"/>
  <c r="AT321" i="4"/>
  <c r="AT225" i="4"/>
  <c r="AT181" i="4"/>
  <c r="AT343" i="4"/>
  <c r="AT236" i="4"/>
  <c r="AT241" i="4"/>
  <c r="AT320" i="4"/>
  <c r="AT128" i="4"/>
  <c r="AT416" i="4"/>
  <c r="AT418" i="4"/>
  <c r="AT59" i="4"/>
  <c r="AT333" i="4"/>
  <c r="AT130" i="4"/>
  <c r="AT31" i="4"/>
  <c r="AT27" i="4"/>
  <c r="AT208" i="4"/>
  <c r="AT271" i="4"/>
  <c r="AT357" i="4"/>
  <c r="AT21" i="4"/>
  <c r="AT245" i="4"/>
  <c r="AT163" i="4"/>
  <c r="AT120" i="4"/>
  <c r="AT411" i="4"/>
  <c r="AT54" i="4"/>
  <c r="AT408" i="4"/>
  <c r="AT117" i="4"/>
  <c r="AT107" i="4"/>
  <c r="AT88" i="4"/>
  <c r="AT123" i="4"/>
  <c r="AT162" i="4"/>
  <c r="AT217" i="4"/>
  <c r="AT116" i="4"/>
  <c r="AT72" i="4"/>
  <c r="AT84" i="4"/>
  <c r="AT251" i="4"/>
  <c r="AT143" i="4"/>
  <c r="AT240" i="4"/>
  <c r="AT142" i="4"/>
  <c r="AT61" i="4"/>
  <c r="AT257" i="4"/>
  <c r="AT96" i="4"/>
  <c r="AT154" i="4"/>
  <c r="AT76" i="4"/>
  <c r="AT149" i="4"/>
  <c r="AT210" i="4"/>
  <c r="AT329" i="4"/>
  <c r="AT326" i="4"/>
  <c r="AT242" i="4"/>
  <c r="AT310" i="4"/>
  <c r="AT219" i="4"/>
  <c r="AT195" i="4"/>
  <c r="AT43" i="4"/>
  <c r="AT194" i="4"/>
  <c r="AT269" i="4"/>
  <c r="AT368" i="4"/>
  <c r="AT5" i="4"/>
  <c r="AT424" i="4"/>
  <c r="AT36" i="4"/>
  <c r="AT238" i="4"/>
  <c r="AT409" i="4"/>
  <c r="AT230" i="4"/>
  <c r="AT34" i="4"/>
  <c r="AT295" i="4"/>
  <c r="AT244" i="4"/>
  <c r="AT331" i="4"/>
  <c r="AT414" i="4"/>
  <c r="AT33" i="4"/>
  <c r="AT417" i="4"/>
  <c r="AT344" i="4"/>
  <c r="AT89" i="4"/>
  <c r="AT332" i="4"/>
  <c r="AT158" i="4"/>
  <c r="AT60" i="4"/>
  <c r="AT283" i="4"/>
  <c r="AT179" i="4"/>
  <c r="AT14" i="4"/>
  <c r="AT133" i="4"/>
  <c r="AT422" i="4"/>
  <c r="AT67" i="4"/>
  <c r="AT204" i="4"/>
  <c r="AT164" i="4"/>
  <c r="AT81" i="4"/>
  <c r="AT160" i="4"/>
  <c r="AT227" i="4"/>
  <c r="AT135" i="4"/>
  <c r="AT292" i="4"/>
  <c r="AT391" i="4"/>
  <c r="AT108" i="4"/>
  <c r="AT23" i="4"/>
  <c r="AT202" i="4"/>
  <c r="AT350" i="4"/>
  <c r="AT346" i="4"/>
  <c r="AT340" i="4"/>
  <c r="AT74" i="4"/>
  <c r="AT156" i="4"/>
  <c r="AT147" i="4"/>
  <c r="AT299" i="4"/>
  <c r="AT212" i="4"/>
  <c r="AT349" i="4"/>
  <c r="AT26" i="4"/>
  <c r="AT322" i="4"/>
  <c r="AT390" i="4"/>
  <c r="AT125" i="4"/>
  <c r="AT180" i="4"/>
  <c r="AT11" i="4"/>
  <c r="AT323" i="4"/>
  <c r="AT77" i="4"/>
  <c r="AT327" i="4"/>
  <c r="AT111" i="4"/>
  <c r="AT366" i="4"/>
  <c r="AT112" i="4"/>
  <c r="AT52" i="4"/>
  <c r="AT336" i="4"/>
  <c r="AT10" i="4"/>
  <c r="AT22" i="4"/>
  <c r="AT82" i="4"/>
  <c r="AT347" i="4"/>
  <c r="AT71" i="4"/>
  <c r="AT144" i="4"/>
  <c r="AT410" i="4"/>
  <c r="AT119" i="4"/>
  <c r="AT306" i="4"/>
  <c r="AT381" i="4"/>
  <c r="AT8" i="4"/>
  <c r="AT35" i="4"/>
  <c r="AT263" i="4"/>
  <c r="AT260" i="4"/>
  <c r="AT7" i="4"/>
  <c r="AT255" i="4"/>
  <c r="AT73" i="4"/>
  <c r="AT386" i="4"/>
  <c r="AT50" i="4"/>
  <c r="AT127" i="4"/>
  <c r="AT101" i="4"/>
  <c r="AT19" i="4"/>
  <c r="AT159" i="4"/>
  <c r="AT55" i="4"/>
  <c r="AT370" i="4"/>
  <c r="AT98" i="4"/>
  <c r="AT359" i="4"/>
  <c r="AT234" i="4"/>
  <c r="AT423" i="4"/>
  <c r="AT243" i="4"/>
  <c r="AT18" i="4"/>
  <c r="AT280" i="4"/>
  <c r="AT28" i="4"/>
  <c r="AT384" i="4"/>
  <c r="AT252" i="4"/>
  <c r="AT358" i="4"/>
  <c r="AT355" i="4"/>
  <c r="AT6" i="4"/>
  <c r="AT261" i="4"/>
  <c r="AT400" i="4"/>
  <c r="AT63" i="4"/>
  <c r="AT235" i="4"/>
  <c r="AT356" i="4"/>
  <c r="AT221" i="4"/>
  <c r="AT296" i="4"/>
  <c r="AT16" i="4"/>
  <c r="AT300" i="4"/>
  <c r="AT186" i="4"/>
  <c r="AT184" i="4"/>
  <c r="AT275" i="4"/>
  <c r="AT177" i="4"/>
  <c r="AT175" i="4"/>
  <c r="AT301" i="4"/>
  <c r="AT405" i="4"/>
  <c r="AT48" i="4"/>
  <c r="AT372" i="4"/>
  <c r="AT248" i="4"/>
  <c r="AT78" i="4"/>
  <c r="AT237" i="4"/>
  <c r="AT198" i="4"/>
  <c r="AT361" i="4"/>
  <c r="AT106" i="4"/>
  <c r="AT307" i="4"/>
  <c r="AT337" i="4"/>
  <c r="AT348" i="4"/>
  <c r="AT259" i="4"/>
  <c r="AT200" i="4"/>
  <c r="AT387" i="4"/>
  <c r="AT216" i="4"/>
  <c r="AT172" i="4"/>
  <c r="AT192" i="4"/>
  <c r="AT182" i="4"/>
  <c r="AT351" i="4"/>
  <c r="AT100" i="4"/>
  <c r="AT138" i="4"/>
  <c r="AT239" i="4"/>
  <c r="AT157" i="4"/>
  <c r="AT268" i="4"/>
  <c r="AT56" i="4"/>
  <c r="AT49" i="4"/>
  <c r="AT211" i="4"/>
  <c r="AT215" i="4"/>
  <c r="AT373" i="4"/>
  <c r="AT99" i="4"/>
  <c r="AT196" i="4"/>
  <c r="AT365" i="4"/>
  <c r="AT95" i="4"/>
  <c r="AT339" i="4"/>
  <c r="AT316" i="4"/>
  <c r="AT402" i="4"/>
  <c r="AT286" i="4"/>
  <c r="AT415" i="4"/>
  <c r="AT338" i="4"/>
  <c r="AT3" i="4"/>
  <c r="AT104" i="4"/>
  <c r="AT273" i="4"/>
  <c r="AT24" i="4"/>
  <c r="AT132" i="4"/>
  <c r="AT92" i="4"/>
  <c r="AT185" i="4"/>
  <c r="AT93" i="4"/>
  <c r="AT115" i="4"/>
  <c r="AT246" i="4"/>
  <c r="AT131" i="4"/>
  <c r="AT360" i="4"/>
  <c r="AT105" i="4"/>
  <c r="AT94" i="4"/>
  <c r="AT264" i="4"/>
  <c r="AT371" i="4"/>
  <c r="AT53" i="4"/>
  <c r="AT75" i="4"/>
  <c r="AT342" i="4"/>
  <c r="AT183" i="4"/>
  <c r="AT232" i="4"/>
  <c r="AT403" i="4"/>
  <c r="AT79" i="4"/>
  <c r="AT129" i="4"/>
  <c r="AT287" i="4"/>
  <c r="AT341" i="4"/>
  <c r="AT376" i="4"/>
  <c r="AT278" i="4"/>
  <c r="AT110" i="4"/>
  <c r="AT253" i="4"/>
  <c r="AT151" i="4"/>
  <c r="AT313" i="4"/>
  <c r="AT206" i="4"/>
  <c r="AT317" i="4"/>
  <c r="AT352" i="4"/>
  <c r="AT97" i="4"/>
  <c r="AT174" i="4"/>
  <c r="AT25" i="4"/>
  <c r="AT380" i="4"/>
  <c r="AT399" i="4"/>
  <c r="AT13" i="4"/>
  <c r="AT285" i="4"/>
  <c r="AT392" i="4"/>
  <c r="AT32" i="4"/>
  <c r="AT375" i="4"/>
  <c r="AT311" i="4"/>
  <c r="AT272" i="4"/>
  <c r="AT293" i="4"/>
  <c r="AT378" i="4"/>
  <c r="AT20" i="4"/>
  <c r="AT284" i="4"/>
  <c r="AT369" i="4"/>
  <c r="AT256" i="4"/>
  <c r="AT254" i="4"/>
  <c r="AT17" i="4"/>
  <c r="AT69" i="4"/>
  <c r="AT314" i="4"/>
  <c r="AT407" i="4"/>
  <c r="AT51" i="4"/>
  <c r="AT122" i="4"/>
  <c r="AT274" i="4"/>
  <c r="AT290" i="4"/>
  <c r="AT113" i="4"/>
  <c r="AT397" i="4"/>
  <c r="AT173" i="4"/>
  <c r="AT68" i="4"/>
  <c r="AT231" i="4"/>
  <c r="AT394" i="4"/>
  <c r="AT233" i="4"/>
  <c r="AT266" i="4"/>
  <c r="AT364" i="4"/>
  <c r="AT153" i="4"/>
  <c r="AT298" i="4"/>
  <c r="AT294" i="4"/>
  <c r="AT312" i="4"/>
  <c r="AT265" i="4"/>
  <c r="AT205" i="4"/>
  <c r="AT222" i="4"/>
  <c r="AT389" i="4"/>
  <c r="AT328" i="4"/>
  <c r="AT228" i="4"/>
  <c r="AT109" i="4"/>
  <c r="AT47" i="4"/>
  <c r="AT209" i="4"/>
  <c r="AT374" i="4"/>
  <c r="AT38" i="4"/>
  <c r="AT282" i="4"/>
  <c r="AT178" i="4"/>
  <c r="AT176" i="4"/>
  <c r="AT362" i="4"/>
  <c r="AT421" i="4"/>
  <c r="AT335" i="4"/>
  <c r="AT385" i="4"/>
  <c r="AT398" i="4"/>
  <c r="AT40" i="4"/>
  <c r="AT41" i="4"/>
  <c r="AT124" i="4"/>
  <c r="AT30" i="4"/>
  <c r="AT86" i="4"/>
  <c r="AT353" i="4"/>
  <c r="AT170" i="4"/>
  <c r="AT66" i="4"/>
  <c r="AT223" i="4"/>
  <c r="AT148" i="4"/>
  <c r="AT188" i="4"/>
  <c r="AT29" i="4"/>
  <c r="AT70" i="4"/>
  <c r="AT214" i="4"/>
  <c r="AT126" i="4"/>
  <c r="AT229" i="4"/>
  <c r="AT187" i="4"/>
  <c r="AT121" i="4"/>
  <c r="AT406" i="4"/>
  <c r="AT304" i="4"/>
  <c r="AT379" i="4"/>
  <c r="AT145" i="4"/>
  <c r="AT382" i="4"/>
  <c r="AT191" i="4"/>
  <c r="AT44" i="4"/>
  <c r="AT288" i="4"/>
  <c r="AT85" i="4"/>
  <c r="AT203" i="4"/>
  <c r="AT15" i="4"/>
  <c r="AT363" i="4"/>
  <c r="AT276" i="4"/>
  <c r="AT171" i="4"/>
  <c r="AT250" i="4"/>
  <c r="AT354" i="4"/>
  <c r="AT309" i="4"/>
  <c r="AT395" i="4"/>
  <c r="AT161" i="4"/>
  <c r="AT42" i="4"/>
  <c r="AT388" i="4"/>
  <c r="AT87" i="4"/>
  <c r="AT267" i="4"/>
  <c r="AT90" i="4"/>
  <c r="AT334" i="4"/>
  <c r="AT139" i="4"/>
  <c r="AT65" i="4"/>
  <c r="AT367" i="4"/>
  <c r="AT303" i="4"/>
  <c r="AT419" i="4"/>
  <c r="AT404" i="4"/>
  <c r="AT401" i="4"/>
  <c r="AT146" i="4"/>
  <c r="AT289" i="4"/>
  <c r="AT39" i="4"/>
  <c r="AT165" i="4"/>
  <c r="AT220" i="4"/>
  <c r="AT247" i="4"/>
  <c r="AT64" i="4"/>
  <c r="AT297" i="4"/>
  <c r="AT207" i="4"/>
  <c r="AT137" i="4"/>
  <c r="AT224" i="4"/>
  <c r="AT262" i="4"/>
  <c r="AT118" i="4"/>
  <c r="AT279" i="4"/>
  <c r="AT277" i="4"/>
  <c r="AT197" i="4"/>
  <c r="AT91" i="4"/>
  <c r="AT169" i="4"/>
  <c r="AT190" i="4"/>
  <c r="AT226" i="4"/>
  <c r="AT308" i="4"/>
  <c r="AT167" i="4"/>
  <c r="AT305" i="4"/>
  <c r="AT218" i="4"/>
  <c r="AT420" i="4"/>
  <c r="AT189" i="4"/>
  <c r="AT270" i="4"/>
  <c r="AT249" i="4"/>
  <c r="J32" i="3"/>
  <c r="C33" i="3" s="1" a="1"/>
  <c r="J33" i="3"/>
  <c r="D34" i="3" s="1" a="1"/>
  <c r="J35" i="3"/>
  <c r="F36" i="3" s="1" a="1"/>
  <c r="J36" i="3"/>
  <c r="G37" i="3" s="1" a="1"/>
  <c r="J37" i="3"/>
  <c r="H38" i="3" s="1" a="1"/>
  <c r="J38" i="3"/>
  <c r="I39" i="3" s="1"/>
  <c r="J34" i="3"/>
  <c r="E35" i="3" s="1" a="1"/>
  <c r="E36" i="3" s="1"/>
  <c r="J18" i="3"/>
  <c r="C19" i="3" s="1" a="1"/>
  <c r="J19" i="3"/>
  <c r="D20" i="3" s="1" a="1"/>
  <c r="J20" i="3"/>
  <c r="E21" i="3" s="1" a="1"/>
  <c r="J21" i="3"/>
  <c r="F22" i="3" s="1" a="1"/>
  <c r="J22" i="3"/>
  <c r="G23" i="3" s="1" a="1"/>
  <c r="J23" i="3"/>
  <c r="H24" i="3" s="1" a="1"/>
  <c r="J24" i="3"/>
  <c r="I25" i="3" s="1"/>
  <c r="I37" i="1"/>
  <c r="I24" i="1"/>
  <c r="I18" i="1"/>
  <c r="I19" i="1"/>
  <c r="I20" i="1"/>
  <c r="I21" i="1"/>
  <c r="I22" i="1"/>
  <c r="I38" i="1"/>
  <c r="I32" i="1"/>
  <c r="I33" i="1"/>
  <c r="I34" i="1"/>
  <c r="I35" i="1"/>
  <c r="I36" i="1"/>
  <c r="I23" i="1"/>
  <c r="AG12" i="4"/>
  <c r="AG24" i="4"/>
  <c r="AG36" i="4"/>
  <c r="AG48" i="4"/>
  <c r="AG60" i="4"/>
  <c r="AG72" i="4"/>
  <c r="AG84" i="4"/>
  <c r="AG11" i="4"/>
  <c r="AG23" i="4"/>
  <c r="AG35" i="4"/>
  <c r="AG47" i="4"/>
  <c r="AG59" i="4"/>
  <c r="AG71" i="4"/>
  <c r="AG83" i="4"/>
  <c r="AG95" i="4"/>
  <c r="AG10" i="4"/>
  <c r="AG22" i="4"/>
  <c r="AG34" i="4"/>
  <c r="AG46" i="4"/>
  <c r="AG58" i="4"/>
  <c r="AG9" i="4"/>
  <c r="AG21" i="4"/>
  <c r="AG33" i="4"/>
  <c r="AG45" i="4"/>
  <c r="AG57" i="4"/>
  <c r="AG69" i="4"/>
  <c r="AG81" i="4"/>
  <c r="AG93" i="4"/>
  <c r="AG8" i="4"/>
  <c r="AG20" i="4"/>
  <c r="AG32" i="4"/>
  <c r="AG44" i="4"/>
  <c r="AG56" i="4"/>
  <c r="AG68" i="4"/>
  <c r="AG80" i="4"/>
  <c r="AG92" i="4"/>
  <c r="AG104" i="4"/>
  <c r="AG7" i="4"/>
  <c r="AG19" i="4"/>
  <c r="AG31" i="4"/>
  <c r="AG43" i="4"/>
  <c r="AG55" i="4"/>
  <c r="AG67" i="4"/>
  <c r="AG79" i="4"/>
  <c r="AG91" i="4"/>
  <c r="AG6" i="4"/>
  <c r="AG18" i="4"/>
  <c r="AG30" i="4"/>
  <c r="AG42" i="4"/>
  <c r="AG54" i="4"/>
  <c r="AG66" i="4"/>
  <c r="AG78" i="4"/>
  <c r="AG90" i="4"/>
  <c r="AG102" i="4"/>
  <c r="AG5" i="4"/>
  <c r="AG17" i="4"/>
  <c r="AG29" i="4"/>
  <c r="AG41" i="4"/>
  <c r="AG53" i="4"/>
  <c r="AG65" i="4"/>
  <c r="AG77" i="4"/>
  <c r="AG89" i="4"/>
  <c r="AG101" i="4"/>
  <c r="AG4" i="4"/>
  <c r="AG16" i="4"/>
  <c r="AG28" i="4"/>
  <c r="AG40" i="4"/>
  <c r="AG52" i="4"/>
  <c r="AG64" i="4"/>
  <c r="AG76" i="4"/>
  <c r="AG88" i="4"/>
  <c r="AG100" i="4"/>
  <c r="AG15" i="4"/>
  <c r="AG27" i="4"/>
  <c r="AG39" i="4"/>
  <c r="AG51" i="4"/>
  <c r="AG63" i="4"/>
  <c r="AG14" i="4"/>
  <c r="AG26" i="4"/>
  <c r="AG38" i="4"/>
  <c r="AG50" i="4"/>
  <c r="AG62" i="4"/>
  <c r="AG74" i="4"/>
  <c r="AG86" i="4"/>
  <c r="AG98" i="4"/>
  <c r="AG75" i="4"/>
  <c r="AG85" i="4"/>
  <c r="AG96" i="4"/>
  <c r="AG99" i="4"/>
  <c r="AG112" i="4"/>
  <c r="AG124" i="4"/>
  <c r="AG136" i="4"/>
  <c r="AG148" i="4"/>
  <c r="AG160" i="4"/>
  <c r="AG172" i="4"/>
  <c r="AG184" i="4"/>
  <c r="AG37" i="4"/>
  <c r="AG82" i="4"/>
  <c r="AG111" i="4"/>
  <c r="AG123" i="4"/>
  <c r="AG135" i="4"/>
  <c r="AG147" i="4"/>
  <c r="AG159" i="4"/>
  <c r="AG171" i="4"/>
  <c r="AG103" i="4"/>
  <c r="AG110" i="4"/>
  <c r="AG122" i="4"/>
  <c r="AG134" i="4"/>
  <c r="AG146" i="4"/>
  <c r="AG25" i="4"/>
  <c r="AG94" i="4"/>
  <c r="AG109" i="4"/>
  <c r="AG121" i="4"/>
  <c r="AG133" i="4"/>
  <c r="AG145" i="4"/>
  <c r="AG157" i="4"/>
  <c r="AG169" i="4"/>
  <c r="AG97" i="4"/>
  <c r="AG108" i="4"/>
  <c r="AG120" i="4"/>
  <c r="AG132" i="4"/>
  <c r="AG144" i="4"/>
  <c r="AG156" i="4"/>
  <c r="AG168" i="4"/>
  <c r="AG180" i="4"/>
  <c r="AG13" i="4"/>
  <c r="AG107" i="4"/>
  <c r="AG119" i="4"/>
  <c r="AG131" i="4"/>
  <c r="AG143" i="4"/>
  <c r="AG155" i="4"/>
  <c r="AG167" i="4"/>
  <c r="AG179" i="4"/>
  <c r="AG73" i="4"/>
  <c r="AG106" i="4"/>
  <c r="AG118" i="4"/>
  <c r="AG130" i="4"/>
  <c r="AG142" i="4"/>
  <c r="AG154" i="4"/>
  <c r="AG166" i="4"/>
  <c r="AG178" i="4"/>
  <c r="AG70" i="4"/>
  <c r="AG105" i="4"/>
  <c r="AG117" i="4"/>
  <c r="AG129" i="4"/>
  <c r="AG141" i="4"/>
  <c r="AG153" i="4"/>
  <c r="AG165" i="4"/>
  <c r="AG87" i="4"/>
  <c r="AG116" i="4"/>
  <c r="AG128" i="4"/>
  <c r="AG140" i="4"/>
  <c r="AG152" i="4"/>
  <c r="AG164" i="4"/>
  <c r="AG61" i="4"/>
  <c r="AG115" i="4"/>
  <c r="AG127" i="4"/>
  <c r="AG139" i="4"/>
  <c r="AG114" i="4"/>
  <c r="AG126" i="4"/>
  <c r="AG138" i="4"/>
  <c r="AG150" i="4"/>
  <c r="AG162" i="4"/>
  <c r="AG174" i="4"/>
  <c r="AG137" i="4"/>
  <c r="AG151" i="4"/>
  <c r="AG161" i="4"/>
  <c r="AG175" i="4"/>
  <c r="AG182" i="4"/>
  <c r="AG196" i="4"/>
  <c r="AG208" i="4"/>
  <c r="AG220" i="4"/>
  <c r="AG232" i="4"/>
  <c r="AG244" i="4"/>
  <c r="AG158" i="4"/>
  <c r="AG177" i="4"/>
  <c r="AG185" i="4"/>
  <c r="AG195" i="4"/>
  <c r="AG207" i="4"/>
  <c r="AG219" i="4"/>
  <c r="AG231" i="4"/>
  <c r="AG243" i="4"/>
  <c r="AG125" i="4"/>
  <c r="AG194" i="4"/>
  <c r="AG206" i="4"/>
  <c r="AG49" i="4"/>
  <c r="AG193" i="4"/>
  <c r="AG205" i="4"/>
  <c r="AG217" i="4"/>
  <c r="AG229" i="4"/>
  <c r="AG241" i="4"/>
  <c r="AG253" i="4"/>
  <c r="AG113" i="4"/>
  <c r="AG192" i="4"/>
  <c r="AG204" i="4"/>
  <c r="AG216" i="4"/>
  <c r="AG228" i="4"/>
  <c r="AG240" i="4"/>
  <c r="AG252" i="4"/>
  <c r="AG264" i="4"/>
  <c r="AG181" i="4"/>
  <c r="AG191" i="4"/>
  <c r="AG203" i="4"/>
  <c r="AG215" i="4"/>
  <c r="AG227" i="4"/>
  <c r="AG239" i="4"/>
  <c r="AG251" i="4"/>
  <c r="AG263" i="4"/>
  <c r="AG149" i="4"/>
  <c r="AG163" i="4"/>
  <c r="AG173" i="4"/>
  <c r="AG190" i="4"/>
  <c r="AG202" i="4"/>
  <c r="AG214" i="4"/>
  <c r="AG226" i="4"/>
  <c r="AG238" i="4"/>
  <c r="AG250" i="4"/>
  <c r="AG170" i="4"/>
  <c r="AG176" i="4"/>
  <c r="AG183" i="4"/>
  <c r="AG189" i="4"/>
  <c r="AG201" i="4"/>
  <c r="AG213" i="4"/>
  <c r="AG225" i="4"/>
  <c r="AG237" i="4"/>
  <c r="AG249" i="4"/>
  <c r="AG188" i="4"/>
  <c r="AG200" i="4"/>
  <c r="AG212" i="4"/>
  <c r="AG224" i="4"/>
  <c r="AG236" i="4"/>
  <c r="AG248" i="4"/>
  <c r="AG187" i="4"/>
  <c r="AG199" i="4"/>
  <c r="AG211" i="4"/>
  <c r="AG186" i="4"/>
  <c r="AG198" i="4"/>
  <c r="AG210" i="4"/>
  <c r="AG222" i="4"/>
  <c r="AG234" i="4"/>
  <c r="AG246" i="4"/>
  <c r="AG258" i="4"/>
  <c r="AG197" i="4"/>
  <c r="AG218" i="4"/>
  <c r="AG242" i="4"/>
  <c r="AG268" i="4"/>
  <c r="AG272" i="4"/>
  <c r="AG282" i="4"/>
  <c r="AG294" i="4"/>
  <c r="AG306" i="4"/>
  <c r="AG318" i="4"/>
  <c r="AG3" i="4"/>
  <c r="AG293" i="4"/>
  <c r="AG257" i="4"/>
  <c r="AG281" i="4"/>
  <c r="AG271" i="4"/>
  <c r="AG279" i="4"/>
  <c r="AG278" i="4"/>
  <c r="AG290" i="4"/>
  <c r="AG302" i="4"/>
  <c r="AG314" i="4"/>
  <c r="AG326" i="4"/>
  <c r="AG323" i="4"/>
  <c r="AG310" i="4"/>
  <c r="AG223" i="4"/>
  <c r="AG233" i="4"/>
  <c r="AG247" i="4"/>
  <c r="AG256" i="4"/>
  <c r="AG266" i="4"/>
  <c r="AG277" i="4"/>
  <c r="AG289" i="4"/>
  <c r="AG301" i="4"/>
  <c r="AG313" i="4"/>
  <c r="AG325" i="4"/>
  <c r="AG300" i="4"/>
  <c r="AG312" i="4"/>
  <c r="AG299" i="4"/>
  <c r="AG311" i="4"/>
  <c r="AG230" i="4"/>
  <c r="AG259" i="4"/>
  <c r="AG270" i="4"/>
  <c r="AG276" i="4"/>
  <c r="AG288" i="4"/>
  <c r="AG324" i="4"/>
  <c r="AG275" i="4"/>
  <c r="AG287" i="4"/>
  <c r="AG286" i="4"/>
  <c r="AG298" i="4"/>
  <c r="AG262" i="4"/>
  <c r="AG255" i="4"/>
  <c r="AG274" i="4"/>
  <c r="AG209" i="4"/>
  <c r="AG261" i="4"/>
  <c r="AG273" i="4"/>
  <c r="AG284" i="4"/>
  <c r="AG296" i="4"/>
  <c r="AG308" i="4"/>
  <c r="AG320" i="4"/>
  <c r="AG221" i="4"/>
  <c r="AG235" i="4"/>
  <c r="AG245" i="4"/>
  <c r="AG254" i="4"/>
  <c r="AG267" i="4"/>
  <c r="AG315" i="4"/>
  <c r="AG304" i="4"/>
  <c r="AG285" i="4"/>
  <c r="AG291" i="4"/>
  <c r="AG328" i="4"/>
  <c r="AG297" i="4"/>
  <c r="AG316" i="4"/>
  <c r="AG295" i="4"/>
  <c r="AG321" i="4"/>
  <c r="AG269" i="4"/>
  <c r="AG283" i="4"/>
  <c r="AG307" i="4"/>
  <c r="AG305" i="4"/>
  <c r="AG309" i="4"/>
  <c r="AG322" i="4"/>
  <c r="AG265" i="4"/>
  <c r="AG280" i="4"/>
  <c r="AG260" i="4"/>
  <c r="AG292" i="4"/>
  <c r="AG303" i="4"/>
  <c r="AG317" i="4"/>
  <c r="AG319" i="4"/>
  <c r="AG327" i="4"/>
  <c r="AG329" i="4"/>
  <c r="AQ5" i="2"/>
  <c r="AQ4" i="2"/>
  <c r="AQ8" i="2"/>
  <c r="AQ14" i="2"/>
  <c r="AQ20" i="2"/>
  <c r="AQ26" i="2"/>
  <c r="AQ32" i="2"/>
  <c r="AQ38" i="2"/>
  <c r="AQ44" i="2"/>
  <c r="AQ50" i="2"/>
  <c r="AQ56" i="2"/>
  <c r="AQ62" i="2"/>
  <c r="AQ68" i="2"/>
  <c r="AQ74" i="2"/>
  <c r="AQ80" i="2"/>
  <c r="AQ86" i="2"/>
  <c r="AQ92" i="2"/>
  <c r="AQ7" i="2"/>
  <c r="AQ13" i="2"/>
  <c r="AQ19" i="2"/>
  <c r="AQ25" i="2"/>
  <c r="AQ31" i="2"/>
  <c r="AQ37" i="2"/>
  <c r="AQ43" i="2"/>
  <c r="AQ49" i="2"/>
  <c r="AQ55" i="2"/>
  <c r="AQ61" i="2"/>
  <c r="AQ67" i="2"/>
  <c r="AQ73" i="2"/>
  <c r="AQ79" i="2"/>
  <c r="AQ85" i="2"/>
  <c r="AQ6" i="2"/>
  <c r="AQ12" i="2"/>
  <c r="AQ18" i="2"/>
  <c r="AQ24" i="2"/>
  <c r="AQ30" i="2"/>
  <c r="AQ36" i="2"/>
  <c r="AQ42" i="2"/>
  <c r="AQ48" i="2"/>
  <c r="AQ54" i="2"/>
  <c r="AQ60" i="2"/>
  <c r="AQ66" i="2"/>
  <c r="AQ72" i="2"/>
  <c r="AQ78" i="2"/>
  <c r="AQ84" i="2"/>
  <c r="AQ11" i="2"/>
  <c r="AQ17" i="2"/>
  <c r="AQ23" i="2"/>
  <c r="AQ29" i="2"/>
  <c r="AQ35" i="2"/>
  <c r="AQ41" i="2"/>
  <c r="AQ47" i="2"/>
  <c r="AQ53" i="2"/>
  <c r="AQ59" i="2"/>
  <c r="AQ65" i="2"/>
  <c r="AQ71" i="2"/>
  <c r="AQ77" i="2"/>
  <c r="AQ83" i="2"/>
  <c r="AQ89" i="2"/>
  <c r="AQ95" i="2"/>
  <c r="AQ3" i="2"/>
  <c r="AQ9" i="2"/>
  <c r="AQ15" i="2"/>
  <c r="AQ21" i="2"/>
  <c r="AQ27" i="2"/>
  <c r="AQ33" i="2"/>
  <c r="AQ39" i="2"/>
  <c r="AQ45" i="2"/>
  <c r="AQ51" i="2"/>
  <c r="AQ57" i="2"/>
  <c r="AQ63" i="2"/>
  <c r="AQ69" i="2"/>
  <c r="AQ75" i="2"/>
  <c r="AQ81" i="2"/>
  <c r="AQ87" i="2"/>
  <c r="AQ93" i="2"/>
  <c r="AQ97" i="2"/>
  <c r="AQ103" i="2"/>
  <c r="AQ109" i="2"/>
  <c r="AQ104" i="2"/>
  <c r="AQ34" i="2"/>
  <c r="AQ70" i="2"/>
  <c r="AQ94" i="2"/>
  <c r="AQ96" i="2"/>
  <c r="AQ102" i="2"/>
  <c r="AQ108" i="2"/>
  <c r="AQ98" i="2"/>
  <c r="AQ28" i="2"/>
  <c r="AQ64" i="2"/>
  <c r="AQ46" i="2"/>
  <c r="AQ101" i="2"/>
  <c r="AQ107" i="2"/>
  <c r="AQ22" i="2"/>
  <c r="AQ58" i="2"/>
  <c r="AQ90" i="2"/>
  <c r="AQ100" i="2"/>
  <c r="AQ106" i="2"/>
  <c r="AQ91" i="2"/>
  <c r="AQ16" i="2"/>
  <c r="AQ52" i="2"/>
  <c r="AQ88" i="2"/>
  <c r="AQ99" i="2"/>
  <c r="AQ105" i="2"/>
  <c r="AQ10" i="2"/>
  <c r="AQ40" i="2"/>
  <c r="AQ76" i="2"/>
  <c r="AQ82" i="2"/>
  <c r="AD67" i="2"/>
  <c r="AD61" i="2"/>
  <c r="AD55" i="2"/>
  <c r="AD49" i="2"/>
  <c r="AD43" i="2"/>
  <c r="AD37" i="2"/>
  <c r="AD31" i="2"/>
  <c r="AD25" i="2"/>
  <c r="AD68" i="2"/>
  <c r="AD62" i="2"/>
  <c r="AD56" i="2"/>
  <c r="AD50" i="2"/>
  <c r="AD44" i="2"/>
  <c r="AD38" i="2"/>
  <c r="AD32" i="2"/>
  <c r="AD26" i="2"/>
  <c r="AD63" i="2"/>
  <c r="AD57" i="2"/>
  <c r="AD64" i="2"/>
  <c r="AD58" i="2"/>
  <c r="AD52" i="2"/>
  <c r="AD65" i="2"/>
  <c r="AD59" i="2"/>
  <c r="AD53" i="2"/>
  <c r="AD47" i="2"/>
  <c r="AD41" i="2"/>
  <c r="AD35" i="2"/>
  <c r="AD29" i="2"/>
  <c r="AD23" i="2"/>
  <c r="AD60" i="2"/>
  <c r="AD27" i="2"/>
  <c r="AD22" i="2"/>
  <c r="AD33" i="2"/>
  <c r="AD17" i="2"/>
  <c r="AD11" i="2"/>
  <c r="AD30" i="2"/>
  <c r="AD14" i="2"/>
  <c r="AD54" i="2"/>
  <c r="AD39" i="2"/>
  <c r="AD28" i="2"/>
  <c r="AD15" i="2"/>
  <c r="AD48" i="2"/>
  <c r="AD45" i="2"/>
  <c r="AD21" i="2"/>
  <c r="AD18" i="2"/>
  <c r="AD12" i="2"/>
  <c r="AD20" i="2"/>
  <c r="AD66" i="2"/>
  <c r="AD51" i="2"/>
  <c r="AD19" i="2"/>
  <c r="AD13" i="2"/>
  <c r="AD42" i="2"/>
  <c r="AD9" i="2"/>
  <c r="AD36" i="2"/>
  <c r="AD34" i="2"/>
  <c r="AD40" i="2"/>
  <c r="AD16" i="2"/>
  <c r="AD10" i="2"/>
  <c r="AD24" i="2"/>
  <c r="AD46" i="2"/>
  <c r="AD4" i="2"/>
  <c r="AD6" i="2"/>
  <c r="AD8" i="2"/>
  <c r="AD3" i="2"/>
  <c r="AD5" i="2"/>
  <c r="AD7" i="2"/>
  <c r="L13" i="4" a="1"/>
  <c r="N11" i="4"/>
  <c r="P11" i="4" s="1"/>
  <c r="K12" i="4"/>
  <c r="AH8" i="4" s="1"/>
  <c r="L12" i="4"/>
  <c r="A13" i="9"/>
  <c r="T9" i="4"/>
  <c r="S9" i="4"/>
  <c r="U9" i="4" s="1"/>
  <c r="O11" i="4"/>
  <c r="AU1" i="4"/>
  <c r="S8" i="2"/>
  <c r="T7" i="2"/>
  <c r="N8" i="2"/>
  <c r="O8" i="2"/>
  <c r="P7" i="2"/>
  <c r="AR1" i="2"/>
  <c r="AR97" i="2" s="1"/>
  <c r="AE1" i="2"/>
  <c r="H39" i="3" l="1"/>
  <c r="H38" i="3"/>
  <c r="F39" i="3"/>
  <c r="F37" i="3"/>
  <c r="F38" i="3"/>
  <c r="F36" i="3"/>
  <c r="G38" i="3"/>
  <c r="G37" i="3"/>
  <c r="G39" i="3"/>
  <c r="D36" i="3"/>
  <c r="D38" i="3"/>
  <c r="D39" i="3"/>
  <c r="D37" i="3"/>
  <c r="D35" i="3"/>
  <c r="D34" i="3"/>
  <c r="C36" i="3"/>
  <c r="C39" i="3"/>
  <c r="C34" i="3"/>
  <c r="C35" i="3"/>
  <c r="C37" i="3"/>
  <c r="C38" i="3"/>
  <c r="C33" i="3"/>
  <c r="D40" i="3"/>
  <c r="E40" i="3"/>
  <c r="F40" i="3"/>
  <c r="G40" i="3"/>
  <c r="H40" i="3"/>
  <c r="I40" i="3"/>
  <c r="J40" i="3"/>
  <c r="C40" i="3"/>
  <c r="AU399" i="4"/>
  <c r="AU424" i="4"/>
  <c r="AU419" i="4"/>
  <c r="AU398" i="4"/>
  <c r="AU409" i="4"/>
  <c r="AU418" i="4"/>
  <c r="AU408" i="4"/>
  <c r="AU415" i="4"/>
  <c r="AU412" i="4"/>
  <c r="AU402" i="4"/>
  <c r="AU420" i="4"/>
  <c r="AU417" i="4"/>
  <c r="AU414" i="4"/>
  <c r="AU405" i="4"/>
  <c r="AU3" i="4"/>
  <c r="AU423" i="4"/>
  <c r="AU422" i="4"/>
  <c r="AU403" i="4"/>
  <c r="AU413" i="4"/>
  <c r="AU407" i="4"/>
  <c r="AU406" i="4"/>
  <c r="AU404" i="4"/>
  <c r="AU416" i="4"/>
  <c r="AU400" i="4"/>
  <c r="AU410" i="4"/>
  <c r="AU397" i="4"/>
  <c r="AU401" i="4"/>
  <c r="AU421" i="4"/>
  <c r="AU411" i="4"/>
  <c r="AU4" i="4"/>
  <c r="AU5" i="4"/>
  <c r="AU6" i="4"/>
  <c r="E38" i="3"/>
  <c r="E39" i="3"/>
  <c r="E37" i="3"/>
  <c r="E35" i="3"/>
  <c r="H25" i="3"/>
  <c r="H24" i="3"/>
  <c r="G25" i="3"/>
  <c r="G24" i="3"/>
  <c r="G23" i="3"/>
  <c r="F25" i="3"/>
  <c r="F24" i="3"/>
  <c r="F22" i="3"/>
  <c r="F23" i="3"/>
  <c r="E22" i="3"/>
  <c r="E21" i="3"/>
  <c r="E25" i="3"/>
  <c r="E24" i="3"/>
  <c r="E23" i="3"/>
  <c r="D22" i="3"/>
  <c r="D21" i="3"/>
  <c r="D20" i="3"/>
  <c r="D23" i="3"/>
  <c r="D25" i="3"/>
  <c r="D24" i="3"/>
  <c r="C25" i="3"/>
  <c r="C23" i="3"/>
  <c r="C24" i="3"/>
  <c r="C19" i="3"/>
  <c r="C21" i="3"/>
  <c r="C22" i="3"/>
  <c r="C20" i="3"/>
  <c r="I26" i="3"/>
  <c r="J26" i="3"/>
  <c r="C26" i="3"/>
  <c r="D26" i="3"/>
  <c r="E26" i="3"/>
  <c r="F26" i="3"/>
  <c r="G26" i="3"/>
  <c r="H26" i="3"/>
  <c r="J18" i="1"/>
  <c r="C19" i="1" s="1" a="1"/>
  <c r="J19" i="1"/>
  <c r="D20" i="1" s="1" a="1"/>
  <c r="J20" i="1"/>
  <c r="E21" i="1" s="1" a="1"/>
  <c r="J21" i="1"/>
  <c r="F22" i="1" s="1" a="1"/>
  <c r="J22" i="1"/>
  <c r="G23" i="1" s="1" a="1"/>
  <c r="J23" i="1"/>
  <c r="H24" i="1" s="1" a="1"/>
  <c r="J24" i="1"/>
  <c r="I25" i="1" s="1"/>
  <c r="J38" i="1"/>
  <c r="I39" i="1" s="1"/>
  <c r="J32" i="1"/>
  <c r="C33" i="1" s="1" a="1"/>
  <c r="J33" i="1"/>
  <c r="D34" i="1" s="1" a="1"/>
  <c r="J34" i="1"/>
  <c r="E35" i="1" s="1" a="1"/>
  <c r="J35" i="1"/>
  <c r="F36" i="1" s="1" a="1"/>
  <c r="J36" i="1"/>
  <c r="G37" i="1" s="1" a="1"/>
  <c r="J37" i="1"/>
  <c r="H38" i="1" s="1" a="1"/>
  <c r="AR5" i="2"/>
  <c r="AR3" i="2"/>
  <c r="AR9" i="2"/>
  <c r="AR15" i="2"/>
  <c r="AR21" i="2"/>
  <c r="AR27" i="2"/>
  <c r="AR33" i="2"/>
  <c r="AR39" i="2"/>
  <c r="AR45" i="2"/>
  <c r="AR51" i="2"/>
  <c r="AR57" i="2"/>
  <c r="AR63" i="2"/>
  <c r="AR69" i="2"/>
  <c r="AR75" i="2"/>
  <c r="AR81" i="2"/>
  <c r="AR4" i="2"/>
  <c r="AR8" i="2"/>
  <c r="AR14" i="2"/>
  <c r="AR20" i="2"/>
  <c r="AR26" i="2"/>
  <c r="AR32" i="2"/>
  <c r="AR38" i="2"/>
  <c r="AR44" i="2"/>
  <c r="AR50" i="2"/>
  <c r="AR56" i="2"/>
  <c r="AR62" i="2"/>
  <c r="AR68" i="2"/>
  <c r="AR74" i="2"/>
  <c r="AR80" i="2"/>
  <c r="AR86" i="2"/>
  <c r="AR92" i="2"/>
  <c r="AR7" i="2"/>
  <c r="AR13" i="2"/>
  <c r="AR19" i="2"/>
  <c r="AR25" i="2"/>
  <c r="AR31" i="2"/>
  <c r="AR37" i="2"/>
  <c r="AR43" i="2"/>
  <c r="AR49" i="2"/>
  <c r="AR55" i="2"/>
  <c r="AR61" i="2"/>
  <c r="AR67" i="2"/>
  <c r="AR73" i="2"/>
  <c r="AR79" i="2"/>
  <c r="AR6" i="2"/>
  <c r="AR12" i="2"/>
  <c r="AR18" i="2"/>
  <c r="AR24" i="2"/>
  <c r="AR30" i="2"/>
  <c r="AR36" i="2"/>
  <c r="AR42" i="2"/>
  <c r="AR48" i="2"/>
  <c r="AR54" i="2"/>
  <c r="AR60" i="2"/>
  <c r="AR66" i="2"/>
  <c r="AR72" i="2"/>
  <c r="AR78" i="2"/>
  <c r="AR84" i="2"/>
  <c r="AR90" i="2"/>
  <c r="AR11" i="2"/>
  <c r="AR17" i="2"/>
  <c r="AR23" i="2"/>
  <c r="AR29" i="2"/>
  <c r="AR35" i="2"/>
  <c r="AR41" i="2"/>
  <c r="AR47" i="2"/>
  <c r="AR53" i="2"/>
  <c r="AR59" i="2"/>
  <c r="AR65" i="2"/>
  <c r="AR71" i="2"/>
  <c r="AR77" i="2"/>
  <c r="AR83" i="2"/>
  <c r="AR89" i="2"/>
  <c r="AR95" i="2"/>
  <c r="AR40" i="2"/>
  <c r="AR76" i="2"/>
  <c r="AR82" i="2"/>
  <c r="AR103" i="2"/>
  <c r="AR109" i="2"/>
  <c r="AR104" i="2"/>
  <c r="AR34" i="2"/>
  <c r="AR70" i="2"/>
  <c r="AR94" i="2"/>
  <c r="AR93" i="2"/>
  <c r="AR87" i="2"/>
  <c r="AR96" i="2"/>
  <c r="AR102" i="2"/>
  <c r="AR108" i="2"/>
  <c r="AR28" i="2"/>
  <c r="AR64" i="2"/>
  <c r="AR99" i="2"/>
  <c r="AR101" i="2"/>
  <c r="AR107" i="2"/>
  <c r="AR22" i="2"/>
  <c r="AR58" i="2"/>
  <c r="AR105" i="2"/>
  <c r="AR10" i="2"/>
  <c r="AR46" i="2"/>
  <c r="AR85" i="2"/>
  <c r="AR100" i="2"/>
  <c r="AR106" i="2"/>
  <c r="AR16" i="2"/>
  <c r="AR52" i="2"/>
  <c r="AR88" i="2"/>
  <c r="AR91" i="2"/>
  <c r="AR98" i="2"/>
  <c r="AE68" i="2"/>
  <c r="AE63" i="2"/>
  <c r="AE57" i="2"/>
  <c r="AE51" i="2"/>
  <c r="AE45" i="2"/>
  <c r="AE39" i="2"/>
  <c r="AE33" i="2"/>
  <c r="AE27" i="2"/>
  <c r="AE21" i="2"/>
  <c r="AE64" i="2"/>
  <c r="AE65" i="2"/>
  <c r="AE59" i="2"/>
  <c r="AE53" i="2"/>
  <c r="AE47" i="2"/>
  <c r="AE41" i="2"/>
  <c r="AE35" i="2"/>
  <c r="AE29" i="2"/>
  <c r="AE23" i="2"/>
  <c r="AE52" i="2"/>
  <c r="AE25" i="2"/>
  <c r="AE17" i="2"/>
  <c r="AE11" i="2"/>
  <c r="AE55" i="2"/>
  <c r="AE54" i="2"/>
  <c r="AE31" i="2"/>
  <c r="AE36" i="2"/>
  <c r="AE50" i="2"/>
  <c r="AE37" i="2"/>
  <c r="AE18" i="2"/>
  <c r="AE12" i="2"/>
  <c r="AE34" i="2"/>
  <c r="AE48" i="2"/>
  <c r="AE67" i="2"/>
  <c r="AE43" i="2"/>
  <c r="AE44" i="2"/>
  <c r="AE20" i="2"/>
  <c r="AE10" i="2"/>
  <c r="AE66" i="2"/>
  <c r="AE62" i="2"/>
  <c r="AE49" i="2"/>
  <c r="AE19" i="2"/>
  <c r="AE13" i="2"/>
  <c r="AE56" i="2"/>
  <c r="AE32" i="2"/>
  <c r="AE30" i="2"/>
  <c r="AE28" i="2"/>
  <c r="AE26" i="2"/>
  <c r="AE24" i="2"/>
  <c r="AE14" i="2"/>
  <c r="AE61" i="2"/>
  <c r="AE58" i="2"/>
  <c r="AE42" i="2"/>
  <c r="AE40" i="2"/>
  <c r="AE38" i="2"/>
  <c r="AE22" i="2"/>
  <c r="AE15" i="2"/>
  <c r="AE9" i="2"/>
  <c r="AE60" i="2"/>
  <c r="AE46" i="2"/>
  <c r="AE16" i="2"/>
  <c r="AE4" i="2"/>
  <c r="AE5" i="2"/>
  <c r="AE7" i="2"/>
  <c r="AE8" i="2"/>
  <c r="AE3" i="2"/>
  <c r="AE6" i="2"/>
  <c r="L14" i="4" a="1"/>
  <c r="N12" i="4"/>
  <c r="P12" i="4" s="1"/>
  <c r="K13" i="4"/>
  <c r="AH9" i="4" s="1"/>
  <c r="L13" i="4"/>
  <c r="A14" i="9"/>
  <c r="T10" i="4"/>
  <c r="S10" i="4"/>
  <c r="U10" i="4" s="1"/>
  <c r="AV1" i="4"/>
  <c r="AI1" i="4"/>
  <c r="O9" i="2"/>
  <c r="N9" i="2"/>
  <c r="P8" i="2"/>
  <c r="S9" i="2"/>
  <c r="R9" i="2"/>
  <c r="T8" i="2"/>
  <c r="AF1" i="2"/>
  <c r="AS1" i="2"/>
  <c r="C40" i="1" l="1"/>
  <c r="AV407" i="4"/>
  <c r="AV414" i="4"/>
  <c r="AV415" i="4"/>
  <c r="AV418" i="4"/>
  <c r="AV404" i="4"/>
  <c r="AV416" i="4"/>
  <c r="AV422" i="4"/>
  <c r="AV412" i="4"/>
  <c r="AV398" i="4"/>
  <c r="AV423" i="4"/>
  <c r="AV408" i="4"/>
  <c r="AV410" i="4"/>
  <c r="AV3" i="4"/>
  <c r="AV413" i="4"/>
  <c r="AV405" i="4"/>
  <c r="AV399" i="4"/>
  <c r="AV421" i="4"/>
  <c r="AV397" i="4"/>
  <c r="AV402" i="4"/>
  <c r="AV406" i="4"/>
  <c r="AV419" i="4"/>
  <c r="AV403" i="4"/>
  <c r="AV401" i="4"/>
  <c r="AV411" i="4"/>
  <c r="AV409" i="4"/>
  <c r="AV417" i="4"/>
  <c r="AV400" i="4"/>
  <c r="AV424" i="4"/>
  <c r="AV420" i="4"/>
  <c r="AV4" i="4"/>
  <c r="AV5" i="4"/>
  <c r="AV6" i="4"/>
  <c r="F39" i="1"/>
  <c r="F38" i="1"/>
  <c r="F37" i="1"/>
  <c r="F36" i="1"/>
  <c r="C33" i="1"/>
  <c r="C39" i="1"/>
  <c r="C36" i="1"/>
  <c r="C38" i="1"/>
  <c r="C37" i="1"/>
  <c r="C35" i="1"/>
  <c r="C34" i="1"/>
  <c r="H25" i="1"/>
  <c r="H24" i="1"/>
  <c r="G25" i="1"/>
  <c r="G24" i="1"/>
  <c r="G23" i="1"/>
  <c r="F24" i="1"/>
  <c r="F25" i="1"/>
  <c r="F23" i="1"/>
  <c r="F22" i="1"/>
  <c r="G39" i="1"/>
  <c r="G38" i="1"/>
  <c r="G37" i="1"/>
  <c r="E26" i="1"/>
  <c r="F26" i="1"/>
  <c r="G26" i="1"/>
  <c r="H26" i="1"/>
  <c r="I26" i="1"/>
  <c r="J26" i="1"/>
  <c r="D26" i="1"/>
  <c r="C26" i="1"/>
  <c r="G40" i="1"/>
  <c r="D40" i="1"/>
  <c r="E40" i="1"/>
  <c r="F40" i="1"/>
  <c r="H40" i="1"/>
  <c r="I40" i="1"/>
  <c r="H38" i="1"/>
  <c r="H39" i="1"/>
  <c r="E25" i="1"/>
  <c r="E24" i="1"/>
  <c r="E23" i="1"/>
  <c r="E22" i="1"/>
  <c r="E21" i="1"/>
  <c r="E39" i="1"/>
  <c r="E38" i="1"/>
  <c r="E37" i="1"/>
  <c r="E36" i="1"/>
  <c r="E35" i="1"/>
  <c r="D25" i="1"/>
  <c r="D24" i="1"/>
  <c r="D23" i="1"/>
  <c r="D22" i="1"/>
  <c r="D21" i="1"/>
  <c r="D20" i="1"/>
  <c r="D38" i="1"/>
  <c r="D37" i="1"/>
  <c r="D36" i="1"/>
  <c r="D35" i="1"/>
  <c r="D34" i="1"/>
  <c r="D39" i="1"/>
  <c r="C21" i="1"/>
  <c r="C19" i="1"/>
  <c r="C25" i="1"/>
  <c r="C24" i="1"/>
  <c r="C22" i="1"/>
  <c r="C23" i="1"/>
  <c r="C20" i="1"/>
  <c r="J40" i="1"/>
  <c r="AI3" i="4"/>
  <c r="AI9" i="4"/>
  <c r="AI8" i="4"/>
  <c r="AI7" i="4"/>
  <c r="AI6" i="4"/>
  <c r="AI5" i="4"/>
  <c r="AI4" i="4"/>
  <c r="AI308" i="4"/>
  <c r="AI320" i="4"/>
  <c r="AI304" i="4"/>
  <c r="AI316" i="4"/>
  <c r="AI328" i="4"/>
  <c r="AI301" i="4"/>
  <c r="AI313" i="4"/>
  <c r="AI303" i="4"/>
  <c r="AI315" i="4"/>
  <c r="AI327" i="4"/>
  <c r="AI302" i="4"/>
  <c r="AI314" i="4"/>
  <c r="AI300" i="4"/>
  <c r="AI312" i="4"/>
  <c r="AI326" i="4"/>
  <c r="AI325" i="4"/>
  <c r="AI310" i="4"/>
  <c r="AI322" i="4"/>
  <c r="AI317" i="4"/>
  <c r="AI329" i="4"/>
  <c r="AI309" i="4"/>
  <c r="AI324" i="4"/>
  <c r="AI318" i="4"/>
  <c r="AI319" i="4"/>
  <c r="AI307" i="4"/>
  <c r="AI299" i="4"/>
  <c r="AI311" i="4"/>
  <c r="AI305" i="4"/>
  <c r="AI321" i="4"/>
  <c r="AI323" i="4"/>
  <c r="AI306" i="4"/>
  <c r="AS3" i="2"/>
  <c r="AS9" i="2"/>
  <c r="AS15" i="2"/>
  <c r="AS21" i="2"/>
  <c r="AS27" i="2"/>
  <c r="AS33" i="2"/>
  <c r="AS39" i="2"/>
  <c r="AS45" i="2"/>
  <c r="AS51" i="2"/>
  <c r="AS57" i="2"/>
  <c r="AS63" i="2"/>
  <c r="AS69" i="2"/>
  <c r="AS75" i="2"/>
  <c r="AS81" i="2"/>
  <c r="AS87" i="2"/>
  <c r="AS93" i="2"/>
  <c r="AS4" i="2"/>
  <c r="AS8" i="2"/>
  <c r="AS14" i="2"/>
  <c r="AS20" i="2"/>
  <c r="AS26" i="2"/>
  <c r="AS32" i="2"/>
  <c r="AS38" i="2"/>
  <c r="AS44" i="2"/>
  <c r="AS50" i="2"/>
  <c r="AS56" i="2"/>
  <c r="AS62" i="2"/>
  <c r="AS68" i="2"/>
  <c r="AS74" i="2"/>
  <c r="AS80" i="2"/>
  <c r="AS7" i="2"/>
  <c r="AS13" i="2"/>
  <c r="AS19" i="2"/>
  <c r="AS25" i="2"/>
  <c r="AS31" i="2"/>
  <c r="AS37" i="2"/>
  <c r="AS43" i="2"/>
  <c r="AS49" i="2"/>
  <c r="AS55" i="2"/>
  <c r="AS61" i="2"/>
  <c r="AS67" i="2"/>
  <c r="AS73" i="2"/>
  <c r="AS79" i="2"/>
  <c r="AS85" i="2"/>
  <c r="AS6" i="2"/>
  <c r="AS12" i="2"/>
  <c r="AS18" i="2"/>
  <c r="AS24" i="2"/>
  <c r="AS30" i="2"/>
  <c r="AS36" i="2"/>
  <c r="AS42" i="2"/>
  <c r="AS48" i="2"/>
  <c r="AS54" i="2"/>
  <c r="AS60" i="2"/>
  <c r="AS66" i="2"/>
  <c r="AS72" i="2"/>
  <c r="AS78" i="2"/>
  <c r="AS84" i="2"/>
  <c r="AS90" i="2"/>
  <c r="AS10" i="2"/>
  <c r="AS16" i="2"/>
  <c r="AS22" i="2"/>
  <c r="AS28" i="2"/>
  <c r="AS34" i="2"/>
  <c r="AS40" i="2"/>
  <c r="AS46" i="2"/>
  <c r="AS52" i="2"/>
  <c r="AS58" i="2"/>
  <c r="AS64" i="2"/>
  <c r="AS70" i="2"/>
  <c r="AS76" i="2"/>
  <c r="AS82" i="2"/>
  <c r="AS88" i="2"/>
  <c r="AS94" i="2"/>
  <c r="AS91" i="2"/>
  <c r="AS98" i="2"/>
  <c r="AS104" i="2"/>
  <c r="AS5" i="2"/>
  <c r="AS41" i="2"/>
  <c r="AS77" i="2"/>
  <c r="AS89" i="2"/>
  <c r="AS83" i="2"/>
  <c r="AS97" i="2"/>
  <c r="AS103" i="2"/>
  <c r="AS109" i="2"/>
  <c r="AS53" i="2"/>
  <c r="AS35" i="2"/>
  <c r="AS71" i="2"/>
  <c r="AS105" i="2"/>
  <c r="AS92" i="2"/>
  <c r="AS96" i="2"/>
  <c r="AS102" i="2"/>
  <c r="AS108" i="2"/>
  <c r="AS29" i="2"/>
  <c r="AS65" i="2"/>
  <c r="AS99" i="2"/>
  <c r="AS101" i="2"/>
  <c r="AS107" i="2"/>
  <c r="AS23" i="2"/>
  <c r="AS59" i="2"/>
  <c r="AS95" i="2"/>
  <c r="AS100" i="2"/>
  <c r="AS106" i="2"/>
  <c r="AS17" i="2"/>
  <c r="AS11" i="2"/>
  <c r="AS47" i="2"/>
  <c r="AS86" i="2"/>
  <c r="AF68" i="2"/>
  <c r="AF62" i="2"/>
  <c r="AF56" i="2"/>
  <c r="AF50" i="2"/>
  <c r="AF44" i="2"/>
  <c r="AF38" i="2"/>
  <c r="AF32" i="2"/>
  <c r="AF26" i="2"/>
  <c r="AF20" i="2"/>
  <c r="AF63" i="2"/>
  <c r="AF57" i="2"/>
  <c r="AF51" i="2"/>
  <c r="AF45" i="2"/>
  <c r="AF39" i="2"/>
  <c r="AF33" i="2"/>
  <c r="AF27" i="2"/>
  <c r="AF64" i="2"/>
  <c r="AF58" i="2"/>
  <c r="AF65" i="2"/>
  <c r="AF59" i="2"/>
  <c r="AF53" i="2"/>
  <c r="AF66" i="2"/>
  <c r="AF60" i="2"/>
  <c r="AF54" i="2"/>
  <c r="AF48" i="2"/>
  <c r="AF42" i="2"/>
  <c r="AF36" i="2"/>
  <c r="AF30" i="2"/>
  <c r="AF24" i="2"/>
  <c r="AF31" i="2"/>
  <c r="AF29" i="2"/>
  <c r="AF37" i="2"/>
  <c r="AF35" i="2"/>
  <c r="AF23" i="2"/>
  <c r="AF18" i="2"/>
  <c r="AF12" i="2"/>
  <c r="AF61" i="2"/>
  <c r="AF22" i="2"/>
  <c r="AF67" i="2"/>
  <c r="AF43" i="2"/>
  <c r="AF41" i="2"/>
  <c r="AF21" i="2"/>
  <c r="AF40" i="2"/>
  <c r="AF49" i="2"/>
  <c r="AF47" i="2"/>
  <c r="AF19" i="2"/>
  <c r="AF13" i="2"/>
  <c r="AF28" i="2"/>
  <c r="AF14" i="2"/>
  <c r="AF15" i="2"/>
  <c r="AF9" i="2"/>
  <c r="AF16" i="2"/>
  <c r="AF34" i="2"/>
  <c r="AF55" i="2"/>
  <c r="AF46" i="2"/>
  <c r="AF10" i="2"/>
  <c r="AF52" i="2"/>
  <c r="AF25" i="2"/>
  <c r="AF17" i="2"/>
  <c r="AF11" i="2"/>
  <c r="AF4" i="2"/>
  <c r="AF8" i="2"/>
  <c r="AF5" i="2"/>
  <c r="AF6" i="2"/>
  <c r="AF3" i="2"/>
  <c r="AF7" i="2"/>
  <c r="L15" i="4" a="1"/>
  <c r="N13" i="4"/>
  <c r="P13" i="4" s="1"/>
  <c r="K14" i="4"/>
  <c r="AU7" i="4" s="1"/>
  <c r="L14" i="4"/>
  <c r="AV7" i="4" s="1"/>
  <c r="A15" i="9"/>
  <c r="T11" i="4"/>
  <c r="S11" i="4"/>
  <c r="O12" i="4"/>
  <c r="R10" i="2"/>
  <c r="S10" i="2"/>
  <c r="T9" i="2"/>
  <c r="N10" i="2"/>
  <c r="O10" i="2"/>
  <c r="P9" i="2"/>
  <c r="AT1" i="2"/>
  <c r="AT3" i="2" s="1"/>
  <c r="AG1" i="2"/>
  <c r="T12" i="4" l="1"/>
  <c r="U11" i="4"/>
  <c r="AG27" i="2"/>
  <c r="AG47" i="2"/>
  <c r="AG17" i="2"/>
  <c r="AG5" i="2"/>
  <c r="AG43" i="2"/>
  <c r="AG19" i="2"/>
  <c r="AG38" i="2"/>
  <c r="AG58" i="2"/>
  <c r="AG28" i="2"/>
  <c r="AG49" i="2"/>
  <c r="AG57" i="2"/>
  <c r="AG26" i="2"/>
  <c r="AG46" i="2"/>
  <c r="AG63" i="2"/>
  <c r="AG68" i="2"/>
  <c r="AG30" i="2"/>
  <c r="AG64" i="2"/>
  <c r="AG45" i="2"/>
  <c r="AG52" i="2"/>
  <c r="AG55" i="2"/>
  <c r="AG66" i="2"/>
  <c r="AG22" i="2"/>
  <c r="AG13" i="2"/>
  <c r="AG9" i="2"/>
  <c r="AG65" i="2"/>
  <c r="AG51" i="2"/>
  <c r="AG12" i="2"/>
  <c r="AG42" i="2"/>
  <c r="AG33" i="2"/>
  <c r="AG62" i="2"/>
  <c r="AG41" i="2"/>
  <c r="AG67" i="2"/>
  <c r="AG31" i="2"/>
  <c r="AG54" i="2"/>
  <c r="AG53" i="2"/>
  <c r="AG8" i="2"/>
  <c r="AG59" i="2"/>
  <c r="AG36" i="2"/>
  <c r="AG48" i="2"/>
  <c r="AG16" i="2"/>
  <c r="AG6" i="2"/>
  <c r="AG25" i="2"/>
  <c r="AG23" i="2"/>
  <c r="AG24" i="2"/>
  <c r="AG3" i="2"/>
  <c r="AG4" i="2"/>
  <c r="AG21" i="2"/>
  <c r="AG50" i="2"/>
  <c r="AG37" i="2"/>
  <c r="AG14" i="2"/>
  <c r="AG11" i="2"/>
  <c r="AG20" i="2"/>
  <c r="AG29" i="2"/>
  <c r="AG7" i="2"/>
  <c r="AG44" i="2"/>
  <c r="AG15" i="2"/>
  <c r="AG40" i="2"/>
  <c r="AG32" i="2"/>
  <c r="AG18" i="2"/>
  <c r="AG61" i="2"/>
  <c r="AG35" i="2"/>
  <c r="AG39" i="2"/>
  <c r="AG60" i="2"/>
  <c r="AG56" i="2"/>
  <c r="AG34" i="2"/>
  <c r="AG10" i="2"/>
  <c r="AT10" i="2"/>
  <c r="AT16" i="2"/>
  <c r="AT22" i="2"/>
  <c r="AT28" i="2"/>
  <c r="AT34" i="2"/>
  <c r="AT40" i="2"/>
  <c r="AT46" i="2"/>
  <c r="AT52" i="2"/>
  <c r="AT58" i="2"/>
  <c r="AT64" i="2"/>
  <c r="AT70" i="2"/>
  <c r="AT76" i="2"/>
  <c r="AT82" i="2"/>
  <c r="AT9" i="2"/>
  <c r="AT15" i="2"/>
  <c r="AT21" i="2"/>
  <c r="AT27" i="2"/>
  <c r="AT33" i="2"/>
  <c r="AT39" i="2"/>
  <c r="AT45" i="2"/>
  <c r="AT51" i="2"/>
  <c r="AT57" i="2"/>
  <c r="AT63" i="2"/>
  <c r="AT69" i="2"/>
  <c r="AT75" i="2"/>
  <c r="AT81" i="2"/>
  <c r="AT87" i="2"/>
  <c r="AT93" i="2"/>
  <c r="AT4" i="2"/>
  <c r="AT8" i="2"/>
  <c r="AT14" i="2"/>
  <c r="AT20" i="2"/>
  <c r="AT26" i="2"/>
  <c r="AT32" i="2"/>
  <c r="AT38" i="2"/>
  <c r="AT44" i="2"/>
  <c r="AT50" i="2"/>
  <c r="AT56" i="2"/>
  <c r="AT62" i="2"/>
  <c r="AT68" i="2"/>
  <c r="AT74" i="2"/>
  <c r="AT7" i="2"/>
  <c r="AT13" i="2"/>
  <c r="AT19" i="2"/>
  <c r="AT25" i="2"/>
  <c r="AT31" i="2"/>
  <c r="AT37" i="2"/>
  <c r="AT43" i="2"/>
  <c r="AT49" i="2"/>
  <c r="AT55" i="2"/>
  <c r="AT61" i="2"/>
  <c r="AT67" i="2"/>
  <c r="AT73" i="2"/>
  <c r="AT79" i="2"/>
  <c r="AT85" i="2"/>
  <c r="AT91" i="2"/>
  <c r="AT6" i="2"/>
  <c r="AT12" i="2"/>
  <c r="AT18" i="2"/>
  <c r="AT24" i="2"/>
  <c r="AT30" i="2"/>
  <c r="AT36" i="2"/>
  <c r="AT42" i="2"/>
  <c r="AT48" i="2"/>
  <c r="AT54" i="2"/>
  <c r="AT60" i="2"/>
  <c r="AT66" i="2"/>
  <c r="AT72" i="2"/>
  <c r="AT78" i="2"/>
  <c r="AT84" i="2"/>
  <c r="AT90" i="2"/>
  <c r="AT11" i="2"/>
  <c r="AT47" i="2"/>
  <c r="AT86" i="2"/>
  <c r="AT17" i="2"/>
  <c r="AT53" i="2"/>
  <c r="AT98" i="2"/>
  <c r="AT104" i="2"/>
  <c r="AT5" i="2"/>
  <c r="AT41" i="2"/>
  <c r="AT77" i="2"/>
  <c r="AT89" i="2"/>
  <c r="AT83" i="2"/>
  <c r="AT94" i="2"/>
  <c r="AT97" i="2"/>
  <c r="AT103" i="2"/>
  <c r="AT109" i="2"/>
  <c r="AT35" i="2"/>
  <c r="AT71" i="2"/>
  <c r="AT88" i="2"/>
  <c r="AT92" i="2"/>
  <c r="AT96" i="2"/>
  <c r="AT102" i="2"/>
  <c r="AT108" i="2"/>
  <c r="AT29" i="2"/>
  <c r="AT65" i="2"/>
  <c r="AT80" i="2"/>
  <c r="AT101" i="2"/>
  <c r="AT107" i="2"/>
  <c r="AT100" i="2"/>
  <c r="AT23" i="2"/>
  <c r="AT59" i="2"/>
  <c r="AT95" i="2"/>
  <c r="AT106" i="2"/>
  <c r="AT99" i="2"/>
  <c r="AT105" i="2"/>
  <c r="L16" i="4" a="1"/>
  <c r="N14" i="4"/>
  <c r="P14" i="4" s="1"/>
  <c r="K15" i="4"/>
  <c r="L15" i="4"/>
  <c r="AV8" i="4" s="1"/>
  <c r="A16" i="9"/>
  <c r="S12" i="4"/>
  <c r="U12" i="4" s="1"/>
  <c r="O14" i="4"/>
  <c r="O13" i="4"/>
  <c r="N11" i="2"/>
  <c r="O11" i="2"/>
  <c r="P10" i="2"/>
  <c r="K18" i="1" a="1"/>
  <c r="K32" i="1" a="1"/>
  <c r="T10" i="2"/>
  <c r="S11" i="2"/>
  <c r="R11" i="2"/>
  <c r="AH4" i="2" l="1"/>
  <c r="AU8" i="4"/>
  <c r="C27" i="1"/>
  <c r="K76" i="1" s="1"/>
  <c r="C41" i="1"/>
  <c r="K77" i="1" s="1"/>
  <c r="K41" i="1"/>
  <c r="J41" i="1"/>
  <c r="I41" i="1"/>
  <c r="H41" i="1"/>
  <c r="G41" i="1"/>
  <c r="F41" i="1"/>
  <c r="E41" i="1"/>
  <c r="D41" i="1"/>
  <c r="L17" i="4" a="1"/>
  <c r="N15" i="4"/>
  <c r="P15" i="4" s="1"/>
  <c r="K16" i="4"/>
  <c r="AH10" i="4" s="1"/>
  <c r="L16" i="4"/>
  <c r="AI10" i="4" s="1"/>
  <c r="A17" i="9"/>
  <c r="S13" i="4"/>
  <c r="U13" i="4" s="1"/>
  <c r="T13" i="4"/>
  <c r="I27" i="1"/>
  <c r="E27" i="1"/>
  <c r="J27" i="1"/>
  <c r="K27" i="1"/>
  <c r="D27" i="1"/>
  <c r="F27" i="1"/>
  <c r="H27" i="1"/>
  <c r="G27" i="1"/>
  <c r="R12" i="2"/>
  <c r="S12" i="2"/>
  <c r="T11" i="2"/>
  <c r="K32" i="1"/>
  <c r="K36" i="1"/>
  <c r="K37" i="1"/>
  <c r="K39" i="1"/>
  <c r="K35" i="1"/>
  <c r="K34" i="1"/>
  <c r="K33" i="1"/>
  <c r="K38" i="1"/>
  <c r="K18" i="1"/>
  <c r="K24" i="1"/>
  <c r="K25" i="1"/>
  <c r="K20" i="1"/>
  <c r="K19" i="1"/>
  <c r="K22" i="1"/>
  <c r="K21" i="1"/>
  <c r="K23" i="1"/>
  <c r="N12" i="2"/>
  <c r="O12" i="2"/>
  <c r="P11" i="2"/>
  <c r="L18" i="4" l="1" a="1"/>
  <c r="N16" i="4"/>
  <c r="P16" i="4" s="1"/>
  <c r="K17" i="4"/>
  <c r="AU9" i="4" s="1"/>
  <c r="L17" i="4"/>
  <c r="AV9" i="4" s="1"/>
  <c r="A18" i="9"/>
  <c r="T14" i="4"/>
  <c r="S14" i="4"/>
  <c r="U14" i="4" s="1"/>
  <c r="O15" i="4"/>
  <c r="O16" i="4"/>
  <c r="N13" i="2"/>
  <c r="O13" i="2"/>
  <c r="P12" i="2"/>
  <c r="L18" i="1" a="1"/>
  <c r="T12" i="2"/>
  <c r="S13" i="2"/>
  <c r="R13" i="2"/>
  <c r="L32" i="1" a="1"/>
  <c r="L19" i="4" l="1" a="1"/>
  <c r="N17" i="4"/>
  <c r="K18" i="4"/>
  <c r="AU10" i="4" s="1"/>
  <c r="L18" i="4"/>
  <c r="AV10" i="4" s="1"/>
  <c r="A19" i="9"/>
  <c r="S15" i="4"/>
  <c r="U15" i="4" s="1"/>
  <c r="T15" i="4"/>
  <c r="O17" i="4"/>
  <c r="Q16" i="4"/>
  <c r="L33" i="1"/>
  <c r="L32" i="1"/>
  <c r="L39" i="1"/>
  <c r="L40" i="1"/>
  <c r="L35" i="1"/>
  <c r="L38" i="1"/>
  <c r="L37" i="1"/>
  <c r="L36" i="1"/>
  <c r="L34" i="1"/>
  <c r="R14" i="2"/>
  <c r="S14" i="2"/>
  <c r="T13" i="2"/>
  <c r="L19" i="1"/>
  <c r="L18" i="1"/>
  <c r="L26" i="1"/>
  <c r="L25" i="1"/>
  <c r="L24" i="1"/>
  <c r="L23" i="1"/>
  <c r="L22" i="1"/>
  <c r="L21" i="1"/>
  <c r="L20" i="1"/>
  <c r="N14" i="2"/>
  <c r="O14" i="2"/>
  <c r="P13" i="2"/>
  <c r="L20" i="4" l="1" a="1"/>
  <c r="N18" i="4"/>
  <c r="Q17" i="4"/>
  <c r="P17" i="4"/>
  <c r="K19" i="4"/>
  <c r="AU11" i="4" s="1"/>
  <c r="L19" i="4"/>
  <c r="AV11" i="4" s="1"/>
  <c r="A20" i="9"/>
  <c r="S16" i="4"/>
  <c r="T16" i="4"/>
  <c r="O18" i="4"/>
  <c r="N15" i="2"/>
  <c r="O15" i="2"/>
  <c r="P14" i="2"/>
  <c r="R15" i="2"/>
  <c r="S15" i="2"/>
  <c r="T14" i="2"/>
  <c r="V16" i="4" l="1"/>
  <c r="U16" i="4"/>
  <c r="L21" i="4" a="1"/>
  <c r="N19" i="4"/>
  <c r="Q18" i="4"/>
  <c r="P18" i="4"/>
  <c r="K20" i="4"/>
  <c r="AH11" i="4" s="1"/>
  <c r="L20" i="4"/>
  <c r="AI11" i="4" s="1"/>
  <c r="A21" i="9"/>
  <c r="S17" i="4"/>
  <c r="U17" i="4" s="1"/>
  <c r="T17" i="4"/>
  <c r="O19" i="4"/>
  <c r="R16" i="2"/>
  <c r="S16" i="2"/>
  <c r="T15" i="2"/>
  <c r="N16" i="2"/>
  <c r="O16" i="2"/>
  <c r="P15" i="2"/>
  <c r="L22" i="4" l="1" a="1"/>
  <c r="N20" i="4"/>
  <c r="Q19" i="4"/>
  <c r="P19" i="4"/>
  <c r="K21" i="4"/>
  <c r="AU12" i="4" s="1"/>
  <c r="L21" i="4"/>
  <c r="AV12" i="4" s="1"/>
  <c r="A22" i="9"/>
  <c r="S18" i="4"/>
  <c r="U18" i="4" s="1"/>
  <c r="V17" i="4"/>
  <c r="T18" i="4"/>
  <c r="O20" i="4"/>
  <c r="N17" i="2"/>
  <c r="O17" i="2"/>
  <c r="P16" i="2"/>
  <c r="R17" i="2"/>
  <c r="S17" i="2"/>
  <c r="T16" i="2"/>
  <c r="L23" i="4" l="1" a="1"/>
  <c r="N21" i="4"/>
  <c r="Q20" i="4"/>
  <c r="P20" i="4"/>
  <c r="K22" i="4"/>
  <c r="AH12" i="4" s="1"/>
  <c r="L22" i="4"/>
  <c r="AI12" i="4" s="1"/>
  <c r="A23" i="9"/>
  <c r="V18" i="4"/>
  <c r="S19" i="4"/>
  <c r="U19" i="4" s="1"/>
  <c r="T19" i="4"/>
  <c r="O21" i="4"/>
  <c r="T17" i="2"/>
  <c r="S18" i="2"/>
  <c r="R18" i="2"/>
  <c r="N18" i="2"/>
  <c r="O18" i="2"/>
  <c r="P17" i="2"/>
  <c r="L24" i="4" l="1" a="1"/>
  <c r="N22" i="4"/>
  <c r="Q21" i="4"/>
  <c r="P21" i="4"/>
  <c r="K23" i="4"/>
  <c r="AU13" i="4" s="1"/>
  <c r="L23" i="4"/>
  <c r="AV13" i="4" s="1"/>
  <c r="A24" i="9"/>
  <c r="V19" i="4"/>
  <c r="S20" i="4"/>
  <c r="U20" i="4" s="1"/>
  <c r="T20" i="4"/>
  <c r="O22" i="4"/>
  <c r="N19" i="2"/>
  <c r="O19" i="2"/>
  <c r="P18" i="2"/>
  <c r="R19" i="2"/>
  <c r="S19" i="2"/>
  <c r="T18" i="2"/>
  <c r="L25" i="4" l="1" a="1"/>
  <c r="N23" i="4"/>
  <c r="Q22" i="4"/>
  <c r="P22" i="4"/>
  <c r="K24" i="4"/>
  <c r="AH13" i="4" s="1"/>
  <c r="L24" i="4"/>
  <c r="AI13" i="4" s="1"/>
  <c r="A25" i="9"/>
  <c r="V20" i="4"/>
  <c r="S21" i="4"/>
  <c r="U21" i="4" s="1"/>
  <c r="T21" i="4"/>
  <c r="O23" i="4"/>
  <c r="S20" i="2"/>
  <c r="T19" i="2"/>
  <c r="R20" i="2"/>
  <c r="N20" i="2"/>
  <c r="O20" i="2"/>
  <c r="P19" i="2"/>
  <c r="L26" i="4" l="1" a="1"/>
  <c r="N24" i="4"/>
  <c r="Q23" i="4"/>
  <c r="P23" i="4"/>
  <c r="K25" i="4"/>
  <c r="AH14" i="4" s="1"/>
  <c r="L25" i="4"/>
  <c r="AI14" i="4" s="1"/>
  <c r="A26" i="9"/>
  <c r="T22" i="4"/>
  <c r="S22" i="4"/>
  <c r="U22" i="4" s="1"/>
  <c r="V21" i="4"/>
  <c r="O24" i="4"/>
  <c r="O21" i="2"/>
  <c r="N21" i="2"/>
  <c r="P20" i="2"/>
  <c r="R21" i="2"/>
  <c r="S21" i="2"/>
  <c r="T20" i="2"/>
  <c r="L27" i="4" l="1" a="1"/>
  <c r="N25" i="4"/>
  <c r="Q24" i="4"/>
  <c r="P24" i="4"/>
  <c r="K26" i="4"/>
  <c r="AH15" i="4" s="1"/>
  <c r="L26" i="4"/>
  <c r="AI15" i="4" s="1"/>
  <c r="A27" i="9"/>
  <c r="T23" i="4"/>
  <c r="V22" i="4"/>
  <c r="S23" i="4"/>
  <c r="U23" i="4" s="1"/>
  <c r="O25" i="4"/>
  <c r="T21" i="2"/>
  <c r="S22" i="2"/>
  <c r="R22" i="2"/>
  <c r="N22" i="2"/>
  <c r="O22" i="2"/>
  <c r="P21" i="2"/>
  <c r="L28" i="4" l="1" a="1"/>
  <c r="N26" i="4"/>
  <c r="Q25" i="4"/>
  <c r="P25" i="4"/>
  <c r="K27" i="4"/>
  <c r="L27" i="4"/>
  <c r="AI16" i="4" s="1"/>
  <c r="A28" i="9"/>
  <c r="S24" i="4"/>
  <c r="U24" i="4" s="1"/>
  <c r="T24" i="4"/>
  <c r="V23" i="4"/>
  <c r="O26" i="4"/>
  <c r="O23" i="2"/>
  <c r="N23" i="2"/>
  <c r="P22" i="2"/>
  <c r="R23" i="2"/>
  <c r="S23" i="2"/>
  <c r="T22" i="2"/>
  <c r="AH16" i="4" l="1"/>
  <c r="L29" i="4" a="1"/>
  <c r="N27" i="4"/>
  <c r="P26" i="4"/>
  <c r="Q26" i="4"/>
  <c r="K28" i="4"/>
  <c r="AH17" i="4" s="1"/>
  <c r="L28" i="4"/>
  <c r="AI17" i="4" s="1"/>
  <c r="A29" i="9"/>
  <c r="V24" i="4"/>
  <c r="T25" i="4"/>
  <c r="S25" i="4"/>
  <c r="U25" i="4" s="1"/>
  <c r="O27" i="4"/>
  <c r="S24" i="2"/>
  <c r="T23" i="2"/>
  <c r="R24" i="2"/>
  <c r="N24" i="2"/>
  <c r="O24" i="2"/>
  <c r="P23" i="2"/>
  <c r="L30" i="4" l="1" a="1"/>
  <c r="N28" i="4"/>
  <c r="P27" i="4"/>
  <c r="Q27" i="4"/>
  <c r="K29" i="4"/>
  <c r="AH18" i="4" s="1"/>
  <c r="L29" i="4"/>
  <c r="AI18" i="4" s="1"/>
  <c r="A30" i="9"/>
  <c r="T26" i="4"/>
  <c r="V25" i="4"/>
  <c r="S26" i="4"/>
  <c r="U26" i="4" s="1"/>
  <c r="O28" i="4"/>
  <c r="N25" i="2"/>
  <c r="O25" i="2"/>
  <c r="P24" i="2"/>
  <c r="R25" i="2"/>
  <c r="S25" i="2"/>
  <c r="T24" i="2"/>
  <c r="L31" i="4" l="1" a="1"/>
  <c r="N29" i="4"/>
  <c r="Q28" i="4"/>
  <c r="P28" i="4"/>
  <c r="K30" i="4"/>
  <c r="AU14" i="4" s="1"/>
  <c r="L30" i="4"/>
  <c r="AV14" i="4" s="1"/>
  <c r="A31" i="9"/>
  <c r="V26" i="4"/>
  <c r="S27" i="4"/>
  <c r="U27" i="4" s="1"/>
  <c r="T27" i="4"/>
  <c r="O29" i="4"/>
  <c r="T25" i="2"/>
  <c r="S26" i="2"/>
  <c r="R26" i="2"/>
  <c r="N26" i="2"/>
  <c r="O26" i="2"/>
  <c r="P25" i="2"/>
  <c r="L32" i="4" l="1" a="1"/>
  <c r="N30" i="4"/>
  <c r="Q29" i="4"/>
  <c r="P29" i="4"/>
  <c r="K31" i="4"/>
  <c r="AH19" i="4" s="1"/>
  <c r="L31" i="4"/>
  <c r="AI19" i="4" s="1"/>
  <c r="A32" i="9"/>
  <c r="T28" i="4"/>
  <c r="S28" i="4"/>
  <c r="U28" i="4" s="1"/>
  <c r="V27" i="4"/>
  <c r="O30" i="4"/>
  <c r="N27" i="2"/>
  <c r="O27" i="2"/>
  <c r="P26" i="2"/>
  <c r="R27" i="2"/>
  <c r="S27" i="2"/>
  <c r="T26" i="2"/>
  <c r="L33" i="4" l="1" a="1"/>
  <c r="N31" i="4"/>
  <c r="Q30" i="4"/>
  <c r="P30" i="4"/>
  <c r="L32" i="4"/>
  <c r="AI20" i="4" s="1"/>
  <c r="K32" i="4"/>
  <c r="AH20" i="4" s="1"/>
  <c r="A33" i="9"/>
  <c r="V28" i="4"/>
  <c r="S29" i="4"/>
  <c r="U29" i="4" s="1"/>
  <c r="T29" i="4"/>
  <c r="O31" i="4"/>
  <c r="N28" i="2"/>
  <c r="O28" i="2"/>
  <c r="P27" i="2"/>
  <c r="T27" i="2"/>
  <c r="R28" i="2"/>
  <c r="S28" i="2"/>
  <c r="L34" i="4" l="1" a="1"/>
  <c r="N32" i="4"/>
  <c r="Q31" i="4"/>
  <c r="P31" i="4"/>
  <c r="K33" i="4"/>
  <c r="AU15" i="4" s="1"/>
  <c r="L33" i="4"/>
  <c r="AV15" i="4" s="1"/>
  <c r="A34" i="9"/>
  <c r="V29" i="4"/>
  <c r="T30" i="4"/>
  <c r="S30" i="4"/>
  <c r="U30" i="4" s="1"/>
  <c r="O32" i="4"/>
  <c r="R29" i="2"/>
  <c r="T28" i="2"/>
  <c r="S29" i="2"/>
  <c r="O29" i="2"/>
  <c r="N29" i="2"/>
  <c r="P28" i="2"/>
  <c r="L35" i="4" l="1" a="1"/>
  <c r="N33" i="4"/>
  <c r="Q32" i="4"/>
  <c r="P32" i="4"/>
  <c r="K34" i="4"/>
  <c r="AH21" i="4" s="1"/>
  <c r="L34" i="4"/>
  <c r="AI21" i="4" s="1"/>
  <c r="A35" i="9"/>
  <c r="S31" i="4"/>
  <c r="U31" i="4" s="1"/>
  <c r="T31" i="4"/>
  <c r="V30" i="4"/>
  <c r="O33" i="4"/>
  <c r="T29" i="2"/>
  <c r="R30" i="2"/>
  <c r="S30" i="2"/>
  <c r="N30" i="2"/>
  <c r="O30" i="2"/>
  <c r="P29" i="2"/>
  <c r="L36" i="4" l="1" a="1"/>
  <c r="N34" i="4"/>
  <c r="Q33" i="4"/>
  <c r="P33" i="4"/>
  <c r="K35" i="4"/>
  <c r="AH22" i="4" s="1"/>
  <c r="L35" i="4"/>
  <c r="AI22" i="4" s="1"/>
  <c r="A36" i="9"/>
  <c r="T32" i="4"/>
  <c r="V31" i="4"/>
  <c r="S32" i="4"/>
  <c r="U32" i="4" s="1"/>
  <c r="O34" i="4"/>
  <c r="R31" i="2"/>
  <c r="T30" i="2"/>
  <c r="S31" i="2"/>
  <c r="N31" i="2"/>
  <c r="O31" i="2"/>
  <c r="P30" i="2"/>
  <c r="L37" i="4" l="1" a="1"/>
  <c r="N35" i="4"/>
  <c r="Q34" i="4"/>
  <c r="P34" i="4"/>
  <c r="K36" i="4"/>
  <c r="L36" i="4"/>
  <c r="AV16" i="4" s="1"/>
  <c r="A37" i="9"/>
  <c r="T33" i="4"/>
  <c r="V32" i="4"/>
  <c r="S33" i="4"/>
  <c r="U33" i="4" s="1"/>
  <c r="O35" i="4"/>
  <c r="O32" i="2"/>
  <c r="N32" i="2"/>
  <c r="P31" i="2"/>
  <c r="T31" i="2"/>
  <c r="R32" i="2"/>
  <c r="S32" i="2"/>
  <c r="AU16" i="4" l="1"/>
  <c r="L38" i="4" a="1"/>
  <c r="N36" i="4"/>
  <c r="Q35" i="4"/>
  <c r="P35" i="4"/>
  <c r="K37" i="4"/>
  <c r="AH23" i="4" s="1"/>
  <c r="L37" i="4"/>
  <c r="AI23" i="4" s="1"/>
  <c r="A38" i="9"/>
  <c r="S34" i="4"/>
  <c r="U34" i="4" s="1"/>
  <c r="T34" i="4"/>
  <c r="V33" i="4"/>
  <c r="O36" i="4"/>
  <c r="N33" i="2"/>
  <c r="O33" i="2"/>
  <c r="P32" i="2"/>
  <c r="R33" i="2"/>
  <c r="S33" i="2"/>
  <c r="T32" i="2"/>
  <c r="L39" i="4" l="1" a="1"/>
  <c r="N37" i="4"/>
  <c r="Q36" i="4"/>
  <c r="P36" i="4"/>
  <c r="K38" i="4"/>
  <c r="AU17" i="4" s="1"/>
  <c r="L38" i="4"/>
  <c r="AV17" i="4" s="1"/>
  <c r="A39" i="9"/>
  <c r="S35" i="4"/>
  <c r="U35" i="4" s="1"/>
  <c r="V34" i="4"/>
  <c r="T35" i="4"/>
  <c r="O37" i="4"/>
  <c r="R34" i="2"/>
  <c r="S34" i="2"/>
  <c r="T33" i="2"/>
  <c r="N34" i="2"/>
  <c r="O34" i="2"/>
  <c r="P33" i="2"/>
  <c r="L40" i="4" l="1" a="1"/>
  <c r="N38" i="4"/>
  <c r="Q37" i="4"/>
  <c r="P37" i="4"/>
  <c r="K39" i="4"/>
  <c r="AU18" i="4" s="1"/>
  <c r="L39" i="4"/>
  <c r="AV18" i="4" s="1"/>
  <c r="A40" i="9"/>
  <c r="T36" i="4"/>
  <c r="V35" i="4"/>
  <c r="S36" i="4"/>
  <c r="U36" i="4" s="1"/>
  <c r="O38" i="4"/>
  <c r="R35" i="2"/>
  <c r="S35" i="2"/>
  <c r="T34" i="2"/>
  <c r="O35" i="2"/>
  <c r="N35" i="2"/>
  <c r="P34" i="2"/>
  <c r="L41" i="4" l="1" a="1"/>
  <c r="N39" i="4"/>
  <c r="Q38" i="4"/>
  <c r="P38" i="4"/>
  <c r="K40" i="4"/>
  <c r="AH24" i="4" s="1"/>
  <c r="L40" i="4"/>
  <c r="AI24" i="4" s="1"/>
  <c r="A41" i="9"/>
  <c r="V36" i="4"/>
  <c r="S37" i="4"/>
  <c r="U37" i="4" s="1"/>
  <c r="T37" i="4"/>
  <c r="O39" i="4"/>
  <c r="N36" i="2"/>
  <c r="O36" i="2"/>
  <c r="P35" i="2"/>
  <c r="T35" i="2"/>
  <c r="S36" i="2"/>
  <c r="R36" i="2"/>
  <c r="L42" i="4" l="1" a="1"/>
  <c r="N40" i="4"/>
  <c r="Q39" i="4"/>
  <c r="P39" i="4"/>
  <c r="K41" i="4"/>
  <c r="L41" i="4"/>
  <c r="AI25" i="4" s="1"/>
  <c r="A42" i="9"/>
  <c r="V37" i="4"/>
  <c r="S38" i="4"/>
  <c r="U38" i="4" s="1"/>
  <c r="T38" i="4"/>
  <c r="O40" i="4"/>
  <c r="R37" i="2"/>
  <c r="S37" i="2"/>
  <c r="T36" i="2"/>
  <c r="N37" i="2"/>
  <c r="O37" i="2"/>
  <c r="P36" i="2"/>
  <c r="AH25" i="4" l="1"/>
  <c r="L43" i="4" a="1"/>
  <c r="N41" i="4"/>
  <c r="Q40" i="4"/>
  <c r="P40" i="4"/>
  <c r="K42" i="4"/>
  <c r="AH26" i="4" s="1"/>
  <c r="L42" i="4"/>
  <c r="AI26" i="4" s="1"/>
  <c r="A43" i="9"/>
  <c r="T39" i="4"/>
  <c r="V38" i="4"/>
  <c r="S39" i="4"/>
  <c r="U39" i="4" s="1"/>
  <c r="O41" i="4"/>
  <c r="N38" i="2"/>
  <c r="O38" i="2"/>
  <c r="P37" i="2"/>
  <c r="T37" i="2"/>
  <c r="S38" i="2"/>
  <c r="R38" i="2"/>
  <c r="L44" i="4" l="1" a="1"/>
  <c r="N42" i="4"/>
  <c r="Q41" i="4"/>
  <c r="P41" i="4"/>
  <c r="K43" i="4"/>
  <c r="AU19" i="4" s="1"/>
  <c r="L43" i="4"/>
  <c r="AV19" i="4" s="1"/>
  <c r="A44" i="9"/>
  <c r="T40" i="4"/>
  <c r="V39" i="4"/>
  <c r="S40" i="4"/>
  <c r="U40" i="4" s="1"/>
  <c r="O42" i="4"/>
  <c r="T38" i="2"/>
  <c r="R39" i="2"/>
  <c r="S39" i="2"/>
  <c r="N39" i="2"/>
  <c r="O39" i="2"/>
  <c r="P38" i="2"/>
  <c r="L45" i="4" l="1" a="1"/>
  <c r="N43" i="4"/>
  <c r="P42" i="4"/>
  <c r="Q42" i="4"/>
  <c r="L44" i="4"/>
  <c r="AI27" i="4" s="1"/>
  <c r="K44" i="4"/>
  <c r="AH27" i="4" s="1"/>
  <c r="A45" i="9"/>
  <c r="T41" i="4"/>
  <c r="V40" i="4"/>
  <c r="S41" i="4"/>
  <c r="U41" i="4" s="1"/>
  <c r="O43" i="4"/>
  <c r="T39" i="2"/>
  <c r="R40" i="2"/>
  <c r="S40" i="2"/>
  <c r="N40" i="2"/>
  <c r="O40" i="2"/>
  <c r="P39" i="2"/>
  <c r="L46" i="4" l="1" a="1"/>
  <c r="N44" i="4"/>
  <c r="P43" i="4"/>
  <c r="Q43" i="4"/>
  <c r="A46" i="9"/>
  <c r="K45" i="4"/>
  <c r="AU20" i="4" s="1"/>
  <c r="L45" i="4"/>
  <c r="AV20" i="4" s="1"/>
  <c r="T42" i="4"/>
  <c r="V41" i="4"/>
  <c r="S42" i="4"/>
  <c r="U42" i="4" s="1"/>
  <c r="O44" i="4"/>
  <c r="N41" i="2"/>
  <c r="O41" i="2"/>
  <c r="P40" i="2"/>
  <c r="T40" i="2"/>
  <c r="R41" i="2"/>
  <c r="S41" i="2"/>
  <c r="L47" i="4" l="1" a="1"/>
  <c r="N45" i="4"/>
  <c r="Q44" i="4"/>
  <c r="P44" i="4"/>
  <c r="K46" i="4"/>
  <c r="AH28" i="4" s="1"/>
  <c r="L46" i="4"/>
  <c r="AI28" i="4" s="1"/>
  <c r="A47" i="9"/>
  <c r="T43" i="4"/>
  <c r="V42" i="4"/>
  <c r="S43" i="4"/>
  <c r="U43" i="4" s="1"/>
  <c r="O45" i="4"/>
  <c r="T41" i="2"/>
  <c r="R42" i="2"/>
  <c r="S42" i="2"/>
  <c r="N42" i="2"/>
  <c r="O42" i="2"/>
  <c r="P41" i="2"/>
  <c r="L48" i="4" l="1" a="1"/>
  <c r="N46" i="4"/>
  <c r="Q45" i="4"/>
  <c r="P45" i="4"/>
  <c r="K47" i="4"/>
  <c r="L47" i="4"/>
  <c r="AI29" i="4" s="1"/>
  <c r="A48" i="9"/>
  <c r="T44" i="4"/>
  <c r="V43" i="4"/>
  <c r="S44" i="4"/>
  <c r="U44" i="4" s="1"/>
  <c r="O46" i="4"/>
  <c r="N43" i="2"/>
  <c r="O43" i="2"/>
  <c r="P42" i="2"/>
  <c r="T42" i="2"/>
  <c r="R43" i="2"/>
  <c r="S43" i="2"/>
  <c r="AH29" i="4" l="1"/>
  <c r="L49" i="4" a="1"/>
  <c r="N47" i="4"/>
  <c r="Q46" i="4"/>
  <c r="P46" i="4"/>
  <c r="K48" i="4"/>
  <c r="AH30" i="4" s="1"/>
  <c r="L48" i="4"/>
  <c r="AI30" i="4" s="1"/>
  <c r="A49" i="9"/>
  <c r="T45" i="4"/>
  <c r="V44" i="4"/>
  <c r="S45" i="4"/>
  <c r="U45" i="4" s="1"/>
  <c r="O47" i="4"/>
  <c r="T43" i="2"/>
  <c r="R44" i="2"/>
  <c r="S44" i="2"/>
  <c r="N44" i="2"/>
  <c r="O44" i="2"/>
  <c r="P43" i="2"/>
  <c r="L50" i="4" l="1" a="1"/>
  <c r="N48" i="4"/>
  <c r="Q47" i="4"/>
  <c r="P47" i="4"/>
  <c r="K49" i="4"/>
  <c r="AU21" i="4" s="1"/>
  <c r="L49" i="4"/>
  <c r="AV21" i="4" s="1"/>
  <c r="A50" i="9"/>
  <c r="T46" i="4"/>
  <c r="V45" i="4"/>
  <c r="S46" i="4"/>
  <c r="U46" i="4" s="1"/>
  <c r="O48" i="4"/>
  <c r="N45" i="2"/>
  <c r="O45" i="2"/>
  <c r="P44" i="2"/>
  <c r="S45" i="2"/>
  <c r="T44" i="2"/>
  <c r="R45" i="2"/>
  <c r="L51" i="4" l="1" a="1"/>
  <c r="N49" i="4"/>
  <c r="Q48" i="4"/>
  <c r="P48" i="4"/>
  <c r="A51" i="9"/>
  <c r="K50" i="4"/>
  <c r="L50" i="4"/>
  <c r="T47" i="4"/>
  <c r="S47" i="4"/>
  <c r="U47" i="4" s="1"/>
  <c r="V46" i="4"/>
  <c r="O49" i="4"/>
  <c r="R46" i="2"/>
  <c r="S46" i="2"/>
  <c r="T45" i="2"/>
  <c r="O46" i="2"/>
  <c r="N46" i="2"/>
  <c r="P45" i="2"/>
  <c r="AI31" i="4" l="1"/>
  <c r="AH31" i="4"/>
  <c r="L52" i="4" a="1"/>
  <c r="N50" i="4"/>
  <c r="Q49" i="4"/>
  <c r="P49" i="4"/>
  <c r="K51" i="4"/>
  <c r="AU22" i="4" s="1"/>
  <c r="L51" i="4"/>
  <c r="AV22" i="4" s="1"/>
  <c r="A52" i="9"/>
  <c r="T48" i="4"/>
  <c r="V47" i="4"/>
  <c r="S48" i="4"/>
  <c r="U48" i="4" s="1"/>
  <c r="O50" i="4"/>
  <c r="N47" i="2"/>
  <c r="O47" i="2"/>
  <c r="P46" i="2"/>
  <c r="R47" i="2"/>
  <c r="S47" i="2"/>
  <c r="T46" i="2"/>
  <c r="L53" i="4" l="1" a="1"/>
  <c r="N51" i="4"/>
  <c r="P50" i="4"/>
  <c r="Q50" i="4"/>
  <c r="K52" i="4"/>
  <c r="L52" i="4"/>
  <c r="AV23" i="4" s="1"/>
  <c r="A53" i="9"/>
  <c r="T49" i="4"/>
  <c r="V48" i="4"/>
  <c r="S49" i="4"/>
  <c r="U49" i="4" s="1"/>
  <c r="O51" i="4"/>
  <c r="R48" i="2"/>
  <c r="S48" i="2"/>
  <c r="T47" i="2"/>
  <c r="O48" i="2"/>
  <c r="N48" i="2"/>
  <c r="P47" i="2"/>
  <c r="AU23" i="4" l="1"/>
  <c r="L54" i="4" a="1"/>
  <c r="N52" i="4"/>
  <c r="Q51" i="4"/>
  <c r="P51" i="4"/>
  <c r="K53" i="4"/>
  <c r="AH32" i="4" s="1"/>
  <c r="L53" i="4"/>
  <c r="AI32" i="4" s="1"/>
  <c r="A54" i="9"/>
  <c r="T50" i="4"/>
  <c r="V49" i="4"/>
  <c r="S50" i="4"/>
  <c r="U50" i="4" s="1"/>
  <c r="O52" i="4"/>
  <c r="N49" i="2"/>
  <c r="O49" i="2"/>
  <c r="P48" i="2"/>
  <c r="S49" i="2"/>
  <c r="T48" i="2"/>
  <c r="R49" i="2"/>
  <c r="L55" i="4" l="1" a="1"/>
  <c r="N53" i="4"/>
  <c r="Q52" i="4"/>
  <c r="P52" i="4"/>
  <c r="K54" i="4"/>
  <c r="L54" i="4"/>
  <c r="AV24" i="4" s="1"/>
  <c r="A55" i="9"/>
  <c r="T51" i="4"/>
  <c r="S51" i="4"/>
  <c r="U51" i="4" s="1"/>
  <c r="V50" i="4"/>
  <c r="O53" i="4"/>
  <c r="T49" i="2"/>
  <c r="R50" i="2"/>
  <c r="S50" i="2"/>
  <c r="N50" i="2"/>
  <c r="O50" i="2"/>
  <c r="P49" i="2"/>
  <c r="AU24" i="4" l="1"/>
  <c r="L56" i="4" a="1"/>
  <c r="N54" i="4"/>
  <c r="Q53" i="4"/>
  <c r="P53" i="4"/>
  <c r="A56" i="9"/>
  <c r="K55" i="4"/>
  <c r="AH33" i="4" s="1"/>
  <c r="L55" i="4"/>
  <c r="AI33" i="4" s="1"/>
  <c r="T52" i="4"/>
  <c r="V51" i="4"/>
  <c r="S52" i="4"/>
  <c r="U52" i="4" s="1"/>
  <c r="O54" i="4"/>
  <c r="N51" i="2"/>
  <c r="O51" i="2"/>
  <c r="P50" i="2"/>
  <c r="T50" i="2"/>
  <c r="R51" i="2"/>
  <c r="S51" i="2"/>
  <c r="L57" i="4" l="1" a="1"/>
  <c r="N55" i="4"/>
  <c r="Q54" i="4"/>
  <c r="P54" i="4"/>
  <c r="K56" i="4"/>
  <c r="AH34" i="4" s="1"/>
  <c r="L56" i="4"/>
  <c r="AI34" i="4" s="1"/>
  <c r="A57" i="9"/>
  <c r="T53" i="4"/>
  <c r="V52" i="4"/>
  <c r="S53" i="4"/>
  <c r="U53" i="4" s="1"/>
  <c r="O55" i="4"/>
  <c r="R52" i="2"/>
  <c r="T51" i="2"/>
  <c r="S52" i="2"/>
  <c r="N52" i="2"/>
  <c r="O52" i="2"/>
  <c r="P51" i="2"/>
  <c r="L58" i="4" l="1" a="1"/>
  <c r="N56" i="4"/>
  <c r="Q55" i="4"/>
  <c r="P55" i="4"/>
  <c r="K57" i="4"/>
  <c r="L57" i="4"/>
  <c r="AI35" i="4" s="1"/>
  <c r="A58" i="9"/>
  <c r="V53" i="4"/>
  <c r="S54" i="4"/>
  <c r="U54" i="4" s="1"/>
  <c r="T54" i="4"/>
  <c r="O56" i="4"/>
  <c r="N53" i="2"/>
  <c r="O53" i="2"/>
  <c r="P52" i="2"/>
  <c r="T52" i="2"/>
  <c r="R53" i="2"/>
  <c r="S53" i="2"/>
  <c r="AH35" i="4" l="1"/>
  <c r="L59" i="4" a="1"/>
  <c r="N57" i="4"/>
  <c r="Q56" i="4"/>
  <c r="P56" i="4"/>
  <c r="K58" i="4"/>
  <c r="L58" i="4"/>
  <c r="AV25" i="4" s="1"/>
  <c r="A59" i="9"/>
  <c r="T55" i="4"/>
  <c r="V54" i="4"/>
  <c r="S55" i="4"/>
  <c r="U55" i="4" s="1"/>
  <c r="O57" i="4"/>
  <c r="R54" i="2"/>
  <c r="T53" i="2"/>
  <c r="S54" i="2"/>
  <c r="N54" i="2"/>
  <c r="O54" i="2"/>
  <c r="P53" i="2"/>
  <c r="AU25" i="4" l="1"/>
  <c r="L60" i="4" a="1"/>
  <c r="N58" i="4"/>
  <c r="Q57" i="4"/>
  <c r="P57" i="4"/>
  <c r="K59" i="4"/>
  <c r="L59" i="4"/>
  <c r="AV26" i="4" s="1"/>
  <c r="A60" i="9"/>
  <c r="T56" i="4"/>
  <c r="V55" i="4"/>
  <c r="S56" i="4"/>
  <c r="U56" i="4" s="1"/>
  <c r="O58" i="4"/>
  <c r="O55" i="2"/>
  <c r="N55" i="2"/>
  <c r="P54" i="2"/>
  <c r="R55" i="2"/>
  <c r="S55" i="2"/>
  <c r="T54" i="2"/>
  <c r="AU26" i="4" l="1"/>
  <c r="L61" i="4" a="1"/>
  <c r="N59" i="4"/>
  <c r="Q58" i="4"/>
  <c r="P58" i="4"/>
  <c r="K60" i="4"/>
  <c r="AH36" i="4" s="1"/>
  <c r="L60" i="4"/>
  <c r="A61" i="9"/>
  <c r="T57" i="4"/>
  <c r="V56" i="4"/>
  <c r="S57" i="4"/>
  <c r="U57" i="4" s="1"/>
  <c r="O59" i="4"/>
  <c r="T55" i="2"/>
  <c r="R56" i="2"/>
  <c r="S56" i="2"/>
  <c r="N56" i="2"/>
  <c r="O56" i="2"/>
  <c r="P55" i="2"/>
  <c r="AI36" i="4" l="1"/>
  <c r="L62" i="4" a="1"/>
  <c r="N60" i="4"/>
  <c r="Q59" i="4"/>
  <c r="P59" i="4"/>
  <c r="K61" i="4"/>
  <c r="AH37" i="4" s="1"/>
  <c r="L61" i="4"/>
  <c r="AI37" i="4" s="1"/>
  <c r="A62" i="9"/>
  <c r="V57" i="4"/>
  <c r="S58" i="4"/>
  <c r="U58" i="4" s="1"/>
  <c r="T58" i="4"/>
  <c r="O60" i="4"/>
  <c r="O57" i="2"/>
  <c r="N57" i="2"/>
  <c r="P56" i="2"/>
  <c r="R57" i="2"/>
  <c r="S57" i="2"/>
  <c r="T56" i="2"/>
  <c r="L63" i="4" l="1" a="1"/>
  <c r="N61" i="4"/>
  <c r="Q60" i="4"/>
  <c r="P60" i="4"/>
  <c r="K62" i="4"/>
  <c r="AH38" i="4" s="1"/>
  <c r="L62" i="4"/>
  <c r="AI38" i="4" s="1"/>
  <c r="A63" i="9"/>
  <c r="V58" i="4"/>
  <c r="S59" i="4"/>
  <c r="U59" i="4" s="1"/>
  <c r="T59" i="4"/>
  <c r="O61" i="4"/>
  <c r="S58" i="2"/>
  <c r="T57" i="2"/>
  <c r="R58" i="2"/>
  <c r="N58" i="2"/>
  <c r="O58" i="2"/>
  <c r="P57" i="2"/>
  <c r="L64" i="4" l="1" a="1"/>
  <c r="N62" i="4"/>
  <c r="Q61" i="4"/>
  <c r="P61" i="4"/>
  <c r="L63" i="4"/>
  <c r="AI39" i="4" s="1"/>
  <c r="K63" i="4"/>
  <c r="AH39" i="4" s="1"/>
  <c r="A64" i="9"/>
  <c r="T60" i="4"/>
  <c r="V59" i="4"/>
  <c r="S60" i="4"/>
  <c r="U60" i="4" s="1"/>
  <c r="O62" i="4"/>
  <c r="O59" i="2"/>
  <c r="N59" i="2"/>
  <c r="P58" i="2"/>
  <c r="R59" i="2"/>
  <c r="S59" i="2"/>
  <c r="T58" i="2"/>
  <c r="L65" i="4" l="1" a="1"/>
  <c r="N63" i="4"/>
  <c r="Q62" i="4"/>
  <c r="P62" i="4"/>
  <c r="K64" i="4"/>
  <c r="L64" i="4"/>
  <c r="AV27" i="4" s="1"/>
  <c r="A65" i="9"/>
  <c r="T61" i="4"/>
  <c r="V60" i="4"/>
  <c r="S61" i="4"/>
  <c r="U61" i="4" s="1"/>
  <c r="O63" i="4"/>
  <c r="R60" i="2"/>
  <c r="T59" i="2"/>
  <c r="S60" i="2"/>
  <c r="N60" i="2"/>
  <c r="O60" i="2"/>
  <c r="P59" i="2"/>
  <c r="AU27" i="4" l="1"/>
  <c r="L66" i="4" a="1"/>
  <c r="N64" i="4"/>
  <c r="Q63" i="4"/>
  <c r="P63" i="4"/>
  <c r="K65" i="4"/>
  <c r="AU28" i="4" s="1"/>
  <c r="L65" i="4"/>
  <c r="AV28" i="4" s="1"/>
  <c r="A66" i="9"/>
  <c r="T62" i="4"/>
  <c r="V61" i="4"/>
  <c r="S62" i="4"/>
  <c r="U62" i="4" s="1"/>
  <c r="O64" i="4"/>
  <c r="O61" i="2"/>
  <c r="N61" i="2"/>
  <c r="P60" i="2"/>
  <c r="R61" i="2"/>
  <c r="S61" i="2"/>
  <c r="T60" i="2"/>
  <c r="L67" i="4" l="1" a="1"/>
  <c r="N65" i="4"/>
  <c r="Q64" i="4"/>
  <c r="P64" i="4"/>
  <c r="A67" i="9"/>
  <c r="K66" i="4"/>
  <c r="AU29" i="4" s="1"/>
  <c r="L66" i="4"/>
  <c r="AV29" i="4" s="1"/>
  <c r="T63" i="4"/>
  <c r="V62" i="4"/>
  <c r="S63" i="4"/>
  <c r="U63" i="4" s="1"/>
  <c r="O65" i="4"/>
  <c r="T61" i="2"/>
  <c r="R62" i="2"/>
  <c r="S62" i="2"/>
  <c r="N62" i="2"/>
  <c r="O62" i="2"/>
  <c r="P61" i="2"/>
  <c r="L68" i="4" l="1" a="1"/>
  <c r="N66" i="4"/>
  <c r="Q65" i="4"/>
  <c r="P65" i="4"/>
  <c r="K67" i="4"/>
  <c r="AU30" i="4" s="1"/>
  <c r="L67" i="4"/>
  <c r="AV30" i="4" s="1"/>
  <c r="A68" i="9"/>
  <c r="T64" i="4"/>
  <c r="V63" i="4"/>
  <c r="S64" i="4"/>
  <c r="U64" i="4" s="1"/>
  <c r="O66" i="4"/>
  <c r="N63" i="2"/>
  <c r="O63" i="2"/>
  <c r="P62" i="2"/>
  <c r="R63" i="2"/>
  <c r="S63" i="2"/>
  <c r="T62" i="2"/>
  <c r="L69" i="4" l="1" a="1"/>
  <c r="N67" i="4"/>
  <c r="P66" i="4"/>
  <c r="Q66" i="4"/>
  <c r="K68" i="4"/>
  <c r="AU31" i="4" s="1"/>
  <c r="L68" i="4"/>
  <c r="AV31" i="4" s="1"/>
  <c r="A69" i="9"/>
  <c r="S65" i="4"/>
  <c r="U65" i="4" s="1"/>
  <c r="T65" i="4"/>
  <c r="O67" i="4"/>
  <c r="S64" i="2"/>
  <c r="T63" i="2"/>
  <c r="R64" i="2"/>
  <c r="N64" i="2"/>
  <c r="O64" i="2"/>
  <c r="P63" i="2"/>
  <c r="L70" i="4" l="1" a="1"/>
  <c r="N68" i="4"/>
  <c r="P67" i="4"/>
  <c r="Q67" i="4"/>
  <c r="A70" i="9"/>
  <c r="K69" i="4"/>
  <c r="AU32" i="4" s="1"/>
  <c r="L69" i="4"/>
  <c r="AV32" i="4" s="1"/>
  <c r="S66" i="4"/>
  <c r="U66" i="4" s="1"/>
  <c r="T66" i="4"/>
  <c r="O68" i="4"/>
  <c r="R65" i="2"/>
  <c r="S65" i="2"/>
  <c r="T64" i="2"/>
  <c r="O65" i="2"/>
  <c r="N65" i="2"/>
  <c r="P64" i="2"/>
  <c r="L71" i="4" l="1" a="1"/>
  <c r="N69" i="4"/>
  <c r="Q68" i="4"/>
  <c r="P68" i="4"/>
  <c r="K70" i="4"/>
  <c r="L70" i="4"/>
  <c r="AV33" i="4" s="1"/>
  <c r="A71" i="9"/>
  <c r="T67" i="4"/>
  <c r="S67" i="4"/>
  <c r="U67" i="4" s="1"/>
  <c r="O69" i="4"/>
  <c r="N66" i="2"/>
  <c r="O66" i="2"/>
  <c r="P65" i="2"/>
  <c r="R66" i="2"/>
  <c r="S66" i="2"/>
  <c r="T65" i="2"/>
  <c r="AU33" i="4" l="1"/>
  <c r="L72" i="4" a="1"/>
  <c r="N70" i="4"/>
  <c r="Q69" i="4"/>
  <c r="P69" i="4"/>
  <c r="A72" i="9"/>
  <c r="K71" i="4"/>
  <c r="AU34" i="4" s="1"/>
  <c r="L71" i="4"/>
  <c r="T68" i="4"/>
  <c r="S68" i="4"/>
  <c r="U68" i="4" s="1"/>
  <c r="O70" i="4"/>
  <c r="R67" i="2"/>
  <c r="S67" i="2"/>
  <c r="T66" i="2"/>
  <c r="N67" i="2"/>
  <c r="O67" i="2"/>
  <c r="P66" i="2"/>
  <c r="AV34" i="4" l="1"/>
  <c r="L73" i="4" a="1"/>
  <c r="N71" i="4"/>
  <c r="Q70" i="4"/>
  <c r="P70" i="4"/>
  <c r="K72" i="4"/>
  <c r="AU35" i="4" s="1"/>
  <c r="L72" i="4"/>
  <c r="AV35" i="4" s="1"/>
  <c r="A73" i="9"/>
  <c r="T69" i="4"/>
  <c r="S69" i="4"/>
  <c r="U69" i="4" s="1"/>
  <c r="O71" i="4"/>
  <c r="N68" i="2"/>
  <c r="O68" i="2"/>
  <c r="P67" i="2"/>
  <c r="T67" i="2"/>
  <c r="S68" i="2"/>
  <c r="R68" i="2"/>
  <c r="L74" i="4" l="1" a="1"/>
  <c r="N72" i="4"/>
  <c r="Q71" i="4"/>
  <c r="P71" i="4"/>
  <c r="K73" i="4"/>
  <c r="L73" i="4"/>
  <c r="AI40" i="4" s="1"/>
  <c r="A74" i="9"/>
  <c r="T70" i="4"/>
  <c r="V69" i="4"/>
  <c r="S70" i="4"/>
  <c r="U70" i="4" s="1"/>
  <c r="O72" i="4"/>
  <c r="R69" i="2"/>
  <c r="S69" i="2"/>
  <c r="T68" i="2"/>
  <c r="N69" i="2"/>
  <c r="O69" i="2"/>
  <c r="P68" i="2"/>
  <c r="AH40" i="4" l="1"/>
  <c r="L75" i="4" a="1"/>
  <c r="N73" i="4"/>
  <c r="Q72" i="4"/>
  <c r="P72" i="4"/>
  <c r="K74" i="4"/>
  <c r="AU36" i="4" s="1"/>
  <c r="L74" i="4"/>
  <c r="AV36" i="4" s="1"/>
  <c r="A75" i="9"/>
  <c r="T71" i="4"/>
  <c r="S71" i="4"/>
  <c r="U71" i="4" s="1"/>
  <c r="V70" i="4"/>
  <c r="O73" i="4"/>
  <c r="N70" i="2"/>
  <c r="O70" i="2"/>
  <c r="P69" i="2"/>
  <c r="T69" i="2"/>
  <c r="R70" i="2"/>
  <c r="S70" i="2"/>
  <c r="L76" i="4" l="1" a="1"/>
  <c r="N74" i="4"/>
  <c r="Q73" i="4"/>
  <c r="P73" i="4"/>
  <c r="K75" i="4"/>
  <c r="AU37" i="4" s="1"/>
  <c r="L75" i="4"/>
  <c r="AV37" i="4" s="1"/>
  <c r="A76" i="9"/>
  <c r="T72" i="4"/>
  <c r="V71" i="4"/>
  <c r="S72" i="4"/>
  <c r="U72" i="4" s="1"/>
  <c r="O74" i="4"/>
  <c r="R71" i="2"/>
  <c r="S71" i="2"/>
  <c r="T70" i="2"/>
  <c r="N71" i="2"/>
  <c r="O71" i="2"/>
  <c r="P70" i="2"/>
  <c r="L77" i="4" l="1" a="1"/>
  <c r="N75" i="4"/>
  <c r="Q74" i="4"/>
  <c r="P74" i="4"/>
  <c r="K76" i="4"/>
  <c r="AU38" i="4" s="1"/>
  <c r="L76" i="4"/>
  <c r="AV38" i="4" s="1"/>
  <c r="A77" i="9"/>
  <c r="T73" i="4"/>
  <c r="V72" i="4"/>
  <c r="S73" i="4"/>
  <c r="U73" i="4" s="1"/>
  <c r="O75" i="4"/>
  <c r="N72" i="2"/>
  <c r="O72" i="2"/>
  <c r="P71" i="2"/>
  <c r="T71" i="2"/>
  <c r="S72" i="2"/>
  <c r="R72" i="2"/>
  <c r="L78" i="4" l="1" a="1"/>
  <c r="N76" i="4"/>
  <c r="Q75" i="4"/>
  <c r="P75" i="4"/>
  <c r="K77" i="4"/>
  <c r="AU39" i="4" s="1"/>
  <c r="L77" i="4"/>
  <c r="AV39" i="4" s="1"/>
  <c r="A78" i="9"/>
  <c r="T74" i="4"/>
  <c r="V73" i="4"/>
  <c r="S74" i="4"/>
  <c r="U74" i="4" s="1"/>
  <c r="O76" i="4"/>
  <c r="R73" i="2"/>
  <c r="S73" i="2"/>
  <c r="T72" i="2"/>
  <c r="N73" i="2"/>
  <c r="O73" i="2"/>
  <c r="P72" i="2"/>
  <c r="L79" i="4" l="1" a="1"/>
  <c r="N77" i="4"/>
  <c r="Q76" i="4"/>
  <c r="P76" i="4"/>
  <c r="K78" i="4"/>
  <c r="L78" i="4"/>
  <c r="AI41" i="4" s="1"/>
  <c r="A79" i="9"/>
  <c r="T75" i="4"/>
  <c r="V74" i="4"/>
  <c r="S75" i="4"/>
  <c r="U75" i="4" s="1"/>
  <c r="O77" i="4"/>
  <c r="N74" i="2"/>
  <c r="O74" i="2"/>
  <c r="P73" i="2"/>
  <c r="T73" i="2"/>
  <c r="R74" i="2"/>
  <c r="S74" i="2"/>
  <c r="AH41" i="4" l="1"/>
  <c r="L80" i="4" a="1"/>
  <c r="N78" i="4"/>
  <c r="Q77" i="4"/>
  <c r="P77" i="4"/>
  <c r="K79" i="4"/>
  <c r="AU40" i="4" s="1"/>
  <c r="L79" i="4"/>
  <c r="AV40" i="4" s="1"/>
  <c r="A80" i="9"/>
  <c r="T76" i="4"/>
  <c r="V75" i="4"/>
  <c r="S76" i="4"/>
  <c r="U76" i="4" s="1"/>
  <c r="O78" i="4"/>
  <c r="R75" i="2"/>
  <c r="S75" i="2"/>
  <c r="T74" i="2"/>
  <c r="N75" i="2"/>
  <c r="O75" i="2"/>
  <c r="P74" i="2"/>
  <c r="L81" i="4" l="1" a="1"/>
  <c r="N79" i="4"/>
  <c r="Q78" i="4"/>
  <c r="P78" i="4"/>
  <c r="K80" i="4"/>
  <c r="AH42" i="4" s="1"/>
  <c r="L80" i="4"/>
  <c r="AI42" i="4" s="1"/>
  <c r="A81" i="9"/>
  <c r="V76" i="4"/>
  <c r="S77" i="4"/>
  <c r="U77" i="4" s="1"/>
  <c r="T77" i="4"/>
  <c r="O79" i="4"/>
  <c r="N76" i="2"/>
  <c r="O76" i="2"/>
  <c r="P75" i="2"/>
  <c r="T75" i="2"/>
  <c r="S76" i="2"/>
  <c r="R76" i="2"/>
  <c r="L82" i="4" l="1" a="1"/>
  <c r="N80" i="4"/>
  <c r="Q79" i="4"/>
  <c r="P79" i="4"/>
  <c r="K81" i="4"/>
  <c r="AH43" i="4" s="1"/>
  <c r="L81" i="4"/>
  <c r="AI43" i="4" s="1"/>
  <c r="A82" i="9"/>
  <c r="T78" i="4"/>
  <c r="V77" i="4"/>
  <c r="S78" i="4"/>
  <c r="U78" i="4" s="1"/>
  <c r="O80" i="4"/>
  <c r="R77" i="2"/>
  <c r="S77" i="2"/>
  <c r="T76" i="2"/>
  <c r="N77" i="2"/>
  <c r="O77" i="2"/>
  <c r="P76" i="2"/>
  <c r="L83" i="4" l="1" a="1"/>
  <c r="N81" i="4"/>
  <c r="Q80" i="4"/>
  <c r="P80" i="4"/>
  <c r="L82" i="4"/>
  <c r="AV41" i="4" s="1"/>
  <c r="K82" i="4"/>
  <c r="AU41" i="4" s="1"/>
  <c r="A83" i="9"/>
  <c r="T79" i="4"/>
  <c r="V78" i="4"/>
  <c r="S79" i="4"/>
  <c r="U79" i="4" s="1"/>
  <c r="O81" i="4"/>
  <c r="N78" i="2"/>
  <c r="O78" i="2"/>
  <c r="P77" i="2"/>
  <c r="T77" i="2"/>
  <c r="R78" i="2"/>
  <c r="S78" i="2"/>
  <c r="L84" i="4" l="1" a="1"/>
  <c r="N82" i="4"/>
  <c r="Q81" i="4"/>
  <c r="P81" i="4"/>
  <c r="K83" i="4"/>
  <c r="L83" i="4"/>
  <c r="AV42" i="4" s="1"/>
  <c r="A84" i="9"/>
  <c r="T80" i="4"/>
  <c r="V79" i="4"/>
  <c r="S80" i="4"/>
  <c r="U80" i="4" s="1"/>
  <c r="O82" i="4"/>
  <c r="R79" i="2"/>
  <c r="S79" i="2"/>
  <c r="T78" i="2"/>
  <c r="N79" i="2"/>
  <c r="O79" i="2"/>
  <c r="P78" i="2"/>
  <c r="AU42" i="4" l="1"/>
  <c r="L85" i="4" a="1"/>
  <c r="N83" i="4"/>
  <c r="Q82" i="4"/>
  <c r="P82" i="4"/>
  <c r="K84" i="4"/>
  <c r="AU43" i="4" s="1"/>
  <c r="L84" i="4"/>
  <c r="AV43" i="4" s="1"/>
  <c r="A85" i="9"/>
  <c r="T81" i="4"/>
  <c r="V80" i="4"/>
  <c r="S81" i="4"/>
  <c r="U81" i="4" s="1"/>
  <c r="O83" i="4"/>
  <c r="N80" i="2"/>
  <c r="O80" i="2"/>
  <c r="P79" i="2"/>
  <c r="T79" i="2"/>
  <c r="R80" i="2"/>
  <c r="S80" i="2"/>
  <c r="L86" i="4" l="1" a="1"/>
  <c r="N84" i="4"/>
  <c r="Q83" i="4"/>
  <c r="P83" i="4"/>
  <c r="K85" i="4"/>
  <c r="L85" i="4"/>
  <c r="AV44" i="4" s="1"/>
  <c r="A86" i="9"/>
  <c r="T82" i="4"/>
  <c r="S82" i="4"/>
  <c r="U82" i="4" s="1"/>
  <c r="V81" i="4"/>
  <c r="O84" i="4"/>
  <c r="R81" i="2"/>
  <c r="S81" i="2"/>
  <c r="T80" i="2"/>
  <c r="O81" i="2"/>
  <c r="N81" i="2"/>
  <c r="P80" i="2"/>
  <c r="AU44" i="4" l="1"/>
  <c r="L87" i="4" a="1"/>
  <c r="N85" i="4"/>
  <c r="Q84" i="4"/>
  <c r="P84" i="4"/>
  <c r="K86" i="4"/>
  <c r="AU45" i="4" s="1"/>
  <c r="L86" i="4"/>
  <c r="AV45" i="4" s="1"/>
  <c r="A87" i="9"/>
  <c r="T83" i="4"/>
  <c r="S83" i="4"/>
  <c r="U83" i="4" s="1"/>
  <c r="V82" i="4"/>
  <c r="O85" i="4"/>
  <c r="N82" i="2"/>
  <c r="O82" i="2"/>
  <c r="P81" i="2"/>
  <c r="T81" i="2"/>
  <c r="R82" i="2"/>
  <c r="S82" i="2"/>
  <c r="L88" i="4" l="1" a="1"/>
  <c r="N86" i="4"/>
  <c r="Q85" i="4"/>
  <c r="P85" i="4"/>
  <c r="K87" i="4"/>
  <c r="AU46" i="4" s="1"/>
  <c r="L87" i="4"/>
  <c r="AV46" i="4" s="1"/>
  <c r="A88" i="9"/>
  <c r="T84" i="4"/>
  <c r="V83" i="4"/>
  <c r="S84" i="4"/>
  <c r="U84" i="4" s="1"/>
  <c r="O86" i="4"/>
  <c r="R83" i="2"/>
  <c r="S83" i="2"/>
  <c r="T82" i="2"/>
  <c r="N83" i="2"/>
  <c r="O83" i="2"/>
  <c r="P82" i="2"/>
  <c r="L89" i="4" l="1" a="1"/>
  <c r="N87" i="4"/>
  <c r="Q86" i="4"/>
  <c r="P86" i="4"/>
  <c r="K88" i="4"/>
  <c r="AU47" i="4" s="1"/>
  <c r="L88" i="4"/>
  <c r="AV47" i="4" s="1"/>
  <c r="A89" i="9"/>
  <c r="V84" i="4"/>
  <c r="S85" i="4"/>
  <c r="U85" i="4" s="1"/>
  <c r="T85" i="4"/>
  <c r="O87" i="4"/>
  <c r="N84" i="2"/>
  <c r="O84" i="2"/>
  <c r="P83" i="2"/>
  <c r="T83" i="2"/>
  <c r="R84" i="2"/>
  <c r="S84" i="2"/>
  <c r="L90" i="4" l="1" a="1"/>
  <c r="N88" i="4"/>
  <c r="Q87" i="4"/>
  <c r="P87" i="4"/>
  <c r="K89" i="4"/>
  <c r="AH44" i="4" s="1"/>
  <c r="L89" i="4"/>
  <c r="AI44" i="4" s="1"/>
  <c r="A90" i="9"/>
  <c r="V85" i="4"/>
  <c r="S86" i="4"/>
  <c r="U86" i="4" s="1"/>
  <c r="T86" i="4"/>
  <c r="O88" i="4"/>
  <c r="R85" i="2"/>
  <c r="S85" i="2"/>
  <c r="T84" i="2"/>
  <c r="N85" i="2"/>
  <c r="O85" i="2"/>
  <c r="P84" i="2"/>
  <c r="L91" i="4" l="1" a="1"/>
  <c r="N89" i="4"/>
  <c r="Q88" i="4"/>
  <c r="P88" i="4"/>
  <c r="K90" i="4"/>
  <c r="AU48" i="4" s="1"/>
  <c r="L90" i="4"/>
  <c r="A91" i="9"/>
  <c r="V86" i="4"/>
  <c r="S87" i="4"/>
  <c r="U87" i="4" s="1"/>
  <c r="T87" i="4"/>
  <c r="O89" i="4"/>
  <c r="N86" i="2"/>
  <c r="O86" i="2"/>
  <c r="P85" i="2"/>
  <c r="T85" i="2"/>
  <c r="S86" i="2"/>
  <c r="R86" i="2"/>
  <c r="AV48" i="4" l="1"/>
  <c r="L92" i="4" a="1"/>
  <c r="N90" i="4"/>
  <c r="Q89" i="4"/>
  <c r="P89" i="4"/>
  <c r="K91" i="4"/>
  <c r="AU49" i="4" s="1"/>
  <c r="L91" i="4"/>
  <c r="AV49" i="4" s="1"/>
  <c r="A92" i="9"/>
  <c r="T88" i="4"/>
  <c r="V87" i="4"/>
  <c r="S88" i="4"/>
  <c r="U88" i="4" s="1"/>
  <c r="O90" i="4"/>
  <c r="R87" i="2"/>
  <c r="S87" i="2"/>
  <c r="T86" i="2"/>
  <c r="O87" i="2"/>
  <c r="N87" i="2"/>
  <c r="P86" i="2"/>
  <c r="L93" i="4" l="1" a="1"/>
  <c r="N91" i="4"/>
  <c r="P90" i="4"/>
  <c r="Q90" i="4"/>
  <c r="K92" i="4"/>
  <c r="L92" i="4"/>
  <c r="AI45" i="4" s="1"/>
  <c r="A93" i="9"/>
  <c r="V88" i="4"/>
  <c r="S89" i="4"/>
  <c r="U89" i="4" s="1"/>
  <c r="T89" i="4"/>
  <c r="O91" i="4"/>
  <c r="N88" i="2"/>
  <c r="O88" i="2"/>
  <c r="P87" i="2"/>
  <c r="T87" i="2"/>
  <c r="S88" i="2"/>
  <c r="R88" i="2"/>
  <c r="AH45" i="4" l="1"/>
  <c r="L94" i="4" a="1"/>
  <c r="N92" i="4"/>
  <c r="P91" i="4"/>
  <c r="Q91" i="4"/>
  <c r="K93" i="4"/>
  <c r="L93" i="4"/>
  <c r="AI46" i="4" s="1"/>
  <c r="A94" i="9"/>
  <c r="T90" i="4"/>
  <c r="V89" i="4"/>
  <c r="S90" i="4"/>
  <c r="U90" i="4" s="1"/>
  <c r="O92" i="4"/>
  <c r="R89" i="2"/>
  <c r="S89" i="2"/>
  <c r="T88" i="2"/>
  <c r="N89" i="2"/>
  <c r="O89" i="2"/>
  <c r="P88" i="2"/>
  <c r="AH46" i="4" l="1"/>
  <c r="L95" i="4" a="1"/>
  <c r="N93" i="4"/>
  <c r="Q92" i="4"/>
  <c r="P92" i="4"/>
  <c r="K94" i="4"/>
  <c r="L94" i="4"/>
  <c r="AV50" i="4" s="1"/>
  <c r="A95" i="9"/>
  <c r="V90" i="4"/>
  <c r="S91" i="4"/>
  <c r="U91" i="4" s="1"/>
  <c r="T91" i="4"/>
  <c r="O93" i="4"/>
  <c r="N90" i="2"/>
  <c r="O90" i="2"/>
  <c r="P89" i="2"/>
  <c r="R90" i="2"/>
  <c r="T89" i="2"/>
  <c r="S90" i="2"/>
  <c r="AU50" i="4" l="1"/>
  <c r="L96" i="4" a="1"/>
  <c r="N94" i="4"/>
  <c r="Q93" i="4"/>
  <c r="P93" i="4"/>
  <c r="K95" i="4"/>
  <c r="AU51" i="4" s="1"/>
  <c r="L95" i="4"/>
  <c r="AV51" i="4" s="1"/>
  <c r="A96" i="9"/>
  <c r="V91" i="4"/>
  <c r="S92" i="4"/>
  <c r="U92" i="4" s="1"/>
  <c r="T92" i="4"/>
  <c r="O94" i="4"/>
  <c r="R91" i="2"/>
  <c r="S91" i="2"/>
  <c r="T90" i="2"/>
  <c r="O91" i="2"/>
  <c r="N91" i="2"/>
  <c r="P90" i="2"/>
  <c r="L97" i="4" l="1" a="1"/>
  <c r="N95" i="4"/>
  <c r="Q94" i="4"/>
  <c r="P94" i="4"/>
  <c r="K96" i="4"/>
  <c r="AH47" i="4" s="1"/>
  <c r="L96" i="4"/>
  <c r="AI47" i="4" s="1"/>
  <c r="A97" i="9"/>
  <c r="V92" i="4"/>
  <c r="S93" i="4"/>
  <c r="U93" i="4" s="1"/>
  <c r="T93" i="4"/>
  <c r="O95" i="4"/>
  <c r="N92" i="2"/>
  <c r="O92" i="2"/>
  <c r="P91" i="2"/>
  <c r="T91" i="2"/>
  <c r="S92" i="2"/>
  <c r="R92" i="2"/>
  <c r="L98" i="4" l="1" a="1"/>
  <c r="N96" i="4"/>
  <c r="Q95" i="4"/>
  <c r="P95" i="4"/>
  <c r="K97" i="4"/>
  <c r="AH48" i="4" s="1"/>
  <c r="L97" i="4"/>
  <c r="AI48" i="4" s="1"/>
  <c r="A98" i="9"/>
  <c r="T94" i="4"/>
  <c r="V93" i="4"/>
  <c r="S94" i="4"/>
  <c r="U94" i="4" s="1"/>
  <c r="O96" i="4"/>
  <c r="R93" i="2"/>
  <c r="S93" i="2"/>
  <c r="T92" i="2"/>
  <c r="N93" i="2"/>
  <c r="O93" i="2"/>
  <c r="P92" i="2"/>
  <c r="L99" i="4" l="1" a="1"/>
  <c r="N97" i="4"/>
  <c r="Q96" i="4"/>
  <c r="P96" i="4"/>
  <c r="K98" i="4"/>
  <c r="AU52" i="4" s="1"/>
  <c r="L98" i="4"/>
  <c r="AV52" i="4" s="1"/>
  <c r="A99" i="9"/>
  <c r="T95" i="4"/>
  <c r="V94" i="4"/>
  <c r="S95" i="4"/>
  <c r="U95" i="4" s="1"/>
  <c r="O97" i="4"/>
  <c r="N94" i="2"/>
  <c r="O94" i="2"/>
  <c r="P93" i="2"/>
  <c r="T93" i="2"/>
  <c r="R94" i="2"/>
  <c r="S94" i="2"/>
  <c r="L100" i="4" l="1" a="1"/>
  <c r="N98" i="4"/>
  <c r="Q97" i="4"/>
  <c r="P97" i="4"/>
  <c r="K99" i="4"/>
  <c r="AU53" i="4" s="1"/>
  <c r="L99" i="4"/>
  <c r="AV53" i="4" s="1"/>
  <c r="A100" i="9"/>
  <c r="T96" i="4"/>
  <c r="V95" i="4"/>
  <c r="S96" i="4"/>
  <c r="U96" i="4" s="1"/>
  <c r="O98" i="4"/>
  <c r="R95" i="2"/>
  <c r="S95" i="2"/>
  <c r="T94" i="2"/>
  <c r="N95" i="2"/>
  <c r="O95" i="2"/>
  <c r="P94" i="2"/>
  <c r="L101" i="4" l="1" a="1"/>
  <c r="N99" i="4"/>
  <c r="Q98" i="4"/>
  <c r="P98" i="4"/>
  <c r="K100" i="4"/>
  <c r="L100" i="4"/>
  <c r="AI49" i="4" s="1"/>
  <c r="A101" i="9"/>
  <c r="V96" i="4"/>
  <c r="S97" i="4"/>
  <c r="U97" i="4" s="1"/>
  <c r="T97" i="4"/>
  <c r="O99" i="4"/>
  <c r="N96" i="2"/>
  <c r="O96" i="2"/>
  <c r="P95" i="2"/>
  <c r="T95" i="2"/>
  <c r="R96" i="2"/>
  <c r="S96" i="2"/>
  <c r="AH49" i="4" l="1"/>
  <c r="L102" i="4" a="1"/>
  <c r="N100" i="4"/>
  <c r="Q99" i="4"/>
  <c r="P99" i="4"/>
  <c r="K101" i="4"/>
  <c r="AH50" i="4" s="1"/>
  <c r="L101" i="4"/>
  <c r="A102" i="9"/>
  <c r="V97" i="4"/>
  <c r="S98" i="4"/>
  <c r="U98" i="4" s="1"/>
  <c r="T98" i="4"/>
  <c r="O100" i="4"/>
  <c r="T96" i="2"/>
  <c r="S97" i="2"/>
  <c r="R97" i="2"/>
  <c r="N97" i="2"/>
  <c r="O97" i="2"/>
  <c r="P96" i="2"/>
  <c r="AI50" i="4" l="1"/>
  <c r="L103" i="4" a="1"/>
  <c r="N101" i="4"/>
  <c r="Q100" i="4"/>
  <c r="P100" i="4"/>
  <c r="K102" i="4"/>
  <c r="AU54" i="4" s="1"/>
  <c r="L102" i="4"/>
  <c r="AV54" i="4" s="1"/>
  <c r="A103" i="9"/>
  <c r="S99" i="4"/>
  <c r="U99" i="4" s="1"/>
  <c r="T99" i="4"/>
  <c r="V98" i="4"/>
  <c r="O101" i="4"/>
  <c r="N98" i="2"/>
  <c r="O98" i="2"/>
  <c r="P97" i="2"/>
  <c r="R98" i="2"/>
  <c r="S98" i="2"/>
  <c r="T97" i="2"/>
  <c r="L104" i="4" l="1" a="1"/>
  <c r="N102" i="4"/>
  <c r="Q101" i="4"/>
  <c r="P101" i="4"/>
  <c r="K103" i="4"/>
  <c r="AH51" i="4" s="1"/>
  <c r="L103" i="4"/>
  <c r="AI51" i="4" s="1"/>
  <c r="A104" i="9"/>
  <c r="T100" i="4"/>
  <c r="S100" i="4"/>
  <c r="U100" i="4" s="1"/>
  <c r="V99" i="4"/>
  <c r="O102" i="4"/>
  <c r="T98" i="2"/>
  <c r="R99" i="2"/>
  <c r="S99" i="2"/>
  <c r="N99" i="2"/>
  <c r="O99" i="2"/>
  <c r="P98" i="2"/>
  <c r="L105" i="4" l="1" a="1"/>
  <c r="N103" i="4"/>
  <c r="Q102" i="4"/>
  <c r="P102" i="4"/>
  <c r="K104" i="4"/>
  <c r="AH52" i="4" s="1"/>
  <c r="L104" i="4"/>
  <c r="A105" i="9"/>
  <c r="V100" i="4"/>
  <c r="S101" i="4"/>
  <c r="U101" i="4" s="1"/>
  <c r="T101" i="4"/>
  <c r="O103" i="4"/>
  <c r="O100" i="2"/>
  <c r="N100" i="2"/>
  <c r="P99" i="2"/>
  <c r="R100" i="2"/>
  <c r="S100" i="2"/>
  <c r="T99" i="2"/>
  <c r="AI52" i="4" l="1"/>
  <c r="L106" i="4" a="1"/>
  <c r="N104" i="4"/>
  <c r="Q103" i="4"/>
  <c r="P103" i="4"/>
  <c r="K105" i="4"/>
  <c r="AU55" i="4" s="1"/>
  <c r="L105" i="4"/>
  <c r="AV55" i="4" s="1"/>
  <c r="A106" i="9"/>
  <c r="T102" i="4"/>
  <c r="V101" i="4"/>
  <c r="S102" i="4"/>
  <c r="U102" i="4" s="1"/>
  <c r="O104" i="4"/>
  <c r="T100" i="2"/>
  <c r="R101" i="2"/>
  <c r="S101" i="2"/>
  <c r="N101" i="2"/>
  <c r="O101" i="2"/>
  <c r="P100" i="2"/>
  <c r="L107" i="4" l="1" a="1"/>
  <c r="N105" i="4"/>
  <c r="Q104" i="4"/>
  <c r="P104" i="4"/>
  <c r="K106" i="4"/>
  <c r="AH53" i="4" s="1"/>
  <c r="L106" i="4"/>
  <c r="A107" i="9"/>
  <c r="T103" i="4"/>
  <c r="V102" i="4"/>
  <c r="S103" i="4"/>
  <c r="U103" i="4" s="1"/>
  <c r="O105" i="4"/>
  <c r="O102" i="2"/>
  <c r="N102" i="2"/>
  <c r="P101" i="2"/>
  <c r="R102" i="2"/>
  <c r="S102" i="2"/>
  <c r="T101" i="2"/>
  <c r="AI53" i="4" l="1"/>
  <c r="L108" i="4" a="1"/>
  <c r="N106" i="4"/>
  <c r="Q105" i="4"/>
  <c r="P105" i="4"/>
  <c r="K107" i="4"/>
  <c r="AU56" i="4" s="1"/>
  <c r="L107" i="4"/>
  <c r="A108" i="9"/>
  <c r="T104" i="4"/>
  <c r="V103" i="4"/>
  <c r="S104" i="4"/>
  <c r="U104" i="4" s="1"/>
  <c r="O106" i="4"/>
  <c r="S103" i="2"/>
  <c r="T102" i="2"/>
  <c r="R103" i="2"/>
  <c r="N103" i="2"/>
  <c r="O103" i="2"/>
  <c r="P102" i="2"/>
  <c r="AV56" i="4" l="1"/>
  <c r="L109" i="4" a="1"/>
  <c r="N107" i="4"/>
  <c r="P106" i="4"/>
  <c r="Q106" i="4"/>
  <c r="K108" i="4"/>
  <c r="AH54" i="4" s="1"/>
  <c r="L108" i="4"/>
  <c r="A109" i="9"/>
  <c r="T105" i="4"/>
  <c r="V104" i="4"/>
  <c r="S105" i="4"/>
  <c r="U105" i="4" s="1"/>
  <c r="O107" i="4"/>
  <c r="N104" i="2"/>
  <c r="O104" i="2"/>
  <c r="P103" i="2"/>
  <c r="T103" i="2"/>
  <c r="R104" i="2"/>
  <c r="S104" i="2"/>
  <c r="AI54" i="4" l="1"/>
  <c r="L110" i="4" a="1"/>
  <c r="N108" i="4"/>
  <c r="P107" i="4"/>
  <c r="Q107" i="4"/>
  <c r="K109" i="4"/>
  <c r="L109" i="4"/>
  <c r="A110" i="9"/>
  <c r="T106" i="4"/>
  <c r="V105" i="4"/>
  <c r="S106" i="4"/>
  <c r="U106" i="4" s="1"/>
  <c r="O108" i="4"/>
  <c r="R105" i="2"/>
  <c r="S105" i="2"/>
  <c r="T104" i="2"/>
  <c r="N105" i="2"/>
  <c r="O105" i="2"/>
  <c r="P104" i="2"/>
  <c r="AH55" i="4" l="1"/>
  <c r="AI55" i="4"/>
  <c r="L111" i="4" a="1"/>
  <c r="N109" i="4"/>
  <c r="Q108" i="4"/>
  <c r="P108" i="4"/>
  <c r="K110" i="4"/>
  <c r="L110" i="4"/>
  <c r="A111" i="9"/>
  <c r="T107" i="4"/>
  <c r="V106" i="4"/>
  <c r="S107" i="4"/>
  <c r="U107" i="4" s="1"/>
  <c r="O109" i="4"/>
  <c r="N106" i="2"/>
  <c r="O106" i="2"/>
  <c r="P105" i="2"/>
  <c r="T105" i="2"/>
  <c r="R106" i="2"/>
  <c r="S106" i="2"/>
  <c r="AI56" i="4" l="1"/>
  <c r="AH56" i="4"/>
  <c r="L112" i="4" a="1"/>
  <c r="N110" i="4"/>
  <c r="Q109" i="4"/>
  <c r="P109" i="4"/>
  <c r="K111" i="4"/>
  <c r="AH57" i="4" s="1"/>
  <c r="L111" i="4"/>
  <c r="AI57" i="4" s="1"/>
  <c r="A112" i="9"/>
  <c r="T108" i="4"/>
  <c r="V107" i="4"/>
  <c r="S108" i="4"/>
  <c r="U108" i="4" s="1"/>
  <c r="O110" i="4"/>
  <c r="R107" i="2"/>
  <c r="S107" i="2"/>
  <c r="T106" i="2"/>
  <c r="N107" i="2"/>
  <c r="O107" i="2"/>
  <c r="P106" i="2"/>
  <c r="L113" i="4" l="1" a="1"/>
  <c r="N111" i="4"/>
  <c r="Q110" i="4"/>
  <c r="P110" i="4"/>
  <c r="K112" i="4"/>
  <c r="L112" i="4"/>
  <c r="A113" i="9"/>
  <c r="T109" i="4"/>
  <c r="V108" i="4"/>
  <c r="S109" i="4"/>
  <c r="U109" i="4" s="1"/>
  <c r="O111" i="4"/>
  <c r="N108" i="2"/>
  <c r="O108" i="2"/>
  <c r="P107" i="2"/>
  <c r="T107" i="2"/>
  <c r="R108" i="2"/>
  <c r="S108" i="2"/>
  <c r="AU57" i="4" l="1"/>
  <c r="AV57" i="4"/>
  <c r="L114" i="4" a="1"/>
  <c r="N112" i="4"/>
  <c r="Q111" i="4"/>
  <c r="P111" i="4"/>
  <c r="K113" i="4"/>
  <c r="L113" i="4"/>
  <c r="A114" i="9"/>
  <c r="T110" i="4"/>
  <c r="V109" i="4"/>
  <c r="S110" i="4"/>
  <c r="U110" i="4" s="1"/>
  <c r="O112" i="4"/>
  <c r="R109" i="2"/>
  <c r="T108" i="2"/>
  <c r="S109" i="2"/>
  <c r="O109" i="2"/>
  <c r="N109" i="2"/>
  <c r="P108" i="2"/>
  <c r="AV58" i="4" l="1"/>
  <c r="AU58" i="4"/>
  <c r="L115" i="4" a="1"/>
  <c r="N113" i="4"/>
  <c r="Q112" i="4"/>
  <c r="P112" i="4"/>
  <c r="K114" i="4"/>
  <c r="AH58" i="4" s="1"/>
  <c r="L114" i="4"/>
  <c r="AI58" i="4" s="1"/>
  <c r="A115" i="9"/>
  <c r="T111" i="4"/>
  <c r="V110" i="4"/>
  <c r="S111" i="4"/>
  <c r="U111" i="4" s="1"/>
  <c r="O113" i="4"/>
  <c r="N110" i="2"/>
  <c r="O110" i="2"/>
  <c r="P109" i="2"/>
  <c r="T109" i="2"/>
  <c r="R110" i="2"/>
  <c r="S110" i="2"/>
  <c r="L116" i="4" l="1" a="1"/>
  <c r="N114" i="4"/>
  <c r="Q113" i="4"/>
  <c r="P113" i="4"/>
  <c r="K115" i="4"/>
  <c r="AU59" i="4" s="1"/>
  <c r="L115" i="4"/>
  <c r="A116" i="9"/>
  <c r="T112" i="4"/>
  <c r="V111" i="4"/>
  <c r="S112" i="4"/>
  <c r="U112" i="4" s="1"/>
  <c r="O114" i="4"/>
  <c r="R111" i="2"/>
  <c r="S111" i="2"/>
  <c r="T110" i="2"/>
  <c r="O111" i="2"/>
  <c r="N111" i="2"/>
  <c r="P110" i="2"/>
  <c r="AV59" i="4" l="1"/>
  <c r="L117" i="4" a="1"/>
  <c r="N115" i="4"/>
  <c r="P114" i="4"/>
  <c r="Q114" i="4"/>
  <c r="K116" i="4"/>
  <c r="AU60" i="4" s="1"/>
  <c r="L116" i="4"/>
  <c r="AV60" i="4" s="1"/>
  <c r="A117" i="9"/>
  <c r="T113" i="4"/>
  <c r="V112" i="4"/>
  <c r="S113" i="4"/>
  <c r="U113" i="4" s="1"/>
  <c r="O115" i="4"/>
  <c r="N112" i="2"/>
  <c r="O112" i="2"/>
  <c r="P111" i="2"/>
  <c r="T111" i="2"/>
  <c r="R112" i="2"/>
  <c r="S112" i="2"/>
  <c r="L118" i="4" l="1" a="1"/>
  <c r="N116" i="4"/>
  <c r="Q115" i="4"/>
  <c r="P115" i="4"/>
  <c r="K117" i="4"/>
  <c r="AU61" i="4" s="1"/>
  <c r="L117" i="4"/>
  <c r="A118" i="9"/>
  <c r="T114" i="4"/>
  <c r="V113" i="4"/>
  <c r="S114" i="4"/>
  <c r="U114" i="4" s="1"/>
  <c r="O116" i="4"/>
  <c r="R113" i="2"/>
  <c r="S113" i="2"/>
  <c r="T112" i="2"/>
  <c r="O113" i="2"/>
  <c r="N113" i="2"/>
  <c r="P112" i="2"/>
  <c r="AV61" i="4" l="1"/>
  <c r="L119" i="4" a="1"/>
  <c r="N117" i="4"/>
  <c r="Q116" i="4"/>
  <c r="P116" i="4"/>
  <c r="K118" i="4"/>
  <c r="L118" i="4"/>
  <c r="A119" i="9"/>
  <c r="T115" i="4"/>
  <c r="V114" i="4"/>
  <c r="S115" i="4"/>
  <c r="U115" i="4" s="1"/>
  <c r="O117" i="4"/>
  <c r="N114" i="2"/>
  <c r="O114" i="2"/>
  <c r="P113" i="2"/>
  <c r="T113" i="2"/>
  <c r="S114" i="2"/>
  <c r="R114" i="2"/>
  <c r="AV62" i="4" l="1"/>
  <c r="AU62" i="4"/>
  <c r="L120" i="4" a="1"/>
  <c r="N118" i="4"/>
  <c r="Q117" i="4"/>
  <c r="P117" i="4"/>
  <c r="A120" i="9"/>
  <c r="K119" i="4"/>
  <c r="AU63" i="4" s="1"/>
  <c r="L119" i="4"/>
  <c r="AV63" i="4" s="1"/>
  <c r="T116" i="4"/>
  <c r="V115" i="4"/>
  <c r="S116" i="4"/>
  <c r="U116" i="4" s="1"/>
  <c r="O118" i="4"/>
  <c r="R115" i="2"/>
  <c r="S115" i="2"/>
  <c r="T114" i="2"/>
  <c r="N115" i="2"/>
  <c r="O115" i="2"/>
  <c r="P114" i="2"/>
  <c r="L121" i="4" l="1" a="1"/>
  <c r="N119" i="4"/>
  <c r="Q118" i="4"/>
  <c r="P118" i="4"/>
  <c r="A121" i="9"/>
  <c r="K120" i="4"/>
  <c r="L120" i="4"/>
  <c r="T117" i="4"/>
  <c r="V116" i="4"/>
  <c r="S117" i="4"/>
  <c r="U117" i="4" s="1"/>
  <c r="O119" i="4"/>
  <c r="N116" i="2"/>
  <c r="O116" i="2"/>
  <c r="P115" i="2"/>
  <c r="S116" i="2"/>
  <c r="T115" i="2"/>
  <c r="R116" i="2"/>
  <c r="AV64" i="4" l="1"/>
  <c r="AU64" i="4"/>
  <c r="L122" i="4" a="1"/>
  <c r="N120" i="4"/>
  <c r="Q119" i="4"/>
  <c r="P119" i="4"/>
  <c r="K121" i="4"/>
  <c r="AH59" i="4" s="1"/>
  <c r="L121" i="4"/>
  <c r="AI59" i="4" s="1"/>
  <c r="A122" i="9"/>
  <c r="T118" i="4"/>
  <c r="V117" i="4"/>
  <c r="S118" i="4"/>
  <c r="U118" i="4" s="1"/>
  <c r="O120" i="4"/>
  <c r="R117" i="2"/>
  <c r="S117" i="2"/>
  <c r="T116" i="2"/>
  <c r="O117" i="2"/>
  <c r="N117" i="2"/>
  <c r="P116" i="2"/>
  <c r="L123" i="4" l="1" a="1"/>
  <c r="N121" i="4"/>
  <c r="Q120" i="4"/>
  <c r="P120" i="4"/>
  <c r="K122" i="4"/>
  <c r="AU65" i="4" s="1"/>
  <c r="L122" i="4"/>
  <c r="AV65" i="4" s="1"/>
  <c r="A123" i="9"/>
  <c r="T119" i="4"/>
  <c r="S119" i="4"/>
  <c r="U119" i="4" s="1"/>
  <c r="V118" i="4"/>
  <c r="O121" i="4"/>
  <c r="N118" i="2"/>
  <c r="O118" i="2"/>
  <c r="P117" i="2"/>
  <c r="T117" i="2"/>
  <c r="R118" i="2"/>
  <c r="S118" i="2"/>
  <c r="L124" i="4" l="1" a="1"/>
  <c r="N122" i="4"/>
  <c r="Q121" i="4"/>
  <c r="P121" i="4"/>
  <c r="A124" i="9"/>
  <c r="K123" i="4"/>
  <c r="AH60" i="4" s="1"/>
  <c r="L123" i="4"/>
  <c r="AI60" i="4" s="1"/>
  <c r="T120" i="4"/>
  <c r="V119" i="4"/>
  <c r="S120" i="4"/>
  <c r="U120" i="4" s="1"/>
  <c r="O122" i="4"/>
  <c r="R119" i="2"/>
  <c r="S119" i="2"/>
  <c r="T118" i="2"/>
  <c r="O119" i="2"/>
  <c r="N119" i="2"/>
  <c r="P118" i="2"/>
  <c r="L125" i="4" l="1" a="1"/>
  <c r="N123" i="4"/>
  <c r="Q122" i="4"/>
  <c r="P122" i="4"/>
  <c r="A125" i="9"/>
  <c r="K124" i="4"/>
  <c r="L124" i="4"/>
  <c r="AI61" i="4" s="1"/>
  <c r="T121" i="4"/>
  <c r="S121" i="4"/>
  <c r="U121" i="4" s="1"/>
  <c r="V120" i="4"/>
  <c r="O123" i="4"/>
  <c r="N120" i="2"/>
  <c r="O120" i="2"/>
  <c r="P119" i="2"/>
  <c r="T119" i="2"/>
  <c r="R120" i="2"/>
  <c r="S120" i="2"/>
  <c r="AH61" i="4" l="1"/>
  <c r="L126" i="4" a="1"/>
  <c r="N124" i="4"/>
  <c r="Q123" i="4"/>
  <c r="P123" i="4"/>
  <c r="K125" i="4"/>
  <c r="AU66" i="4" s="1"/>
  <c r="L125" i="4"/>
  <c r="AV66" i="4" s="1"/>
  <c r="A126" i="9"/>
  <c r="T122" i="4"/>
  <c r="V121" i="4"/>
  <c r="S122" i="4"/>
  <c r="U122" i="4" s="1"/>
  <c r="O124" i="4"/>
  <c r="R121" i="2"/>
  <c r="S121" i="2"/>
  <c r="T120" i="2"/>
  <c r="N121" i="2"/>
  <c r="O121" i="2"/>
  <c r="P120" i="2"/>
  <c r="L127" i="4" l="1" a="1"/>
  <c r="N125" i="4"/>
  <c r="Q124" i="4"/>
  <c r="P124" i="4"/>
  <c r="A127" i="9"/>
  <c r="K126" i="4"/>
  <c r="L126" i="4"/>
  <c r="AI62" i="4" s="1"/>
  <c r="T123" i="4"/>
  <c r="V122" i="4"/>
  <c r="S123" i="4"/>
  <c r="U123" i="4" s="1"/>
  <c r="O125" i="4"/>
  <c r="N122" i="2"/>
  <c r="O122" i="2"/>
  <c r="P121" i="2"/>
  <c r="R122" i="2"/>
  <c r="S122" i="2"/>
  <c r="T121" i="2"/>
  <c r="AH62" i="4" l="1"/>
  <c r="L128" i="4" a="1"/>
  <c r="N126" i="4"/>
  <c r="Q125" i="4"/>
  <c r="P125" i="4"/>
  <c r="L127" i="4"/>
  <c r="AV67" i="4" s="1"/>
  <c r="K127" i="4"/>
  <c r="AU67" i="4" s="1"/>
  <c r="A128" i="9"/>
  <c r="T124" i="4"/>
  <c r="S124" i="4"/>
  <c r="U124" i="4" s="1"/>
  <c r="V123" i="4"/>
  <c r="O126" i="4"/>
  <c r="R123" i="2"/>
  <c r="S123" i="2"/>
  <c r="T122" i="2"/>
  <c r="N123" i="2"/>
  <c r="O123" i="2"/>
  <c r="P122" i="2"/>
  <c r="L129" i="4" l="1" a="1"/>
  <c r="N127" i="4"/>
  <c r="Q126" i="4"/>
  <c r="P126" i="4"/>
  <c r="K128" i="4"/>
  <c r="AH63" i="4" s="1"/>
  <c r="L128" i="4"/>
  <c r="AI63" i="4" s="1"/>
  <c r="A129" i="9"/>
  <c r="T125" i="4"/>
  <c r="V124" i="4"/>
  <c r="S125" i="4"/>
  <c r="U125" i="4" s="1"/>
  <c r="O127" i="4"/>
  <c r="N124" i="2"/>
  <c r="O124" i="2"/>
  <c r="P123" i="2"/>
  <c r="T123" i="2"/>
  <c r="R124" i="2"/>
  <c r="S124" i="2"/>
  <c r="L130" i="4" l="1" a="1"/>
  <c r="N128" i="4"/>
  <c r="Q127" i="4"/>
  <c r="P127" i="4"/>
  <c r="A130" i="9"/>
  <c r="K129" i="4"/>
  <c r="AU68" i="4" s="1"/>
  <c r="L129" i="4"/>
  <c r="AV68" i="4" s="1"/>
  <c r="T126" i="4"/>
  <c r="S126" i="4"/>
  <c r="U126" i="4" s="1"/>
  <c r="V125" i="4"/>
  <c r="O128" i="4"/>
  <c r="R125" i="2"/>
  <c r="T124" i="2"/>
  <c r="S125" i="2"/>
  <c r="O125" i="2"/>
  <c r="N125" i="2"/>
  <c r="P124" i="2"/>
  <c r="L131" i="4" l="1" a="1"/>
  <c r="N129" i="4"/>
  <c r="Q128" i="4"/>
  <c r="P128" i="4"/>
  <c r="A131" i="9"/>
  <c r="K130" i="4"/>
  <c r="AU69" i="4" s="1"/>
  <c r="L130" i="4"/>
  <c r="AV69" i="4" s="1"/>
  <c r="T127" i="4"/>
  <c r="V126" i="4"/>
  <c r="S127" i="4"/>
  <c r="U127" i="4" s="1"/>
  <c r="O129" i="4"/>
  <c r="N126" i="2"/>
  <c r="O126" i="2"/>
  <c r="P125" i="2"/>
  <c r="T125" i="2"/>
  <c r="S126" i="2"/>
  <c r="R126" i="2"/>
  <c r="L132" i="4" l="1" a="1"/>
  <c r="N130" i="4"/>
  <c r="Q129" i="4"/>
  <c r="P129" i="4"/>
  <c r="A132" i="9"/>
  <c r="K131" i="4"/>
  <c r="AH64" i="4" s="1"/>
  <c r="L131" i="4"/>
  <c r="AI64" i="4" s="1"/>
  <c r="T128" i="4"/>
  <c r="V127" i="4"/>
  <c r="S128" i="4"/>
  <c r="O130" i="4"/>
  <c r="R127" i="2"/>
  <c r="S127" i="2"/>
  <c r="T126" i="2"/>
  <c r="N127" i="2"/>
  <c r="O127" i="2"/>
  <c r="P126" i="2"/>
  <c r="T129" i="4" l="1"/>
  <c r="U128" i="4"/>
  <c r="L133" i="4" a="1"/>
  <c r="N131" i="4"/>
  <c r="P130" i="4"/>
  <c r="Q130" i="4"/>
  <c r="A133" i="9"/>
  <c r="K132" i="4"/>
  <c r="AH65" i="4" s="1"/>
  <c r="L132" i="4"/>
  <c r="V128" i="4"/>
  <c r="S129" i="4"/>
  <c r="U129" i="4" s="1"/>
  <c r="O131" i="4"/>
  <c r="N128" i="2"/>
  <c r="O128" i="2"/>
  <c r="P127" i="2"/>
  <c r="T127" i="2"/>
  <c r="R128" i="2"/>
  <c r="S128" i="2"/>
  <c r="AI65" i="4" l="1"/>
  <c r="L134" i="4" a="1"/>
  <c r="N132" i="4"/>
  <c r="P131" i="4"/>
  <c r="Q131" i="4"/>
  <c r="K133" i="4"/>
  <c r="L133" i="4"/>
  <c r="AV70" i="4" s="1"/>
  <c r="A134" i="9"/>
  <c r="T130" i="4"/>
  <c r="V129" i="4"/>
  <c r="S130" i="4"/>
  <c r="U130" i="4" s="1"/>
  <c r="O132" i="4"/>
  <c r="R129" i="2"/>
  <c r="S129" i="2"/>
  <c r="T128" i="2"/>
  <c r="N129" i="2"/>
  <c r="O129" i="2"/>
  <c r="P128" i="2"/>
  <c r="AU70" i="4" l="1"/>
  <c r="L135" i="4" a="1"/>
  <c r="N133" i="4"/>
  <c r="Q132" i="4"/>
  <c r="P132" i="4"/>
  <c r="K134" i="4"/>
  <c r="AH66" i="4" s="1"/>
  <c r="L134" i="4"/>
  <c r="A135" i="9"/>
  <c r="T131" i="4"/>
  <c r="V130" i="4"/>
  <c r="S131" i="4"/>
  <c r="U131" i="4" s="1"/>
  <c r="O133" i="4"/>
  <c r="N130" i="2"/>
  <c r="O130" i="2"/>
  <c r="P129" i="2"/>
  <c r="T129" i="2"/>
  <c r="R130" i="2"/>
  <c r="S130" i="2"/>
  <c r="AI66" i="4" l="1"/>
  <c r="L136" i="4" a="1"/>
  <c r="N134" i="4"/>
  <c r="Q133" i="4"/>
  <c r="P133" i="4"/>
  <c r="K135" i="4"/>
  <c r="AU71" i="4" s="1"/>
  <c r="L135" i="4"/>
  <c r="A136" i="9"/>
  <c r="T132" i="4"/>
  <c r="V131" i="4"/>
  <c r="S132" i="4"/>
  <c r="U132" i="4" s="1"/>
  <c r="O134" i="4"/>
  <c r="R131" i="2"/>
  <c r="S131" i="2"/>
  <c r="T130" i="2"/>
  <c r="N131" i="2"/>
  <c r="O131" i="2"/>
  <c r="P130" i="2"/>
  <c r="AV71" i="4" l="1"/>
  <c r="L137" i="4" a="1"/>
  <c r="N135" i="4"/>
  <c r="Q134" i="4"/>
  <c r="P134" i="4"/>
  <c r="K136" i="4"/>
  <c r="AU72" i="4" s="1"/>
  <c r="L136" i="4"/>
  <c r="AV72" i="4" s="1"/>
  <c r="A137" i="9"/>
  <c r="T133" i="4"/>
  <c r="V132" i="4"/>
  <c r="S133" i="4"/>
  <c r="U133" i="4" s="1"/>
  <c r="O135" i="4"/>
  <c r="N132" i="2"/>
  <c r="O132" i="2"/>
  <c r="P131" i="2"/>
  <c r="R132" i="2"/>
  <c r="T131" i="2"/>
  <c r="S132" i="2"/>
  <c r="L138" i="4" l="1" a="1"/>
  <c r="N136" i="4"/>
  <c r="Q135" i="4"/>
  <c r="P135" i="4"/>
  <c r="K137" i="4"/>
  <c r="AU73" i="4" s="1"/>
  <c r="L137" i="4"/>
  <c r="AV73" i="4" s="1"/>
  <c r="A138" i="9"/>
  <c r="T134" i="4"/>
  <c r="S134" i="4"/>
  <c r="U134" i="4" s="1"/>
  <c r="V133" i="4"/>
  <c r="O136" i="4"/>
  <c r="R133" i="2"/>
  <c r="S133" i="2"/>
  <c r="T132" i="2"/>
  <c r="N133" i="2"/>
  <c r="O133" i="2"/>
  <c r="P132" i="2"/>
  <c r="L139" i="4" l="1" a="1"/>
  <c r="N137" i="4"/>
  <c r="Q136" i="4"/>
  <c r="P136" i="4"/>
  <c r="K138" i="4"/>
  <c r="L138" i="4"/>
  <c r="AI67" i="4" s="1"/>
  <c r="A139" i="9"/>
  <c r="T135" i="4"/>
  <c r="V134" i="4"/>
  <c r="S135" i="4"/>
  <c r="U135" i="4" s="1"/>
  <c r="O137" i="4"/>
  <c r="N134" i="2"/>
  <c r="O134" i="2"/>
  <c r="P133" i="2"/>
  <c r="T133" i="2"/>
  <c r="R134" i="2"/>
  <c r="S134" i="2"/>
  <c r="AH67" i="4" l="1"/>
  <c r="L140" i="4" a="1"/>
  <c r="N138" i="4"/>
  <c r="Q137" i="4"/>
  <c r="P137" i="4"/>
  <c r="K139" i="4"/>
  <c r="AH68" i="4" s="1"/>
  <c r="L139" i="4"/>
  <c r="AI68" i="4" s="1"/>
  <c r="A140" i="9"/>
  <c r="T136" i="4"/>
  <c r="V135" i="4"/>
  <c r="S136" i="4"/>
  <c r="U136" i="4" s="1"/>
  <c r="O138" i="4"/>
  <c r="R135" i="2"/>
  <c r="S135" i="2"/>
  <c r="T134" i="2"/>
  <c r="N135" i="2"/>
  <c r="O135" i="2"/>
  <c r="P134" i="2"/>
  <c r="L141" i="4" l="1" a="1"/>
  <c r="N139" i="4"/>
  <c r="Q138" i="4"/>
  <c r="P138" i="4"/>
  <c r="K140" i="4"/>
  <c r="L140" i="4"/>
  <c r="AI69" i="4" s="1"/>
  <c r="A141" i="9"/>
  <c r="T137" i="4"/>
  <c r="V136" i="4"/>
  <c r="S137" i="4"/>
  <c r="U137" i="4" s="1"/>
  <c r="O139" i="4"/>
  <c r="N136" i="2"/>
  <c r="O136" i="2"/>
  <c r="P135" i="2"/>
  <c r="T135" i="2"/>
  <c r="R136" i="2"/>
  <c r="S136" i="2"/>
  <c r="AH69" i="4" l="1"/>
  <c r="L142" i="4" a="1"/>
  <c r="N140" i="4"/>
  <c r="Q139" i="4"/>
  <c r="P139" i="4"/>
  <c r="K141" i="4"/>
  <c r="AU74" i="4" s="1"/>
  <c r="L141" i="4"/>
  <c r="AV74" i="4" s="1"/>
  <c r="A142" i="9"/>
  <c r="T138" i="4"/>
  <c r="S138" i="4"/>
  <c r="U138" i="4" s="1"/>
  <c r="V137" i="4"/>
  <c r="O140" i="4"/>
  <c r="R137" i="2"/>
  <c r="S137" i="2"/>
  <c r="T136" i="2"/>
  <c r="N137" i="2"/>
  <c r="O137" i="2"/>
  <c r="P136" i="2"/>
  <c r="L143" i="4" l="1" a="1"/>
  <c r="N141" i="4"/>
  <c r="Q140" i="4"/>
  <c r="P140" i="4"/>
  <c r="K142" i="4"/>
  <c r="AU75" i="4" s="1"/>
  <c r="L142" i="4"/>
  <c r="A143" i="9"/>
  <c r="T139" i="4"/>
  <c r="V138" i="4"/>
  <c r="S139" i="4"/>
  <c r="U139" i="4" s="1"/>
  <c r="O141" i="4"/>
  <c r="N138" i="2"/>
  <c r="O138" i="2"/>
  <c r="P137" i="2"/>
  <c r="T137" i="2"/>
  <c r="S138" i="2"/>
  <c r="R138" i="2"/>
  <c r="AV75" i="4" l="1"/>
  <c r="L144" i="4" a="1"/>
  <c r="N142" i="4"/>
  <c r="Q141" i="4"/>
  <c r="P141" i="4"/>
  <c r="K143" i="4"/>
  <c r="L143" i="4"/>
  <c r="AV76" i="4" s="1"/>
  <c r="A144" i="9"/>
  <c r="T140" i="4"/>
  <c r="V139" i="4"/>
  <c r="S140" i="4"/>
  <c r="U140" i="4" s="1"/>
  <c r="O142" i="4"/>
  <c r="R139" i="2"/>
  <c r="T138" i="2"/>
  <c r="S139" i="2"/>
  <c r="N139" i="2"/>
  <c r="O139" i="2"/>
  <c r="P138" i="2"/>
  <c r="AU76" i="4" l="1"/>
  <c r="L145" i="4" a="1"/>
  <c r="N143" i="4"/>
  <c r="Q142" i="4"/>
  <c r="P142" i="4"/>
  <c r="K144" i="4"/>
  <c r="L144" i="4"/>
  <c r="AV77" i="4" s="1"/>
  <c r="A145" i="9"/>
  <c r="T141" i="4"/>
  <c r="V140" i="4"/>
  <c r="S141" i="4"/>
  <c r="U141" i="4" s="1"/>
  <c r="O143" i="4"/>
  <c r="N140" i="2"/>
  <c r="O140" i="2"/>
  <c r="P139" i="2"/>
  <c r="T139" i="2"/>
  <c r="R140" i="2"/>
  <c r="S140" i="2"/>
  <c r="AU77" i="4" l="1"/>
  <c r="L146" i="4" a="1"/>
  <c r="N144" i="4"/>
  <c r="Q143" i="4"/>
  <c r="P143" i="4"/>
  <c r="K145" i="4"/>
  <c r="AU78" i="4" s="1"/>
  <c r="L145" i="4"/>
  <c r="AV78" i="4" s="1"/>
  <c r="A146" i="9"/>
  <c r="T142" i="4"/>
  <c r="V141" i="4"/>
  <c r="S142" i="4"/>
  <c r="U142" i="4" s="1"/>
  <c r="O144" i="4"/>
  <c r="R141" i="2"/>
  <c r="S141" i="2"/>
  <c r="T140" i="2"/>
  <c r="N141" i="2"/>
  <c r="O141" i="2"/>
  <c r="P140" i="2"/>
  <c r="L147" i="4" l="1" a="1"/>
  <c r="N145" i="4"/>
  <c r="Q144" i="4"/>
  <c r="P144" i="4"/>
  <c r="K146" i="4"/>
  <c r="L146" i="4"/>
  <c r="A147" i="9"/>
  <c r="T143" i="4"/>
  <c r="V142" i="4"/>
  <c r="S143" i="4"/>
  <c r="U143" i="4" s="1"/>
  <c r="O145" i="4"/>
  <c r="N142" i="2"/>
  <c r="O142" i="2"/>
  <c r="P141" i="2"/>
  <c r="T141" i="2"/>
  <c r="R142" i="2"/>
  <c r="S142" i="2"/>
  <c r="AU79" i="4" l="1"/>
  <c r="AV79" i="4"/>
  <c r="L148" i="4" a="1"/>
  <c r="N146" i="4"/>
  <c r="Q145" i="4"/>
  <c r="P145" i="4"/>
  <c r="K147" i="4"/>
  <c r="L147" i="4"/>
  <c r="AV80" i="4" s="1"/>
  <c r="A148" i="9"/>
  <c r="T144" i="4"/>
  <c r="S144" i="4"/>
  <c r="U144" i="4" s="1"/>
  <c r="V143" i="4"/>
  <c r="O146" i="4"/>
  <c r="R143" i="2"/>
  <c r="S143" i="2"/>
  <c r="T142" i="2"/>
  <c r="N143" i="2"/>
  <c r="O143" i="2"/>
  <c r="P142" i="2"/>
  <c r="AU80" i="4" l="1"/>
  <c r="L149" i="4" a="1"/>
  <c r="N147" i="4"/>
  <c r="Q146" i="4"/>
  <c r="P146" i="4"/>
  <c r="K148" i="4"/>
  <c r="AH70" i="4" s="1"/>
  <c r="L148" i="4"/>
  <c r="AI70" i="4" s="1"/>
  <c r="A149" i="9"/>
  <c r="T145" i="4"/>
  <c r="V144" i="4"/>
  <c r="S145" i="4"/>
  <c r="U145" i="4" s="1"/>
  <c r="O147" i="4"/>
  <c r="N144" i="2"/>
  <c r="O144" i="2"/>
  <c r="P143" i="2"/>
  <c r="T143" i="2"/>
  <c r="R144" i="2"/>
  <c r="S144" i="2"/>
  <c r="L150" i="4" l="1" a="1"/>
  <c r="N148" i="4"/>
  <c r="Q147" i="4"/>
  <c r="P147" i="4"/>
  <c r="K149" i="4"/>
  <c r="AH71" i="4" s="1"/>
  <c r="L149" i="4"/>
  <c r="A150" i="9"/>
  <c r="T146" i="4"/>
  <c r="S146" i="4"/>
  <c r="U146" i="4" s="1"/>
  <c r="V145" i="4"/>
  <c r="O148" i="4"/>
  <c r="R145" i="2"/>
  <c r="S145" i="2"/>
  <c r="T144" i="2"/>
  <c r="N145" i="2"/>
  <c r="O145" i="2"/>
  <c r="P144" i="2"/>
  <c r="AI71" i="4" l="1"/>
  <c r="L151" i="4" a="1"/>
  <c r="N149" i="4"/>
  <c r="Q148" i="4"/>
  <c r="P148" i="4"/>
  <c r="K150" i="4"/>
  <c r="L150" i="4"/>
  <c r="AV81" i="4" s="1"/>
  <c r="A151" i="9"/>
  <c r="T147" i="4"/>
  <c r="V146" i="4"/>
  <c r="S147" i="4"/>
  <c r="U147" i="4" s="1"/>
  <c r="O149" i="4"/>
  <c r="N146" i="2"/>
  <c r="O146" i="2"/>
  <c r="P145" i="2"/>
  <c r="T145" i="2"/>
  <c r="S146" i="2"/>
  <c r="R146" i="2"/>
  <c r="AU81" i="4" l="1"/>
  <c r="L152" i="4" a="1"/>
  <c r="N150" i="4"/>
  <c r="Q149" i="4"/>
  <c r="P149" i="4"/>
  <c r="K151" i="4"/>
  <c r="AH72" i="4" s="1"/>
  <c r="L151" i="4"/>
  <c r="AI72" i="4" s="1"/>
  <c r="A152" i="9"/>
  <c r="T148" i="4"/>
  <c r="V147" i="4"/>
  <c r="S148" i="4"/>
  <c r="U148" i="4" s="1"/>
  <c r="O150" i="4"/>
  <c r="R147" i="2"/>
  <c r="S147" i="2"/>
  <c r="T146" i="2"/>
  <c r="N147" i="2"/>
  <c r="O147" i="2"/>
  <c r="P146" i="2"/>
  <c r="L153" i="4" l="1" a="1"/>
  <c r="N151" i="4"/>
  <c r="Q150" i="4"/>
  <c r="P150" i="4"/>
  <c r="K152" i="4"/>
  <c r="AH73" i="4" s="1"/>
  <c r="L152" i="4"/>
  <c r="AI73" i="4" s="1"/>
  <c r="A153" i="9"/>
  <c r="T149" i="4"/>
  <c r="V148" i="4"/>
  <c r="S149" i="4"/>
  <c r="U149" i="4" s="1"/>
  <c r="O151" i="4"/>
  <c r="N148" i="2"/>
  <c r="O148" i="2"/>
  <c r="P147" i="2"/>
  <c r="T147" i="2"/>
  <c r="S148" i="2"/>
  <c r="R148" i="2"/>
  <c r="L154" i="4" l="1" a="1"/>
  <c r="N152" i="4"/>
  <c r="Q151" i="4"/>
  <c r="P151" i="4"/>
  <c r="K153" i="4"/>
  <c r="AH74" i="4" s="1"/>
  <c r="L153" i="4"/>
  <c r="AI74" i="4" s="1"/>
  <c r="A154" i="9"/>
  <c r="T150" i="4"/>
  <c r="V149" i="4"/>
  <c r="S150" i="4"/>
  <c r="U150" i="4" s="1"/>
  <c r="O152" i="4"/>
  <c r="R149" i="2"/>
  <c r="S149" i="2"/>
  <c r="T148" i="2"/>
  <c r="N149" i="2"/>
  <c r="O149" i="2"/>
  <c r="P148" i="2"/>
  <c r="L155" i="4" l="1" a="1"/>
  <c r="N153" i="4"/>
  <c r="Q152" i="4"/>
  <c r="P152" i="4"/>
  <c r="K154" i="4"/>
  <c r="L154" i="4"/>
  <c r="AV82" i="4" s="1"/>
  <c r="A155" i="9"/>
  <c r="T151" i="4"/>
  <c r="V150" i="4"/>
  <c r="S151" i="4"/>
  <c r="U151" i="4" s="1"/>
  <c r="O153" i="4"/>
  <c r="N150" i="2"/>
  <c r="O150" i="2"/>
  <c r="P149" i="2"/>
  <c r="T149" i="2"/>
  <c r="S150" i="2"/>
  <c r="R150" i="2"/>
  <c r="AU82" i="4" l="1"/>
  <c r="L156" i="4" a="1"/>
  <c r="N154" i="4"/>
  <c r="Q153" i="4"/>
  <c r="P153" i="4"/>
  <c r="K155" i="4"/>
  <c r="AU83" i="4" s="1"/>
  <c r="L155" i="4"/>
  <c r="AV83" i="4" s="1"/>
  <c r="A156" i="9"/>
  <c r="T152" i="4"/>
  <c r="V151" i="4"/>
  <c r="S152" i="4"/>
  <c r="U152" i="4" s="1"/>
  <c r="O154" i="4"/>
  <c r="R151" i="2"/>
  <c r="S151" i="2"/>
  <c r="T150" i="2"/>
  <c r="N151" i="2"/>
  <c r="O151" i="2"/>
  <c r="P150" i="2"/>
  <c r="L157" i="4" l="1" a="1"/>
  <c r="N155" i="4"/>
  <c r="P154" i="4"/>
  <c r="Q154" i="4"/>
  <c r="K156" i="4"/>
  <c r="AU84" i="4" s="1"/>
  <c r="L156" i="4"/>
  <c r="AV84" i="4" s="1"/>
  <c r="A157" i="9"/>
  <c r="T153" i="4"/>
  <c r="V152" i="4"/>
  <c r="S153" i="4"/>
  <c r="U153" i="4" s="1"/>
  <c r="O155" i="4"/>
  <c r="N152" i="2"/>
  <c r="O152" i="2"/>
  <c r="P151" i="2"/>
  <c r="T151" i="2"/>
  <c r="R152" i="2"/>
  <c r="S152" i="2"/>
  <c r="L158" i="4" l="1" a="1"/>
  <c r="N156" i="4"/>
  <c r="P155" i="4"/>
  <c r="Q155" i="4"/>
  <c r="K157" i="4"/>
  <c r="AU85" i="4" s="1"/>
  <c r="L157" i="4"/>
  <c r="AV85" i="4" s="1"/>
  <c r="A158" i="9"/>
  <c r="T154" i="4"/>
  <c r="V153" i="4"/>
  <c r="S154" i="4"/>
  <c r="U154" i="4" s="1"/>
  <c r="O156" i="4"/>
  <c r="R153" i="2"/>
  <c r="S153" i="2"/>
  <c r="T152" i="2"/>
  <c r="N153" i="2"/>
  <c r="O153" i="2"/>
  <c r="P152" i="2"/>
  <c r="L159" i="4" l="1" a="1"/>
  <c r="N157" i="4"/>
  <c r="Q156" i="4"/>
  <c r="P156" i="4"/>
  <c r="K158" i="4"/>
  <c r="AU86" i="4" s="1"/>
  <c r="L158" i="4"/>
  <c r="A159" i="9"/>
  <c r="O154" i="2"/>
  <c r="N154" i="2"/>
  <c r="S154" i="2"/>
  <c r="R154" i="2"/>
  <c r="T155" i="4"/>
  <c r="V154" i="4"/>
  <c r="S155" i="4"/>
  <c r="U155" i="4" s="1"/>
  <c r="O157" i="4"/>
  <c r="P153" i="2"/>
  <c r="T153" i="2"/>
  <c r="AV86" i="4" l="1"/>
  <c r="L160" i="4" a="1"/>
  <c r="N158" i="4"/>
  <c r="Q157" i="4"/>
  <c r="P157" i="4"/>
  <c r="K159" i="4"/>
  <c r="L159" i="4"/>
  <c r="AV87" i="4" s="1"/>
  <c r="A160" i="9"/>
  <c r="P154" i="2"/>
  <c r="O155" i="2"/>
  <c r="N155" i="2"/>
  <c r="T154" i="2"/>
  <c r="S155" i="2"/>
  <c r="R155" i="2"/>
  <c r="T156" i="4"/>
  <c r="V155" i="4"/>
  <c r="S156" i="4"/>
  <c r="U156" i="4" s="1"/>
  <c r="O158" i="4"/>
  <c r="K31" i="3"/>
  <c r="K17" i="3"/>
  <c r="K3" i="3"/>
  <c r="AU87" i="4" l="1"/>
  <c r="L161" i="4" a="1"/>
  <c r="N159" i="4"/>
  <c r="Q158" i="4"/>
  <c r="P158" i="4"/>
  <c r="K160" i="4"/>
  <c r="AU88" i="4" s="1"/>
  <c r="L160" i="4"/>
  <c r="A161" i="9"/>
  <c r="T155" i="2"/>
  <c r="S156" i="2"/>
  <c r="R156" i="2"/>
  <c r="O156" i="2"/>
  <c r="P155" i="2"/>
  <c r="N156" i="2"/>
  <c r="T157" i="4"/>
  <c r="V156" i="4"/>
  <c r="S157" i="4"/>
  <c r="U157" i="4" s="1"/>
  <c r="O159" i="4"/>
  <c r="AV88" i="4" l="1"/>
  <c r="L162" i="4" a="1"/>
  <c r="N160" i="4"/>
  <c r="Q159" i="4"/>
  <c r="P159" i="4"/>
  <c r="K161" i="4"/>
  <c r="AH75" i="4" s="1"/>
  <c r="L161" i="4"/>
  <c r="AI75" i="4" s="1"/>
  <c r="A162" i="9"/>
  <c r="O157" i="2"/>
  <c r="P156" i="2"/>
  <c r="N157" i="2"/>
  <c r="T156" i="2"/>
  <c r="S157" i="2"/>
  <c r="R157" i="2"/>
  <c r="S158" i="4"/>
  <c r="U158" i="4" s="1"/>
  <c r="V157" i="4"/>
  <c r="T158" i="4"/>
  <c r="O160" i="4"/>
  <c r="L163" i="4" l="1" a="1"/>
  <c r="N161" i="4"/>
  <c r="Q160" i="4"/>
  <c r="P160" i="4"/>
  <c r="K162" i="4"/>
  <c r="AH76" i="4" s="1"/>
  <c r="L162" i="4"/>
  <c r="A163" i="9"/>
  <c r="S158" i="2"/>
  <c r="T157" i="2"/>
  <c r="R158" i="2"/>
  <c r="O158" i="2"/>
  <c r="P157" i="2"/>
  <c r="N158" i="2"/>
  <c r="S159" i="4"/>
  <c r="U159" i="4" s="1"/>
  <c r="V158" i="4"/>
  <c r="T159" i="4"/>
  <c r="O161" i="4"/>
  <c r="AI76" i="4" l="1"/>
  <c r="L164" i="4" a="1"/>
  <c r="N162" i="4"/>
  <c r="Q161" i="4"/>
  <c r="P161" i="4"/>
  <c r="K163" i="4"/>
  <c r="AU89" i="4" s="1"/>
  <c r="L163" i="4"/>
  <c r="AV89" i="4" s="1"/>
  <c r="A164" i="9"/>
  <c r="O159" i="2"/>
  <c r="P158" i="2"/>
  <c r="N159" i="2"/>
  <c r="T158" i="2"/>
  <c r="S159" i="2"/>
  <c r="R159" i="2"/>
  <c r="S160" i="4"/>
  <c r="U160" i="4" s="1"/>
  <c r="T160" i="4"/>
  <c r="V159" i="4"/>
  <c r="O162" i="4"/>
  <c r="L165" i="4" l="1" a="1"/>
  <c r="N163" i="4"/>
  <c r="Q162" i="4"/>
  <c r="P162" i="4"/>
  <c r="K164" i="4"/>
  <c r="L164" i="4"/>
  <c r="A165" i="9"/>
  <c r="P159" i="2"/>
  <c r="O160" i="2"/>
  <c r="N160" i="2"/>
  <c r="N161" i="2" s="1"/>
  <c r="S160" i="2"/>
  <c r="T159" i="2"/>
  <c r="R160" i="2"/>
  <c r="T161" i="4"/>
  <c r="V160" i="4"/>
  <c r="S161" i="4"/>
  <c r="U161" i="4" s="1"/>
  <c r="O163" i="4"/>
  <c r="AV90" i="4" l="1"/>
  <c r="AU90" i="4"/>
  <c r="O162" i="2"/>
  <c r="N162" i="2"/>
  <c r="L166" i="4" a="1"/>
  <c r="N164" i="4"/>
  <c r="Q163" i="4"/>
  <c r="P163" i="4"/>
  <c r="K165" i="4"/>
  <c r="L165" i="4"/>
  <c r="AV91" i="4" s="1"/>
  <c r="A166" i="9"/>
  <c r="T160" i="2"/>
  <c r="S161" i="2"/>
  <c r="R161" i="2"/>
  <c r="P160" i="2"/>
  <c r="O161" i="2"/>
  <c r="P161" i="2"/>
  <c r="T162" i="4"/>
  <c r="V161" i="4"/>
  <c r="S162" i="4"/>
  <c r="U162" i="4" s="1"/>
  <c r="O164" i="4"/>
  <c r="AU91" i="4" l="1"/>
  <c r="N163" i="2"/>
  <c r="P162" i="2"/>
  <c r="O163" i="2"/>
  <c r="T161" i="2"/>
  <c r="S162" i="2"/>
  <c r="R162" i="2"/>
  <c r="L167" i="4" a="1"/>
  <c r="N165" i="4"/>
  <c r="Q164" i="4"/>
  <c r="P164" i="4"/>
  <c r="K166" i="4"/>
  <c r="AH77" i="4" s="1"/>
  <c r="L166" i="4"/>
  <c r="AI77" i="4" s="1"/>
  <c r="A167" i="9"/>
  <c r="T163" i="4"/>
  <c r="V162" i="4"/>
  <c r="S163" i="4"/>
  <c r="U163" i="4" s="1"/>
  <c r="O165" i="4"/>
  <c r="T162" i="2" l="1"/>
  <c r="S163" i="2"/>
  <c r="R163" i="2"/>
  <c r="N164" i="2"/>
  <c r="P163" i="2"/>
  <c r="O164" i="2"/>
  <c r="L168" i="4" a="1"/>
  <c r="N166" i="4"/>
  <c r="Q165" i="4"/>
  <c r="P165" i="4"/>
  <c r="K167" i="4"/>
  <c r="L167" i="4"/>
  <c r="AV92" i="4" s="1"/>
  <c r="A168" i="9"/>
  <c r="T164" i="4"/>
  <c r="V163" i="4"/>
  <c r="S164" i="4"/>
  <c r="U164" i="4" s="1"/>
  <c r="O166" i="4"/>
  <c r="AU92" i="4" l="1"/>
  <c r="N165" i="2"/>
  <c r="P164" i="2"/>
  <c r="O165" i="2"/>
  <c r="S164" i="2"/>
  <c r="T163" i="2"/>
  <c r="R164" i="2"/>
  <c r="L169" i="4" a="1"/>
  <c r="N167" i="4"/>
  <c r="Q166" i="4"/>
  <c r="P166" i="4"/>
  <c r="K168" i="4"/>
  <c r="L168" i="4"/>
  <c r="AI78" i="4" s="1"/>
  <c r="A169" i="9"/>
  <c r="T165" i="4"/>
  <c r="V164" i="4"/>
  <c r="S165" i="4"/>
  <c r="U165" i="4" s="1"/>
  <c r="O167" i="4"/>
  <c r="AH78" i="4" l="1"/>
  <c r="T164" i="2"/>
  <c r="S165" i="2"/>
  <c r="R165" i="2"/>
  <c r="N166" i="2"/>
  <c r="P165" i="2"/>
  <c r="O166" i="2"/>
  <c r="L170" i="4" a="1"/>
  <c r="N168" i="4"/>
  <c r="Q167" i="4"/>
  <c r="P167" i="4"/>
  <c r="L169" i="4"/>
  <c r="AI79" i="4" s="1"/>
  <c r="K169" i="4"/>
  <c r="AH79" i="4" s="1"/>
  <c r="A170" i="9"/>
  <c r="T166" i="4"/>
  <c r="V165" i="4"/>
  <c r="S166" i="4"/>
  <c r="U166" i="4" s="1"/>
  <c r="O168" i="4"/>
  <c r="N167" i="2" l="1"/>
  <c r="O167" i="2"/>
  <c r="P166" i="2"/>
  <c r="T165" i="2"/>
  <c r="S166" i="2"/>
  <c r="R166" i="2"/>
  <c r="L171" i="4" a="1"/>
  <c r="N169" i="4"/>
  <c r="Q168" i="4"/>
  <c r="P168" i="4"/>
  <c r="K170" i="4"/>
  <c r="L170" i="4"/>
  <c r="A171" i="9"/>
  <c r="T167" i="4"/>
  <c r="V166" i="4"/>
  <c r="S167" i="4"/>
  <c r="U167" i="4" s="1"/>
  <c r="O169" i="4"/>
  <c r="AU93" i="4" l="1"/>
  <c r="AV93" i="4"/>
  <c r="T166" i="2"/>
  <c r="S167" i="2"/>
  <c r="R167" i="2"/>
  <c r="N168" i="2"/>
  <c r="P167" i="2"/>
  <c r="O168" i="2"/>
  <c r="L172" i="4" a="1"/>
  <c r="N170" i="4"/>
  <c r="Q169" i="4"/>
  <c r="P169" i="4"/>
  <c r="K171" i="4"/>
  <c r="AU94" i="4" s="1"/>
  <c r="L171" i="4"/>
  <c r="AV94" i="4" s="1"/>
  <c r="A172" i="9"/>
  <c r="T168" i="4"/>
  <c r="V167" i="4"/>
  <c r="S168" i="4"/>
  <c r="U168" i="4" s="1"/>
  <c r="O170" i="4"/>
  <c r="N169" i="2" l="1"/>
  <c r="P168" i="2"/>
  <c r="O169" i="2"/>
  <c r="T167" i="2"/>
  <c r="S168" i="2"/>
  <c r="R168" i="2"/>
  <c r="L173" i="4" a="1"/>
  <c r="N171" i="4"/>
  <c r="P170" i="4"/>
  <c r="Q170" i="4"/>
  <c r="K172" i="4"/>
  <c r="AU95" i="4" s="1"/>
  <c r="L172" i="4"/>
  <c r="AV95" i="4" s="1"/>
  <c r="A173" i="9"/>
  <c r="T169" i="4"/>
  <c r="V168" i="4"/>
  <c r="S169" i="4"/>
  <c r="U169" i="4" s="1"/>
  <c r="O171" i="4"/>
  <c r="T168" i="2" l="1"/>
  <c r="S169" i="2"/>
  <c r="R169" i="2"/>
  <c r="N170" i="2"/>
  <c r="P169" i="2"/>
  <c r="O170" i="2"/>
  <c r="L174" i="4" a="1"/>
  <c r="N172" i="4"/>
  <c r="P171" i="4"/>
  <c r="Q171" i="4"/>
  <c r="K173" i="4"/>
  <c r="L173" i="4"/>
  <c r="AI80" i="4" s="1"/>
  <c r="A174" i="9"/>
  <c r="T170" i="4"/>
  <c r="S170" i="4"/>
  <c r="U170" i="4" s="1"/>
  <c r="V169" i="4"/>
  <c r="O172" i="4"/>
  <c r="AH80" i="4" l="1"/>
  <c r="N171" i="2"/>
  <c r="O171" i="2"/>
  <c r="P170" i="2"/>
  <c r="T169" i="2"/>
  <c r="S170" i="2"/>
  <c r="R170" i="2"/>
  <c r="L175" i="4" a="1"/>
  <c r="N173" i="4"/>
  <c r="Q172" i="4"/>
  <c r="P172" i="4"/>
  <c r="K174" i="4"/>
  <c r="AU96" i="4" s="1"/>
  <c r="L174" i="4"/>
  <c r="AV96" i="4" s="1"/>
  <c r="A175" i="9"/>
  <c r="T171" i="4"/>
  <c r="V170" i="4"/>
  <c r="S171" i="4"/>
  <c r="U171" i="4" s="1"/>
  <c r="O173" i="4"/>
  <c r="T170" i="2" l="1"/>
  <c r="S171" i="2"/>
  <c r="R171" i="2"/>
  <c r="N172" i="2"/>
  <c r="O172" i="2"/>
  <c r="P171" i="2"/>
  <c r="L176" i="4" a="1"/>
  <c r="N174" i="4"/>
  <c r="Q173" i="4"/>
  <c r="P173" i="4"/>
  <c r="K175" i="4"/>
  <c r="L175" i="4"/>
  <c r="AV97" i="4" s="1"/>
  <c r="A176" i="9"/>
  <c r="T172" i="4"/>
  <c r="V171" i="4"/>
  <c r="S172" i="4"/>
  <c r="U172" i="4" s="1"/>
  <c r="O174" i="4"/>
  <c r="AU97" i="4" l="1"/>
  <c r="N173" i="2"/>
  <c r="P172" i="2"/>
  <c r="O173" i="2"/>
  <c r="S172" i="2"/>
  <c r="T171" i="2"/>
  <c r="R172" i="2"/>
  <c r="L177" i="4" a="1"/>
  <c r="N175" i="4"/>
  <c r="P174" i="4"/>
  <c r="Q174" i="4"/>
  <c r="K176" i="4"/>
  <c r="AH81" i="4" s="1"/>
  <c r="L176" i="4"/>
  <c r="AI81" i="4" s="1"/>
  <c r="A177" i="9"/>
  <c r="T173" i="4"/>
  <c r="V172" i="4"/>
  <c r="S173" i="4"/>
  <c r="U173" i="4" s="1"/>
  <c r="O175" i="4"/>
  <c r="T172" i="2" l="1"/>
  <c r="S173" i="2"/>
  <c r="R173" i="2"/>
  <c r="N174" i="2"/>
  <c r="P173" i="2"/>
  <c r="O174" i="2"/>
  <c r="L178" i="4" a="1"/>
  <c r="N176" i="4"/>
  <c r="Q175" i="4"/>
  <c r="P175" i="4"/>
  <c r="K177" i="4"/>
  <c r="L177" i="4"/>
  <c r="AI82" i="4" s="1"/>
  <c r="A178" i="9"/>
  <c r="T174" i="4"/>
  <c r="V173" i="4"/>
  <c r="S174" i="4"/>
  <c r="U174" i="4" s="1"/>
  <c r="O176" i="4"/>
  <c r="AH82" i="4" l="1"/>
  <c r="N175" i="2"/>
  <c r="P175" i="2" s="1"/>
  <c r="L61" i="1" s="1"/>
  <c r="L63" i="1" s="1"/>
  <c r="P174" i="2"/>
  <c r="O175" i="2"/>
  <c r="L56" i="1" s="1"/>
  <c r="L57" i="1" s="1"/>
  <c r="T173" i="2"/>
  <c r="S174" i="2"/>
  <c r="R174" i="2"/>
  <c r="L179" i="4" a="1"/>
  <c r="N177" i="4"/>
  <c r="Q176" i="4"/>
  <c r="P176" i="4"/>
  <c r="K178" i="4"/>
  <c r="AH83" i="4" s="1"/>
  <c r="L178" i="4"/>
  <c r="A179" i="9"/>
  <c r="T175" i="4"/>
  <c r="V174" i="4"/>
  <c r="S175" i="4"/>
  <c r="U175" i="4" s="1"/>
  <c r="O177" i="4"/>
  <c r="AI83" i="4" l="1"/>
  <c r="T174" i="2"/>
  <c r="S175" i="2"/>
  <c r="N56" i="1" s="1"/>
  <c r="N57" i="1" s="1"/>
  <c r="R175" i="2"/>
  <c r="T175" i="2" s="1"/>
  <c r="N61" i="1" s="1"/>
  <c r="N63" i="1" s="1"/>
  <c r="L180" i="4" a="1"/>
  <c r="N178" i="4"/>
  <c r="Q177" i="4"/>
  <c r="P177" i="4"/>
  <c r="K179" i="4"/>
  <c r="L179" i="4"/>
  <c r="AV98" i="4" s="1"/>
  <c r="A180" i="9"/>
  <c r="T176" i="4"/>
  <c r="V175" i="4"/>
  <c r="S176" i="4"/>
  <c r="U176" i="4" s="1"/>
  <c r="O178" i="4"/>
  <c r="AU98" i="4" l="1"/>
  <c r="L181" i="4" a="1"/>
  <c r="N179" i="4"/>
  <c r="P178" i="4"/>
  <c r="Q178" i="4"/>
  <c r="K180" i="4"/>
  <c r="L180" i="4"/>
  <c r="AI84" i="4" s="1"/>
  <c r="A181" i="9"/>
  <c r="T177" i="4"/>
  <c r="V176" i="4"/>
  <c r="S177" i="4"/>
  <c r="U177" i="4" s="1"/>
  <c r="O179" i="4"/>
  <c r="AH84" i="4" l="1"/>
  <c r="L182" i="4" a="1"/>
  <c r="N180" i="4"/>
  <c r="Q179" i="4"/>
  <c r="P179" i="4"/>
  <c r="K181" i="4"/>
  <c r="AH85" i="4" s="1"/>
  <c r="L181" i="4"/>
  <c r="A182" i="9"/>
  <c r="T178" i="4"/>
  <c r="V177" i="4"/>
  <c r="S178" i="4"/>
  <c r="U178" i="4" s="1"/>
  <c r="O180" i="4"/>
  <c r="AI85" i="4" l="1"/>
  <c r="L183" i="4" a="1"/>
  <c r="N181" i="4"/>
  <c r="Q180" i="4"/>
  <c r="P180" i="4"/>
  <c r="K182" i="4"/>
  <c r="L182" i="4"/>
  <c r="AI86" i="4" s="1"/>
  <c r="A183" i="9"/>
  <c r="T179" i="4"/>
  <c r="S179" i="4"/>
  <c r="U179" i="4" s="1"/>
  <c r="V178" i="4"/>
  <c r="O181" i="4"/>
  <c r="AH86" i="4" l="1"/>
  <c r="L184" i="4" a="1"/>
  <c r="N182" i="4"/>
  <c r="Q181" i="4"/>
  <c r="P181" i="4"/>
  <c r="K183" i="4"/>
  <c r="L183" i="4"/>
  <c r="A184" i="9"/>
  <c r="T180" i="4"/>
  <c r="V179" i="4"/>
  <c r="S180" i="4"/>
  <c r="U180" i="4" s="1"/>
  <c r="O182" i="4"/>
  <c r="AH87" i="4" l="1"/>
  <c r="AI87" i="4"/>
  <c r="L185" i="4" a="1"/>
  <c r="N183" i="4"/>
  <c r="Q182" i="4"/>
  <c r="P182" i="4"/>
  <c r="K184" i="4"/>
  <c r="L184" i="4"/>
  <c r="AV99" i="4" s="1"/>
  <c r="A185" i="9"/>
  <c r="T181" i="4"/>
  <c r="V180" i="4"/>
  <c r="S181" i="4"/>
  <c r="U181" i="4" s="1"/>
  <c r="O183" i="4"/>
  <c r="AU99" i="4" l="1"/>
  <c r="L186" i="4" a="1"/>
  <c r="N184" i="4"/>
  <c r="Q183" i="4"/>
  <c r="P183" i="4"/>
  <c r="L185" i="4"/>
  <c r="K185" i="4"/>
  <c r="A186" i="9"/>
  <c r="T182" i="4"/>
  <c r="V181" i="4"/>
  <c r="S182" i="4"/>
  <c r="U182" i="4" s="1"/>
  <c r="O184" i="4"/>
  <c r="AU100" i="4" l="1"/>
  <c r="AV100" i="4"/>
  <c r="L187" i="4" a="1"/>
  <c r="N185" i="4"/>
  <c r="Q184" i="4"/>
  <c r="P184" i="4"/>
  <c r="K186" i="4"/>
  <c r="L186" i="4"/>
  <c r="A187" i="9"/>
  <c r="T183" i="4"/>
  <c r="S183" i="4"/>
  <c r="U183" i="4" s="1"/>
  <c r="V182" i="4"/>
  <c r="O185" i="4"/>
  <c r="AI88" i="4" l="1"/>
  <c r="AH88" i="4"/>
  <c r="L188" i="4" a="1"/>
  <c r="N186" i="4"/>
  <c r="Q185" i="4"/>
  <c r="P185" i="4"/>
  <c r="K187" i="4"/>
  <c r="L187" i="4"/>
  <c r="AV101" i="4" s="1"/>
  <c r="A188" i="9"/>
  <c r="T184" i="4"/>
  <c r="V183" i="4"/>
  <c r="S184" i="4"/>
  <c r="U184" i="4" s="1"/>
  <c r="O186" i="4"/>
  <c r="AU101" i="4" l="1"/>
  <c r="L189" i="4" a="1"/>
  <c r="N187" i="4"/>
  <c r="Q186" i="4"/>
  <c r="P186" i="4"/>
  <c r="K188" i="4"/>
  <c r="AH89" i="4" s="1"/>
  <c r="L188" i="4"/>
  <c r="A189" i="9"/>
  <c r="V184" i="4"/>
  <c r="S185" i="4"/>
  <c r="U185" i="4" s="1"/>
  <c r="T185" i="4"/>
  <c r="O187" i="4"/>
  <c r="AI89" i="4" l="1"/>
  <c r="L190" i="4" a="1"/>
  <c r="N188" i="4"/>
  <c r="Q187" i="4"/>
  <c r="P187" i="4"/>
  <c r="K189" i="4"/>
  <c r="L189" i="4"/>
  <c r="AI90" i="4" s="1"/>
  <c r="A190" i="9"/>
  <c r="T186" i="4"/>
  <c r="V185" i="4"/>
  <c r="S186" i="4"/>
  <c r="U186" i="4" s="1"/>
  <c r="O188" i="4"/>
  <c r="AH90" i="4" l="1"/>
  <c r="L191" i="4" a="1"/>
  <c r="N189" i="4"/>
  <c r="Q188" i="4"/>
  <c r="P188" i="4"/>
  <c r="K190" i="4"/>
  <c r="L190" i="4"/>
  <c r="A191" i="9"/>
  <c r="T187" i="4"/>
  <c r="V186" i="4"/>
  <c r="S187" i="4"/>
  <c r="U187" i="4" s="1"/>
  <c r="O189" i="4"/>
  <c r="AH91" i="4" l="1"/>
  <c r="AI91" i="4"/>
  <c r="L192" i="4" a="1"/>
  <c r="N190" i="4"/>
  <c r="Q189" i="4"/>
  <c r="P189" i="4"/>
  <c r="K191" i="4"/>
  <c r="AH92" i="4" s="1"/>
  <c r="L191" i="4"/>
  <c r="A192" i="9"/>
  <c r="T188" i="4"/>
  <c r="V187" i="4"/>
  <c r="S188" i="4"/>
  <c r="U188" i="4" s="1"/>
  <c r="O190" i="4"/>
  <c r="AI92" i="4" l="1"/>
  <c r="L193" i="4" a="1"/>
  <c r="N191" i="4"/>
  <c r="Q190" i="4"/>
  <c r="P190" i="4"/>
  <c r="K192" i="4"/>
  <c r="L192" i="4"/>
  <c r="AV102" i="4" s="1"/>
  <c r="A193" i="9"/>
  <c r="T189" i="4"/>
  <c r="V188" i="4"/>
  <c r="S189" i="4"/>
  <c r="U189" i="4" s="1"/>
  <c r="O191" i="4"/>
  <c r="AU102" i="4" l="1"/>
  <c r="L194" i="4" a="1"/>
  <c r="N192" i="4"/>
  <c r="Q191" i="4"/>
  <c r="P191" i="4"/>
  <c r="L193" i="4"/>
  <c r="K193" i="4"/>
  <c r="AU103" i="4" s="1"/>
  <c r="A194" i="9"/>
  <c r="T190" i="4"/>
  <c r="V189" i="4"/>
  <c r="S190" i="4"/>
  <c r="U190" i="4" s="1"/>
  <c r="O192" i="4"/>
  <c r="AV103" i="4" l="1"/>
  <c r="L195" i="4" a="1"/>
  <c r="N193" i="4"/>
  <c r="Q192" i="4"/>
  <c r="P192" i="4"/>
  <c r="K194" i="4"/>
  <c r="AH93" i="4" s="1"/>
  <c r="L194" i="4"/>
  <c r="A195" i="9"/>
  <c r="T191" i="4"/>
  <c r="V190" i="4"/>
  <c r="S191" i="4"/>
  <c r="U191" i="4" s="1"/>
  <c r="O193" i="4"/>
  <c r="AI93" i="4" l="1"/>
  <c r="L196" i="4" a="1"/>
  <c r="N194" i="4"/>
  <c r="Q193" i="4"/>
  <c r="P193" i="4"/>
  <c r="K195" i="4"/>
  <c r="L195" i="4"/>
  <c r="A196" i="9"/>
  <c r="T192" i="4"/>
  <c r="S192" i="4"/>
  <c r="U192" i="4" s="1"/>
  <c r="V191" i="4"/>
  <c r="O194" i="4"/>
  <c r="AV104" i="4" l="1"/>
  <c r="AU104" i="4"/>
  <c r="L197" i="4" a="1"/>
  <c r="N195" i="4"/>
  <c r="P194" i="4"/>
  <c r="Q194" i="4"/>
  <c r="K196" i="4"/>
  <c r="AH94" i="4" s="1"/>
  <c r="L196" i="4"/>
  <c r="A197" i="9"/>
  <c r="T193" i="4"/>
  <c r="V192" i="4"/>
  <c r="S193" i="4"/>
  <c r="U193" i="4" s="1"/>
  <c r="O195" i="4"/>
  <c r="AI94" i="4" l="1"/>
  <c r="L198" i="4" a="1"/>
  <c r="N196" i="4"/>
  <c r="P195" i="4"/>
  <c r="Q195" i="4"/>
  <c r="L197" i="4"/>
  <c r="AV105" i="4" s="1"/>
  <c r="K197" i="4"/>
  <c r="AU105" i="4" s="1"/>
  <c r="A198" i="9"/>
  <c r="V193" i="4"/>
  <c r="S194" i="4"/>
  <c r="U194" i="4" s="1"/>
  <c r="T194" i="4"/>
  <c r="O196" i="4"/>
  <c r="L199" i="4" l="1" a="1"/>
  <c r="N197" i="4"/>
  <c r="Q196" i="4"/>
  <c r="P196" i="4"/>
  <c r="K198" i="4"/>
  <c r="AU106" i="4" s="1"/>
  <c r="L198" i="4"/>
  <c r="A199" i="9"/>
  <c r="T195" i="4"/>
  <c r="V194" i="4"/>
  <c r="S195" i="4"/>
  <c r="U195" i="4" s="1"/>
  <c r="O197" i="4"/>
  <c r="AV106" i="4" l="1"/>
  <c r="L200" i="4" a="1"/>
  <c r="N198" i="4"/>
  <c r="Q197" i="4"/>
  <c r="P197" i="4"/>
  <c r="K199" i="4"/>
  <c r="L199" i="4"/>
  <c r="A200" i="9"/>
  <c r="T196" i="4"/>
  <c r="V195" i="4"/>
  <c r="S196" i="4"/>
  <c r="U196" i="4" s="1"/>
  <c r="O198" i="4"/>
  <c r="AU107" i="4" l="1"/>
  <c r="AV107" i="4"/>
  <c r="L201" i="4" a="1"/>
  <c r="N199" i="4"/>
  <c r="Q198" i="4"/>
  <c r="P198" i="4"/>
  <c r="K200" i="4"/>
  <c r="L200" i="4"/>
  <c r="A201" i="9"/>
  <c r="T197" i="4"/>
  <c r="S197" i="4"/>
  <c r="U197" i="4" s="1"/>
  <c r="V196" i="4"/>
  <c r="O199" i="4"/>
  <c r="AV108" i="4" l="1"/>
  <c r="AU108" i="4"/>
  <c r="L202" i="4" a="1"/>
  <c r="N200" i="4"/>
  <c r="Q199" i="4"/>
  <c r="P199" i="4"/>
  <c r="K201" i="4"/>
  <c r="AU109" i="4" s="1"/>
  <c r="L201" i="4"/>
  <c r="A202" i="9"/>
  <c r="T198" i="4"/>
  <c r="V197" i="4"/>
  <c r="S198" i="4"/>
  <c r="U198" i="4" s="1"/>
  <c r="O200" i="4"/>
  <c r="AV109" i="4" l="1"/>
  <c r="L203" i="4" a="1"/>
  <c r="N201" i="4"/>
  <c r="Q200" i="4"/>
  <c r="P200" i="4"/>
  <c r="K202" i="4"/>
  <c r="L202" i="4"/>
  <c r="A203" i="9"/>
  <c r="T199" i="4"/>
  <c r="V198" i="4"/>
  <c r="S199" i="4"/>
  <c r="U199" i="4" s="1"/>
  <c r="O201" i="4"/>
  <c r="AI95" i="4" l="1"/>
  <c r="AH95" i="4"/>
  <c r="L204" i="4" a="1"/>
  <c r="N202" i="4"/>
  <c r="Q201" i="4"/>
  <c r="P201" i="4"/>
  <c r="K203" i="4"/>
  <c r="AU110" i="4" s="1"/>
  <c r="L203" i="4"/>
  <c r="A204" i="9"/>
  <c r="T200" i="4"/>
  <c r="V199" i="4"/>
  <c r="S200" i="4"/>
  <c r="U200" i="4" s="1"/>
  <c r="O202" i="4"/>
  <c r="AV110" i="4" l="1"/>
  <c r="L205" i="4" a="1"/>
  <c r="N203" i="4"/>
  <c r="Q202" i="4"/>
  <c r="P202" i="4"/>
  <c r="K204" i="4"/>
  <c r="L204" i="4"/>
  <c r="A205" i="9"/>
  <c r="T201" i="4"/>
  <c r="V200" i="4"/>
  <c r="S201" i="4"/>
  <c r="U201" i="4" s="1"/>
  <c r="O203" i="4"/>
  <c r="AI96" i="4" l="1"/>
  <c r="AH96" i="4"/>
  <c r="L206" i="4" a="1"/>
  <c r="N204" i="4"/>
  <c r="Q203" i="4"/>
  <c r="P203" i="4"/>
  <c r="K205" i="4"/>
  <c r="AH97" i="4" s="1"/>
  <c r="L205" i="4"/>
  <c r="A206" i="9"/>
  <c r="T202" i="4"/>
  <c r="V201" i="4"/>
  <c r="S202" i="4"/>
  <c r="U202" i="4" s="1"/>
  <c r="O204" i="4"/>
  <c r="AI97" i="4" l="1"/>
  <c r="L207" i="4" a="1"/>
  <c r="N205" i="4"/>
  <c r="Q204" i="4"/>
  <c r="P204" i="4"/>
  <c r="K206" i="4"/>
  <c r="L206" i="4"/>
  <c r="A207" i="9"/>
  <c r="T203" i="4"/>
  <c r="S203" i="4"/>
  <c r="U203" i="4" s="1"/>
  <c r="V202" i="4"/>
  <c r="O205" i="4"/>
  <c r="AV111" i="4" l="1"/>
  <c r="AU111" i="4"/>
  <c r="L208" i="4" a="1"/>
  <c r="N206" i="4"/>
  <c r="Q205" i="4"/>
  <c r="P205" i="4"/>
  <c r="K207" i="4"/>
  <c r="AH98" i="4" s="1"/>
  <c r="L207" i="4"/>
  <c r="AI98" i="4" s="1"/>
  <c r="A208" i="9"/>
  <c r="T204" i="4"/>
  <c r="V203" i="4"/>
  <c r="S204" i="4"/>
  <c r="U204" i="4" s="1"/>
  <c r="O206" i="4"/>
  <c r="L209" i="4" l="1" a="1"/>
  <c r="N207" i="4"/>
  <c r="Q206" i="4"/>
  <c r="P206" i="4"/>
  <c r="K208" i="4"/>
  <c r="L208" i="4"/>
  <c r="A209" i="9"/>
  <c r="T205" i="4"/>
  <c r="V204" i="4"/>
  <c r="S205" i="4"/>
  <c r="U205" i="4" s="1"/>
  <c r="O207" i="4"/>
  <c r="AI99" i="4" l="1"/>
  <c r="AH99" i="4"/>
  <c r="L210" i="4" a="1"/>
  <c r="N208" i="4"/>
  <c r="Q207" i="4"/>
  <c r="P207" i="4"/>
  <c r="K209" i="4"/>
  <c r="AU112" i="4" s="1"/>
  <c r="L209" i="4"/>
  <c r="AV112" i="4" s="1"/>
  <c r="A210" i="9"/>
  <c r="T206" i="4"/>
  <c r="V205" i="4"/>
  <c r="S206" i="4"/>
  <c r="U206" i="4" s="1"/>
  <c r="O208" i="4"/>
  <c r="L211" i="4" l="1" a="1"/>
  <c r="N209" i="4"/>
  <c r="Q208" i="4"/>
  <c r="P208" i="4"/>
  <c r="K210" i="4"/>
  <c r="L210" i="4"/>
  <c r="AI100" i="4" s="1"/>
  <c r="A211" i="9"/>
  <c r="T207" i="4"/>
  <c r="S207" i="4"/>
  <c r="U207" i="4" s="1"/>
  <c r="V206" i="4"/>
  <c r="O209" i="4"/>
  <c r="AH100" i="4" l="1"/>
  <c r="L212" i="4" a="1"/>
  <c r="N210" i="4"/>
  <c r="Q209" i="4"/>
  <c r="P209" i="4"/>
  <c r="K211" i="4"/>
  <c r="AU113" i="4" s="1"/>
  <c r="L211" i="4"/>
  <c r="A212" i="9"/>
  <c r="T208" i="4"/>
  <c r="V207" i="4"/>
  <c r="S208" i="4"/>
  <c r="U208" i="4" s="1"/>
  <c r="O210" i="4"/>
  <c r="AV113" i="4" l="1"/>
  <c r="L213" i="4" a="1"/>
  <c r="N211" i="4"/>
  <c r="Q210" i="4"/>
  <c r="P210" i="4"/>
  <c r="K212" i="4"/>
  <c r="AU114" i="4" s="1"/>
  <c r="L212" i="4"/>
  <c r="AV114" i="4" s="1"/>
  <c r="A213" i="9"/>
  <c r="T209" i="4"/>
  <c r="V208" i="4"/>
  <c r="S209" i="4"/>
  <c r="U209" i="4" s="1"/>
  <c r="O211" i="4"/>
  <c r="L214" i="4" l="1" a="1"/>
  <c r="N212" i="4"/>
  <c r="Q211" i="4"/>
  <c r="P211" i="4"/>
  <c r="K213" i="4"/>
  <c r="L213" i="4"/>
  <c r="AV115" i="4" s="1"/>
  <c r="A214" i="9"/>
  <c r="T210" i="4"/>
  <c r="S210" i="4"/>
  <c r="U210" i="4" s="1"/>
  <c r="V209" i="4"/>
  <c r="O212" i="4"/>
  <c r="AU115" i="4" l="1"/>
  <c r="L215" i="4" a="1"/>
  <c r="N213" i="4"/>
  <c r="Q212" i="4"/>
  <c r="P212" i="4"/>
  <c r="K214" i="4"/>
  <c r="AU116" i="4" s="1"/>
  <c r="L214" i="4"/>
  <c r="A215" i="9"/>
  <c r="T211" i="4"/>
  <c r="V210" i="4"/>
  <c r="S211" i="4"/>
  <c r="U211" i="4" s="1"/>
  <c r="O213" i="4"/>
  <c r="AV116" i="4" l="1"/>
  <c r="L216" i="4" a="1"/>
  <c r="N214" i="4"/>
  <c r="Q213" i="4"/>
  <c r="P213" i="4"/>
  <c r="K215" i="4"/>
  <c r="L215" i="4"/>
  <c r="AV117" i="4" s="1"/>
  <c r="A216" i="9"/>
  <c r="T212" i="4"/>
  <c r="S212" i="4"/>
  <c r="V211" i="4"/>
  <c r="O214" i="4"/>
  <c r="T213" i="4" l="1"/>
  <c r="U212" i="4"/>
  <c r="AU117" i="4"/>
  <c r="L217" i="4" a="1"/>
  <c r="N215" i="4"/>
  <c r="Q214" i="4"/>
  <c r="P214" i="4"/>
  <c r="K216" i="4"/>
  <c r="AH101" i="4" s="1"/>
  <c r="L216" i="4"/>
  <c r="A217" i="9"/>
  <c r="V212" i="4"/>
  <c r="S213" i="4"/>
  <c r="U213" i="4" s="1"/>
  <c r="O215" i="4"/>
  <c r="AI101" i="4" l="1"/>
  <c r="L218" i="4" a="1"/>
  <c r="N216" i="4"/>
  <c r="Q215" i="4"/>
  <c r="P215" i="4"/>
  <c r="K217" i="4"/>
  <c r="L217" i="4"/>
  <c r="A218" i="9"/>
  <c r="T214" i="4"/>
  <c r="V213" i="4"/>
  <c r="S214" i="4"/>
  <c r="U214" i="4" s="1"/>
  <c r="O216" i="4"/>
  <c r="AV118" i="4" l="1"/>
  <c r="AU118" i="4"/>
  <c r="L219" i="4" a="1"/>
  <c r="N217" i="4"/>
  <c r="Q216" i="4"/>
  <c r="P216" i="4"/>
  <c r="K218" i="4"/>
  <c r="AU119" i="4" s="1"/>
  <c r="L218" i="4"/>
  <c r="A219" i="9"/>
  <c r="T215" i="4"/>
  <c r="S215" i="4"/>
  <c r="U215" i="4" s="1"/>
  <c r="V214" i="4"/>
  <c r="O217" i="4"/>
  <c r="AV119" i="4" l="1"/>
  <c r="L220" i="4" a="1"/>
  <c r="N218" i="4"/>
  <c r="Q217" i="4"/>
  <c r="P217" i="4"/>
  <c r="K219" i="4"/>
  <c r="L219" i="4"/>
  <c r="A220" i="9"/>
  <c r="V215" i="4"/>
  <c r="S216" i="4"/>
  <c r="U216" i="4" s="1"/>
  <c r="T216" i="4"/>
  <c r="O218" i="4"/>
  <c r="AV120" i="4" l="1"/>
  <c r="AU120" i="4"/>
  <c r="L221" i="4" a="1"/>
  <c r="N219" i="4"/>
  <c r="P218" i="4"/>
  <c r="Q218" i="4"/>
  <c r="K220" i="4"/>
  <c r="AH102" i="4" s="1"/>
  <c r="L220" i="4"/>
  <c r="A221" i="9"/>
  <c r="T217" i="4"/>
  <c r="V216" i="4"/>
  <c r="S217" i="4"/>
  <c r="U217" i="4" s="1"/>
  <c r="O219" i="4"/>
  <c r="AI102" i="4" l="1"/>
  <c r="L222" i="4" a="1"/>
  <c r="N220" i="4"/>
  <c r="P219" i="4"/>
  <c r="Q219" i="4"/>
  <c r="K221" i="4"/>
  <c r="L221" i="4"/>
  <c r="A222" i="9"/>
  <c r="T218" i="4"/>
  <c r="V217" i="4"/>
  <c r="S218" i="4"/>
  <c r="U218" i="4" s="1"/>
  <c r="O220" i="4"/>
  <c r="AV121" i="4" l="1"/>
  <c r="AU121" i="4"/>
  <c r="L223" i="4" a="1"/>
  <c r="N221" i="4"/>
  <c r="Q220" i="4"/>
  <c r="P220" i="4"/>
  <c r="K222" i="4"/>
  <c r="AH103" i="4" s="1"/>
  <c r="L222" i="4"/>
  <c r="A223" i="9"/>
  <c r="T219" i="4"/>
  <c r="V218" i="4"/>
  <c r="S219" i="4"/>
  <c r="U219" i="4" s="1"/>
  <c r="O221" i="4"/>
  <c r="AI103" i="4" l="1"/>
  <c r="L224" i="4" a="1"/>
  <c r="N222" i="4"/>
  <c r="Q221" i="4"/>
  <c r="P221" i="4"/>
  <c r="K223" i="4"/>
  <c r="L223" i="4"/>
  <c r="AV122" i="4" s="1"/>
  <c r="A224" i="9"/>
  <c r="T220" i="4"/>
  <c r="V219" i="4"/>
  <c r="S220" i="4"/>
  <c r="U220" i="4" s="1"/>
  <c r="O222" i="4"/>
  <c r="AU122" i="4" l="1"/>
  <c r="L225" i="4" a="1"/>
  <c r="N223" i="4"/>
  <c r="Q222" i="4"/>
  <c r="P222" i="4"/>
  <c r="K224" i="4"/>
  <c r="AH104" i="4" s="1"/>
  <c r="L224" i="4"/>
  <c r="A225" i="9"/>
  <c r="T221" i="4"/>
  <c r="V220" i="4"/>
  <c r="S221" i="4"/>
  <c r="U221" i="4" s="1"/>
  <c r="O223" i="4"/>
  <c r="AI104" i="4" l="1"/>
  <c r="L226" i="4" a="1"/>
  <c r="N224" i="4"/>
  <c r="Q223" i="4"/>
  <c r="P223" i="4"/>
  <c r="K225" i="4"/>
  <c r="L225" i="4"/>
  <c r="AI105" i="4" s="1"/>
  <c r="A226" i="9"/>
  <c r="T222" i="4"/>
  <c r="V221" i="4"/>
  <c r="S222" i="4"/>
  <c r="U222" i="4" s="1"/>
  <c r="O224" i="4"/>
  <c r="AH105" i="4" l="1"/>
  <c r="L227" i="4" a="1"/>
  <c r="N225" i="4"/>
  <c r="Q224" i="4"/>
  <c r="P224" i="4"/>
  <c r="K226" i="4"/>
  <c r="AU123" i="4" s="1"/>
  <c r="L226" i="4"/>
  <c r="A227" i="9"/>
  <c r="T223" i="4"/>
  <c r="V222" i="4"/>
  <c r="S223" i="4"/>
  <c r="O225" i="4"/>
  <c r="S224" i="4" l="1"/>
  <c r="U224" i="4" s="1"/>
  <c r="U223" i="4"/>
  <c r="AV123" i="4"/>
  <c r="L228" i="4" a="1"/>
  <c r="N226" i="4"/>
  <c r="Q225" i="4"/>
  <c r="P225" i="4"/>
  <c r="K227" i="4"/>
  <c r="L227" i="4"/>
  <c r="AV124" i="4" s="1"/>
  <c r="A228" i="9"/>
  <c r="T224" i="4"/>
  <c r="V223" i="4"/>
  <c r="O226" i="4"/>
  <c r="AU124" i="4" l="1"/>
  <c r="L229" i="4" a="1"/>
  <c r="N227" i="4"/>
  <c r="Q226" i="4"/>
  <c r="P226" i="4"/>
  <c r="K228" i="4"/>
  <c r="AH106" i="4" s="1"/>
  <c r="L228" i="4"/>
  <c r="A229" i="9"/>
  <c r="T225" i="4"/>
  <c r="V224" i="4"/>
  <c r="S225" i="4"/>
  <c r="U225" i="4" s="1"/>
  <c r="O227" i="4"/>
  <c r="AI106" i="4" l="1"/>
  <c r="L230" i="4" a="1"/>
  <c r="N228" i="4"/>
  <c r="Q227" i="4"/>
  <c r="P227" i="4"/>
  <c r="K229" i="4"/>
  <c r="L229" i="4"/>
  <c r="AI107" i="4" s="1"/>
  <c r="A230" i="9"/>
  <c r="T226" i="4"/>
  <c r="V225" i="4"/>
  <c r="S226" i="4"/>
  <c r="U226" i="4" s="1"/>
  <c r="O228" i="4"/>
  <c r="AH107" i="4" l="1"/>
  <c r="L231" i="4" a="1"/>
  <c r="N229" i="4"/>
  <c r="Q228" i="4"/>
  <c r="P228" i="4"/>
  <c r="K230" i="4"/>
  <c r="L230" i="4"/>
  <c r="AI108" i="4" s="1"/>
  <c r="A231" i="9"/>
  <c r="T227" i="4"/>
  <c r="V226" i="4"/>
  <c r="S227" i="4"/>
  <c r="U227" i="4" s="1"/>
  <c r="O229" i="4"/>
  <c r="AH108" i="4" l="1"/>
  <c r="L232" i="4" a="1"/>
  <c r="N230" i="4"/>
  <c r="Q229" i="4"/>
  <c r="P229" i="4"/>
  <c r="K231" i="4"/>
  <c r="AU125" i="4" s="1"/>
  <c r="L231" i="4"/>
  <c r="A232" i="9"/>
  <c r="T228" i="4"/>
  <c r="V227" i="4"/>
  <c r="S228" i="4"/>
  <c r="U228" i="4" s="1"/>
  <c r="O230" i="4"/>
  <c r="AV125" i="4" l="1"/>
  <c r="L233" i="4" a="1"/>
  <c r="N231" i="4"/>
  <c r="Q230" i="4"/>
  <c r="P230" i="4"/>
  <c r="L232" i="4"/>
  <c r="AI109" i="4" s="1"/>
  <c r="K232" i="4"/>
  <c r="A233" i="9"/>
  <c r="T229" i="4"/>
  <c r="V228" i="4"/>
  <c r="S229" i="4"/>
  <c r="U229" i="4" s="1"/>
  <c r="O231" i="4"/>
  <c r="AH109" i="4" l="1"/>
  <c r="L234" i="4" a="1"/>
  <c r="N232" i="4"/>
  <c r="Q231" i="4"/>
  <c r="P231" i="4"/>
  <c r="K233" i="4"/>
  <c r="L233" i="4"/>
  <c r="A234" i="9"/>
  <c r="T230" i="4"/>
  <c r="V229" i="4"/>
  <c r="S230" i="4"/>
  <c r="U230" i="4" s="1"/>
  <c r="O232" i="4"/>
  <c r="AV126" i="4" l="1"/>
  <c r="AU126" i="4"/>
  <c r="L235" i="4" a="1"/>
  <c r="N233" i="4"/>
  <c r="Q232" i="4"/>
  <c r="P232" i="4"/>
  <c r="K234" i="4"/>
  <c r="L234" i="4"/>
  <c r="AV127" i="4" s="1"/>
  <c r="A235" i="9"/>
  <c r="T231" i="4"/>
  <c r="V230" i="4"/>
  <c r="S231" i="4"/>
  <c r="U231" i="4" s="1"/>
  <c r="O233" i="4"/>
  <c r="AU127" i="4" l="1"/>
  <c r="L236" i="4" a="1"/>
  <c r="N234" i="4"/>
  <c r="Q233" i="4"/>
  <c r="P233" i="4"/>
  <c r="K235" i="4"/>
  <c r="AH110" i="4" s="1"/>
  <c r="L235" i="4"/>
  <c r="A236" i="9"/>
  <c r="T232" i="4"/>
  <c r="V231" i="4"/>
  <c r="S232" i="4"/>
  <c r="U232" i="4" s="1"/>
  <c r="O234" i="4"/>
  <c r="AI110" i="4" l="1"/>
  <c r="L237" i="4" a="1"/>
  <c r="N235" i="4"/>
  <c r="P234" i="4"/>
  <c r="Q234" i="4"/>
  <c r="K236" i="4"/>
  <c r="L236" i="4"/>
  <c r="AV128" i="4" s="1"/>
  <c r="A237" i="9"/>
  <c r="T233" i="4"/>
  <c r="V232" i="4"/>
  <c r="S233" i="4"/>
  <c r="U233" i="4" s="1"/>
  <c r="O235" i="4"/>
  <c r="AU128" i="4" l="1"/>
  <c r="L238" i="4" a="1"/>
  <c r="N236" i="4"/>
  <c r="P235" i="4"/>
  <c r="Q235" i="4"/>
  <c r="K237" i="4"/>
  <c r="AH111" i="4" s="1"/>
  <c r="L237" i="4"/>
  <c r="AI111" i="4" s="1"/>
  <c r="A238" i="9"/>
  <c r="T234" i="4"/>
  <c r="V233" i="4"/>
  <c r="S234" i="4"/>
  <c r="U234" i="4" s="1"/>
  <c r="O236" i="4"/>
  <c r="L239" i="4" l="1" a="1"/>
  <c r="N237" i="4"/>
  <c r="Q236" i="4"/>
  <c r="P236" i="4"/>
  <c r="K238" i="4"/>
  <c r="L238" i="4"/>
  <c r="A239" i="9"/>
  <c r="T235" i="4"/>
  <c r="V234" i="4"/>
  <c r="S235" i="4"/>
  <c r="U235" i="4" s="1"/>
  <c r="O237" i="4"/>
  <c r="AI112" i="4" l="1"/>
  <c r="AH112" i="4"/>
  <c r="L240" i="4" a="1"/>
  <c r="N238" i="4"/>
  <c r="Q237" i="4"/>
  <c r="P237" i="4"/>
  <c r="L239" i="4"/>
  <c r="K239" i="4"/>
  <c r="A240" i="9"/>
  <c r="T236" i="4"/>
  <c r="V235" i="4"/>
  <c r="S236" i="4"/>
  <c r="U236" i="4" s="1"/>
  <c r="O238" i="4"/>
  <c r="AU129" i="4" l="1"/>
  <c r="AV129" i="4"/>
  <c r="L241" i="4" a="1"/>
  <c r="N239" i="4"/>
  <c r="P238" i="4"/>
  <c r="Q238" i="4"/>
  <c r="K240" i="4"/>
  <c r="L240" i="4"/>
  <c r="AV130" i="4" s="1"/>
  <c r="A241" i="9"/>
  <c r="T237" i="4"/>
  <c r="V236" i="4"/>
  <c r="S237" i="4"/>
  <c r="U237" i="4" s="1"/>
  <c r="O239" i="4"/>
  <c r="AU130" i="4" l="1"/>
  <c r="L242" i="4" a="1"/>
  <c r="N240" i="4"/>
  <c r="Q239" i="4"/>
  <c r="P239" i="4"/>
  <c r="K241" i="4"/>
  <c r="L241" i="4"/>
  <c r="A242" i="9"/>
  <c r="T238" i="4"/>
  <c r="V237" i="4"/>
  <c r="S238" i="4"/>
  <c r="U238" i="4" s="1"/>
  <c r="O240" i="4"/>
  <c r="AU131" i="4" l="1"/>
  <c r="AV131" i="4"/>
  <c r="L243" i="4" a="1"/>
  <c r="N241" i="4"/>
  <c r="Q240" i="4"/>
  <c r="P240" i="4"/>
  <c r="K242" i="4"/>
  <c r="L242" i="4"/>
  <c r="AV132" i="4" s="1"/>
  <c r="A243" i="9"/>
  <c r="T239" i="4"/>
  <c r="V238" i="4"/>
  <c r="S239" i="4"/>
  <c r="U239" i="4" s="1"/>
  <c r="O241" i="4"/>
  <c r="AU132" i="4" l="1"/>
  <c r="L244" i="4" a="1"/>
  <c r="N242" i="4"/>
  <c r="Q241" i="4"/>
  <c r="P241" i="4"/>
  <c r="K243" i="4"/>
  <c r="AU133" i="4" s="1"/>
  <c r="L243" i="4"/>
  <c r="AV133" i="4" s="1"/>
  <c r="A244" i="9"/>
  <c r="T240" i="4"/>
  <c r="V239" i="4"/>
  <c r="S240" i="4"/>
  <c r="U240" i="4" s="1"/>
  <c r="O242" i="4"/>
  <c r="L245" i="4" l="1" a="1"/>
  <c r="N243" i="4"/>
  <c r="P242" i="4"/>
  <c r="Q242" i="4"/>
  <c r="K244" i="4"/>
  <c r="L244" i="4"/>
  <c r="A245" i="9"/>
  <c r="T241" i="4"/>
  <c r="V240" i="4"/>
  <c r="S241" i="4"/>
  <c r="U241" i="4" s="1"/>
  <c r="O243" i="4"/>
  <c r="AI113" i="4" l="1"/>
  <c r="AH113" i="4"/>
  <c r="L246" i="4" a="1"/>
  <c r="N244" i="4"/>
  <c r="Q243" i="4"/>
  <c r="P243" i="4"/>
  <c r="K245" i="4"/>
  <c r="AH114" i="4" s="1"/>
  <c r="L245" i="4"/>
  <c r="AI114" i="4" s="1"/>
  <c r="A246" i="9"/>
  <c r="T242" i="4"/>
  <c r="V241" i="4"/>
  <c r="S242" i="4"/>
  <c r="U242" i="4" s="1"/>
  <c r="O244" i="4"/>
  <c r="L247" i="4" l="1" a="1"/>
  <c r="N245" i="4"/>
  <c r="Q244" i="4"/>
  <c r="P244" i="4"/>
  <c r="K246" i="4"/>
  <c r="L246" i="4"/>
  <c r="A247" i="9"/>
  <c r="T243" i="4"/>
  <c r="V242" i="4"/>
  <c r="S243" i="4"/>
  <c r="U243" i="4" s="1"/>
  <c r="O245" i="4"/>
  <c r="AV134" i="4" l="1"/>
  <c r="AU134" i="4"/>
  <c r="L248" i="4" a="1"/>
  <c r="N246" i="4"/>
  <c r="Q245" i="4"/>
  <c r="P245" i="4"/>
  <c r="K247" i="4"/>
  <c r="AU135" i="4" s="1"/>
  <c r="L247" i="4"/>
  <c r="A248" i="9"/>
  <c r="T244" i="4"/>
  <c r="V243" i="4"/>
  <c r="S244" i="4"/>
  <c r="U244" i="4" s="1"/>
  <c r="O246" i="4"/>
  <c r="AV135" i="4" l="1"/>
  <c r="L249" i="4" a="1"/>
  <c r="N247" i="4"/>
  <c r="Q246" i="4"/>
  <c r="P246" i="4"/>
  <c r="K248" i="4"/>
  <c r="L248" i="4"/>
  <c r="AI115" i="4" s="1"/>
  <c r="A249" i="9"/>
  <c r="T245" i="4"/>
  <c r="V244" i="4"/>
  <c r="S245" i="4"/>
  <c r="U245" i="4" s="1"/>
  <c r="O247" i="4"/>
  <c r="AH115" i="4" l="1"/>
  <c r="L250" i="4" a="1"/>
  <c r="N248" i="4"/>
  <c r="Q247" i="4"/>
  <c r="P247" i="4"/>
  <c r="K249" i="4"/>
  <c r="AH116" i="4" s="1"/>
  <c r="L249" i="4"/>
  <c r="A250" i="9"/>
  <c r="T246" i="4"/>
  <c r="V245" i="4"/>
  <c r="S246" i="4"/>
  <c r="U246" i="4" s="1"/>
  <c r="O248" i="4"/>
  <c r="AI116" i="4" l="1"/>
  <c r="L251" i="4" a="1"/>
  <c r="N249" i="4"/>
  <c r="Q248" i="4"/>
  <c r="P248" i="4"/>
  <c r="K250" i="4"/>
  <c r="L250" i="4"/>
  <c r="AV136" i="4" s="1"/>
  <c r="A251" i="9"/>
  <c r="T247" i="4"/>
  <c r="V246" i="4"/>
  <c r="S247" i="4"/>
  <c r="U247" i="4" s="1"/>
  <c r="O249" i="4"/>
  <c r="AU136" i="4" l="1"/>
  <c r="L252" i="4" a="1"/>
  <c r="N250" i="4"/>
  <c r="Q249" i="4"/>
  <c r="P249" i="4"/>
  <c r="K251" i="4"/>
  <c r="L251" i="4"/>
  <c r="A252" i="9"/>
  <c r="T248" i="4"/>
  <c r="V247" i="4"/>
  <c r="S248" i="4"/>
  <c r="U248" i="4" s="1"/>
  <c r="O250" i="4"/>
  <c r="AH117" i="4" l="1"/>
  <c r="AI117" i="4"/>
  <c r="L253" i="4" a="1"/>
  <c r="N251" i="4"/>
  <c r="Q250" i="4"/>
  <c r="P250" i="4"/>
  <c r="K252" i="4"/>
  <c r="AU137" i="4" s="1"/>
  <c r="L252" i="4"/>
  <c r="AV137" i="4" s="1"/>
  <c r="A253" i="9"/>
  <c r="T249" i="4"/>
  <c r="V248" i="4"/>
  <c r="S249" i="4"/>
  <c r="U249" i="4" s="1"/>
  <c r="O251" i="4"/>
  <c r="L254" i="4" l="1" a="1"/>
  <c r="N252" i="4"/>
  <c r="Q251" i="4"/>
  <c r="P251" i="4"/>
  <c r="K253" i="4"/>
  <c r="L253" i="4"/>
  <c r="AI118" i="4" s="1"/>
  <c r="A254" i="9"/>
  <c r="T250" i="4"/>
  <c r="V249" i="4"/>
  <c r="S250" i="4"/>
  <c r="U250" i="4" s="1"/>
  <c r="O252" i="4"/>
  <c r="AH118" i="4" l="1"/>
  <c r="L255" i="4" a="1"/>
  <c r="N253" i="4"/>
  <c r="Q252" i="4"/>
  <c r="P252" i="4"/>
  <c r="K254" i="4"/>
  <c r="AU138" i="4" s="1"/>
  <c r="L254" i="4"/>
  <c r="A255" i="9"/>
  <c r="T251" i="4"/>
  <c r="V250" i="4"/>
  <c r="S251" i="4"/>
  <c r="U251" i="4" s="1"/>
  <c r="O253" i="4"/>
  <c r="AV138" i="4" l="1"/>
  <c r="L256" i="4" a="1"/>
  <c r="N254" i="4"/>
  <c r="Q253" i="4"/>
  <c r="P253" i="4"/>
  <c r="K255" i="4"/>
  <c r="L255" i="4"/>
  <c r="AI119" i="4" s="1"/>
  <c r="A256" i="9"/>
  <c r="T252" i="4"/>
  <c r="V251" i="4"/>
  <c r="S252" i="4"/>
  <c r="U252" i="4" s="1"/>
  <c r="O254" i="4"/>
  <c r="AH119" i="4" l="1"/>
  <c r="L257" i="4" a="1"/>
  <c r="N255" i="4"/>
  <c r="Q254" i="4"/>
  <c r="P254" i="4"/>
  <c r="K256" i="4"/>
  <c r="L256" i="4"/>
  <c r="A257" i="9"/>
  <c r="T253" i="4"/>
  <c r="V252" i="4"/>
  <c r="S253" i="4"/>
  <c r="U253" i="4" s="1"/>
  <c r="O255" i="4"/>
  <c r="AH120" i="4" l="1"/>
  <c r="AI120" i="4"/>
  <c r="L258" i="4" a="1"/>
  <c r="N256" i="4"/>
  <c r="Q255" i="4"/>
  <c r="P255" i="4"/>
  <c r="K257" i="4"/>
  <c r="L257" i="4"/>
  <c r="AV139" i="4" s="1"/>
  <c r="A258" i="9"/>
  <c r="T254" i="4"/>
  <c r="V253" i="4"/>
  <c r="S254" i="4"/>
  <c r="U254" i="4" s="1"/>
  <c r="O256" i="4"/>
  <c r="AU139" i="4" l="1"/>
  <c r="L259" i="4" a="1"/>
  <c r="N257" i="4"/>
  <c r="Q256" i="4"/>
  <c r="P256" i="4"/>
  <c r="K258" i="4"/>
  <c r="L258" i="4"/>
  <c r="A259" i="9"/>
  <c r="T255" i="4"/>
  <c r="V254" i="4"/>
  <c r="S255" i="4"/>
  <c r="U255" i="4" s="1"/>
  <c r="O257" i="4"/>
  <c r="AU140" i="4" l="1"/>
  <c r="AV140" i="4"/>
  <c r="L260" i="4" a="1"/>
  <c r="N258" i="4"/>
  <c r="Q257" i="4"/>
  <c r="P257" i="4"/>
  <c r="K259" i="4"/>
  <c r="L259" i="4"/>
  <c r="AV141" i="4" s="1"/>
  <c r="A260" i="9"/>
  <c r="T256" i="4"/>
  <c r="V255" i="4"/>
  <c r="S256" i="4"/>
  <c r="U256" i="4" s="1"/>
  <c r="O258" i="4"/>
  <c r="AU141" i="4" l="1"/>
  <c r="L261" i="4" a="1"/>
  <c r="N259" i="4"/>
  <c r="P258" i="4"/>
  <c r="Q258" i="4"/>
  <c r="K260" i="4"/>
  <c r="L260" i="4"/>
  <c r="A261" i="9"/>
  <c r="T257" i="4"/>
  <c r="V256" i="4"/>
  <c r="S257" i="4"/>
  <c r="U257" i="4" s="1"/>
  <c r="O259" i="4"/>
  <c r="AU142" i="4" l="1"/>
  <c r="AV142" i="4"/>
  <c r="L262" i="4" a="1"/>
  <c r="N260" i="4"/>
  <c r="P259" i="4"/>
  <c r="Q259" i="4"/>
  <c r="K261" i="4"/>
  <c r="L261" i="4"/>
  <c r="AV143" i="4" s="1"/>
  <c r="A262" i="9"/>
  <c r="T258" i="4"/>
  <c r="V257" i="4"/>
  <c r="S258" i="4"/>
  <c r="U258" i="4" s="1"/>
  <c r="O260" i="4"/>
  <c r="AU143" i="4" l="1"/>
  <c r="L263" i="4" a="1"/>
  <c r="N261" i="4"/>
  <c r="Q260" i="4"/>
  <c r="P260" i="4"/>
  <c r="K262" i="4"/>
  <c r="L262" i="4"/>
  <c r="A263" i="9"/>
  <c r="V258" i="4"/>
  <c r="S259" i="4"/>
  <c r="U259" i="4" s="1"/>
  <c r="T259" i="4"/>
  <c r="O261" i="4"/>
  <c r="AH121" i="4" l="1"/>
  <c r="AI121" i="4"/>
  <c r="L264" i="4" a="1"/>
  <c r="N262" i="4"/>
  <c r="Q261" i="4"/>
  <c r="P261" i="4"/>
  <c r="K263" i="4"/>
  <c r="L263" i="4"/>
  <c r="AV144" i="4" s="1"/>
  <c r="A264" i="9"/>
  <c r="T260" i="4"/>
  <c r="V259" i="4"/>
  <c r="S260" i="4"/>
  <c r="U260" i="4" s="1"/>
  <c r="O262" i="4"/>
  <c r="AU144" i="4" l="1"/>
  <c r="L265" i="4" a="1"/>
  <c r="N263" i="4"/>
  <c r="P262" i="4"/>
  <c r="Q262" i="4"/>
  <c r="K264" i="4"/>
  <c r="L264" i="4"/>
  <c r="A265" i="9"/>
  <c r="T261" i="4"/>
  <c r="V260" i="4"/>
  <c r="S261" i="4"/>
  <c r="U261" i="4" s="1"/>
  <c r="O263" i="4"/>
  <c r="AU145" i="4" l="1"/>
  <c r="AV145" i="4"/>
  <c r="L266" i="4" a="1"/>
  <c r="N264" i="4"/>
  <c r="Q263" i="4"/>
  <c r="P263" i="4"/>
  <c r="K265" i="4"/>
  <c r="L265" i="4"/>
  <c r="AV146" i="4" s="1"/>
  <c r="A266" i="9"/>
  <c r="T262" i="4"/>
  <c r="V261" i="4"/>
  <c r="S262" i="4"/>
  <c r="U262" i="4" s="1"/>
  <c r="O264" i="4"/>
  <c r="AU146" i="4" l="1"/>
  <c r="L267" i="4" a="1"/>
  <c r="N265" i="4"/>
  <c r="Q264" i="4"/>
  <c r="P264" i="4"/>
  <c r="K266" i="4"/>
  <c r="L266" i="4"/>
  <c r="A267" i="9"/>
  <c r="T263" i="4"/>
  <c r="V262" i="4"/>
  <c r="S263" i="4"/>
  <c r="U263" i="4" s="1"/>
  <c r="O265" i="4"/>
  <c r="AU147" i="4" l="1"/>
  <c r="AV147" i="4"/>
  <c r="L268" i="4" a="1"/>
  <c r="N266" i="4"/>
  <c r="Q265" i="4"/>
  <c r="P265" i="4"/>
  <c r="K267" i="4"/>
  <c r="L267" i="4"/>
  <c r="AV148" i="4" s="1"/>
  <c r="A268" i="9"/>
  <c r="V263" i="4"/>
  <c r="S264" i="4"/>
  <c r="U264" i="4" s="1"/>
  <c r="T264" i="4"/>
  <c r="O266" i="4"/>
  <c r="AU148" i="4" l="1"/>
  <c r="L269" i="4" a="1"/>
  <c r="N267" i="4"/>
  <c r="Q266" i="4"/>
  <c r="P266" i="4"/>
  <c r="K268" i="4"/>
  <c r="L268" i="4"/>
  <c r="A269" i="9"/>
  <c r="T265" i="4"/>
  <c r="V264" i="4"/>
  <c r="S265" i="4"/>
  <c r="U265" i="4" s="1"/>
  <c r="O267" i="4"/>
  <c r="AH122" i="4" l="1"/>
  <c r="AI122" i="4"/>
  <c r="L270" i="4" a="1"/>
  <c r="N268" i="4"/>
  <c r="Q267" i="4"/>
  <c r="P267" i="4"/>
  <c r="L269" i="4"/>
  <c r="AI123" i="4" s="1"/>
  <c r="K269" i="4"/>
  <c r="A270" i="9"/>
  <c r="T266" i="4"/>
  <c r="V265" i="4"/>
  <c r="S266" i="4"/>
  <c r="U266" i="4" s="1"/>
  <c r="O268" i="4"/>
  <c r="AH123" i="4" l="1"/>
  <c r="L271" i="4" a="1"/>
  <c r="N269" i="4"/>
  <c r="Q268" i="4"/>
  <c r="P268" i="4"/>
  <c r="K270" i="4"/>
  <c r="L270" i="4"/>
  <c r="A271" i="9"/>
  <c r="T267" i="4"/>
  <c r="V266" i="4"/>
  <c r="S267" i="4"/>
  <c r="U267" i="4" s="1"/>
  <c r="O269" i="4"/>
  <c r="AH124" i="4" l="1"/>
  <c r="AI124" i="4"/>
  <c r="L272" i="4" a="1"/>
  <c r="N270" i="4"/>
  <c r="Q269" i="4"/>
  <c r="P269" i="4"/>
  <c r="K271" i="4"/>
  <c r="L271" i="4"/>
  <c r="AV149" i="4" s="1"/>
  <c r="A272" i="9"/>
  <c r="T268" i="4"/>
  <c r="V267" i="4"/>
  <c r="S268" i="4"/>
  <c r="U268" i="4" s="1"/>
  <c r="O270" i="4"/>
  <c r="AU149" i="4" l="1"/>
  <c r="L273" i="4" a="1"/>
  <c r="N271" i="4"/>
  <c r="Q270" i="4"/>
  <c r="P270" i="4"/>
  <c r="L272" i="4"/>
  <c r="K272" i="4"/>
  <c r="AU150" i="4" s="1"/>
  <c r="A273" i="9"/>
  <c r="V268" i="4"/>
  <c r="S269" i="4"/>
  <c r="U269" i="4" s="1"/>
  <c r="T269" i="4"/>
  <c r="O271" i="4"/>
  <c r="AV150" i="4" l="1"/>
  <c r="L274" i="4" a="1"/>
  <c r="N272" i="4"/>
  <c r="Q271" i="4"/>
  <c r="P271" i="4"/>
  <c r="K273" i="4"/>
  <c r="L273" i="4"/>
  <c r="AV151" i="4" s="1"/>
  <c r="A274" i="9"/>
  <c r="T270" i="4"/>
  <c r="V269" i="4"/>
  <c r="S270" i="4"/>
  <c r="U270" i="4" s="1"/>
  <c r="O272" i="4"/>
  <c r="AU151" i="4" l="1"/>
  <c r="L275" i="4" a="1"/>
  <c r="N273" i="4"/>
  <c r="Q272" i="4"/>
  <c r="P272" i="4"/>
  <c r="K274" i="4"/>
  <c r="AH125" i="4" s="1"/>
  <c r="L274" i="4"/>
  <c r="A275" i="9"/>
  <c r="T271" i="4"/>
  <c r="V270" i="4"/>
  <c r="S271" i="4"/>
  <c r="U271" i="4" s="1"/>
  <c r="O273" i="4"/>
  <c r="AI125" i="4" l="1"/>
  <c r="L276" i="4" a="1"/>
  <c r="N274" i="4"/>
  <c r="Q273" i="4"/>
  <c r="P273" i="4"/>
  <c r="K275" i="4"/>
  <c r="L275" i="4"/>
  <c r="AV152" i="4" s="1"/>
  <c r="A276" i="9"/>
  <c r="T272" i="4"/>
  <c r="V271" i="4"/>
  <c r="S272" i="4"/>
  <c r="U272" i="4" s="1"/>
  <c r="O274" i="4"/>
  <c r="AU152" i="4" l="1"/>
  <c r="L277" i="4" a="1"/>
  <c r="N275" i="4"/>
  <c r="Q274" i="4"/>
  <c r="P274" i="4"/>
  <c r="K276" i="4"/>
  <c r="AH126" i="4" s="1"/>
  <c r="L276" i="4"/>
  <c r="A277" i="9"/>
  <c r="T273" i="4"/>
  <c r="V272" i="4"/>
  <c r="S273" i="4"/>
  <c r="U273" i="4" s="1"/>
  <c r="O275" i="4"/>
  <c r="AI126" i="4" l="1"/>
  <c r="L278" i="4" a="1"/>
  <c r="N276" i="4"/>
  <c r="Q275" i="4"/>
  <c r="P275" i="4"/>
  <c r="K277" i="4"/>
  <c r="L277" i="4"/>
  <c r="AV153" i="4" s="1"/>
  <c r="A278" i="9"/>
  <c r="V273" i="4"/>
  <c r="S274" i="4"/>
  <c r="U274" i="4" s="1"/>
  <c r="T274" i="4"/>
  <c r="O276" i="4"/>
  <c r="AU153" i="4" l="1"/>
  <c r="L279" i="4" a="1"/>
  <c r="N277" i="4"/>
  <c r="Q276" i="4"/>
  <c r="P276" i="4"/>
  <c r="K278" i="4"/>
  <c r="AH127" i="4" s="1"/>
  <c r="L278" i="4"/>
  <c r="AI127" i="4" s="1"/>
  <c r="A279" i="9"/>
  <c r="T275" i="4"/>
  <c r="V274" i="4"/>
  <c r="S275" i="4"/>
  <c r="U275" i="4" s="1"/>
  <c r="O277" i="4"/>
  <c r="L280" i="4" l="1" a="1"/>
  <c r="N278" i="4"/>
  <c r="Q277" i="4"/>
  <c r="P277" i="4"/>
  <c r="K279" i="4"/>
  <c r="L279" i="4"/>
  <c r="A280" i="9"/>
  <c r="T276" i="4"/>
  <c r="V275" i="4"/>
  <c r="S276" i="4"/>
  <c r="U276" i="4" s="1"/>
  <c r="O278" i="4"/>
  <c r="AV154" i="4" l="1"/>
  <c r="AU154" i="4"/>
  <c r="L281" i="4" a="1"/>
  <c r="N279" i="4"/>
  <c r="Q278" i="4"/>
  <c r="P278" i="4"/>
  <c r="K280" i="4"/>
  <c r="AU155" i="4" s="1"/>
  <c r="L280" i="4"/>
  <c r="AV155" i="4" s="1"/>
  <c r="A281" i="9"/>
  <c r="T277" i="4"/>
  <c r="S277" i="4"/>
  <c r="U277" i="4" s="1"/>
  <c r="V276" i="4"/>
  <c r="O279" i="4"/>
  <c r="L282" i="4" l="1" a="1"/>
  <c r="N280" i="4"/>
  <c r="Q279" i="4"/>
  <c r="P279" i="4"/>
  <c r="K281" i="4"/>
  <c r="L281" i="4"/>
  <c r="A282" i="9"/>
  <c r="T278" i="4"/>
  <c r="V277" i="4"/>
  <c r="S278" i="4"/>
  <c r="U278" i="4" s="1"/>
  <c r="O280" i="4"/>
  <c r="AV156" i="4" l="1"/>
  <c r="AU156" i="4"/>
  <c r="L283" i="4" a="1"/>
  <c r="N281" i="4"/>
  <c r="Q280" i="4"/>
  <c r="P280" i="4"/>
  <c r="K282" i="4"/>
  <c r="AU157" i="4" s="1"/>
  <c r="L282" i="4"/>
  <c r="A283" i="9"/>
  <c r="V278" i="4"/>
  <c r="S279" i="4"/>
  <c r="U279" i="4" s="1"/>
  <c r="T279" i="4"/>
  <c r="O281" i="4"/>
  <c r="AV157" i="4" l="1"/>
  <c r="L284" i="4" a="1"/>
  <c r="N282" i="4"/>
  <c r="Q281" i="4"/>
  <c r="P281" i="4"/>
  <c r="K283" i="4"/>
  <c r="L283" i="4"/>
  <c r="AI128" i="4" s="1"/>
  <c r="A284" i="9"/>
  <c r="T280" i="4"/>
  <c r="V279" i="4"/>
  <c r="S280" i="4"/>
  <c r="U280" i="4" s="1"/>
  <c r="O282" i="4"/>
  <c r="AH128" i="4" l="1"/>
  <c r="L285" i="4" a="1"/>
  <c r="N283" i="4"/>
  <c r="P282" i="4"/>
  <c r="Q282" i="4"/>
  <c r="K284" i="4"/>
  <c r="AH129" i="4" s="1"/>
  <c r="L284" i="4"/>
  <c r="A285" i="9"/>
  <c r="T281" i="4"/>
  <c r="V280" i="4"/>
  <c r="S281" i="4"/>
  <c r="U281" i="4" s="1"/>
  <c r="O283" i="4"/>
  <c r="AI129" i="4" l="1"/>
  <c r="L286" i="4" a="1"/>
  <c r="N284" i="4"/>
  <c r="P283" i="4"/>
  <c r="Q283" i="4"/>
  <c r="K285" i="4"/>
  <c r="L285" i="4"/>
  <c r="AI130" i="4" s="1"/>
  <c r="A286" i="9"/>
  <c r="T282" i="4"/>
  <c r="V281" i="4"/>
  <c r="S282" i="4"/>
  <c r="U282" i="4" s="1"/>
  <c r="O284" i="4"/>
  <c r="AH130" i="4" l="1"/>
  <c r="L287" i="4" a="1"/>
  <c r="N285" i="4"/>
  <c r="Q284" i="4"/>
  <c r="P284" i="4"/>
  <c r="K286" i="4"/>
  <c r="AH131" i="4" s="1"/>
  <c r="L286" i="4"/>
  <c r="A287" i="9"/>
  <c r="T283" i="4"/>
  <c r="V282" i="4"/>
  <c r="S283" i="4"/>
  <c r="U283" i="4" s="1"/>
  <c r="O285" i="4"/>
  <c r="AI131" i="4" l="1"/>
  <c r="L288" i="4" a="1"/>
  <c r="N286" i="4"/>
  <c r="Q285" i="4"/>
  <c r="P285" i="4"/>
  <c r="L287" i="4"/>
  <c r="AI132" i="4" s="1"/>
  <c r="K287" i="4"/>
  <c r="A288" i="9"/>
  <c r="S284" i="4"/>
  <c r="U284" i="4" s="1"/>
  <c r="V283" i="4"/>
  <c r="T284" i="4"/>
  <c r="O286" i="4"/>
  <c r="AH132" i="4" l="1"/>
  <c r="L289" i="4" a="1"/>
  <c r="N287" i="4"/>
  <c r="Q286" i="4"/>
  <c r="P286" i="4"/>
  <c r="K288" i="4"/>
  <c r="AU158" i="4" s="1"/>
  <c r="L288" i="4"/>
  <c r="A289" i="9"/>
  <c r="T285" i="4"/>
  <c r="V284" i="4"/>
  <c r="S285" i="4"/>
  <c r="U285" i="4" s="1"/>
  <c r="O287" i="4"/>
  <c r="AV158" i="4" l="1"/>
  <c r="L290" i="4" a="1"/>
  <c r="N288" i="4"/>
  <c r="Q287" i="4"/>
  <c r="P287" i="4"/>
  <c r="K289" i="4"/>
  <c r="L289" i="4"/>
  <c r="AV159" i="4" s="1"/>
  <c r="A290" i="9"/>
  <c r="T286" i="4"/>
  <c r="V285" i="4"/>
  <c r="S286" i="4"/>
  <c r="U286" i="4" s="1"/>
  <c r="O288" i="4"/>
  <c r="AU159" i="4" l="1"/>
  <c r="L291" i="4" a="1"/>
  <c r="N289" i="4"/>
  <c r="Q288" i="4"/>
  <c r="P288" i="4"/>
  <c r="K290" i="4"/>
  <c r="AU160" i="4" s="1"/>
  <c r="L290" i="4"/>
  <c r="A291" i="9"/>
  <c r="T287" i="4"/>
  <c r="V286" i="4"/>
  <c r="S287" i="4"/>
  <c r="U287" i="4" s="1"/>
  <c r="O289" i="4"/>
  <c r="AV160" i="4" l="1"/>
  <c r="L292" i="4" a="1"/>
  <c r="N290" i="4"/>
  <c r="Q289" i="4"/>
  <c r="P289" i="4"/>
  <c r="K291" i="4"/>
  <c r="L291" i="4"/>
  <c r="AV161" i="4" s="1"/>
  <c r="A292" i="9"/>
  <c r="T288" i="4"/>
  <c r="V287" i="4"/>
  <c r="S288" i="4"/>
  <c r="U288" i="4" s="1"/>
  <c r="O290" i="4"/>
  <c r="AU161" i="4" l="1"/>
  <c r="L293" i="4" a="1"/>
  <c r="N291" i="4"/>
  <c r="Q290" i="4"/>
  <c r="P290" i="4"/>
  <c r="K292" i="4"/>
  <c r="AU162" i="4" s="1"/>
  <c r="L292" i="4"/>
  <c r="A293" i="9"/>
  <c r="V288" i="4"/>
  <c r="T289" i="4"/>
  <c r="S289" i="4"/>
  <c r="U289" i="4" s="1"/>
  <c r="O291" i="4"/>
  <c r="AV162" i="4" l="1"/>
  <c r="L294" i="4" a="1"/>
  <c r="N292" i="4"/>
  <c r="Q291" i="4"/>
  <c r="P291" i="4"/>
  <c r="K293" i="4"/>
  <c r="L293" i="4"/>
  <c r="AV163" i="4" s="1"/>
  <c r="A294" i="9"/>
  <c r="T290" i="4"/>
  <c r="S290" i="4"/>
  <c r="U290" i="4" s="1"/>
  <c r="V289" i="4"/>
  <c r="O292" i="4"/>
  <c r="AU163" i="4" l="1"/>
  <c r="L295" i="4" a="1"/>
  <c r="N293" i="4"/>
  <c r="Q292" i="4"/>
  <c r="P292" i="4"/>
  <c r="K294" i="4"/>
  <c r="AH133" i="4" s="1"/>
  <c r="L294" i="4"/>
  <c r="A295" i="9"/>
  <c r="T291" i="4"/>
  <c r="V290" i="4"/>
  <c r="S291" i="4"/>
  <c r="U291" i="4" s="1"/>
  <c r="O293" i="4"/>
  <c r="AI133" i="4" l="1"/>
  <c r="L296" i="4" a="1"/>
  <c r="N294" i="4"/>
  <c r="Q293" i="4"/>
  <c r="P293" i="4"/>
  <c r="K295" i="4"/>
  <c r="L295" i="4"/>
  <c r="AI134" i="4" s="1"/>
  <c r="A296" i="9"/>
  <c r="T292" i="4"/>
  <c r="V291" i="4"/>
  <c r="S292" i="4"/>
  <c r="U292" i="4" s="1"/>
  <c r="O294" i="4"/>
  <c r="AH134" i="4" l="1"/>
  <c r="L297" i="4" a="1"/>
  <c r="N295" i="4"/>
  <c r="Q294" i="4"/>
  <c r="P294" i="4"/>
  <c r="K296" i="4"/>
  <c r="AH135" i="4" s="1"/>
  <c r="L296" i="4"/>
  <c r="A297" i="9"/>
  <c r="T293" i="4"/>
  <c r="V292" i="4"/>
  <c r="S293" i="4"/>
  <c r="U293" i="4" s="1"/>
  <c r="O295" i="4"/>
  <c r="AI135" i="4" l="1"/>
  <c r="L298" i="4" a="1"/>
  <c r="N296" i="4"/>
  <c r="Q295" i="4"/>
  <c r="P295" i="4"/>
  <c r="K297" i="4"/>
  <c r="L297" i="4"/>
  <c r="AI136" i="4" s="1"/>
  <c r="A298" i="9"/>
  <c r="T294" i="4"/>
  <c r="V293" i="4"/>
  <c r="S294" i="4"/>
  <c r="U294" i="4" s="1"/>
  <c r="O296" i="4"/>
  <c r="AH136" i="4" l="1"/>
  <c r="L299" i="4" a="1"/>
  <c r="N297" i="4"/>
  <c r="Q296" i="4"/>
  <c r="P296" i="4"/>
  <c r="K298" i="4"/>
  <c r="L298" i="4"/>
  <c r="A299" i="9"/>
  <c r="T295" i="4"/>
  <c r="V294" i="4"/>
  <c r="S295" i="4"/>
  <c r="U295" i="4" s="1"/>
  <c r="O297" i="4"/>
  <c r="AV164" i="4" l="1"/>
  <c r="AU164" i="4"/>
  <c r="L300" i="4" a="1"/>
  <c r="N298" i="4"/>
  <c r="Q297" i="4"/>
  <c r="P297" i="4"/>
  <c r="K299" i="4"/>
  <c r="L299" i="4"/>
  <c r="AV165" i="4" s="1"/>
  <c r="A300" i="9"/>
  <c r="T296" i="4"/>
  <c r="S296" i="4"/>
  <c r="U296" i="4" s="1"/>
  <c r="V295" i="4"/>
  <c r="O298" i="4"/>
  <c r="AU165" i="4" l="1"/>
  <c r="L301" i="4" a="1"/>
  <c r="N299" i="4"/>
  <c r="P298" i="4"/>
  <c r="Q298" i="4"/>
  <c r="L300" i="4"/>
  <c r="K300" i="4"/>
  <c r="A301" i="9"/>
  <c r="T297" i="4"/>
  <c r="S297" i="4"/>
  <c r="U297" i="4" s="1"/>
  <c r="V296" i="4"/>
  <c r="O299" i="4"/>
  <c r="AV166" i="4" l="1"/>
  <c r="AU166" i="4"/>
  <c r="L302" i="4" a="1"/>
  <c r="N300" i="4"/>
  <c r="P299" i="4"/>
  <c r="Q299" i="4"/>
  <c r="K301" i="4"/>
  <c r="L301" i="4"/>
  <c r="AI137" i="4" s="1"/>
  <c r="A302" i="9"/>
  <c r="T298" i="4"/>
  <c r="V297" i="4"/>
  <c r="S298" i="4"/>
  <c r="U298" i="4" s="1"/>
  <c r="O300" i="4"/>
  <c r="AH137" i="4" l="1"/>
  <c r="L303" i="4" a="1"/>
  <c r="N301" i="4"/>
  <c r="Q300" i="4"/>
  <c r="P300" i="4"/>
  <c r="K302" i="4"/>
  <c r="L302" i="4"/>
  <c r="A303" i="9"/>
  <c r="T299" i="4"/>
  <c r="V298" i="4"/>
  <c r="S299" i="4"/>
  <c r="U299" i="4" s="1"/>
  <c r="O301" i="4"/>
  <c r="AI138" i="4" l="1"/>
  <c r="AH138" i="4"/>
  <c r="L304" i="4" a="1"/>
  <c r="N302" i="4"/>
  <c r="Q301" i="4"/>
  <c r="P301" i="4"/>
  <c r="K303" i="4"/>
  <c r="L303" i="4"/>
  <c r="A304" i="9"/>
  <c r="T300" i="4"/>
  <c r="V299" i="4"/>
  <c r="S300" i="4"/>
  <c r="U300" i="4" s="1"/>
  <c r="O302" i="4"/>
  <c r="AU167" i="4" l="1"/>
  <c r="AV167" i="4"/>
  <c r="L305" i="4" a="1"/>
  <c r="N303" i="4"/>
  <c r="P302" i="4"/>
  <c r="Q302" i="4"/>
  <c r="K304" i="4"/>
  <c r="L304" i="4"/>
  <c r="A305" i="9"/>
  <c r="T301" i="4"/>
  <c r="V300" i="4"/>
  <c r="S301" i="4"/>
  <c r="U301" i="4" s="1"/>
  <c r="O303" i="4"/>
  <c r="AV168" i="4" l="1"/>
  <c r="AU168" i="4"/>
  <c r="L306" i="4" a="1"/>
  <c r="N304" i="4"/>
  <c r="Q303" i="4"/>
  <c r="P303" i="4"/>
  <c r="K305" i="4"/>
  <c r="L305" i="4"/>
  <c r="A306" i="9"/>
  <c r="T302" i="4"/>
  <c r="V301" i="4"/>
  <c r="S302" i="4"/>
  <c r="U302" i="4" s="1"/>
  <c r="O304" i="4"/>
  <c r="AU169" i="4" l="1"/>
  <c r="AV169" i="4"/>
  <c r="L307" i="4" a="1"/>
  <c r="N305" i="4"/>
  <c r="Q304" i="4"/>
  <c r="P304" i="4"/>
  <c r="K306" i="4"/>
  <c r="L306" i="4"/>
  <c r="A307" i="9"/>
  <c r="T303" i="4"/>
  <c r="V302" i="4"/>
  <c r="S303" i="4"/>
  <c r="U303" i="4" s="1"/>
  <c r="O305" i="4"/>
  <c r="AI139" i="4" l="1"/>
  <c r="AH139" i="4"/>
  <c r="L308" i="4" a="1"/>
  <c r="N306" i="4"/>
  <c r="Q305" i="4"/>
  <c r="P305" i="4"/>
  <c r="K307" i="4"/>
  <c r="L307" i="4"/>
  <c r="A308" i="9"/>
  <c r="T304" i="4"/>
  <c r="V303" i="4"/>
  <c r="S304" i="4"/>
  <c r="U304" i="4" s="1"/>
  <c r="O306" i="4"/>
  <c r="AH140" i="4" l="1"/>
  <c r="AI140" i="4"/>
  <c r="L309" i="4" a="1"/>
  <c r="N307" i="4"/>
  <c r="P306" i="4"/>
  <c r="Q306" i="4"/>
  <c r="K308" i="4"/>
  <c r="L308" i="4"/>
  <c r="A309" i="9"/>
  <c r="V304" i="4"/>
  <c r="S305" i="4"/>
  <c r="U305" i="4" s="1"/>
  <c r="T305" i="4"/>
  <c r="O307" i="4"/>
  <c r="AV170" i="4" l="1"/>
  <c r="AU170" i="4"/>
  <c r="L310" i="4" a="1"/>
  <c r="N308" i="4"/>
  <c r="Q307" i="4"/>
  <c r="P307" i="4"/>
  <c r="K309" i="4"/>
  <c r="L309" i="4"/>
  <c r="A310" i="9"/>
  <c r="T306" i="4"/>
  <c r="V305" i="4"/>
  <c r="S306" i="4"/>
  <c r="U306" i="4" s="1"/>
  <c r="O308" i="4"/>
  <c r="AU171" i="4" l="1"/>
  <c r="AV171" i="4"/>
  <c r="L311" i="4" a="1"/>
  <c r="N309" i="4"/>
  <c r="Q308" i="4"/>
  <c r="P308" i="4"/>
  <c r="K310" i="4"/>
  <c r="L310" i="4"/>
  <c r="A311" i="9"/>
  <c r="T307" i="4"/>
  <c r="V306" i="4"/>
  <c r="S307" i="4"/>
  <c r="U307" i="4" s="1"/>
  <c r="O309" i="4"/>
  <c r="AV172" i="4" l="1"/>
  <c r="AU172" i="4"/>
  <c r="L312" i="4" a="1"/>
  <c r="N310" i="4"/>
  <c r="Q309" i="4"/>
  <c r="P309" i="4"/>
  <c r="K311" i="4"/>
  <c r="L311" i="4"/>
  <c r="A312" i="9"/>
  <c r="T308" i="4"/>
  <c r="V307" i="4"/>
  <c r="S308" i="4"/>
  <c r="U308" i="4" s="1"/>
  <c r="O310" i="4"/>
  <c r="AH141" i="4" l="1"/>
  <c r="AI141" i="4"/>
  <c r="L313" i="4" a="1"/>
  <c r="N311" i="4"/>
  <c r="Q310" i="4"/>
  <c r="P310" i="4"/>
  <c r="K312" i="4"/>
  <c r="L312" i="4"/>
  <c r="A313" i="9"/>
  <c r="T309" i="4"/>
  <c r="S309" i="4"/>
  <c r="U309" i="4" s="1"/>
  <c r="V308" i="4"/>
  <c r="O311" i="4"/>
  <c r="AI142" i="4" l="1"/>
  <c r="AH142" i="4"/>
  <c r="L314" i="4" a="1"/>
  <c r="N312" i="4"/>
  <c r="Q311" i="4"/>
  <c r="P311" i="4"/>
  <c r="K313" i="4"/>
  <c r="L313" i="4"/>
  <c r="A314" i="9"/>
  <c r="T310" i="4"/>
  <c r="V309" i="4"/>
  <c r="S310" i="4"/>
  <c r="U310" i="4" s="1"/>
  <c r="O312" i="4"/>
  <c r="AU173" i="4" l="1"/>
  <c r="AV173" i="4"/>
  <c r="L315" i="4" a="1"/>
  <c r="N313" i="4"/>
  <c r="Q312" i="4"/>
  <c r="P312" i="4"/>
  <c r="K314" i="4"/>
  <c r="L314" i="4"/>
  <c r="A315" i="9"/>
  <c r="T311" i="4"/>
  <c r="V310" i="4"/>
  <c r="S311" i="4"/>
  <c r="U311" i="4" s="1"/>
  <c r="O313" i="4"/>
  <c r="AV174" i="4" l="1"/>
  <c r="AU174" i="4"/>
  <c r="L316" i="4" a="1"/>
  <c r="N314" i="4"/>
  <c r="Q313" i="4"/>
  <c r="P313" i="4"/>
  <c r="K315" i="4"/>
  <c r="L315" i="4"/>
  <c r="A316" i="9"/>
  <c r="T312" i="4"/>
  <c r="V311" i="4"/>
  <c r="S312" i="4"/>
  <c r="U312" i="4" s="1"/>
  <c r="O314" i="4"/>
  <c r="AH143" i="4" l="1"/>
  <c r="AI143" i="4"/>
  <c r="L317" i="4" a="1"/>
  <c r="N315" i="4"/>
  <c r="Q314" i="4"/>
  <c r="P314" i="4"/>
  <c r="K316" i="4"/>
  <c r="L316" i="4"/>
  <c r="A317" i="9"/>
  <c r="V312" i="4"/>
  <c r="S313" i="4"/>
  <c r="U313" i="4" s="1"/>
  <c r="T313" i="4"/>
  <c r="O315" i="4"/>
  <c r="AV175" i="4" l="1"/>
  <c r="AU175" i="4"/>
  <c r="L318" i="4" a="1"/>
  <c r="N316" i="4"/>
  <c r="Q315" i="4"/>
  <c r="P315" i="4"/>
  <c r="K317" i="4"/>
  <c r="L317" i="4"/>
  <c r="A318" i="9"/>
  <c r="V313" i="4"/>
  <c r="S314" i="4"/>
  <c r="U314" i="4" s="1"/>
  <c r="T314" i="4"/>
  <c r="O316" i="4"/>
  <c r="AU176" i="4" l="1"/>
  <c r="AV176" i="4"/>
  <c r="L319" i="4" a="1"/>
  <c r="N317" i="4"/>
  <c r="Q316" i="4"/>
  <c r="P316" i="4"/>
  <c r="K318" i="4"/>
  <c r="L318" i="4"/>
  <c r="A319" i="9"/>
  <c r="V314" i="4"/>
  <c r="T315" i="4"/>
  <c r="S315" i="4"/>
  <c r="U315" i="4" s="1"/>
  <c r="O317" i="4"/>
  <c r="AI144" i="4" l="1"/>
  <c r="AH144" i="4"/>
  <c r="L320" i="4" a="1"/>
  <c r="N318" i="4"/>
  <c r="Q317" i="4"/>
  <c r="P317" i="4"/>
  <c r="K319" i="4"/>
  <c r="L319" i="4"/>
  <c r="A320" i="9"/>
  <c r="V315" i="4"/>
  <c r="T316" i="4"/>
  <c r="S316" i="4"/>
  <c r="U316" i="4" s="1"/>
  <c r="O318" i="4"/>
  <c r="AH145" i="4" l="1"/>
  <c r="AI145" i="4"/>
  <c r="L321" i="4" a="1"/>
  <c r="N319" i="4"/>
  <c r="Q318" i="4"/>
  <c r="P318" i="4"/>
  <c r="K320" i="4"/>
  <c r="L320" i="4"/>
  <c r="A321" i="9"/>
  <c r="T317" i="4"/>
  <c r="V316" i="4"/>
  <c r="S317" i="4"/>
  <c r="U317" i="4" s="1"/>
  <c r="O319" i="4"/>
  <c r="AV177" i="4" l="1"/>
  <c r="AU177" i="4"/>
  <c r="L322" i="4" a="1"/>
  <c r="N320" i="4"/>
  <c r="Q319" i="4"/>
  <c r="P319" i="4"/>
  <c r="K321" i="4"/>
  <c r="L321" i="4"/>
  <c r="A322" i="9"/>
  <c r="T318" i="4"/>
  <c r="S318" i="4"/>
  <c r="U318" i="4" s="1"/>
  <c r="V317" i="4"/>
  <c r="O320" i="4"/>
  <c r="AU178" i="4" l="1"/>
  <c r="AV178" i="4"/>
  <c r="L323" i="4" a="1"/>
  <c r="N321" i="4"/>
  <c r="Q320" i="4"/>
  <c r="P320" i="4"/>
  <c r="K322" i="4"/>
  <c r="L322" i="4"/>
  <c r="A323" i="9"/>
  <c r="T319" i="4"/>
  <c r="V318" i="4"/>
  <c r="S319" i="4"/>
  <c r="U319" i="4" s="1"/>
  <c r="O321" i="4"/>
  <c r="AV179" i="4" l="1"/>
  <c r="AU179" i="4"/>
  <c r="L324" i="4" a="1"/>
  <c r="N322" i="4"/>
  <c r="Q321" i="4"/>
  <c r="P321" i="4"/>
  <c r="K323" i="4"/>
  <c r="L323" i="4"/>
  <c r="AV180" i="4" s="1"/>
  <c r="A324" i="9"/>
  <c r="V319" i="4"/>
  <c r="S320" i="4"/>
  <c r="U320" i="4" s="1"/>
  <c r="T320" i="4"/>
  <c r="O322" i="4"/>
  <c r="AU180" i="4" l="1"/>
  <c r="L325" i="4" a="1"/>
  <c r="N323" i="4"/>
  <c r="P322" i="4"/>
  <c r="Q322" i="4"/>
  <c r="K324" i="4"/>
  <c r="L324" i="4"/>
  <c r="A325" i="9"/>
  <c r="T321" i="4"/>
  <c r="S321" i="4"/>
  <c r="U321" i="4" s="1"/>
  <c r="V320" i="4"/>
  <c r="O323" i="4"/>
  <c r="AU181" i="4" l="1"/>
  <c r="AV181" i="4"/>
  <c r="L326" i="4" a="1"/>
  <c r="N324" i="4"/>
  <c r="P323" i="4"/>
  <c r="Q323" i="4"/>
  <c r="K325" i="4"/>
  <c r="L325" i="4"/>
  <c r="AI146" i="4" s="1"/>
  <c r="A326" i="9"/>
  <c r="T322" i="4"/>
  <c r="V321" i="4"/>
  <c r="S322" i="4"/>
  <c r="U322" i="4" s="1"/>
  <c r="O324" i="4"/>
  <c r="AH146" i="4" l="1"/>
  <c r="L327" i="4" a="1"/>
  <c r="N325" i="4"/>
  <c r="Q324" i="4"/>
  <c r="P324" i="4"/>
  <c r="K326" i="4"/>
  <c r="L326" i="4"/>
  <c r="A327" i="9"/>
  <c r="V322" i="4"/>
  <c r="S323" i="4"/>
  <c r="U323" i="4" s="1"/>
  <c r="T323" i="4"/>
  <c r="O325" i="4"/>
  <c r="AV182" i="4" l="1"/>
  <c r="AU182" i="4"/>
  <c r="L328" i="4" a="1"/>
  <c r="N326" i="4"/>
  <c r="Q325" i="4"/>
  <c r="P325" i="4"/>
  <c r="K327" i="4"/>
  <c r="L327" i="4"/>
  <c r="AV183" i="4" s="1"/>
  <c r="A328" i="9"/>
  <c r="T324" i="4"/>
  <c r="V323" i="4"/>
  <c r="S324" i="4"/>
  <c r="U324" i="4" s="1"/>
  <c r="O326" i="4"/>
  <c r="AU183" i="4" l="1"/>
  <c r="L329" i="4" a="1"/>
  <c r="N327" i="4"/>
  <c r="P326" i="4"/>
  <c r="Q326" i="4"/>
  <c r="K328" i="4"/>
  <c r="L328" i="4"/>
  <c r="AV184" i="4" s="1"/>
  <c r="A329" i="9"/>
  <c r="T325" i="4"/>
  <c r="V324" i="4"/>
  <c r="S325" i="4"/>
  <c r="U325" i="4" s="1"/>
  <c r="O327" i="4"/>
  <c r="AU184" i="4" l="1"/>
  <c r="L330" i="4" a="1"/>
  <c r="N328" i="4"/>
  <c r="Q327" i="4"/>
  <c r="P327" i="4"/>
  <c r="K329" i="4"/>
  <c r="L329" i="4"/>
  <c r="A330" i="9"/>
  <c r="V325" i="4"/>
  <c r="S326" i="4"/>
  <c r="U326" i="4" s="1"/>
  <c r="T326" i="4"/>
  <c r="O328" i="4"/>
  <c r="AH147" i="4" l="1"/>
  <c r="AI147" i="4"/>
  <c r="L331" i="4" a="1"/>
  <c r="N329" i="4"/>
  <c r="Q328" i="4"/>
  <c r="P328" i="4"/>
  <c r="K330" i="4"/>
  <c r="L330" i="4"/>
  <c r="AV185" i="4" s="1"/>
  <c r="A331" i="9"/>
  <c r="V326" i="4"/>
  <c r="T327" i="4"/>
  <c r="S327" i="4"/>
  <c r="U327" i="4" s="1"/>
  <c r="O329" i="4"/>
  <c r="AU185" i="4" l="1"/>
  <c r="L332" i="4" a="1"/>
  <c r="N330" i="4"/>
  <c r="Q329" i="4"/>
  <c r="P329" i="4"/>
  <c r="K331" i="4"/>
  <c r="L331" i="4"/>
  <c r="A332" i="9"/>
  <c r="T328" i="4"/>
  <c r="S328" i="4"/>
  <c r="U328" i="4" s="1"/>
  <c r="V327" i="4"/>
  <c r="O330" i="4"/>
  <c r="AH148" i="4" l="1"/>
  <c r="AI148" i="4"/>
  <c r="L333" i="4" a="1"/>
  <c r="N331" i="4"/>
  <c r="Q330" i="4"/>
  <c r="P330" i="4"/>
  <c r="K332" i="4"/>
  <c r="L332" i="4"/>
  <c r="AV186" i="4" s="1"/>
  <c r="A333" i="9"/>
  <c r="T329" i="4"/>
  <c r="V328" i="4"/>
  <c r="S329" i="4"/>
  <c r="U329" i="4" s="1"/>
  <c r="O331" i="4"/>
  <c r="AU186" i="4" l="1"/>
  <c r="L334" i="4" a="1"/>
  <c r="N332" i="4"/>
  <c r="Q331" i="4"/>
  <c r="P331" i="4"/>
  <c r="K333" i="4"/>
  <c r="L333" i="4"/>
  <c r="A334" i="9"/>
  <c r="T330" i="4"/>
  <c r="V329" i="4"/>
  <c r="S330" i="4"/>
  <c r="U330" i="4" s="1"/>
  <c r="O332" i="4"/>
  <c r="AH149" i="4" l="1"/>
  <c r="AI149" i="4"/>
  <c r="L335" i="4" a="1"/>
  <c r="N333" i="4"/>
  <c r="Q332" i="4"/>
  <c r="P332" i="4"/>
  <c r="K334" i="4"/>
  <c r="L334" i="4"/>
  <c r="AV187" i="4" s="1"/>
  <c r="A335" i="9"/>
  <c r="T331" i="4"/>
  <c r="S331" i="4"/>
  <c r="U331" i="4" s="1"/>
  <c r="V330" i="4"/>
  <c r="O333" i="4"/>
  <c r="AU187" i="4" l="1"/>
  <c r="L336" i="4" a="1"/>
  <c r="N334" i="4"/>
  <c r="Q333" i="4"/>
  <c r="P333" i="4"/>
  <c r="K335" i="4"/>
  <c r="L335" i="4"/>
  <c r="A336" i="9"/>
  <c r="V331" i="4"/>
  <c r="T332" i="4"/>
  <c r="S332" i="4"/>
  <c r="U332" i="4" s="1"/>
  <c r="O334" i="4"/>
  <c r="AU188" i="4" l="1"/>
  <c r="AV188" i="4"/>
  <c r="L337" i="4" a="1"/>
  <c r="N335" i="4"/>
  <c r="Q334" i="4"/>
  <c r="P334" i="4"/>
  <c r="K336" i="4"/>
  <c r="L336" i="4"/>
  <c r="AV189" i="4" s="1"/>
  <c r="A337" i="9"/>
  <c r="T333" i="4"/>
  <c r="V332" i="4"/>
  <c r="S333" i="4"/>
  <c r="U333" i="4" s="1"/>
  <c r="O335" i="4"/>
  <c r="AU189" i="4" l="1"/>
  <c r="L338" i="4" a="1"/>
  <c r="N336" i="4"/>
  <c r="Q335" i="4"/>
  <c r="P335" i="4"/>
  <c r="K337" i="4"/>
  <c r="L337" i="4"/>
  <c r="A338" i="9"/>
  <c r="T334" i="4"/>
  <c r="V333" i="4"/>
  <c r="S334" i="4"/>
  <c r="U334" i="4" s="1"/>
  <c r="O336" i="4"/>
  <c r="AU190" i="4" l="1"/>
  <c r="AV190" i="4"/>
  <c r="L339" i="4" a="1"/>
  <c r="N337" i="4"/>
  <c r="Q336" i="4"/>
  <c r="P336" i="4"/>
  <c r="K338" i="4"/>
  <c r="L338" i="4"/>
  <c r="AI150" i="4" s="1"/>
  <c r="A339" i="9"/>
  <c r="T335" i="4"/>
  <c r="S335" i="4"/>
  <c r="U335" i="4" s="1"/>
  <c r="V334" i="4"/>
  <c r="O337" i="4"/>
  <c r="AH150" i="4" l="1"/>
  <c r="L340" i="4" a="1"/>
  <c r="N338" i="4"/>
  <c r="Q337" i="4"/>
  <c r="P337" i="4"/>
  <c r="K339" i="4"/>
  <c r="L339" i="4"/>
  <c r="A340" i="9"/>
  <c r="T336" i="4"/>
  <c r="V335" i="4"/>
  <c r="S336" i="4"/>
  <c r="U336" i="4" s="1"/>
  <c r="O338" i="4"/>
  <c r="AU191" i="4" l="1"/>
  <c r="AV191" i="4"/>
  <c r="L341" i="4" a="1"/>
  <c r="N339" i="4"/>
  <c r="Q338" i="4"/>
  <c r="P338" i="4"/>
  <c r="K340" i="4"/>
  <c r="L340" i="4"/>
  <c r="A341" i="9"/>
  <c r="T337" i="4"/>
  <c r="V336" i="4"/>
  <c r="S337" i="4"/>
  <c r="U337" i="4" s="1"/>
  <c r="O339" i="4"/>
  <c r="AI151" i="4" l="1"/>
  <c r="AH151" i="4"/>
  <c r="L342" i="4" a="1"/>
  <c r="N340" i="4"/>
  <c r="Q339" i="4"/>
  <c r="P339" i="4"/>
  <c r="K341" i="4"/>
  <c r="L341" i="4"/>
  <c r="A342" i="9"/>
  <c r="T338" i="4"/>
  <c r="S338" i="4"/>
  <c r="U338" i="4" s="1"/>
  <c r="V337" i="4"/>
  <c r="O340" i="4"/>
  <c r="AU192" i="4" l="1"/>
  <c r="AV192" i="4"/>
  <c r="L343" i="4" a="1"/>
  <c r="N341" i="4"/>
  <c r="Q340" i="4"/>
  <c r="P340" i="4"/>
  <c r="K342" i="4"/>
  <c r="L342" i="4"/>
  <c r="AI152" i="4" s="1"/>
  <c r="A343" i="9"/>
  <c r="T339" i="4"/>
  <c r="V338" i="4"/>
  <c r="S339" i="4"/>
  <c r="U339" i="4" s="1"/>
  <c r="O341" i="4"/>
  <c r="AH152" i="4" l="1"/>
  <c r="L344" i="4" a="1"/>
  <c r="N342" i="4"/>
  <c r="Q341" i="4"/>
  <c r="P341" i="4"/>
  <c r="K343" i="4"/>
  <c r="L343" i="4"/>
  <c r="A344" i="9"/>
  <c r="T340" i="4"/>
  <c r="S340" i="4"/>
  <c r="U340" i="4" s="1"/>
  <c r="V339" i="4"/>
  <c r="O342" i="4"/>
  <c r="AU193" i="4" l="1"/>
  <c r="AV193" i="4"/>
  <c r="L345" i="4" a="1"/>
  <c r="N343" i="4"/>
  <c r="Q342" i="4"/>
  <c r="P342" i="4"/>
  <c r="K344" i="4"/>
  <c r="L344" i="4"/>
  <c r="AV194" i="4" s="1"/>
  <c r="A345" i="9"/>
  <c r="V340" i="4"/>
  <c r="T341" i="4"/>
  <c r="S341" i="4"/>
  <c r="U341" i="4" s="1"/>
  <c r="O343" i="4"/>
  <c r="AU194" i="4" l="1"/>
  <c r="L346" i="4" a="1"/>
  <c r="N344" i="4"/>
  <c r="Q343" i="4"/>
  <c r="P343" i="4"/>
  <c r="L345" i="4"/>
  <c r="K345" i="4"/>
  <c r="A346" i="9"/>
  <c r="V341" i="4"/>
  <c r="T342" i="4"/>
  <c r="S342" i="4"/>
  <c r="U342" i="4" s="1"/>
  <c r="O344" i="4"/>
  <c r="AH153" i="4" l="1"/>
  <c r="AI153" i="4"/>
  <c r="L347" i="4" a="1"/>
  <c r="N345" i="4"/>
  <c r="Q344" i="4"/>
  <c r="P344" i="4"/>
  <c r="K346" i="4"/>
  <c r="L346" i="4"/>
  <c r="AI154" i="4" s="1"/>
  <c r="A347" i="9"/>
  <c r="T343" i="4"/>
  <c r="V342" i="4"/>
  <c r="S343" i="4"/>
  <c r="U343" i="4" s="1"/>
  <c r="O345" i="4"/>
  <c r="AH154" i="4" l="1"/>
  <c r="L348" i="4" a="1"/>
  <c r="N346" i="4"/>
  <c r="Q345" i="4"/>
  <c r="P345" i="4"/>
  <c r="K347" i="4"/>
  <c r="L347" i="4"/>
  <c r="A348" i="9"/>
  <c r="T344" i="4"/>
  <c r="V343" i="4"/>
  <c r="S344" i="4"/>
  <c r="U344" i="4" s="1"/>
  <c r="O346" i="4"/>
  <c r="AU195" i="4" l="1"/>
  <c r="AV195" i="4"/>
  <c r="L349" i="4" a="1"/>
  <c r="N347" i="4"/>
  <c r="P346" i="4"/>
  <c r="Q346" i="4"/>
  <c r="K348" i="4"/>
  <c r="L348" i="4"/>
  <c r="AV196" i="4" s="1"/>
  <c r="A349" i="9"/>
  <c r="T345" i="4"/>
  <c r="S345" i="4"/>
  <c r="U345" i="4" s="1"/>
  <c r="V344" i="4"/>
  <c r="O347" i="4"/>
  <c r="AU196" i="4" l="1"/>
  <c r="L350" i="4" a="1"/>
  <c r="N348" i="4"/>
  <c r="P347" i="4"/>
  <c r="Q347" i="4"/>
  <c r="K349" i="4"/>
  <c r="L349" i="4"/>
  <c r="A350" i="9"/>
  <c r="T346" i="4"/>
  <c r="V345" i="4"/>
  <c r="S346" i="4"/>
  <c r="U346" i="4" s="1"/>
  <c r="O348" i="4"/>
  <c r="AU197" i="4" l="1"/>
  <c r="AV197" i="4"/>
  <c r="L351" i="4" a="1"/>
  <c r="N349" i="4"/>
  <c r="Q348" i="4"/>
  <c r="P348" i="4"/>
  <c r="K350" i="4"/>
  <c r="L350" i="4"/>
  <c r="AV198" i="4" s="1"/>
  <c r="A351" i="9"/>
  <c r="V346" i="4"/>
  <c r="S347" i="4"/>
  <c r="U347" i="4" s="1"/>
  <c r="T347" i="4"/>
  <c r="O349" i="4"/>
  <c r="AU198" i="4" l="1"/>
  <c r="L352" i="4" a="1"/>
  <c r="N350" i="4"/>
  <c r="Q349" i="4"/>
  <c r="P349" i="4"/>
  <c r="K351" i="4"/>
  <c r="L351" i="4"/>
  <c r="A352" i="9"/>
  <c r="V347" i="4"/>
  <c r="S348" i="4"/>
  <c r="U348" i="4" s="1"/>
  <c r="T348" i="4"/>
  <c r="O350" i="4"/>
  <c r="AH155" i="4" l="1"/>
  <c r="AI155" i="4"/>
  <c r="L353" i="4" a="1"/>
  <c r="N351" i="4"/>
  <c r="Q350" i="4"/>
  <c r="P350" i="4"/>
  <c r="K352" i="4"/>
  <c r="L352" i="4"/>
  <c r="AV199" i="4" s="1"/>
  <c r="A353" i="9"/>
  <c r="T349" i="4"/>
  <c r="V348" i="4"/>
  <c r="S349" i="4"/>
  <c r="U349" i="4" s="1"/>
  <c r="O351" i="4"/>
  <c r="AU199" i="4" l="1"/>
  <c r="L354" i="4" a="1"/>
  <c r="N352" i="4"/>
  <c r="Q351" i="4"/>
  <c r="P351" i="4"/>
  <c r="K353" i="4"/>
  <c r="L353" i="4"/>
  <c r="A354" i="9"/>
  <c r="T350" i="4"/>
  <c r="V349" i="4"/>
  <c r="S350" i="4"/>
  <c r="U350" i="4" s="1"/>
  <c r="O352" i="4"/>
  <c r="AH156" i="4" l="1"/>
  <c r="AI156" i="4"/>
  <c r="L355" i="4" a="1"/>
  <c r="N353" i="4"/>
  <c r="Q352" i="4"/>
  <c r="P352" i="4"/>
  <c r="K354" i="4"/>
  <c r="L354" i="4"/>
  <c r="AI157" i="4" s="1"/>
  <c r="A355" i="9"/>
  <c r="T351" i="4"/>
  <c r="S351" i="4"/>
  <c r="U351" i="4" s="1"/>
  <c r="V350" i="4"/>
  <c r="O353" i="4"/>
  <c r="AH157" i="4" l="1"/>
  <c r="L356" i="4" a="1"/>
  <c r="N354" i="4"/>
  <c r="Q353" i="4"/>
  <c r="P353" i="4"/>
  <c r="K355" i="4"/>
  <c r="L355" i="4"/>
  <c r="A356" i="9"/>
  <c r="T352" i="4"/>
  <c r="V351" i="4"/>
  <c r="S352" i="4"/>
  <c r="U352" i="4" s="1"/>
  <c r="O354" i="4"/>
  <c r="AH158" i="4" l="1"/>
  <c r="AI158" i="4"/>
  <c r="L357" i="4" a="1"/>
  <c r="N355" i="4"/>
  <c r="Q354" i="4"/>
  <c r="P354" i="4"/>
  <c r="K356" i="4"/>
  <c r="L356" i="4"/>
  <c r="AI159" i="4" s="1"/>
  <c r="A357" i="9"/>
  <c r="T353" i="4"/>
  <c r="V352" i="4"/>
  <c r="S353" i="4"/>
  <c r="U353" i="4" s="1"/>
  <c r="O355" i="4"/>
  <c r="AH159" i="4" l="1"/>
  <c r="L358" i="4" a="1"/>
  <c r="N356" i="4"/>
  <c r="Q355" i="4"/>
  <c r="P355" i="4"/>
  <c r="K357" i="4"/>
  <c r="L357" i="4"/>
  <c r="A358" i="9"/>
  <c r="T354" i="4"/>
  <c r="V353" i="4"/>
  <c r="S354" i="4"/>
  <c r="U354" i="4" s="1"/>
  <c r="O356" i="4"/>
  <c r="AU200" i="4" l="1"/>
  <c r="AV200" i="4"/>
  <c r="L359" i="4" a="1"/>
  <c r="N357" i="4"/>
  <c r="Q356" i="4"/>
  <c r="P356" i="4"/>
  <c r="K358" i="4"/>
  <c r="L358" i="4"/>
  <c r="AV201" i="4" s="1"/>
  <c r="A359" i="9"/>
  <c r="T355" i="4"/>
  <c r="V354" i="4"/>
  <c r="S355" i="4"/>
  <c r="U355" i="4" s="1"/>
  <c r="O357" i="4"/>
  <c r="AU201" i="4" l="1"/>
  <c r="L360" i="4" a="1"/>
  <c r="N358" i="4"/>
  <c r="Q357" i="4"/>
  <c r="P357" i="4"/>
  <c r="K359" i="4"/>
  <c r="L359" i="4"/>
  <c r="A360" i="9"/>
  <c r="T356" i="4"/>
  <c r="V355" i="4"/>
  <c r="S356" i="4"/>
  <c r="U356" i="4" s="1"/>
  <c r="O358" i="4"/>
  <c r="AH160" i="4" l="1"/>
  <c r="AI160" i="4"/>
  <c r="L361" i="4" a="1"/>
  <c r="N359" i="4"/>
  <c r="Q358" i="4"/>
  <c r="P358" i="4"/>
  <c r="K360" i="4"/>
  <c r="L360" i="4"/>
  <c r="A361" i="9"/>
  <c r="S357" i="4"/>
  <c r="U357" i="4" s="1"/>
  <c r="T357" i="4"/>
  <c r="V356" i="4"/>
  <c r="O359" i="4"/>
  <c r="AV202" i="4" l="1"/>
  <c r="AU202" i="4"/>
  <c r="L362" i="4" a="1"/>
  <c r="N360" i="4"/>
  <c r="Q359" i="4"/>
  <c r="P359" i="4"/>
  <c r="K361" i="4"/>
  <c r="L361" i="4"/>
  <c r="A362" i="9"/>
  <c r="T358" i="4"/>
  <c r="V357" i="4"/>
  <c r="S358" i="4"/>
  <c r="U358" i="4" s="1"/>
  <c r="O360" i="4"/>
  <c r="AU203" i="4" l="1"/>
  <c r="AV203" i="4"/>
  <c r="L363" i="4" a="1"/>
  <c r="N361" i="4"/>
  <c r="Q360" i="4"/>
  <c r="P360" i="4"/>
  <c r="K362" i="4"/>
  <c r="L362" i="4"/>
  <c r="A363" i="9"/>
  <c r="T359" i="4"/>
  <c r="V358" i="4"/>
  <c r="S359" i="4"/>
  <c r="U359" i="4" s="1"/>
  <c r="O361" i="4"/>
  <c r="AV204" i="4" l="1"/>
  <c r="AU204" i="4"/>
  <c r="L364" i="4" a="1"/>
  <c r="N362" i="4"/>
  <c r="Q361" i="4"/>
  <c r="P361" i="4"/>
  <c r="K363" i="4"/>
  <c r="L363" i="4"/>
  <c r="A364" i="9"/>
  <c r="T360" i="4"/>
  <c r="V359" i="4"/>
  <c r="S360" i="4"/>
  <c r="U360" i="4" s="1"/>
  <c r="O362" i="4"/>
  <c r="AH161" i="4" l="1"/>
  <c r="AI161" i="4"/>
  <c r="L365" i="4" a="1"/>
  <c r="N363" i="4"/>
  <c r="Q362" i="4"/>
  <c r="P362" i="4"/>
  <c r="K364" i="4"/>
  <c r="L364" i="4"/>
  <c r="A365" i="9"/>
  <c r="T361" i="4"/>
  <c r="V360" i="4"/>
  <c r="S361" i="4"/>
  <c r="U361" i="4" s="1"/>
  <c r="O363" i="4"/>
  <c r="AI162" i="4" l="1"/>
  <c r="AH162" i="4"/>
  <c r="L366" i="4" a="1"/>
  <c r="N364" i="4"/>
  <c r="P363" i="4"/>
  <c r="Q363" i="4"/>
  <c r="K365" i="4"/>
  <c r="L365" i="4"/>
  <c r="A366" i="9"/>
  <c r="V361" i="4"/>
  <c r="S362" i="4"/>
  <c r="U362" i="4" s="1"/>
  <c r="T362" i="4"/>
  <c r="O364" i="4"/>
  <c r="AU205" i="4" l="1"/>
  <c r="AV205" i="4"/>
  <c r="L367" i="4" a="1"/>
  <c r="N365" i="4"/>
  <c r="Q364" i="4"/>
  <c r="P364" i="4"/>
  <c r="K366" i="4"/>
  <c r="L366" i="4"/>
  <c r="A367" i="9"/>
  <c r="T363" i="4"/>
  <c r="V362" i="4"/>
  <c r="S363" i="4"/>
  <c r="U363" i="4" s="1"/>
  <c r="O365" i="4"/>
  <c r="AV206" i="4" l="1"/>
  <c r="AU206" i="4"/>
  <c r="L368" i="4" a="1"/>
  <c r="N366" i="4"/>
  <c r="Q365" i="4"/>
  <c r="P365" i="4"/>
  <c r="K367" i="4"/>
  <c r="L367" i="4"/>
  <c r="AI163" i="4" s="1"/>
  <c r="A368" i="9"/>
  <c r="T364" i="4"/>
  <c r="V363" i="4"/>
  <c r="S364" i="4"/>
  <c r="U364" i="4" s="1"/>
  <c r="O366" i="4"/>
  <c r="AH163" i="4" l="1"/>
  <c r="L369" i="4" a="1"/>
  <c r="N367" i="4"/>
  <c r="Q366" i="4"/>
  <c r="P366" i="4"/>
  <c r="K368" i="4"/>
  <c r="L368" i="4"/>
  <c r="A369" i="9"/>
  <c r="T365" i="4"/>
  <c r="V364" i="4"/>
  <c r="S365" i="4"/>
  <c r="U365" i="4" s="1"/>
  <c r="O367" i="4"/>
  <c r="AI164" i="4" l="1"/>
  <c r="AH164" i="4"/>
  <c r="L370" i="4" a="1"/>
  <c r="N368" i="4"/>
  <c r="Q367" i="4"/>
  <c r="P367" i="4"/>
  <c r="K369" i="4"/>
  <c r="L369" i="4"/>
  <c r="AI165" i="4" s="1"/>
  <c r="A370" i="9"/>
  <c r="S366" i="4"/>
  <c r="U366" i="4" s="1"/>
  <c r="T366" i="4"/>
  <c r="V365" i="4"/>
  <c r="O368" i="4"/>
  <c r="AH165" i="4" l="1"/>
  <c r="L371" i="4" a="1"/>
  <c r="N369" i="4"/>
  <c r="Q368" i="4"/>
  <c r="P368" i="4"/>
  <c r="K370" i="4"/>
  <c r="L370" i="4"/>
  <c r="A371" i="9"/>
  <c r="T367" i="4"/>
  <c r="V366" i="4"/>
  <c r="S367" i="4"/>
  <c r="U367" i="4" s="1"/>
  <c r="O369" i="4"/>
  <c r="AV207" i="4" l="1"/>
  <c r="AU207" i="4"/>
  <c r="L372" i="4" a="1"/>
  <c r="N370" i="4"/>
  <c r="Q369" i="4"/>
  <c r="P369" i="4"/>
  <c r="K371" i="4"/>
  <c r="L371" i="4"/>
  <c r="A372" i="9"/>
  <c r="V367" i="4"/>
  <c r="S368" i="4"/>
  <c r="U368" i="4" s="1"/>
  <c r="T368" i="4"/>
  <c r="O370" i="4"/>
  <c r="AH166" i="4" l="1"/>
  <c r="AI166" i="4"/>
  <c r="L373" i="4" a="1"/>
  <c r="N371" i="4"/>
  <c r="Q370" i="4"/>
  <c r="P370" i="4"/>
  <c r="K372" i="4"/>
  <c r="L372" i="4"/>
  <c r="A373" i="9"/>
  <c r="T369" i="4"/>
  <c r="V368" i="4"/>
  <c r="S369" i="4"/>
  <c r="U369" i="4" s="1"/>
  <c r="O371" i="4"/>
  <c r="AV208" i="4" l="1"/>
  <c r="AU208" i="4"/>
  <c r="L374" i="4" a="1"/>
  <c r="N372" i="4"/>
  <c r="Q371" i="4"/>
  <c r="P371" i="4"/>
  <c r="K373" i="4"/>
  <c r="L373" i="4"/>
  <c r="A374" i="9"/>
  <c r="V369" i="4"/>
  <c r="S370" i="4"/>
  <c r="U370" i="4" s="1"/>
  <c r="T370" i="4"/>
  <c r="O372" i="4"/>
  <c r="AU209" i="4" l="1"/>
  <c r="AV209" i="4"/>
  <c r="L375" i="4" a="1"/>
  <c r="N373" i="4"/>
  <c r="Q372" i="4"/>
  <c r="P372" i="4"/>
  <c r="K374" i="4"/>
  <c r="L374" i="4"/>
  <c r="A375" i="9"/>
  <c r="V370" i="4"/>
  <c r="T371" i="4"/>
  <c r="S371" i="4"/>
  <c r="U371" i="4" s="1"/>
  <c r="O373" i="4"/>
  <c r="AV210" i="4" l="1"/>
  <c r="AU210" i="4"/>
  <c r="L376" i="4" a="1"/>
  <c r="N374" i="4"/>
  <c r="Q373" i="4"/>
  <c r="P373" i="4"/>
  <c r="K375" i="4"/>
  <c r="L375" i="4"/>
  <c r="A376" i="9"/>
  <c r="T372" i="4"/>
  <c r="V371" i="4"/>
  <c r="S372" i="4"/>
  <c r="U372" i="4" s="1"/>
  <c r="O374" i="4"/>
  <c r="AU211" i="4" l="1"/>
  <c r="AV211" i="4"/>
  <c r="L377" i="4" a="1"/>
  <c r="N375" i="4"/>
  <c r="Q374" i="4"/>
  <c r="P374" i="4"/>
  <c r="K376" i="4"/>
  <c r="L376" i="4"/>
  <c r="A377" i="9"/>
  <c r="S373" i="4"/>
  <c r="U373" i="4" s="1"/>
  <c r="V372" i="4"/>
  <c r="T373" i="4"/>
  <c r="O375" i="4"/>
  <c r="AI167" i="4" l="1"/>
  <c r="AH167" i="4"/>
  <c r="L378" i="4" a="1"/>
  <c r="N376" i="4"/>
  <c r="Q375" i="4"/>
  <c r="P375" i="4"/>
  <c r="K377" i="4"/>
  <c r="L377" i="4"/>
  <c r="A378" i="9"/>
  <c r="S374" i="4"/>
  <c r="U374" i="4" s="1"/>
  <c r="T374" i="4"/>
  <c r="V373" i="4"/>
  <c r="O376" i="4"/>
  <c r="AH168" i="4" l="1"/>
  <c r="AI168" i="4"/>
  <c r="L379" i="4" a="1"/>
  <c r="N377" i="4"/>
  <c r="Q376" i="4"/>
  <c r="P376" i="4"/>
  <c r="K378" i="4"/>
  <c r="L378" i="4"/>
  <c r="A379" i="9"/>
  <c r="T375" i="4"/>
  <c r="V374" i="4"/>
  <c r="S375" i="4"/>
  <c r="U375" i="4" s="1"/>
  <c r="O377" i="4"/>
  <c r="AV212" i="4" l="1"/>
  <c r="AU212" i="4"/>
  <c r="L380" i="4" a="1"/>
  <c r="N378" i="4"/>
  <c r="Q377" i="4"/>
  <c r="P377" i="4"/>
  <c r="K379" i="4"/>
  <c r="L379" i="4"/>
  <c r="A380" i="9"/>
  <c r="T376" i="4"/>
  <c r="S376" i="4"/>
  <c r="U376" i="4" s="1"/>
  <c r="V375" i="4"/>
  <c r="O378" i="4"/>
  <c r="AH169" i="4" l="1"/>
  <c r="AI169" i="4"/>
  <c r="L381" i="4" a="1"/>
  <c r="N379" i="4"/>
  <c r="Q378" i="4"/>
  <c r="P378" i="4"/>
  <c r="K380" i="4"/>
  <c r="L380" i="4"/>
  <c r="A381" i="9"/>
  <c r="V376" i="4"/>
  <c r="S377" i="4"/>
  <c r="U377" i="4" s="1"/>
  <c r="T377" i="4"/>
  <c r="O379" i="4"/>
  <c r="AV213" i="4" l="1"/>
  <c r="AU213" i="4"/>
  <c r="L382" i="4" a="1"/>
  <c r="N380" i="4"/>
  <c r="Q379" i="4"/>
  <c r="P379" i="4"/>
  <c r="K381" i="4"/>
  <c r="L381" i="4"/>
  <c r="A382" i="9"/>
  <c r="T378" i="4"/>
  <c r="V377" i="4"/>
  <c r="S378" i="4"/>
  <c r="U378" i="4" s="1"/>
  <c r="O380" i="4"/>
  <c r="AU214" i="4" l="1"/>
  <c r="AV214" i="4"/>
  <c r="L383" i="4" a="1"/>
  <c r="N381" i="4"/>
  <c r="Q380" i="4"/>
  <c r="P380" i="4"/>
  <c r="K382" i="4"/>
  <c r="L382" i="4"/>
  <c r="A383" i="9"/>
  <c r="V378" i="4"/>
  <c r="S379" i="4"/>
  <c r="U379" i="4" s="1"/>
  <c r="T379" i="4"/>
  <c r="O381" i="4"/>
  <c r="AI170" i="4" l="1"/>
  <c r="AH170" i="4"/>
  <c r="L384" i="4" a="1"/>
  <c r="N382" i="4"/>
  <c r="Q381" i="4"/>
  <c r="P381" i="4"/>
  <c r="L383" i="4"/>
  <c r="K383" i="4"/>
  <c r="A384" i="9"/>
  <c r="T380" i="4"/>
  <c r="V379" i="4"/>
  <c r="S380" i="4"/>
  <c r="U380" i="4" s="1"/>
  <c r="O382" i="4"/>
  <c r="AU215" i="4" l="1"/>
  <c r="AV215" i="4"/>
  <c r="L385" i="4" a="1"/>
  <c r="N383" i="4"/>
  <c r="Q382" i="4"/>
  <c r="P382" i="4"/>
  <c r="K384" i="4"/>
  <c r="L384" i="4"/>
  <c r="A385" i="9"/>
  <c r="T381" i="4"/>
  <c r="V380" i="4"/>
  <c r="S381" i="4"/>
  <c r="U381" i="4" s="1"/>
  <c r="O383" i="4"/>
  <c r="AI171" i="4" l="1"/>
  <c r="AH171" i="4"/>
  <c r="L386" i="4" a="1"/>
  <c r="N384" i="4"/>
  <c r="Q383" i="4"/>
  <c r="P383" i="4"/>
  <c r="K385" i="4"/>
  <c r="L385" i="4"/>
  <c r="A386" i="9"/>
  <c r="T382" i="4"/>
  <c r="V381" i="4"/>
  <c r="S382" i="4"/>
  <c r="U382" i="4" s="1"/>
  <c r="O384" i="4"/>
  <c r="AU216" i="4" l="1"/>
  <c r="AV216" i="4"/>
  <c r="L387" i="4" a="1"/>
  <c r="N385" i="4"/>
  <c r="Q384" i="4"/>
  <c r="P384" i="4"/>
  <c r="K386" i="4"/>
  <c r="L386" i="4"/>
  <c r="A387" i="9"/>
  <c r="T383" i="4"/>
  <c r="V382" i="4"/>
  <c r="S383" i="4"/>
  <c r="U383" i="4" s="1"/>
  <c r="O385" i="4"/>
  <c r="AV217" i="4" l="1"/>
  <c r="AU217" i="4"/>
  <c r="L388" i="4" a="1"/>
  <c r="N386" i="4"/>
  <c r="Q385" i="4"/>
  <c r="P385" i="4"/>
  <c r="K387" i="4"/>
  <c r="L387" i="4"/>
  <c r="A388" i="9"/>
  <c r="V383" i="4"/>
  <c r="S384" i="4"/>
  <c r="U384" i="4" s="1"/>
  <c r="T384" i="4"/>
  <c r="O386" i="4"/>
  <c r="AH172" i="4" l="1"/>
  <c r="AI172" i="4"/>
  <c r="L389" i="4" a="1"/>
  <c r="N387" i="4"/>
  <c r="Q386" i="4"/>
  <c r="P386" i="4"/>
  <c r="K388" i="4"/>
  <c r="L388" i="4"/>
  <c r="A389" i="9"/>
  <c r="T385" i="4"/>
  <c r="V384" i="4"/>
  <c r="S385" i="4"/>
  <c r="U385" i="4" s="1"/>
  <c r="O387" i="4"/>
  <c r="AI173" i="4" l="1"/>
  <c r="AH173" i="4"/>
  <c r="L390" i="4" a="1"/>
  <c r="N388" i="4"/>
  <c r="P387" i="4"/>
  <c r="Q387" i="4"/>
  <c r="K389" i="4"/>
  <c r="AH174" i="4" s="1"/>
  <c r="L389" i="4"/>
  <c r="A390" i="9"/>
  <c r="T386" i="4"/>
  <c r="V385" i="4"/>
  <c r="S386" i="4"/>
  <c r="U386" i="4" s="1"/>
  <c r="O388" i="4"/>
  <c r="AI174" i="4" l="1"/>
  <c r="L391" i="4" a="1"/>
  <c r="N389" i="4"/>
  <c r="Q388" i="4"/>
  <c r="P388" i="4"/>
  <c r="K390" i="4"/>
  <c r="L390" i="4"/>
  <c r="A391" i="9"/>
  <c r="T387" i="4"/>
  <c r="S387" i="4"/>
  <c r="U387" i="4" s="1"/>
  <c r="V386" i="4"/>
  <c r="O389" i="4"/>
  <c r="AV218" i="4" l="1"/>
  <c r="AU218" i="4"/>
  <c r="L392" i="4" a="1"/>
  <c r="N390" i="4"/>
  <c r="Q389" i="4"/>
  <c r="P389" i="4"/>
  <c r="K391" i="4"/>
  <c r="L391" i="4"/>
  <c r="A392" i="9"/>
  <c r="V387" i="4"/>
  <c r="S388" i="4"/>
  <c r="U388" i="4" s="1"/>
  <c r="T388" i="4"/>
  <c r="O390" i="4"/>
  <c r="AU219" i="4" l="1"/>
  <c r="AV219" i="4"/>
  <c r="L393" i="4" a="1"/>
  <c r="N391" i="4"/>
  <c r="P390" i="4"/>
  <c r="Q390" i="4"/>
  <c r="K392" i="4"/>
  <c r="L392" i="4"/>
  <c r="A393" i="9"/>
  <c r="T389" i="4"/>
  <c r="V388" i="4"/>
  <c r="S389" i="4"/>
  <c r="U389" i="4" s="1"/>
  <c r="O391" i="4"/>
  <c r="AV220" i="4" l="1"/>
  <c r="AU220" i="4"/>
  <c r="L394" i="4" a="1"/>
  <c r="N392" i="4"/>
  <c r="Q391" i="4"/>
  <c r="P391" i="4"/>
  <c r="K393" i="4"/>
  <c r="L393" i="4"/>
  <c r="AI175" i="4" s="1"/>
  <c r="A394" i="9"/>
  <c r="V389" i="4"/>
  <c r="S390" i="4"/>
  <c r="U390" i="4" s="1"/>
  <c r="T390" i="4"/>
  <c r="O392" i="4"/>
  <c r="AH175" i="4" l="1"/>
  <c r="L395" i="4" a="1"/>
  <c r="N393" i="4"/>
  <c r="Q392" i="4"/>
  <c r="P392" i="4"/>
  <c r="K394" i="4"/>
  <c r="AH176" i="4" s="1"/>
  <c r="L394" i="4"/>
  <c r="A395" i="9"/>
  <c r="V390" i="4"/>
  <c r="S391" i="4"/>
  <c r="U391" i="4" s="1"/>
  <c r="T391" i="4"/>
  <c r="O393" i="4"/>
  <c r="AI176" i="4" l="1"/>
  <c r="L396" i="4" a="1"/>
  <c r="N394" i="4"/>
  <c r="Q393" i="4"/>
  <c r="P393" i="4"/>
  <c r="K395" i="4"/>
  <c r="L395" i="4"/>
  <c r="AV221" i="4" s="1"/>
  <c r="A396" i="9"/>
  <c r="S392" i="4"/>
  <c r="U392" i="4" s="1"/>
  <c r="V391" i="4"/>
  <c r="T392" i="4"/>
  <c r="O394" i="4"/>
  <c r="AU221" i="4" l="1"/>
  <c r="L397" i="4" a="1"/>
  <c r="N395" i="4"/>
  <c r="Q394" i="4"/>
  <c r="P394" i="4"/>
  <c r="K396" i="4"/>
  <c r="AH177" i="4" s="1"/>
  <c r="L396" i="4"/>
  <c r="A397" i="9"/>
  <c r="V392" i="4"/>
  <c r="S393" i="4"/>
  <c r="U393" i="4" s="1"/>
  <c r="T393" i="4"/>
  <c r="O395" i="4"/>
  <c r="AI177" i="4" l="1"/>
  <c r="L398" i="4" a="1"/>
  <c r="N396" i="4"/>
  <c r="Q395" i="4"/>
  <c r="P395" i="4"/>
  <c r="K397" i="4"/>
  <c r="L397" i="4"/>
  <c r="AV222" i="4" s="1"/>
  <c r="A398" i="9"/>
  <c r="S394" i="4"/>
  <c r="U394" i="4" s="1"/>
  <c r="T394" i="4"/>
  <c r="V393" i="4"/>
  <c r="O396" i="4"/>
  <c r="AU222" i="4" l="1"/>
  <c r="L399" i="4" a="1"/>
  <c r="N397" i="4"/>
  <c r="Q396" i="4"/>
  <c r="P396" i="4"/>
  <c r="K398" i="4"/>
  <c r="AH178" i="4" s="1"/>
  <c r="L398" i="4"/>
  <c r="A399" i="9"/>
  <c r="V394" i="4"/>
  <c r="S395" i="4"/>
  <c r="U395" i="4" s="1"/>
  <c r="T395" i="4"/>
  <c r="O397" i="4"/>
  <c r="AI178" i="4" l="1"/>
  <c r="L400" i="4" a="1"/>
  <c r="N398" i="4"/>
  <c r="Q397" i="4"/>
  <c r="P397" i="4"/>
  <c r="K399" i="4"/>
  <c r="L399" i="4"/>
  <c r="AI179" i="4" s="1"/>
  <c r="A400" i="9"/>
  <c r="S396" i="4"/>
  <c r="U396" i="4" s="1"/>
  <c r="T396" i="4"/>
  <c r="V395" i="4"/>
  <c r="O398" i="4"/>
  <c r="AH179" i="4" l="1"/>
  <c r="L401" i="4" a="1"/>
  <c r="N399" i="4"/>
  <c r="Q398" i="4"/>
  <c r="P398" i="4"/>
  <c r="L400" i="4"/>
  <c r="K400" i="4"/>
  <c r="AH180" i="4" s="1"/>
  <c r="A401" i="9"/>
  <c r="V396" i="4"/>
  <c r="S397" i="4"/>
  <c r="U397" i="4" s="1"/>
  <c r="T397" i="4"/>
  <c r="O399" i="4"/>
  <c r="AI180" i="4" l="1"/>
  <c r="L402" i="4" a="1"/>
  <c r="N400" i="4"/>
  <c r="Q399" i="4"/>
  <c r="P399" i="4"/>
  <c r="K401" i="4"/>
  <c r="L401" i="4"/>
  <c r="AV223" i="4" s="1"/>
  <c r="A402" i="9"/>
  <c r="V397" i="4"/>
  <c r="S398" i="4"/>
  <c r="U398" i="4" s="1"/>
  <c r="T398" i="4"/>
  <c r="O400" i="4"/>
  <c r="AU223" i="4" l="1"/>
  <c r="L403" i="4" a="1"/>
  <c r="N401" i="4"/>
  <c r="Q400" i="4"/>
  <c r="P400" i="4"/>
  <c r="K402" i="4"/>
  <c r="AH181" i="4" s="1"/>
  <c r="L402" i="4"/>
  <c r="A403" i="9"/>
  <c r="V398" i="4"/>
  <c r="S399" i="4"/>
  <c r="U399" i="4" s="1"/>
  <c r="T399" i="4"/>
  <c r="O401" i="4"/>
  <c r="AI181" i="4" l="1"/>
  <c r="L404" i="4" a="1"/>
  <c r="N402" i="4"/>
  <c r="Q401" i="4"/>
  <c r="P401" i="4"/>
  <c r="L403" i="4"/>
  <c r="K403" i="4"/>
  <c r="AU224" i="4" s="1"/>
  <c r="A404" i="9"/>
  <c r="V399" i="4"/>
  <c r="S400" i="4"/>
  <c r="U400" i="4" s="1"/>
  <c r="T400" i="4"/>
  <c r="O402" i="4"/>
  <c r="AV224" i="4" l="1"/>
  <c r="L405" i="4" a="1"/>
  <c r="N403" i="4"/>
  <c r="Q402" i="4"/>
  <c r="P402" i="4"/>
  <c r="K404" i="4"/>
  <c r="L404" i="4"/>
  <c r="A405" i="9"/>
  <c r="T401" i="4"/>
  <c r="V400" i="4"/>
  <c r="S401" i="4"/>
  <c r="U401" i="4" s="1"/>
  <c r="O403" i="4"/>
  <c r="AV225" i="4" l="1"/>
  <c r="AU225" i="4"/>
  <c r="L406" i="4" a="1"/>
  <c r="N404" i="4"/>
  <c r="Q403" i="4"/>
  <c r="P403" i="4"/>
  <c r="K405" i="4"/>
  <c r="AH182" i="4" s="1"/>
  <c r="L405" i="4"/>
  <c r="A406" i="9"/>
  <c r="T402" i="4"/>
  <c r="V401" i="4"/>
  <c r="S402" i="4"/>
  <c r="U402" i="4" s="1"/>
  <c r="O404" i="4"/>
  <c r="AI182" i="4" l="1"/>
  <c r="L407" i="4" a="1"/>
  <c r="N405" i="4"/>
  <c r="Q404" i="4"/>
  <c r="P404" i="4"/>
  <c r="K406" i="4"/>
  <c r="L406" i="4"/>
  <c r="A407" i="9"/>
  <c r="T403" i="4"/>
  <c r="V402" i="4"/>
  <c r="S403" i="4"/>
  <c r="U403" i="4" s="1"/>
  <c r="O405" i="4"/>
  <c r="AV226" i="4" l="1"/>
  <c r="AU226" i="4"/>
  <c r="L408" i="4" a="1"/>
  <c r="N406" i="4"/>
  <c r="Q405" i="4"/>
  <c r="P405" i="4"/>
  <c r="K407" i="4"/>
  <c r="L407" i="4"/>
  <c r="AV227" i="4" s="1"/>
  <c r="A408" i="9"/>
  <c r="T404" i="4"/>
  <c r="V403" i="4"/>
  <c r="S404" i="4"/>
  <c r="U404" i="4" s="1"/>
  <c r="O406" i="4"/>
  <c r="AU227" i="4" l="1"/>
  <c r="L409" i="4" a="1"/>
  <c r="N407" i="4"/>
  <c r="Q406" i="4"/>
  <c r="P406" i="4"/>
  <c r="K408" i="4"/>
  <c r="AU228" i="4" s="1"/>
  <c r="L408" i="4"/>
  <c r="A409" i="9"/>
  <c r="T405" i="4"/>
  <c r="V404" i="4"/>
  <c r="S405" i="4"/>
  <c r="U405" i="4" s="1"/>
  <c r="O407" i="4"/>
  <c r="AV228" i="4" l="1"/>
  <c r="L410" i="4" a="1"/>
  <c r="N408" i="4"/>
  <c r="Q407" i="4"/>
  <c r="P407" i="4"/>
  <c r="K409" i="4"/>
  <c r="L409" i="4"/>
  <c r="AV229" i="4" s="1"/>
  <c r="A410" i="9"/>
  <c r="T406" i="4"/>
  <c r="V405" i="4"/>
  <c r="S406" i="4"/>
  <c r="U406" i="4" s="1"/>
  <c r="O408" i="4"/>
  <c r="AU229" i="4" l="1"/>
  <c r="L411" i="4" a="1"/>
  <c r="N409" i="4"/>
  <c r="Q408" i="4"/>
  <c r="P408" i="4"/>
  <c r="K410" i="4"/>
  <c r="AH183" i="4" s="1"/>
  <c r="L410" i="4"/>
  <c r="A411" i="9"/>
  <c r="T407" i="4"/>
  <c r="V406" i="4"/>
  <c r="S407" i="4"/>
  <c r="U407" i="4" s="1"/>
  <c r="O409" i="4"/>
  <c r="AI183" i="4" l="1"/>
  <c r="L412" i="4" a="1"/>
  <c r="N410" i="4"/>
  <c r="Q409" i="4"/>
  <c r="P409" i="4"/>
  <c r="K411" i="4"/>
  <c r="L411" i="4"/>
  <c r="AV230" i="4" s="1"/>
  <c r="A412" i="9"/>
  <c r="T408" i="4"/>
  <c r="V407" i="4"/>
  <c r="S408" i="4"/>
  <c r="U408" i="4" s="1"/>
  <c r="O410" i="4"/>
  <c r="AU230" i="4" l="1"/>
  <c r="L413" i="4" a="1"/>
  <c r="N411" i="4"/>
  <c r="P410" i="4"/>
  <c r="Q410" i="4"/>
  <c r="K412" i="4"/>
  <c r="AH184" i="4" s="1"/>
  <c r="L412" i="4"/>
  <c r="A413" i="9"/>
  <c r="T409" i="4"/>
  <c r="V408" i="4"/>
  <c r="S409" i="4"/>
  <c r="U409" i="4" s="1"/>
  <c r="O411" i="4"/>
  <c r="AI184" i="4" l="1"/>
  <c r="L414" i="4" a="1"/>
  <c r="N412" i="4"/>
  <c r="P411" i="4"/>
  <c r="Q411" i="4"/>
  <c r="K413" i="4"/>
  <c r="L413" i="4"/>
  <c r="AV231" i="4" s="1"/>
  <c r="A414" i="9"/>
  <c r="T410" i="4"/>
  <c r="V409" i="4"/>
  <c r="S410" i="4"/>
  <c r="U410" i="4" s="1"/>
  <c r="O412" i="4"/>
  <c r="AU231" i="4" l="1"/>
  <c r="L415" i="4" a="1"/>
  <c r="N413" i="4"/>
  <c r="Q412" i="4"/>
  <c r="P412" i="4"/>
  <c r="K414" i="4"/>
  <c r="AH185" i="4" s="1"/>
  <c r="L414" i="4"/>
  <c r="A415" i="9"/>
  <c r="T411" i="4"/>
  <c r="V410" i="4"/>
  <c r="S411" i="4"/>
  <c r="U411" i="4" s="1"/>
  <c r="O413" i="4"/>
  <c r="AI185" i="4" l="1"/>
  <c r="L416" i="4" a="1"/>
  <c r="N414" i="4"/>
  <c r="Q413" i="4"/>
  <c r="P413" i="4"/>
  <c r="K415" i="4"/>
  <c r="L415" i="4"/>
  <c r="AI186" i="4" s="1"/>
  <c r="A416" i="9"/>
  <c r="T412" i="4"/>
  <c r="V411" i="4"/>
  <c r="S412" i="4"/>
  <c r="U412" i="4" s="1"/>
  <c r="O414" i="4"/>
  <c r="AH186" i="4" l="1"/>
  <c r="L417" i="4" a="1"/>
  <c r="N415" i="4"/>
  <c r="Q414" i="4"/>
  <c r="P414" i="4"/>
  <c r="K416" i="4"/>
  <c r="AH187" i="4" s="1"/>
  <c r="L416" i="4"/>
  <c r="A417" i="9"/>
  <c r="T413" i="4"/>
  <c r="V412" i="4"/>
  <c r="S413" i="4"/>
  <c r="U413" i="4" s="1"/>
  <c r="O415" i="4"/>
  <c r="AI187" i="4" l="1"/>
  <c r="L418" i="4" a="1"/>
  <c r="N416" i="4"/>
  <c r="Q415" i="4"/>
  <c r="P415" i="4"/>
  <c r="K417" i="4"/>
  <c r="L417" i="4"/>
  <c r="AI188" i="4" s="1"/>
  <c r="A418" i="9"/>
  <c r="T414" i="4"/>
  <c r="V413" i="4"/>
  <c r="S414" i="4"/>
  <c r="U414" i="4" s="1"/>
  <c r="O416" i="4"/>
  <c r="AH188" i="4" l="1"/>
  <c r="L419" i="4" a="1"/>
  <c r="N417" i="4"/>
  <c r="Q416" i="4"/>
  <c r="P416" i="4"/>
  <c r="K418" i="4"/>
  <c r="AU232" i="4" s="1"/>
  <c r="L418" i="4"/>
  <c r="A419" i="9"/>
  <c r="T415" i="4"/>
  <c r="V414" i="4"/>
  <c r="S415" i="4"/>
  <c r="U415" i="4" s="1"/>
  <c r="O417" i="4"/>
  <c r="AV232" i="4" l="1"/>
  <c r="L420" i="4" a="1"/>
  <c r="N418" i="4"/>
  <c r="Q418" i="4" s="1"/>
  <c r="Q417" i="4"/>
  <c r="P417" i="4"/>
  <c r="K419" i="4"/>
  <c r="L419" i="4"/>
  <c r="A420" i="9"/>
  <c r="T416" i="4"/>
  <c r="V415" i="4"/>
  <c r="S416" i="4"/>
  <c r="U416" i="4" s="1"/>
  <c r="O418" i="4"/>
  <c r="AI189" i="4" l="1"/>
  <c r="AH189" i="4"/>
  <c r="L421" i="4" a="1"/>
  <c r="N419" i="4"/>
  <c r="P418" i="4"/>
  <c r="K420" i="4"/>
  <c r="AH190" i="4" s="1"/>
  <c r="L420" i="4"/>
  <c r="A421" i="9"/>
  <c r="T417" i="4"/>
  <c r="V416" i="4"/>
  <c r="S417" i="4"/>
  <c r="U417" i="4" s="1"/>
  <c r="O419" i="4"/>
  <c r="AI190" i="4" l="1"/>
  <c r="L422" i="4" a="1"/>
  <c r="N420" i="4"/>
  <c r="Q419" i="4"/>
  <c r="P419" i="4"/>
  <c r="K421" i="4"/>
  <c r="L421" i="4"/>
  <c r="AI191" i="4" s="1"/>
  <c r="A422" i="9"/>
  <c r="T418" i="4"/>
  <c r="V417" i="4"/>
  <c r="S418" i="4"/>
  <c r="U418" i="4" s="1"/>
  <c r="O420" i="4"/>
  <c r="AH191" i="4" l="1"/>
  <c r="L423" i="4" a="1"/>
  <c r="N421" i="4"/>
  <c r="Q420" i="4"/>
  <c r="P420" i="4"/>
  <c r="K422" i="4"/>
  <c r="AU233" i="4" s="1"/>
  <c r="L422" i="4"/>
  <c r="A423" i="9"/>
  <c r="T419" i="4"/>
  <c r="V418" i="4"/>
  <c r="S419" i="4"/>
  <c r="U419" i="4" s="1"/>
  <c r="O421" i="4"/>
  <c r="AV233" i="4" l="1"/>
  <c r="L424" i="4" a="1"/>
  <c r="N422" i="4"/>
  <c r="Q421" i="4"/>
  <c r="P421" i="4"/>
  <c r="K423" i="4"/>
  <c r="L423" i="4"/>
  <c r="AV234" i="4" s="1"/>
  <c r="A424" i="9"/>
  <c r="T420" i="4"/>
  <c r="V419" i="4"/>
  <c r="S420" i="4"/>
  <c r="U420" i="4" s="1"/>
  <c r="O422" i="4"/>
  <c r="AU234" i="4" l="1"/>
  <c r="L425" i="4" a="1"/>
  <c r="N423" i="4"/>
  <c r="P423" i="4" s="1"/>
  <c r="Q422" i="4"/>
  <c r="P422" i="4"/>
  <c r="K424" i="4"/>
  <c r="AH192" i="4" s="1"/>
  <c r="L424" i="4"/>
  <c r="A425" i="9"/>
  <c r="T421" i="4"/>
  <c r="V420" i="4"/>
  <c r="S421" i="4"/>
  <c r="U421" i="4" s="1"/>
  <c r="O423" i="4"/>
  <c r="AI192" i="4" l="1"/>
  <c r="L426" i="4" a="1"/>
  <c r="N424" i="4"/>
  <c r="Q423" i="4"/>
  <c r="K425" i="4"/>
  <c r="L425" i="4"/>
  <c r="AI193" i="4" s="1"/>
  <c r="A426" i="9"/>
  <c r="T422" i="4"/>
  <c r="V421" i="4"/>
  <c r="S422" i="4"/>
  <c r="U422" i="4" s="1"/>
  <c r="O424" i="4"/>
  <c r="N425" i="4" l="1"/>
  <c r="AH193" i="4"/>
  <c r="L427" i="4" a="1"/>
  <c r="Q424" i="4"/>
  <c r="P424" i="4"/>
  <c r="K426" i="4"/>
  <c r="AU235" i="4" s="1"/>
  <c r="L426" i="4"/>
  <c r="A427" i="9"/>
  <c r="T423" i="4"/>
  <c r="V422" i="4"/>
  <c r="S423" i="4"/>
  <c r="U423" i="4" s="1"/>
  <c r="O425" i="4"/>
  <c r="AV235" i="4" l="1"/>
  <c r="L428" i="4" a="1"/>
  <c r="N426" i="4"/>
  <c r="Q425" i="4"/>
  <c r="P425" i="4"/>
  <c r="K427" i="4"/>
  <c r="L427" i="4"/>
  <c r="AV236" i="4" s="1"/>
  <c r="A428" i="9"/>
  <c r="T424" i="4"/>
  <c r="V423" i="4"/>
  <c r="S424" i="4"/>
  <c r="U424" i="4" s="1"/>
  <c r="O426" i="4"/>
  <c r="AU236" i="4" l="1"/>
  <c r="L429" i="4" a="1"/>
  <c r="N427" i="4"/>
  <c r="Q426" i="4"/>
  <c r="P426" i="4"/>
  <c r="K428" i="4"/>
  <c r="AU237" i="4" s="1"/>
  <c r="L428" i="4"/>
  <c r="A429" i="9"/>
  <c r="T425" i="4"/>
  <c r="V424" i="4"/>
  <c r="S425" i="4"/>
  <c r="U425" i="4" s="1"/>
  <c r="O427" i="4"/>
  <c r="AV237" i="4" l="1"/>
  <c r="L430" i="4" a="1"/>
  <c r="N428" i="4"/>
  <c r="P427" i="4"/>
  <c r="Q427" i="4"/>
  <c r="K429" i="4"/>
  <c r="L429" i="4"/>
  <c r="AV238" i="4" s="1"/>
  <c r="A430" i="9"/>
  <c r="T426" i="4"/>
  <c r="V425" i="4"/>
  <c r="S426" i="4"/>
  <c r="U426" i="4" s="1"/>
  <c r="O428" i="4"/>
  <c r="AU238" i="4" l="1"/>
  <c r="L431" i="4" a="1"/>
  <c r="N429" i="4"/>
  <c r="Q428" i="4"/>
  <c r="P428" i="4"/>
  <c r="K430" i="4"/>
  <c r="AU239" i="4" s="1"/>
  <c r="L430" i="4"/>
  <c r="A431" i="9"/>
  <c r="T427" i="4"/>
  <c r="V426" i="4"/>
  <c r="S427" i="4"/>
  <c r="U427" i="4" s="1"/>
  <c r="O429" i="4"/>
  <c r="AV239" i="4" l="1"/>
  <c r="L432" i="4" a="1"/>
  <c r="N430" i="4"/>
  <c r="O431" i="4" s="1"/>
  <c r="Q429" i="4"/>
  <c r="P429" i="4"/>
  <c r="K431" i="4"/>
  <c r="L431" i="4"/>
  <c r="AI194" i="4" s="1"/>
  <c r="A432" i="9"/>
  <c r="T428" i="4"/>
  <c r="V427" i="4"/>
  <c r="S428" i="4"/>
  <c r="U428" i="4" s="1"/>
  <c r="O430" i="4"/>
  <c r="AH194" i="4" l="1"/>
  <c r="L433" i="4" a="1"/>
  <c r="N431" i="4"/>
  <c r="P430" i="4"/>
  <c r="Q430" i="4"/>
  <c r="K432" i="4"/>
  <c r="AU240" i="4" s="1"/>
  <c r="L432" i="4"/>
  <c r="A433" i="9"/>
  <c r="T429" i="4"/>
  <c r="V428" i="4"/>
  <c r="S429" i="4"/>
  <c r="U429" i="4" s="1"/>
  <c r="AV240" i="4" l="1"/>
  <c r="L434" i="4" a="1"/>
  <c r="N432" i="4"/>
  <c r="Q431" i="4"/>
  <c r="P431" i="4"/>
  <c r="K433" i="4"/>
  <c r="L433" i="4"/>
  <c r="AI195" i="4" s="1"/>
  <c r="A434" i="9"/>
  <c r="T430" i="4"/>
  <c r="V429" i="4"/>
  <c r="S430" i="4"/>
  <c r="U430" i="4" s="1"/>
  <c r="O432" i="4"/>
  <c r="AH195" i="4" l="1"/>
  <c r="L435" i="4" a="1"/>
  <c r="N433" i="4"/>
  <c r="Q432" i="4"/>
  <c r="P432" i="4"/>
  <c r="K434" i="4"/>
  <c r="AU241" i="4" s="1"/>
  <c r="L434" i="4"/>
  <c r="A435" i="9"/>
  <c r="T431" i="4"/>
  <c r="V430" i="4"/>
  <c r="S431" i="4"/>
  <c r="U431" i="4" s="1"/>
  <c r="O433" i="4"/>
  <c r="AV241" i="4" l="1"/>
  <c r="L436" i="4" a="1"/>
  <c r="N434" i="4"/>
  <c r="Q433" i="4"/>
  <c r="P433" i="4"/>
  <c r="K435" i="4"/>
  <c r="L435" i="4"/>
  <c r="AV242" i="4" s="1"/>
  <c r="A436" i="9"/>
  <c r="T432" i="4"/>
  <c r="V431" i="4"/>
  <c r="S432" i="4"/>
  <c r="U432" i="4" s="1"/>
  <c r="O434" i="4"/>
  <c r="AU242" i="4" l="1"/>
  <c r="L437" i="4" a="1"/>
  <c r="N435" i="4"/>
  <c r="P434" i="4"/>
  <c r="Q434" i="4"/>
  <c r="K436" i="4"/>
  <c r="AH196" i="4" s="1"/>
  <c r="L436" i="4"/>
  <c r="A437" i="9"/>
  <c r="T433" i="4"/>
  <c r="V432" i="4"/>
  <c r="S433" i="4"/>
  <c r="U433" i="4" s="1"/>
  <c r="O435" i="4"/>
  <c r="AI196" i="4" l="1"/>
  <c r="L438" i="4" a="1"/>
  <c r="N436" i="4"/>
  <c r="Q435" i="4"/>
  <c r="P435" i="4"/>
  <c r="K437" i="4"/>
  <c r="L437" i="4"/>
  <c r="AI197" i="4" s="1"/>
  <c r="A438" i="9"/>
  <c r="T434" i="4"/>
  <c r="V433" i="4"/>
  <c r="S434" i="4"/>
  <c r="U434" i="4" s="1"/>
  <c r="O436" i="4"/>
  <c r="AH197" i="4" l="1"/>
  <c r="L439" i="4" a="1"/>
  <c r="N437" i="4"/>
  <c r="Q436" i="4"/>
  <c r="P436" i="4"/>
  <c r="K438" i="4"/>
  <c r="AH198" i="4" s="1"/>
  <c r="L438" i="4"/>
  <c r="A439" i="9"/>
  <c r="T435" i="4"/>
  <c r="V434" i="4"/>
  <c r="S435" i="4"/>
  <c r="U435" i="4" s="1"/>
  <c r="O437" i="4"/>
  <c r="AI198" i="4" l="1"/>
  <c r="L440" i="4" a="1"/>
  <c r="N438" i="4"/>
  <c r="Q437" i="4"/>
  <c r="P437" i="4"/>
  <c r="K439" i="4"/>
  <c r="L439" i="4"/>
  <c r="AV243" i="4" s="1"/>
  <c r="A440" i="9"/>
  <c r="T436" i="4"/>
  <c r="V435" i="4"/>
  <c r="S436" i="4"/>
  <c r="U436" i="4" s="1"/>
  <c r="O438" i="4"/>
  <c r="AU243" i="4" l="1"/>
  <c r="L441" i="4" a="1"/>
  <c r="N439" i="4"/>
  <c r="Q438" i="4"/>
  <c r="P438" i="4"/>
  <c r="K440" i="4"/>
  <c r="AU244" i="4" s="1"/>
  <c r="L440" i="4"/>
  <c r="A441" i="9"/>
  <c r="T437" i="4"/>
  <c r="V436" i="4"/>
  <c r="S437" i="4"/>
  <c r="U437" i="4" s="1"/>
  <c r="O439" i="4"/>
  <c r="AV244" i="4" l="1"/>
  <c r="L442" i="4" a="1"/>
  <c r="N440" i="4"/>
  <c r="Q439" i="4"/>
  <c r="P439" i="4"/>
  <c r="L441" i="4"/>
  <c r="AV245" i="4" s="1"/>
  <c r="K441" i="4"/>
  <c r="A442" i="9"/>
  <c r="T438" i="4"/>
  <c r="V437" i="4"/>
  <c r="S438" i="4"/>
  <c r="U438" i="4" s="1"/>
  <c r="O440" i="4"/>
  <c r="AU245" i="4" l="1"/>
  <c r="L443" i="4" a="1"/>
  <c r="N441" i="4"/>
  <c r="Q440" i="4"/>
  <c r="P440" i="4"/>
  <c r="K442" i="4"/>
  <c r="L442" i="4"/>
  <c r="A443" i="9"/>
  <c r="T439" i="4"/>
  <c r="V438" i="4"/>
  <c r="S439" i="4"/>
  <c r="U439" i="4" s="1"/>
  <c r="O441" i="4"/>
  <c r="AH199" i="4" l="1"/>
  <c r="AI199" i="4"/>
  <c r="L444" i="4" a="1"/>
  <c r="N442" i="4"/>
  <c r="Q441" i="4"/>
  <c r="P441" i="4"/>
  <c r="K443" i="4"/>
  <c r="L443" i="4"/>
  <c r="AI200" i="4" s="1"/>
  <c r="A444" i="9"/>
  <c r="T440" i="4"/>
  <c r="V439" i="4"/>
  <c r="S440" i="4"/>
  <c r="U440" i="4" s="1"/>
  <c r="O442" i="4"/>
  <c r="AH200" i="4" l="1"/>
  <c r="L445" i="4" a="1"/>
  <c r="N443" i="4"/>
  <c r="Q442" i="4"/>
  <c r="P442" i="4"/>
  <c r="K444" i="4"/>
  <c r="L444" i="4"/>
  <c r="A445" i="9"/>
  <c r="T441" i="4"/>
  <c r="V440" i="4"/>
  <c r="S441" i="4"/>
  <c r="U441" i="4" s="1"/>
  <c r="O443" i="4"/>
  <c r="AH201" i="4" l="1"/>
  <c r="AI201" i="4"/>
  <c r="L446" i="4" a="1"/>
  <c r="N444" i="4"/>
  <c r="Q443" i="4"/>
  <c r="P443" i="4"/>
  <c r="K445" i="4"/>
  <c r="L445" i="4"/>
  <c r="AV246" i="4" s="1"/>
  <c r="A446" i="9"/>
  <c r="T442" i="4"/>
  <c r="V441" i="4"/>
  <c r="S442" i="4"/>
  <c r="U442" i="4" s="1"/>
  <c r="O444" i="4"/>
  <c r="AU246" i="4" l="1"/>
  <c r="L447" i="4" a="1"/>
  <c r="N445" i="4"/>
  <c r="Q444" i="4"/>
  <c r="P444" i="4"/>
  <c r="K446" i="4"/>
  <c r="L446" i="4"/>
  <c r="A447" i="9"/>
  <c r="T443" i="4"/>
  <c r="V442" i="4"/>
  <c r="S443" i="4"/>
  <c r="U443" i="4" s="1"/>
  <c r="O445" i="4"/>
  <c r="AU247" i="4" l="1"/>
  <c r="AV247" i="4"/>
  <c r="L448" i="4" a="1"/>
  <c r="N446" i="4"/>
  <c r="Q445" i="4"/>
  <c r="P445" i="4"/>
  <c r="K447" i="4"/>
  <c r="L447" i="4"/>
  <c r="AV248" i="4" s="1"/>
  <c r="A448" i="9"/>
  <c r="T444" i="4"/>
  <c r="S444" i="4"/>
  <c r="U444" i="4" s="1"/>
  <c r="V443" i="4"/>
  <c r="O446" i="4"/>
  <c r="AU248" i="4" l="1"/>
  <c r="L449" i="4" a="1"/>
  <c r="N447" i="4"/>
  <c r="Q446" i="4"/>
  <c r="P446" i="4"/>
  <c r="K448" i="4"/>
  <c r="L448" i="4"/>
  <c r="A449" i="9"/>
  <c r="T445" i="4"/>
  <c r="V444" i="4"/>
  <c r="S445" i="4"/>
  <c r="U445" i="4" s="1"/>
  <c r="O447" i="4"/>
  <c r="AU249" i="4" l="1"/>
  <c r="AV249" i="4"/>
  <c r="L450" i="4" a="1"/>
  <c r="N448" i="4"/>
  <c r="Q447" i="4"/>
  <c r="P447" i="4"/>
  <c r="K449" i="4"/>
  <c r="L449" i="4"/>
  <c r="AV250" i="4" s="1"/>
  <c r="A450" i="9"/>
  <c r="T446" i="4"/>
  <c r="V445" i="4"/>
  <c r="S446" i="4"/>
  <c r="U446" i="4" s="1"/>
  <c r="O448" i="4"/>
  <c r="AU250" i="4" l="1"/>
  <c r="L451" i="4" a="1"/>
  <c r="N449" i="4"/>
  <c r="Q448" i="4"/>
  <c r="P448" i="4"/>
  <c r="K450" i="4"/>
  <c r="L450" i="4"/>
  <c r="A451" i="9"/>
  <c r="T447" i="4"/>
  <c r="V446" i="4"/>
  <c r="S447" i="4"/>
  <c r="U447" i="4" s="1"/>
  <c r="O449" i="4"/>
  <c r="AH202" i="4" l="1"/>
  <c r="AI202" i="4"/>
  <c r="L452" i="4" a="1"/>
  <c r="N450" i="4"/>
  <c r="Q449" i="4"/>
  <c r="P449" i="4"/>
  <c r="K451" i="4"/>
  <c r="L451" i="4"/>
  <c r="AV251" i="4" s="1"/>
  <c r="A452" i="9"/>
  <c r="T448" i="4"/>
  <c r="V447" i="4"/>
  <c r="S448" i="4"/>
  <c r="U448" i="4" s="1"/>
  <c r="O450" i="4"/>
  <c r="AU251" i="4" l="1"/>
  <c r="L453" i="4" a="1"/>
  <c r="N451" i="4"/>
  <c r="Q450" i="4"/>
  <c r="P450" i="4"/>
  <c r="K452" i="4"/>
  <c r="L452" i="4"/>
  <c r="A453" i="9"/>
  <c r="T449" i="4"/>
  <c r="V448" i="4"/>
  <c r="S449" i="4"/>
  <c r="U449" i="4" s="1"/>
  <c r="O451" i="4"/>
  <c r="AH203" i="4" l="1"/>
  <c r="AI203" i="4"/>
  <c r="L454" i="4" a="1"/>
  <c r="N452" i="4"/>
  <c r="P451" i="4"/>
  <c r="Q451" i="4"/>
  <c r="K453" i="4"/>
  <c r="L453" i="4"/>
  <c r="AI204" i="4" s="1"/>
  <c r="A454" i="9"/>
  <c r="T450" i="4"/>
  <c r="V449" i="4"/>
  <c r="S450" i="4"/>
  <c r="U450" i="4" s="1"/>
  <c r="O452" i="4"/>
  <c r="AH204" i="4" l="1"/>
  <c r="L455" i="4" a="1"/>
  <c r="N453" i="4"/>
  <c r="Q452" i="4"/>
  <c r="P452" i="4"/>
  <c r="K454" i="4"/>
  <c r="L454" i="4"/>
  <c r="A455" i="9"/>
  <c r="T451" i="4"/>
  <c r="V450" i="4"/>
  <c r="S451" i="4"/>
  <c r="U451" i="4" s="1"/>
  <c r="O453" i="4"/>
  <c r="AU252" i="4" l="1"/>
  <c r="AV252" i="4"/>
  <c r="L456" i="4" a="1"/>
  <c r="N454" i="4"/>
  <c r="Q453" i="4"/>
  <c r="P453" i="4"/>
  <c r="K455" i="4"/>
  <c r="L455" i="4"/>
  <c r="AI205" i="4" s="1"/>
  <c r="A456" i="9"/>
  <c r="T452" i="4"/>
  <c r="V451" i="4"/>
  <c r="S452" i="4"/>
  <c r="U452" i="4" s="1"/>
  <c r="O454" i="4"/>
  <c r="AH205" i="4" l="1"/>
  <c r="L457" i="4" a="1"/>
  <c r="N455" i="4"/>
  <c r="Q454" i="4"/>
  <c r="P454" i="4"/>
  <c r="K456" i="4"/>
  <c r="L456" i="4"/>
  <c r="A457" i="9"/>
  <c r="T453" i="4"/>
  <c r="V452" i="4"/>
  <c r="S453" i="4"/>
  <c r="U453" i="4" s="1"/>
  <c r="O455" i="4"/>
  <c r="AH206" i="4" l="1"/>
  <c r="AI206" i="4"/>
  <c r="L458" i="4" a="1"/>
  <c r="N456" i="4"/>
  <c r="Q455" i="4"/>
  <c r="P455" i="4"/>
  <c r="K457" i="4"/>
  <c r="L457" i="4"/>
  <c r="AV253" i="4" s="1"/>
  <c r="A458" i="9"/>
  <c r="T454" i="4"/>
  <c r="V453" i="4"/>
  <c r="S454" i="4"/>
  <c r="U454" i="4" s="1"/>
  <c r="O456" i="4"/>
  <c r="AU253" i="4" l="1"/>
  <c r="L459" i="4" a="1"/>
  <c r="N457" i="4"/>
  <c r="Q456" i="4"/>
  <c r="P456" i="4"/>
  <c r="K458" i="4"/>
  <c r="L458" i="4"/>
  <c r="A459" i="9"/>
  <c r="T455" i="4"/>
  <c r="S455" i="4"/>
  <c r="U455" i="4" s="1"/>
  <c r="V454" i="4"/>
  <c r="O457" i="4"/>
  <c r="AH207" i="4" l="1"/>
  <c r="AI207" i="4"/>
  <c r="L460" i="4" a="1"/>
  <c r="N458" i="4"/>
  <c r="Q457" i="4"/>
  <c r="P457" i="4"/>
  <c r="K459" i="4"/>
  <c r="L459" i="4"/>
  <c r="A460" i="9"/>
  <c r="T456" i="4"/>
  <c r="V455" i="4"/>
  <c r="S456" i="4"/>
  <c r="U456" i="4" s="1"/>
  <c r="O458" i="4"/>
  <c r="AI208" i="4" l="1"/>
  <c r="AH208" i="4"/>
  <c r="L461" i="4" a="1"/>
  <c r="N459" i="4"/>
  <c r="Q458" i="4"/>
  <c r="P458" i="4"/>
  <c r="K460" i="4"/>
  <c r="L460" i="4"/>
  <c r="A461" i="9"/>
  <c r="V456" i="4"/>
  <c r="S457" i="4"/>
  <c r="U457" i="4" s="1"/>
  <c r="T457" i="4"/>
  <c r="O459" i="4"/>
  <c r="AH209" i="4" l="1"/>
  <c r="AI209" i="4"/>
  <c r="L462" i="4" a="1"/>
  <c r="N460" i="4"/>
  <c r="Q459" i="4"/>
  <c r="P459" i="4"/>
  <c r="L461" i="4"/>
  <c r="K461" i="4"/>
  <c r="A462" i="9"/>
  <c r="T458" i="4"/>
  <c r="V457" i="4"/>
  <c r="S458" i="4"/>
  <c r="U458" i="4" s="1"/>
  <c r="O460" i="4"/>
  <c r="AV254" i="4" l="1"/>
  <c r="AU254" i="4"/>
  <c r="L463" i="4" a="1"/>
  <c r="N461" i="4"/>
  <c r="Q460" i="4"/>
  <c r="P460" i="4"/>
  <c r="K462" i="4"/>
  <c r="L462" i="4"/>
  <c r="A463" i="9"/>
  <c r="V458" i="4"/>
  <c r="S459" i="4"/>
  <c r="U459" i="4" s="1"/>
  <c r="T459" i="4"/>
  <c r="O461" i="4"/>
  <c r="AH210" i="4" l="1"/>
  <c r="AI210" i="4"/>
  <c r="L464" i="4" a="1"/>
  <c r="N462" i="4"/>
  <c r="Q461" i="4"/>
  <c r="P461" i="4"/>
  <c r="K463" i="4"/>
  <c r="L463" i="4"/>
  <c r="A464" i="9"/>
  <c r="V459" i="4"/>
  <c r="T460" i="4"/>
  <c r="S460" i="4"/>
  <c r="U460" i="4" s="1"/>
  <c r="O462" i="4"/>
  <c r="AI211" i="4" l="1"/>
  <c r="AH211" i="4"/>
  <c r="L465" i="4" a="1"/>
  <c r="N463" i="4"/>
  <c r="Q462" i="4"/>
  <c r="P462" i="4"/>
  <c r="L464" i="4"/>
  <c r="K464" i="4"/>
  <c r="A465" i="9"/>
  <c r="T461" i="4"/>
  <c r="V460" i="4"/>
  <c r="S461" i="4"/>
  <c r="U461" i="4" s="1"/>
  <c r="O463" i="4"/>
  <c r="AU255" i="4" l="1"/>
  <c r="AV255" i="4"/>
  <c r="L466" i="4" a="1"/>
  <c r="N464" i="4"/>
  <c r="Q463" i="4"/>
  <c r="P463" i="4"/>
  <c r="K465" i="4"/>
  <c r="L465" i="4"/>
  <c r="A466" i="9"/>
  <c r="V461" i="4"/>
  <c r="S462" i="4"/>
  <c r="U462" i="4" s="1"/>
  <c r="T462" i="4"/>
  <c r="O464" i="4"/>
  <c r="AV256" i="4" l="1"/>
  <c r="AU256" i="4"/>
  <c r="L467" i="4" a="1"/>
  <c r="N465" i="4"/>
  <c r="Q464" i="4"/>
  <c r="P464" i="4"/>
  <c r="K466" i="4"/>
  <c r="L466" i="4"/>
  <c r="A467" i="9"/>
  <c r="S463" i="4"/>
  <c r="U463" i="4" s="1"/>
  <c r="V462" i="4"/>
  <c r="T463" i="4"/>
  <c r="O465" i="4"/>
  <c r="AU257" i="4" l="1"/>
  <c r="AV257" i="4"/>
  <c r="L468" i="4" a="1"/>
  <c r="N466" i="4"/>
  <c r="Q465" i="4"/>
  <c r="P465" i="4"/>
  <c r="K467" i="4"/>
  <c r="L467" i="4"/>
  <c r="A468" i="9"/>
  <c r="T464" i="4"/>
  <c r="V463" i="4"/>
  <c r="S464" i="4"/>
  <c r="U464" i="4" s="1"/>
  <c r="O466" i="4"/>
  <c r="AI212" i="4" l="1"/>
  <c r="AH212" i="4"/>
  <c r="L469" i="4" a="1"/>
  <c r="N467" i="4"/>
  <c r="Q466" i="4"/>
  <c r="P466" i="4"/>
  <c r="K468" i="4"/>
  <c r="L468" i="4"/>
  <c r="A469" i="9"/>
  <c r="V464" i="4"/>
  <c r="T465" i="4"/>
  <c r="S465" i="4"/>
  <c r="U465" i="4" s="1"/>
  <c r="O467" i="4"/>
  <c r="AU258" i="4" l="1"/>
  <c r="AV258" i="4"/>
  <c r="L470" i="4" a="1"/>
  <c r="N468" i="4"/>
  <c r="Q467" i="4"/>
  <c r="P467" i="4"/>
  <c r="K469" i="4"/>
  <c r="L469" i="4"/>
  <c r="A470" i="9"/>
  <c r="T466" i="4"/>
  <c r="S466" i="4"/>
  <c r="U466" i="4" s="1"/>
  <c r="V465" i="4"/>
  <c r="O468" i="4"/>
  <c r="AI213" i="4" l="1"/>
  <c r="AH213" i="4"/>
  <c r="L471" i="4" a="1"/>
  <c r="N469" i="4"/>
  <c r="Q468" i="4"/>
  <c r="P468" i="4"/>
  <c r="K470" i="4"/>
  <c r="L470" i="4"/>
  <c r="A471" i="9"/>
  <c r="S467" i="4"/>
  <c r="U467" i="4" s="1"/>
  <c r="V466" i="4"/>
  <c r="T467" i="4"/>
  <c r="O469" i="4"/>
  <c r="AU259" i="4" l="1"/>
  <c r="AV259" i="4"/>
  <c r="L472" i="4" a="1"/>
  <c r="N470" i="4"/>
  <c r="Q469" i="4"/>
  <c r="P469" i="4"/>
  <c r="K471" i="4"/>
  <c r="L471" i="4"/>
  <c r="A472" i="9"/>
  <c r="T468" i="4"/>
  <c r="S468" i="4"/>
  <c r="U468" i="4" s="1"/>
  <c r="V467" i="4"/>
  <c r="O470" i="4"/>
  <c r="AI214" i="4" l="1"/>
  <c r="AH214" i="4"/>
  <c r="L473" i="4" a="1"/>
  <c r="N471" i="4"/>
  <c r="Q470" i="4"/>
  <c r="P470" i="4"/>
  <c r="K472" i="4"/>
  <c r="L472" i="4"/>
  <c r="A473" i="9"/>
  <c r="T469" i="4"/>
  <c r="S469" i="4"/>
  <c r="U469" i="4" s="1"/>
  <c r="V468" i="4"/>
  <c r="O471" i="4"/>
  <c r="AU260" i="4" l="1"/>
  <c r="AV260" i="4"/>
  <c r="L474" i="4" a="1"/>
  <c r="N472" i="4"/>
  <c r="Q471" i="4"/>
  <c r="P471" i="4"/>
  <c r="K473" i="4"/>
  <c r="L473" i="4"/>
  <c r="A474" i="9"/>
  <c r="V469" i="4"/>
  <c r="S470" i="4"/>
  <c r="U470" i="4" s="1"/>
  <c r="T470" i="4"/>
  <c r="O472" i="4"/>
  <c r="AV261" i="4" l="1"/>
  <c r="AU261" i="4"/>
  <c r="L475" i="4" a="1"/>
  <c r="N473" i="4"/>
  <c r="Q472" i="4"/>
  <c r="P472" i="4"/>
  <c r="K474" i="4"/>
  <c r="L474" i="4"/>
  <c r="A475" i="9"/>
  <c r="T471" i="4"/>
  <c r="V470" i="4"/>
  <c r="S471" i="4"/>
  <c r="U471" i="4" s="1"/>
  <c r="O473" i="4"/>
  <c r="AH215" i="4" l="1"/>
  <c r="AI215" i="4"/>
  <c r="L476" i="4" a="1"/>
  <c r="N474" i="4"/>
  <c r="Q473" i="4"/>
  <c r="P473" i="4"/>
  <c r="K475" i="4"/>
  <c r="L475" i="4"/>
  <c r="A476" i="9"/>
  <c r="T472" i="4"/>
  <c r="S472" i="4"/>
  <c r="U472" i="4" s="1"/>
  <c r="V471" i="4"/>
  <c r="O474" i="4"/>
  <c r="AV262" i="4" l="1"/>
  <c r="AU262" i="4"/>
  <c r="L477" i="4" a="1"/>
  <c r="N475" i="4"/>
  <c r="P474" i="4"/>
  <c r="Q474" i="4"/>
  <c r="K476" i="4"/>
  <c r="L476" i="4"/>
  <c r="A477" i="9"/>
  <c r="V472" i="4"/>
  <c r="T473" i="4"/>
  <c r="S473" i="4"/>
  <c r="U473" i="4" s="1"/>
  <c r="O475" i="4"/>
  <c r="AU263" i="4" l="1"/>
  <c r="AV263" i="4"/>
  <c r="L478" i="4" a="1"/>
  <c r="N476" i="4"/>
  <c r="P475" i="4"/>
  <c r="Q475" i="4"/>
  <c r="K477" i="4"/>
  <c r="L477" i="4"/>
  <c r="A478" i="9"/>
  <c r="S474" i="4"/>
  <c r="U474" i="4" s="1"/>
  <c r="V473" i="4"/>
  <c r="T474" i="4"/>
  <c r="O476" i="4"/>
  <c r="AV264" i="4" l="1"/>
  <c r="AU264" i="4"/>
  <c r="L479" i="4" a="1"/>
  <c r="N477" i="4"/>
  <c r="Q476" i="4"/>
  <c r="P476" i="4"/>
  <c r="K478" i="4"/>
  <c r="L478" i="4"/>
  <c r="A479" i="9"/>
  <c r="V474" i="4"/>
  <c r="S475" i="4"/>
  <c r="U475" i="4" s="1"/>
  <c r="T475" i="4"/>
  <c r="O477" i="4"/>
  <c r="AU265" i="4" l="1"/>
  <c r="AV265" i="4"/>
  <c r="L480" i="4" a="1"/>
  <c r="N478" i="4"/>
  <c r="Q477" i="4"/>
  <c r="P477" i="4"/>
  <c r="K479" i="4"/>
  <c r="L479" i="4"/>
  <c r="A480" i="9"/>
  <c r="V475" i="4"/>
  <c r="S476" i="4"/>
  <c r="U476" i="4" s="1"/>
  <c r="T476" i="4"/>
  <c r="O478" i="4"/>
  <c r="AV266" i="4" l="1"/>
  <c r="AU266" i="4"/>
  <c r="L481" i="4" a="1"/>
  <c r="N479" i="4"/>
  <c r="Q478" i="4"/>
  <c r="P478" i="4"/>
  <c r="K480" i="4"/>
  <c r="L480" i="4"/>
  <c r="A481" i="9"/>
  <c r="V476" i="4"/>
  <c r="S477" i="4"/>
  <c r="U477" i="4" s="1"/>
  <c r="T477" i="4"/>
  <c r="O479" i="4"/>
  <c r="AU267" i="4" l="1"/>
  <c r="AV267" i="4"/>
  <c r="L482" i="4" a="1"/>
  <c r="N480" i="4"/>
  <c r="Q479" i="4"/>
  <c r="P479" i="4"/>
  <c r="K481" i="4"/>
  <c r="L481" i="4"/>
  <c r="A482" i="9"/>
  <c r="T478" i="4"/>
  <c r="S478" i="4"/>
  <c r="U478" i="4" s="1"/>
  <c r="V477" i="4"/>
  <c r="O480" i="4"/>
  <c r="AI216" i="4" l="1"/>
  <c r="AH216" i="4"/>
  <c r="L483" i="4" a="1"/>
  <c r="N481" i="4"/>
  <c r="Q480" i="4"/>
  <c r="P480" i="4"/>
  <c r="K482" i="4"/>
  <c r="L482" i="4"/>
  <c r="A483" i="9"/>
  <c r="T479" i="4"/>
  <c r="V478" i="4"/>
  <c r="S479" i="4"/>
  <c r="U479" i="4" s="1"/>
  <c r="O481" i="4"/>
  <c r="AU268" i="4" l="1"/>
  <c r="AV268" i="4"/>
  <c r="L484" i="4" a="1"/>
  <c r="N482" i="4"/>
  <c r="Q481" i="4"/>
  <c r="P481" i="4"/>
  <c r="K483" i="4"/>
  <c r="L483" i="4"/>
  <c r="A484" i="9"/>
  <c r="T480" i="4"/>
  <c r="V479" i="4"/>
  <c r="S480" i="4"/>
  <c r="U480" i="4" s="1"/>
  <c r="O482" i="4"/>
  <c r="AI217" i="4" l="1"/>
  <c r="AH217" i="4"/>
  <c r="L485" i="4" a="1"/>
  <c r="N483" i="4"/>
  <c r="Q482" i="4"/>
  <c r="P482" i="4"/>
  <c r="K484" i="4"/>
  <c r="L484" i="4"/>
  <c r="A485" i="9"/>
  <c r="T481" i="4"/>
  <c r="S481" i="4"/>
  <c r="U481" i="4" s="1"/>
  <c r="V480" i="4"/>
  <c r="O483" i="4"/>
  <c r="AU269" i="4" l="1"/>
  <c r="AV269" i="4"/>
  <c r="L486" i="4" a="1"/>
  <c r="N484" i="4"/>
  <c r="Q483" i="4"/>
  <c r="P483" i="4"/>
  <c r="K485" i="4"/>
  <c r="L485" i="4"/>
  <c r="A486" i="9"/>
  <c r="T482" i="4"/>
  <c r="V481" i="4"/>
  <c r="S482" i="4"/>
  <c r="U482" i="4" s="1"/>
  <c r="O484" i="4"/>
  <c r="AI218" i="4" l="1"/>
  <c r="AH218" i="4"/>
  <c r="L487" i="4" a="1"/>
  <c r="N485" i="4"/>
  <c r="Q484" i="4"/>
  <c r="P484" i="4"/>
  <c r="K486" i="4"/>
  <c r="L486" i="4"/>
  <c r="A487" i="9"/>
  <c r="T483" i="4"/>
  <c r="V482" i="4"/>
  <c r="S483" i="4"/>
  <c r="U483" i="4" s="1"/>
  <c r="O485" i="4"/>
  <c r="AH219" i="4" l="1"/>
  <c r="AI219" i="4"/>
  <c r="L488" i="4" a="1"/>
  <c r="N486" i="4"/>
  <c r="Q485" i="4"/>
  <c r="P485" i="4"/>
  <c r="K487" i="4"/>
  <c r="L487" i="4"/>
  <c r="A488" i="9"/>
  <c r="T484" i="4"/>
  <c r="S484" i="4"/>
  <c r="U484" i="4" s="1"/>
  <c r="V483" i="4"/>
  <c r="O486" i="4"/>
  <c r="AV270" i="4" l="1"/>
  <c r="AU270" i="4"/>
  <c r="L489" i="4" a="1"/>
  <c r="N487" i="4"/>
  <c r="Q486" i="4"/>
  <c r="P486" i="4"/>
  <c r="K488" i="4"/>
  <c r="L488" i="4"/>
  <c r="A489" i="9"/>
  <c r="T485" i="4"/>
  <c r="V484" i="4"/>
  <c r="S485" i="4"/>
  <c r="U485" i="4" s="1"/>
  <c r="O487" i="4"/>
  <c r="AU271" i="4" l="1"/>
  <c r="AV271" i="4"/>
  <c r="L490" i="4" a="1"/>
  <c r="N488" i="4"/>
  <c r="Q487" i="4"/>
  <c r="P487" i="4"/>
  <c r="K489" i="4"/>
  <c r="L489" i="4"/>
  <c r="A490" i="9"/>
  <c r="T486" i="4"/>
  <c r="V485" i="4"/>
  <c r="S486" i="4"/>
  <c r="U486" i="4" s="1"/>
  <c r="O488" i="4"/>
  <c r="AV272" i="4" l="1"/>
  <c r="AU272" i="4"/>
  <c r="L491" i="4" a="1"/>
  <c r="N489" i="4"/>
  <c r="Q488" i="4"/>
  <c r="P488" i="4"/>
  <c r="K490" i="4"/>
  <c r="L490" i="4"/>
  <c r="A491" i="9"/>
  <c r="T487" i="4"/>
  <c r="V486" i="4"/>
  <c r="S487" i="4"/>
  <c r="U487" i="4" s="1"/>
  <c r="O489" i="4"/>
  <c r="AU273" i="4" l="1"/>
  <c r="AV273" i="4"/>
  <c r="L492" i="4" a="1"/>
  <c r="N490" i="4"/>
  <c r="Q489" i="4"/>
  <c r="P489" i="4"/>
  <c r="K491" i="4"/>
  <c r="L491" i="4"/>
  <c r="A492" i="9"/>
  <c r="T488" i="4"/>
  <c r="S488" i="4"/>
  <c r="U488" i="4" s="1"/>
  <c r="V487" i="4"/>
  <c r="O490" i="4"/>
  <c r="AV274" i="4" l="1"/>
  <c r="AU274" i="4"/>
  <c r="L493" i="4" a="1"/>
  <c r="N491" i="4"/>
  <c r="Q490" i="4"/>
  <c r="P490" i="4"/>
  <c r="K492" i="4"/>
  <c r="L492" i="4"/>
  <c r="A493" i="9"/>
  <c r="T489" i="4"/>
  <c r="V488" i="4"/>
  <c r="S489" i="4"/>
  <c r="U489" i="4" s="1"/>
  <c r="O491" i="4"/>
  <c r="AU275" i="4" l="1"/>
  <c r="AV275" i="4"/>
  <c r="L494" i="4" a="1"/>
  <c r="N492" i="4"/>
  <c r="P491" i="4"/>
  <c r="Q491" i="4"/>
  <c r="K493" i="4"/>
  <c r="L493" i="4"/>
  <c r="A494" i="9"/>
  <c r="T490" i="4"/>
  <c r="V489" i="4"/>
  <c r="S490" i="4"/>
  <c r="U490" i="4" s="1"/>
  <c r="O492" i="4"/>
  <c r="AV276" i="4" l="1"/>
  <c r="AU276" i="4"/>
  <c r="L495" i="4" a="1"/>
  <c r="N493" i="4"/>
  <c r="Q492" i="4"/>
  <c r="P492" i="4"/>
  <c r="K494" i="4"/>
  <c r="L494" i="4"/>
  <c r="A495" i="9"/>
  <c r="T491" i="4"/>
  <c r="V490" i="4"/>
  <c r="S491" i="4"/>
  <c r="U491" i="4" s="1"/>
  <c r="O493" i="4"/>
  <c r="AH220" i="4" l="1"/>
  <c r="AI220" i="4"/>
  <c r="L496" i="4" a="1"/>
  <c r="N494" i="4"/>
  <c r="Q493" i="4"/>
  <c r="P493" i="4"/>
  <c r="K495" i="4"/>
  <c r="L495" i="4"/>
  <c r="A496" i="9"/>
  <c r="T492" i="4"/>
  <c r="V491" i="4"/>
  <c r="S492" i="4"/>
  <c r="U492" i="4" s="1"/>
  <c r="O494" i="4"/>
  <c r="AI221" i="4" l="1"/>
  <c r="AH221" i="4"/>
  <c r="L497" i="4" a="1"/>
  <c r="N495" i="4"/>
  <c r="P494" i="4"/>
  <c r="Q494" i="4"/>
  <c r="K496" i="4"/>
  <c r="L496" i="4"/>
  <c r="A497" i="9"/>
  <c r="T493" i="4"/>
  <c r="V492" i="4"/>
  <c r="S493" i="4"/>
  <c r="U493" i="4" s="1"/>
  <c r="O495" i="4"/>
  <c r="AU277" i="4" l="1"/>
  <c r="AV277" i="4"/>
  <c r="L498" i="4" a="1"/>
  <c r="N496" i="4"/>
  <c r="Q495" i="4"/>
  <c r="P495" i="4"/>
  <c r="K497" i="4"/>
  <c r="L497" i="4"/>
  <c r="A498" i="9"/>
  <c r="T494" i="4"/>
  <c r="S494" i="4"/>
  <c r="U494" i="4" s="1"/>
  <c r="V493" i="4"/>
  <c r="O496" i="4"/>
  <c r="AI222" i="4" l="1"/>
  <c r="AH222" i="4"/>
  <c r="L499" i="4" a="1"/>
  <c r="N497" i="4"/>
  <c r="Q496" i="4"/>
  <c r="P496" i="4"/>
  <c r="K498" i="4"/>
  <c r="L498" i="4"/>
  <c r="A499" i="9"/>
  <c r="T495" i="4"/>
  <c r="V494" i="4"/>
  <c r="S495" i="4"/>
  <c r="U495" i="4" s="1"/>
  <c r="O497" i="4"/>
  <c r="AH223" i="4" l="1"/>
  <c r="AI223" i="4"/>
  <c r="L500" i="4" a="1"/>
  <c r="N498" i="4"/>
  <c r="Q497" i="4"/>
  <c r="P497" i="4"/>
  <c r="K499" i="4"/>
  <c r="L499" i="4"/>
  <c r="A500" i="9"/>
  <c r="T496" i="4"/>
  <c r="V495" i="4"/>
  <c r="S496" i="4"/>
  <c r="U496" i="4" s="1"/>
  <c r="O498" i="4"/>
  <c r="AV278" i="4" l="1"/>
  <c r="AU278" i="4"/>
  <c r="L501" i="4" a="1"/>
  <c r="N499" i="4"/>
  <c r="P498" i="4"/>
  <c r="Q498" i="4"/>
  <c r="K500" i="4"/>
  <c r="L500" i="4"/>
  <c r="A501" i="9"/>
  <c r="T497" i="4"/>
  <c r="V496" i="4"/>
  <c r="S497" i="4"/>
  <c r="U497" i="4" s="1"/>
  <c r="O499" i="4"/>
  <c r="AU279" i="4" l="1"/>
  <c r="AV279" i="4"/>
  <c r="L502" i="4" a="1"/>
  <c r="N500" i="4"/>
  <c r="Q499" i="4"/>
  <c r="P499" i="4"/>
  <c r="K501" i="4"/>
  <c r="L501" i="4"/>
  <c r="A502" i="9"/>
  <c r="T498" i="4"/>
  <c r="S498" i="4"/>
  <c r="U498" i="4" s="1"/>
  <c r="V497" i="4"/>
  <c r="O500" i="4"/>
  <c r="AV280" i="4" l="1"/>
  <c r="AU280" i="4"/>
  <c r="L503" i="4" a="1"/>
  <c r="N501" i="4"/>
  <c r="Q500" i="4"/>
  <c r="P500" i="4"/>
  <c r="K502" i="4"/>
  <c r="L502" i="4"/>
  <c r="A503" i="9"/>
  <c r="T499" i="4"/>
  <c r="V498" i="4"/>
  <c r="S499" i="4"/>
  <c r="U499" i="4" s="1"/>
  <c r="O501" i="4"/>
  <c r="AU281" i="4" l="1"/>
  <c r="AV281" i="4"/>
  <c r="L504" i="4" a="1"/>
  <c r="N502" i="4"/>
  <c r="Q501" i="4"/>
  <c r="P501" i="4"/>
  <c r="K503" i="4"/>
  <c r="L503" i="4"/>
  <c r="A504" i="9"/>
  <c r="T500" i="4"/>
  <c r="V499" i="4"/>
  <c r="S500" i="4"/>
  <c r="U500" i="4" s="1"/>
  <c r="O502" i="4"/>
  <c r="AI224" i="4" l="1"/>
  <c r="AH224" i="4"/>
  <c r="L505" i="4" a="1"/>
  <c r="N503" i="4"/>
  <c r="Q502" i="4"/>
  <c r="P502" i="4"/>
  <c r="K504" i="4"/>
  <c r="L504" i="4"/>
  <c r="A505" i="9"/>
  <c r="T501" i="4"/>
  <c r="V500" i="4"/>
  <c r="S501" i="4"/>
  <c r="U501" i="4" s="1"/>
  <c r="O503" i="4"/>
  <c r="AH225" i="4" l="1"/>
  <c r="AI225" i="4"/>
  <c r="L506" i="4" a="1"/>
  <c r="N504" i="4"/>
  <c r="Q503" i="4"/>
  <c r="P503" i="4"/>
  <c r="K505" i="4"/>
  <c r="L505" i="4"/>
  <c r="A506" i="9"/>
  <c r="T502" i="4"/>
  <c r="S502" i="4"/>
  <c r="U502" i="4" s="1"/>
  <c r="V501" i="4"/>
  <c r="O504" i="4"/>
  <c r="AV282" i="4" l="1"/>
  <c r="AU282" i="4"/>
  <c r="L507" i="4" a="1"/>
  <c r="N505" i="4"/>
  <c r="Q504" i="4"/>
  <c r="P504" i="4"/>
  <c r="K506" i="4"/>
  <c r="L506" i="4"/>
  <c r="A507" i="9"/>
  <c r="T503" i="4"/>
  <c r="V502" i="4"/>
  <c r="S503" i="4"/>
  <c r="U503" i="4" s="1"/>
  <c r="O505" i="4"/>
  <c r="AU283" i="4" l="1"/>
  <c r="AV283" i="4"/>
  <c r="L508" i="4" a="1"/>
  <c r="N506" i="4"/>
  <c r="Q505" i="4"/>
  <c r="P505" i="4"/>
  <c r="K507" i="4"/>
  <c r="L507" i="4"/>
  <c r="A508" i="9"/>
  <c r="T504" i="4"/>
  <c r="V503" i="4"/>
  <c r="S504" i="4"/>
  <c r="U504" i="4" s="1"/>
  <c r="O506" i="4"/>
  <c r="AI226" i="4" l="1"/>
  <c r="AH226" i="4"/>
  <c r="L509" i="4" a="1"/>
  <c r="N507" i="4"/>
  <c r="Q506" i="4"/>
  <c r="P506" i="4"/>
  <c r="K508" i="4"/>
  <c r="AU284" i="4" s="1"/>
  <c r="L508" i="4"/>
  <c r="A509" i="9"/>
  <c r="T505" i="4"/>
  <c r="V504" i="4"/>
  <c r="S505" i="4"/>
  <c r="U505" i="4" s="1"/>
  <c r="O507" i="4"/>
  <c r="AV284" i="4" l="1"/>
  <c r="L510" i="4" a="1"/>
  <c r="N508" i="4"/>
  <c r="Q507" i="4"/>
  <c r="P507" i="4"/>
  <c r="K509" i="4"/>
  <c r="L509" i="4"/>
  <c r="A510" i="9"/>
  <c r="T506" i="4"/>
  <c r="V505" i="4"/>
  <c r="S506" i="4"/>
  <c r="U506" i="4" s="1"/>
  <c r="O508" i="4"/>
  <c r="AV285" i="4" l="1"/>
  <c r="AU285" i="4"/>
  <c r="L511" i="4" a="1"/>
  <c r="N509" i="4"/>
  <c r="Q508" i="4"/>
  <c r="P508" i="4"/>
  <c r="K510" i="4"/>
  <c r="AU286" i="4" s="1"/>
  <c r="L510" i="4"/>
  <c r="A511" i="9"/>
  <c r="T507" i="4"/>
  <c r="V506" i="4"/>
  <c r="S507" i="4"/>
  <c r="U507" i="4" s="1"/>
  <c r="O509" i="4"/>
  <c r="AV286" i="4" l="1"/>
  <c r="L512" i="4" a="1"/>
  <c r="N510" i="4"/>
  <c r="Q509" i="4"/>
  <c r="P509" i="4"/>
  <c r="K511" i="4"/>
  <c r="L511" i="4"/>
  <c r="A512" i="9"/>
  <c r="T508" i="4"/>
  <c r="V507" i="4"/>
  <c r="S508" i="4"/>
  <c r="U508" i="4" s="1"/>
  <c r="O510" i="4"/>
  <c r="AV287" i="4" l="1"/>
  <c r="AU287" i="4"/>
  <c r="L513" i="4" a="1"/>
  <c r="N511" i="4"/>
  <c r="Q510" i="4"/>
  <c r="P510" i="4"/>
  <c r="K512" i="4"/>
  <c r="AU288" i="4" s="1"/>
  <c r="L512" i="4"/>
  <c r="A513" i="9"/>
  <c r="T509" i="4"/>
  <c r="V508" i="4"/>
  <c r="S509" i="4"/>
  <c r="U509" i="4" s="1"/>
  <c r="O511" i="4"/>
  <c r="AV288" i="4" l="1"/>
  <c r="L514" i="4" a="1"/>
  <c r="N512" i="4"/>
  <c r="Q511" i="4"/>
  <c r="P511" i="4"/>
  <c r="K513" i="4"/>
  <c r="L513" i="4"/>
  <c r="A514" i="9"/>
  <c r="T510" i="4"/>
  <c r="V509" i="4"/>
  <c r="S510" i="4"/>
  <c r="U510" i="4" s="1"/>
  <c r="O512" i="4"/>
  <c r="AV289" i="4" l="1"/>
  <c r="AU289" i="4"/>
  <c r="L515" i="4" a="1"/>
  <c r="N513" i="4"/>
  <c r="Q512" i="4"/>
  <c r="P512" i="4"/>
  <c r="K514" i="4"/>
  <c r="AH227" i="4" s="1"/>
  <c r="L514" i="4"/>
  <c r="A515" i="9"/>
  <c r="T511" i="4"/>
  <c r="V510" i="4"/>
  <c r="S511" i="4"/>
  <c r="U511" i="4" s="1"/>
  <c r="O513" i="4"/>
  <c r="AI227" i="4" l="1"/>
  <c r="L516" i="4" a="1"/>
  <c r="N514" i="4"/>
  <c r="Q513" i="4"/>
  <c r="P513" i="4"/>
  <c r="K515" i="4"/>
  <c r="L515" i="4"/>
  <c r="A516" i="9"/>
  <c r="T512" i="4"/>
  <c r="V511" i="4"/>
  <c r="S512" i="4"/>
  <c r="U512" i="4" s="1"/>
  <c r="O514" i="4"/>
  <c r="AV290" i="4" l="1"/>
  <c r="AU290" i="4"/>
  <c r="L517" i="4" a="1"/>
  <c r="N515" i="4"/>
  <c r="Q514" i="4"/>
  <c r="P514" i="4"/>
  <c r="K516" i="4"/>
  <c r="AH228" i="4" s="1"/>
  <c r="L516" i="4"/>
  <c r="A517" i="9"/>
  <c r="T513" i="4"/>
  <c r="V512" i="4"/>
  <c r="S513" i="4"/>
  <c r="U513" i="4" s="1"/>
  <c r="O515" i="4"/>
  <c r="AI228" i="4" l="1"/>
  <c r="L518" i="4" a="1"/>
  <c r="N516" i="4"/>
  <c r="P515" i="4"/>
  <c r="Q515" i="4"/>
  <c r="K517" i="4"/>
  <c r="L517" i="4"/>
  <c r="A518" i="9"/>
  <c r="T514" i="4"/>
  <c r="V513" i="4"/>
  <c r="S514" i="4"/>
  <c r="U514" i="4" s="1"/>
  <c r="O516" i="4"/>
  <c r="AI229" i="4" l="1"/>
  <c r="AH229" i="4"/>
  <c r="L519" i="4" a="1"/>
  <c r="N517" i="4"/>
  <c r="Q516" i="4"/>
  <c r="P516" i="4"/>
  <c r="K518" i="4"/>
  <c r="AU291" i="4" s="1"/>
  <c r="L518" i="4"/>
  <c r="A519" i="9"/>
  <c r="T515" i="4"/>
  <c r="S515" i="4"/>
  <c r="U515" i="4" s="1"/>
  <c r="V514" i="4"/>
  <c r="O517" i="4"/>
  <c r="AV291" i="4" l="1"/>
  <c r="L520" i="4" a="1"/>
  <c r="N518" i="4"/>
  <c r="Q517" i="4"/>
  <c r="P517" i="4"/>
  <c r="L519" i="4"/>
  <c r="K519" i="4"/>
  <c r="A520" i="9"/>
  <c r="T516" i="4"/>
  <c r="V515" i="4"/>
  <c r="S516" i="4"/>
  <c r="U516" i="4" s="1"/>
  <c r="O518" i="4"/>
  <c r="AV292" i="4" l="1"/>
  <c r="AU292" i="4"/>
  <c r="L521" i="4" a="1"/>
  <c r="N519" i="4"/>
  <c r="Q518" i="4"/>
  <c r="P518" i="4"/>
  <c r="K520" i="4"/>
  <c r="AU293" i="4" s="1"/>
  <c r="L520" i="4"/>
  <c r="A521" i="9"/>
  <c r="T517" i="4"/>
  <c r="V516" i="4"/>
  <c r="S517" i="4"/>
  <c r="U517" i="4" s="1"/>
  <c r="O519" i="4"/>
  <c r="AV293" i="4" l="1"/>
  <c r="L522" i="4" a="1"/>
  <c r="N520" i="4"/>
  <c r="Q519" i="4"/>
  <c r="P519" i="4"/>
  <c r="K521" i="4"/>
  <c r="L521" i="4"/>
  <c r="A522" i="9"/>
  <c r="T518" i="4"/>
  <c r="V517" i="4"/>
  <c r="S518" i="4"/>
  <c r="U518" i="4" s="1"/>
  <c r="O520" i="4"/>
  <c r="AV294" i="4" l="1"/>
  <c r="AU294" i="4"/>
  <c r="L523" i="4" a="1"/>
  <c r="N521" i="4"/>
  <c r="Q520" i="4"/>
  <c r="P520" i="4"/>
  <c r="K522" i="4"/>
  <c r="AU295" i="4" s="1"/>
  <c r="L522" i="4"/>
  <c r="A523" i="9"/>
  <c r="T519" i="4"/>
  <c r="S519" i="4"/>
  <c r="U519" i="4" s="1"/>
  <c r="V518" i="4"/>
  <c r="O521" i="4"/>
  <c r="AV295" i="4" l="1"/>
  <c r="L524" i="4" a="1"/>
  <c r="N522" i="4"/>
  <c r="Q521" i="4"/>
  <c r="P521" i="4"/>
  <c r="K523" i="4"/>
  <c r="L523" i="4"/>
  <c r="A524" i="9"/>
  <c r="T520" i="4"/>
  <c r="V519" i="4"/>
  <c r="S520" i="4"/>
  <c r="U520" i="4" s="1"/>
  <c r="O522" i="4"/>
  <c r="AV296" i="4" l="1"/>
  <c r="AU296" i="4"/>
  <c r="L525" i="4" a="1"/>
  <c r="N523" i="4"/>
  <c r="Q522" i="4"/>
  <c r="P522" i="4"/>
  <c r="K524" i="4"/>
  <c r="AU297" i="4" s="1"/>
  <c r="L524" i="4"/>
  <c r="A525" i="9"/>
  <c r="T521" i="4"/>
  <c r="S521" i="4"/>
  <c r="U521" i="4" s="1"/>
  <c r="V520" i="4"/>
  <c r="O523" i="4"/>
  <c r="AV297" i="4" l="1"/>
  <c r="L526" i="4" a="1"/>
  <c r="N524" i="4"/>
  <c r="Q523" i="4"/>
  <c r="P523" i="4"/>
  <c r="K525" i="4"/>
  <c r="L525" i="4"/>
  <c r="A526" i="9"/>
  <c r="T522" i="4"/>
  <c r="V521" i="4"/>
  <c r="S522" i="4"/>
  <c r="U522" i="4" s="1"/>
  <c r="O524" i="4"/>
  <c r="AV298" i="4" l="1"/>
  <c r="AU298" i="4"/>
  <c r="L527" i="4" a="1"/>
  <c r="N525" i="4"/>
  <c r="Q524" i="4"/>
  <c r="P524" i="4"/>
  <c r="K526" i="4"/>
  <c r="AU299" i="4" s="1"/>
  <c r="L526" i="4"/>
  <c r="A527" i="9"/>
  <c r="T523" i="4"/>
  <c r="V522" i="4"/>
  <c r="S523" i="4"/>
  <c r="U523" i="4" s="1"/>
  <c r="O525" i="4"/>
  <c r="AV299" i="4" l="1"/>
  <c r="L528" i="4" a="1"/>
  <c r="N526" i="4"/>
  <c r="Q525" i="4"/>
  <c r="P525" i="4"/>
  <c r="L527" i="4"/>
  <c r="K527" i="4"/>
  <c r="A528" i="9"/>
  <c r="T524" i="4"/>
  <c r="V523" i="4"/>
  <c r="S524" i="4"/>
  <c r="U524" i="4" s="1"/>
  <c r="O526" i="4"/>
  <c r="AV300" i="4" l="1"/>
  <c r="AU300" i="4"/>
  <c r="L529" i="4" a="1"/>
  <c r="N527" i="4"/>
  <c r="Q526" i="4"/>
  <c r="P526" i="4"/>
  <c r="L528" i="4"/>
  <c r="K528" i="4"/>
  <c r="AH230" i="4" s="1"/>
  <c r="A529" i="9"/>
  <c r="T525" i="4"/>
  <c r="V524" i="4"/>
  <c r="S525" i="4"/>
  <c r="U525" i="4" s="1"/>
  <c r="O527" i="4"/>
  <c r="AI230" i="4" l="1"/>
  <c r="L530" i="4" a="1"/>
  <c r="N528" i="4"/>
  <c r="Q527" i="4"/>
  <c r="P527" i="4"/>
  <c r="K529" i="4"/>
  <c r="L529" i="4"/>
  <c r="A530" i="9"/>
  <c r="T526" i="4"/>
  <c r="V525" i="4"/>
  <c r="S526" i="4"/>
  <c r="U526" i="4" s="1"/>
  <c r="O528" i="4"/>
  <c r="AI231" i="4" l="1"/>
  <c r="AH231" i="4"/>
  <c r="L531" i="4" a="1"/>
  <c r="N529" i="4"/>
  <c r="Q528" i="4"/>
  <c r="P528" i="4"/>
  <c r="K530" i="4"/>
  <c r="AU301" i="4" s="1"/>
  <c r="L530" i="4"/>
  <c r="A531" i="9"/>
  <c r="T527" i="4"/>
  <c r="V526" i="4"/>
  <c r="S527" i="4"/>
  <c r="U527" i="4" s="1"/>
  <c r="O529" i="4"/>
  <c r="AV301" i="4" l="1"/>
  <c r="L532" i="4" a="1"/>
  <c r="N530" i="4"/>
  <c r="Q529" i="4"/>
  <c r="P529" i="4"/>
  <c r="K531" i="4"/>
  <c r="L531" i="4"/>
  <c r="A532" i="9"/>
  <c r="V527" i="4"/>
  <c r="S528" i="4"/>
  <c r="U528" i="4" s="1"/>
  <c r="T528" i="4"/>
  <c r="O530" i="4"/>
  <c r="AV302" i="4" l="1"/>
  <c r="AU302" i="4"/>
  <c r="L533" i="4" a="1"/>
  <c r="N531" i="4"/>
  <c r="Q530" i="4"/>
  <c r="P530" i="4"/>
  <c r="K532" i="4"/>
  <c r="AH232" i="4" s="1"/>
  <c r="L532" i="4"/>
  <c r="A533" i="9"/>
  <c r="T529" i="4"/>
  <c r="V528" i="4"/>
  <c r="S529" i="4"/>
  <c r="U529" i="4" s="1"/>
  <c r="O531" i="4"/>
  <c r="AI232" i="4" l="1"/>
  <c r="L534" i="4" a="1"/>
  <c r="N532" i="4"/>
  <c r="Q531" i="4"/>
  <c r="P531" i="4"/>
  <c r="K533" i="4"/>
  <c r="L533" i="4"/>
  <c r="A534" i="9"/>
  <c r="T530" i="4"/>
  <c r="V529" i="4"/>
  <c r="S530" i="4"/>
  <c r="U530" i="4" s="1"/>
  <c r="O532" i="4"/>
  <c r="AV303" i="4" l="1"/>
  <c r="AU303" i="4"/>
  <c r="L535" i="4" a="1"/>
  <c r="N533" i="4"/>
  <c r="Q532" i="4"/>
  <c r="P532" i="4"/>
  <c r="K534" i="4"/>
  <c r="AH233" i="4" s="1"/>
  <c r="L534" i="4"/>
  <c r="A535" i="9"/>
  <c r="T531" i="4"/>
  <c r="V530" i="4"/>
  <c r="S531" i="4"/>
  <c r="U531" i="4" s="1"/>
  <c r="O533" i="4"/>
  <c r="AI233" i="4" l="1"/>
  <c r="L536" i="4" a="1"/>
  <c r="N534" i="4"/>
  <c r="Q533" i="4"/>
  <c r="P533" i="4"/>
  <c r="K535" i="4"/>
  <c r="L535" i="4"/>
  <c r="A536" i="9"/>
  <c r="T532" i="4"/>
  <c r="V531" i="4"/>
  <c r="S532" i="4"/>
  <c r="U532" i="4" s="1"/>
  <c r="O534" i="4"/>
  <c r="AI234" i="4" l="1"/>
  <c r="AH234" i="4"/>
  <c r="L537" i="4" a="1"/>
  <c r="N535" i="4"/>
  <c r="Q534" i="4"/>
  <c r="P534" i="4"/>
  <c r="K536" i="4"/>
  <c r="AU304" i="4" s="1"/>
  <c r="L536" i="4"/>
  <c r="A537" i="9"/>
  <c r="T533" i="4"/>
  <c r="V532" i="4"/>
  <c r="S533" i="4"/>
  <c r="U533" i="4" s="1"/>
  <c r="O535" i="4"/>
  <c r="AV304" i="4" l="1"/>
  <c r="L538" i="4" a="1"/>
  <c r="N536" i="4"/>
  <c r="Q535" i="4"/>
  <c r="P535" i="4"/>
  <c r="K537" i="4"/>
  <c r="L537" i="4"/>
  <c r="A538" i="9"/>
  <c r="T534" i="4"/>
  <c r="V533" i="4"/>
  <c r="S534" i="4"/>
  <c r="U534" i="4" s="1"/>
  <c r="O536" i="4"/>
  <c r="AI235" i="4" l="1"/>
  <c r="AH235" i="4"/>
  <c r="L539" i="4" a="1"/>
  <c r="N537" i="4"/>
  <c r="Q536" i="4"/>
  <c r="P536" i="4"/>
  <c r="K538" i="4"/>
  <c r="AU305" i="4" s="1"/>
  <c r="L538" i="4"/>
  <c r="A539" i="9"/>
  <c r="T535" i="4"/>
  <c r="V534" i="4"/>
  <c r="S535" i="4"/>
  <c r="U535" i="4" s="1"/>
  <c r="O537" i="4"/>
  <c r="AV305" i="4" l="1"/>
  <c r="L540" i="4" a="1"/>
  <c r="N538" i="4"/>
  <c r="Q537" i="4"/>
  <c r="P537" i="4"/>
  <c r="K539" i="4"/>
  <c r="L539" i="4"/>
  <c r="A540" i="9"/>
  <c r="T536" i="4"/>
  <c r="V535" i="4"/>
  <c r="S536" i="4"/>
  <c r="U536" i="4" s="1"/>
  <c r="O538" i="4"/>
  <c r="AV306" i="4" l="1"/>
  <c r="AU306" i="4"/>
  <c r="L541" i="4" a="1"/>
  <c r="N539" i="4"/>
  <c r="Q538" i="4"/>
  <c r="P538" i="4"/>
  <c r="K540" i="4"/>
  <c r="AH236" i="4" s="1"/>
  <c r="L540" i="4"/>
  <c r="A541" i="9"/>
  <c r="T537" i="4"/>
  <c r="V536" i="4"/>
  <c r="S537" i="4"/>
  <c r="U537" i="4" s="1"/>
  <c r="O539" i="4"/>
  <c r="AI236" i="4" l="1"/>
  <c r="L542" i="4" a="1"/>
  <c r="N540" i="4"/>
  <c r="P539" i="4"/>
  <c r="Q539" i="4"/>
  <c r="K541" i="4"/>
  <c r="L541" i="4"/>
  <c r="A542" i="9"/>
  <c r="T538" i="4"/>
  <c r="V537" i="4"/>
  <c r="S538" i="4"/>
  <c r="U538" i="4" s="1"/>
  <c r="O540" i="4"/>
  <c r="AI237" i="4" l="1"/>
  <c r="AH237" i="4"/>
  <c r="L543" i="4" a="1"/>
  <c r="N541" i="4"/>
  <c r="Q540" i="4"/>
  <c r="P540" i="4"/>
  <c r="K542" i="4"/>
  <c r="AU307" i="4" s="1"/>
  <c r="L542" i="4"/>
  <c r="A543" i="9"/>
  <c r="S539" i="4"/>
  <c r="U539" i="4" s="1"/>
  <c r="T539" i="4"/>
  <c r="V538" i="4"/>
  <c r="O541" i="4"/>
  <c r="AV307" i="4" l="1"/>
  <c r="L544" i="4" a="1"/>
  <c r="N542" i="4"/>
  <c r="Q541" i="4"/>
  <c r="P541" i="4"/>
  <c r="K543" i="4"/>
  <c r="L543" i="4"/>
  <c r="A544" i="9"/>
  <c r="T540" i="4"/>
  <c r="V539" i="4"/>
  <c r="S540" i="4"/>
  <c r="U540" i="4" s="1"/>
  <c r="O542" i="4"/>
  <c r="AI238" i="4" l="1"/>
  <c r="AH238" i="4"/>
  <c r="L545" i="4" a="1"/>
  <c r="N543" i="4"/>
  <c r="Q542" i="4"/>
  <c r="P542" i="4"/>
  <c r="K544" i="4"/>
  <c r="AH239" i="4" s="1"/>
  <c r="L544" i="4"/>
  <c r="A545" i="9"/>
  <c r="T541" i="4"/>
  <c r="V540" i="4"/>
  <c r="S541" i="4"/>
  <c r="U541" i="4" s="1"/>
  <c r="O543" i="4"/>
  <c r="AI239" i="4" l="1"/>
  <c r="L546" i="4" a="1"/>
  <c r="N544" i="4"/>
  <c r="Q543" i="4"/>
  <c r="P543" i="4"/>
  <c r="K545" i="4"/>
  <c r="L545" i="4"/>
  <c r="A546" i="9"/>
  <c r="T542" i="4"/>
  <c r="V541" i="4"/>
  <c r="S542" i="4"/>
  <c r="U542" i="4" s="1"/>
  <c r="O544" i="4"/>
  <c r="AI240" i="4" l="1"/>
  <c r="AH240" i="4"/>
  <c r="L547" i="4" a="1"/>
  <c r="N545" i="4"/>
  <c r="Q544" i="4"/>
  <c r="P544" i="4"/>
  <c r="K546" i="4"/>
  <c r="AU308" i="4" s="1"/>
  <c r="L546" i="4"/>
  <c r="A547" i="9"/>
  <c r="T543" i="4"/>
  <c r="V542" i="4"/>
  <c r="S543" i="4"/>
  <c r="U543" i="4" s="1"/>
  <c r="O545" i="4"/>
  <c r="AV308" i="4" l="1"/>
  <c r="L548" i="4" a="1"/>
  <c r="N546" i="4"/>
  <c r="Q545" i="4"/>
  <c r="P545" i="4"/>
  <c r="K547" i="4"/>
  <c r="L547" i="4"/>
  <c r="A548" i="9"/>
  <c r="T544" i="4"/>
  <c r="S544" i="4"/>
  <c r="U544" i="4" s="1"/>
  <c r="V543" i="4"/>
  <c r="O546" i="4"/>
  <c r="AI241" i="4" l="1"/>
  <c r="AH241" i="4"/>
  <c r="L549" i="4" a="1"/>
  <c r="N547" i="4"/>
  <c r="Q546" i="4"/>
  <c r="P546" i="4"/>
  <c r="K548" i="4"/>
  <c r="AH242" i="4" s="1"/>
  <c r="L548" i="4"/>
  <c r="A549" i="9"/>
  <c r="T545" i="4"/>
  <c r="V544" i="4"/>
  <c r="S545" i="4"/>
  <c r="U545" i="4" s="1"/>
  <c r="O547" i="4"/>
  <c r="AI242" i="4" l="1"/>
  <c r="L550" i="4" a="1"/>
  <c r="N548" i="4"/>
  <c r="Q547" i="4"/>
  <c r="P547" i="4"/>
  <c r="K549" i="4"/>
  <c r="L549" i="4"/>
  <c r="A550" i="9"/>
  <c r="T546" i="4"/>
  <c r="S546" i="4"/>
  <c r="U546" i="4" s="1"/>
  <c r="V545" i="4"/>
  <c r="O548" i="4"/>
  <c r="AI243" i="4" l="1"/>
  <c r="AH243" i="4"/>
  <c r="L551" i="4" a="1"/>
  <c r="N549" i="4"/>
  <c r="Q548" i="4"/>
  <c r="P548" i="4"/>
  <c r="K550" i="4"/>
  <c r="AU309" i="4" s="1"/>
  <c r="L550" i="4"/>
  <c r="A551" i="9"/>
  <c r="T547" i="4"/>
  <c r="V546" i="4"/>
  <c r="S547" i="4"/>
  <c r="U547" i="4" s="1"/>
  <c r="O549" i="4"/>
  <c r="AV309" i="4" l="1"/>
  <c r="L552" i="4" a="1"/>
  <c r="N550" i="4"/>
  <c r="Q549" i="4"/>
  <c r="P549" i="4"/>
  <c r="K551" i="4"/>
  <c r="L551" i="4"/>
  <c r="A552" i="9"/>
  <c r="T548" i="4"/>
  <c r="V547" i="4"/>
  <c r="S548" i="4"/>
  <c r="U548" i="4" s="1"/>
  <c r="O550" i="4"/>
  <c r="AV310" i="4" l="1"/>
  <c r="AU310" i="4"/>
  <c r="L553" i="4" a="1"/>
  <c r="N551" i="4"/>
  <c r="Q550" i="4"/>
  <c r="P550" i="4"/>
  <c r="K552" i="4"/>
  <c r="AU311" i="4" s="1"/>
  <c r="L552" i="4"/>
  <c r="A553" i="9"/>
  <c r="T549" i="4"/>
  <c r="S549" i="4"/>
  <c r="U549" i="4" s="1"/>
  <c r="V548" i="4"/>
  <c r="O551" i="4"/>
  <c r="AV311" i="4" l="1"/>
  <c r="L554" i="4" a="1"/>
  <c r="N552" i="4"/>
  <c r="Q551" i="4"/>
  <c r="P551" i="4"/>
  <c r="K553" i="4"/>
  <c r="L553" i="4"/>
  <c r="A554" i="9"/>
  <c r="T550" i="4"/>
  <c r="V549" i="4"/>
  <c r="S550" i="4"/>
  <c r="U550" i="4" s="1"/>
  <c r="O552" i="4"/>
  <c r="AV312" i="4" l="1"/>
  <c r="AU312" i="4"/>
  <c r="L555" i="4" a="1"/>
  <c r="N553" i="4"/>
  <c r="Q552" i="4"/>
  <c r="P552" i="4"/>
  <c r="L554" i="4"/>
  <c r="K554" i="4"/>
  <c r="AH244" i="4" s="1"/>
  <c r="A555" i="9"/>
  <c r="T551" i="4"/>
  <c r="V550" i="4"/>
  <c r="S551" i="4"/>
  <c r="U551" i="4" s="1"/>
  <c r="O553" i="4"/>
  <c r="AI244" i="4" l="1"/>
  <c r="L556" i="4" a="1"/>
  <c r="N554" i="4"/>
  <c r="Q553" i="4"/>
  <c r="P553" i="4"/>
  <c r="K555" i="4"/>
  <c r="L555" i="4"/>
  <c r="A556" i="9"/>
  <c r="T552" i="4"/>
  <c r="S552" i="4"/>
  <c r="U552" i="4" s="1"/>
  <c r="V551" i="4"/>
  <c r="O554" i="4"/>
  <c r="AI245" i="4" l="1"/>
  <c r="AH245" i="4"/>
  <c r="L557" i="4" a="1"/>
  <c r="N555" i="4"/>
  <c r="Q554" i="4"/>
  <c r="P554" i="4"/>
  <c r="K556" i="4"/>
  <c r="AH246" i="4" s="1"/>
  <c r="L556" i="4"/>
  <c r="A557" i="9"/>
  <c r="T553" i="4"/>
  <c r="V552" i="4"/>
  <c r="S553" i="4"/>
  <c r="U553" i="4" s="1"/>
  <c r="O555" i="4"/>
  <c r="AI246" i="4" l="1"/>
  <c r="L558" i="4" a="1"/>
  <c r="N556" i="4"/>
  <c r="P555" i="4"/>
  <c r="Q555" i="4"/>
  <c r="K557" i="4"/>
  <c r="L557" i="4"/>
  <c r="A558" i="9"/>
  <c r="T554" i="4"/>
  <c r="V553" i="4"/>
  <c r="S554" i="4"/>
  <c r="U554" i="4" s="1"/>
  <c r="O556" i="4"/>
  <c r="AV313" i="4" l="1"/>
  <c r="AU313" i="4"/>
  <c r="L559" i="4" a="1"/>
  <c r="N557" i="4"/>
  <c r="Q556" i="4"/>
  <c r="P556" i="4"/>
  <c r="K558" i="4"/>
  <c r="AU314" i="4" s="1"/>
  <c r="L558" i="4"/>
  <c r="A559" i="9"/>
  <c r="T555" i="4"/>
  <c r="V554" i="4"/>
  <c r="S555" i="4"/>
  <c r="U555" i="4" s="1"/>
  <c r="O557" i="4"/>
  <c r="AV314" i="4" l="1"/>
  <c r="L560" i="4" a="1"/>
  <c r="N558" i="4"/>
  <c r="Q557" i="4"/>
  <c r="P557" i="4"/>
  <c r="K559" i="4"/>
  <c r="L559" i="4"/>
  <c r="A560" i="9"/>
  <c r="T556" i="4"/>
  <c r="V555" i="4"/>
  <c r="S556" i="4"/>
  <c r="U556" i="4" s="1"/>
  <c r="O558" i="4"/>
  <c r="AI247" i="4" l="1"/>
  <c r="AH247" i="4"/>
  <c r="L561" i="4" a="1"/>
  <c r="N559" i="4"/>
  <c r="Q558" i="4"/>
  <c r="P558" i="4"/>
  <c r="K560" i="4"/>
  <c r="AU315" i="4" s="1"/>
  <c r="L560" i="4"/>
  <c r="A561" i="9"/>
  <c r="T557" i="4"/>
  <c r="V556" i="4"/>
  <c r="S557" i="4"/>
  <c r="U557" i="4" s="1"/>
  <c r="O559" i="4"/>
  <c r="AV315" i="4" l="1"/>
  <c r="L562" i="4" a="1"/>
  <c r="N560" i="4"/>
  <c r="Q559" i="4"/>
  <c r="P559" i="4"/>
  <c r="K561" i="4"/>
  <c r="L561" i="4"/>
  <c r="A562" i="9"/>
  <c r="T558" i="4"/>
  <c r="V557" i="4"/>
  <c r="S558" i="4"/>
  <c r="U558" i="4" s="1"/>
  <c r="O560" i="4"/>
  <c r="AV316" i="4" l="1"/>
  <c r="AU316" i="4"/>
  <c r="L563" i="4" a="1"/>
  <c r="N561" i="4"/>
  <c r="Q560" i="4"/>
  <c r="P560" i="4"/>
  <c r="K562" i="4"/>
  <c r="AH248" i="4" s="1"/>
  <c r="L562" i="4"/>
  <c r="A563" i="9"/>
  <c r="T559" i="4"/>
  <c r="V558" i="4"/>
  <c r="S559" i="4"/>
  <c r="U559" i="4" s="1"/>
  <c r="O561" i="4"/>
  <c r="AI248" i="4" l="1"/>
  <c r="L564" i="4" a="1"/>
  <c r="N562" i="4"/>
  <c r="Q561" i="4"/>
  <c r="P561" i="4"/>
  <c r="K563" i="4"/>
  <c r="L563" i="4"/>
  <c r="A564" i="9"/>
  <c r="T560" i="4"/>
  <c r="S560" i="4"/>
  <c r="U560" i="4" s="1"/>
  <c r="V559" i="4"/>
  <c r="O562" i="4"/>
  <c r="AI249" i="4" l="1"/>
  <c r="AH249" i="4"/>
  <c r="L565" i="4" a="1"/>
  <c r="N563" i="4"/>
  <c r="Q562" i="4"/>
  <c r="P562" i="4"/>
  <c r="K564" i="4"/>
  <c r="AH250" i="4" s="1"/>
  <c r="L564" i="4"/>
  <c r="A565" i="9"/>
  <c r="T561" i="4"/>
  <c r="V560" i="4"/>
  <c r="S561" i="4"/>
  <c r="U561" i="4" s="1"/>
  <c r="O563" i="4"/>
  <c r="AI250" i="4" l="1"/>
  <c r="L566" i="4" a="1"/>
  <c r="N564" i="4"/>
  <c r="Q563" i="4"/>
  <c r="P563" i="4"/>
  <c r="K565" i="4"/>
  <c r="L565" i="4"/>
  <c r="A566" i="9"/>
  <c r="T562" i="4"/>
  <c r="S562" i="4"/>
  <c r="U562" i="4" s="1"/>
  <c r="V561" i="4"/>
  <c r="O564" i="4"/>
  <c r="AI251" i="4" l="1"/>
  <c r="AH251" i="4"/>
  <c r="L567" i="4" a="1"/>
  <c r="N565" i="4"/>
  <c r="Q564" i="4"/>
  <c r="P564" i="4"/>
  <c r="K566" i="4"/>
  <c r="AH252" i="4" s="1"/>
  <c r="L566" i="4"/>
  <c r="A567" i="9"/>
  <c r="T563" i="4"/>
  <c r="V562" i="4"/>
  <c r="S563" i="4"/>
  <c r="U563" i="4" s="1"/>
  <c r="O565" i="4"/>
  <c r="AI252" i="4" l="1"/>
  <c r="L568" i="4" a="1"/>
  <c r="N566" i="4"/>
  <c r="Q565" i="4"/>
  <c r="P565" i="4"/>
  <c r="K567" i="4"/>
  <c r="L567" i="4"/>
  <c r="A568" i="9"/>
  <c r="T564" i="4"/>
  <c r="V563" i="4"/>
  <c r="S564" i="4"/>
  <c r="U564" i="4" s="1"/>
  <c r="O566" i="4"/>
  <c r="AV317" i="4" l="1"/>
  <c r="AU317" i="4"/>
  <c r="L569" i="4" a="1"/>
  <c r="N567" i="4"/>
  <c r="Q566" i="4"/>
  <c r="P566" i="4"/>
  <c r="K568" i="4"/>
  <c r="AU318" i="4" s="1"/>
  <c r="L568" i="4"/>
  <c r="A569" i="9"/>
  <c r="T565" i="4"/>
  <c r="V564" i="4"/>
  <c r="S565" i="4"/>
  <c r="U565" i="4" s="1"/>
  <c r="O567" i="4"/>
  <c r="AV318" i="4" l="1"/>
  <c r="L570" i="4" a="1"/>
  <c r="N568" i="4"/>
  <c r="Q567" i="4"/>
  <c r="P567" i="4"/>
  <c r="K569" i="4"/>
  <c r="L569" i="4"/>
  <c r="A570" i="9"/>
  <c r="T566" i="4"/>
  <c r="V565" i="4"/>
  <c r="S566" i="4"/>
  <c r="U566" i="4" s="1"/>
  <c r="O568" i="4"/>
  <c r="AI253" i="4" l="1"/>
  <c r="AH253" i="4"/>
  <c r="L571" i="4" a="1"/>
  <c r="N569" i="4"/>
  <c r="Q568" i="4"/>
  <c r="P568" i="4"/>
  <c r="K570" i="4"/>
  <c r="AH254" i="4" s="1"/>
  <c r="L570" i="4"/>
  <c r="A571" i="9"/>
  <c r="T567" i="4"/>
  <c r="V566" i="4"/>
  <c r="S567" i="4"/>
  <c r="U567" i="4" s="1"/>
  <c r="O569" i="4"/>
  <c r="AI254" i="4" l="1"/>
  <c r="L572" i="4" a="1"/>
  <c r="N570" i="4"/>
  <c r="Q569" i="4"/>
  <c r="P569" i="4"/>
  <c r="K571" i="4"/>
  <c r="L571" i="4"/>
  <c r="A572" i="9"/>
  <c r="T568" i="4"/>
  <c r="V567" i="4"/>
  <c r="S568" i="4"/>
  <c r="U568" i="4" s="1"/>
  <c r="O570" i="4"/>
  <c r="AV319" i="4" l="1"/>
  <c r="AU319" i="4"/>
  <c r="L573" i="4" a="1"/>
  <c r="N571" i="4"/>
  <c r="Q570" i="4"/>
  <c r="P570" i="4"/>
  <c r="K572" i="4"/>
  <c r="AH255" i="4" s="1"/>
  <c r="L572" i="4"/>
  <c r="A573" i="9"/>
  <c r="T569" i="4"/>
  <c r="V568" i="4"/>
  <c r="S569" i="4"/>
  <c r="U569" i="4" s="1"/>
  <c r="O571" i="4"/>
  <c r="AI255" i="4" l="1"/>
  <c r="L574" i="4" a="1"/>
  <c r="N572" i="4"/>
  <c r="Q571" i="4"/>
  <c r="P571" i="4"/>
  <c r="K573" i="4"/>
  <c r="L573" i="4"/>
  <c r="A574" i="9"/>
  <c r="T570" i="4"/>
  <c r="V569" i="4"/>
  <c r="S570" i="4"/>
  <c r="U570" i="4" s="1"/>
  <c r="O572" i="4"/>
  <c r="AI256" i="4" l="1"/>
  <c r="AH256" i="4"/>
  <c r="L575" i="4" a="1"/>
  <c r="N573" i="4"/>
  <c r="Q572" i="4"/>
  <c r="P572" i="4"/>
  <c r="K574" i="4"/>
  <c r="AH257" i="4" s="1"/>
  <c r="L574" i="4"/>
  <c r="A575" i="9"/>
  <c r="T571" i="4"/>
  <c r="V570" i="4"/>
  <c r="S571" i="4"/>
  <c r="U571" i="4" s="1"/>
  <c r="O573" i="4"/>
  <c r="AI257" i="4" l="1"/>
  <c r="L576" i="4" a="1"/>
  <c r="N574" i="4"/>
  <c r="Q573" i="4"/>
  <c r="P573" i="4"/>
  <c r="K575" i="4"/>
  <c r="L575" i="4"/>
  <c r="A576" i="9"/>
  <c r="T572" i="4"/>
  <c r="S572" i="4"/>
  <c r="U572" i="4" s="1"/>
  <c r="V571" i="4"/>
  <c r="O574" i="4"/>
  <c r="AV320" i="4" l="1"/>
  <c r="AU320" i="4"/>
  <c r="L577" i="4" a="1"/>
  <c r="N575" i="4"/>
  <c r="Q574" i="4"/>
  <c r="P574" i="4"/>
  <c r="K576" i="4"/>
  <c r="AU321" i="4" s="1"/>
  <c r="L576" i="4"/>
  <c r="A577" i="9"/>
  <c r="T573" i="4"/>
  <c r="V572" i="4"/>
  <c r="S573" i="4"/>
  <c r="U573" i="4" s="1"/>
  <c r="O575" i="4"/>
  <c r="AV321" i="4" l="1"/>
  <c r="L578" i="4" a="1"/>
  <c r="N576" i="4"/>
  <c r="Q575" i="4"/>
  <c r="P575" i="4"/>
  <c r="L577" i="4"/>
  <c r="K577" i="4"/>
  <c r="A578" i="9"/>
  <c r="T574" i="4"/>
  <c r="V573" i="4"/>
  <c r="S574" i="4"/>
  <c r="U574" i="4" s="1"/>
  <c r="O576" i="4"/>
  <c r="AV322" i="4" l="1"/>
  <c r="AU322" i="4"/>
  <c r="L579" i="4" a="1"/>
  <c r="N577" i="4"/>
  <c r="Q576" i="4"/>
  <c r="P576" i="4"/>
  <c r="K578" i="4"/>
  <c r="AU323" i="4" s="1"/>
  <c r="L578" i="4"/>
  <c r="A579" i="9"/>
  <c r="V574" i="4"/>
  <c r="S575" i="4"/>
  <c r="U575" i="4" s="1"/>
  <c r="T575" i="4"/>
  <c r="O577" i="4"/>
  <c r="AV323" i="4" l="1"/>
  <c r="L580" i="4" a="1"/>
  <c r="N578" i="4"/>
  <c r="Q577" i="4"/>
  <c r="P577" i="4"/>
  <c r="K579" i="4"/>
  <c r="L579" i="4"/>
  <c r="A580" i="9"/>
  <c r="T576" i="4"/>
  <c r="S576" i="4"/>
  <c r="U576" i="4" s="1"/>
  <c r="V575" i="4"/>
  <c r="O578" i="4"/>
  <c r="AV324" i="4" l="1"/>
  <c r="AU324" i="4"/>
  <c r="L581" i="4" a="1"/>
  <c r="N579" i="4"/>
  <c r="Q578" i="4"/>
  <c r="P578" i="4"/>
  <c r="K580" i="4"/>
  <c r="AU325" i="4" s="1"/>
  <c r="L580" i="4"/>
  <c r="A581" i="9"/>
  <c r="T577" i="4"/>
  <c r="V576" i="4"/>
  <c r="S577" i="4"/>
  <c r="U577" i="4" s="1"/>
  <c r="O579" i="4"/>
  <c r="AV325" i="4" l="1"/>
  <c r="L582" i="4" a="1"/>
  <c r="N580" i="4"/>
  <c r="P579" i="4"/>
  <c r="Q579" i="4"/>
  <c r="K581" i="4"/>
  <c r="L581" i="4"/>
  <c r="A582" i="9"/>
  <c r="T578" i="4"/>
  <c r="V577" i="4"/>
  <c r="S578" i="4"/>
  <c r="U578" i="4" s="1"/>
  <c r="O580" i="4"/>
  <c r="AI258" i="4" l="1"/>
  <c r="AH258" i="4"/>
  <c r="L583" i="4" a="1"/>
  <c r="N581" i="4"/>
  <c r="Q580" i="4"/>
  <c r="P580" i="4"/>
  <c r="K582" i="4"/>
  <c r="AU326" i="4" s="1"/>
  <c r="L582" i="4"/>
  <c r="A583" i="9"/>
  <c r="T579" i="4"/>
  <c r="V578" i="4"/>
  <c r="S579" i="4"/>
  <c r="U579" i="4" s="1"/>
  <c r="O581" i="4"/>
  <c r="AV326" i="4" l="1"/>
  <c r="L584" i="4" a="1"/>
  <c r="N582" i="4"/>
  <c r="Q581" i="4"/>
  <c r="P581" i="4"/>
  <c r="K583" i="4"/>
  <c r="L583" i="4"/>
  <c r="A584" i="9"/>
  <c r="T580" i="4"/>
  <c r="S580" i="4"/>
  <c r="U580" i="4" s="1"/>
  <c r="V579" i="4"/>
  <c r="O582" i="4"/>
  <c r="AV327" i="4" l="1"/>
  <c r="AU327" i="4"/>
  <c r="L585" i="4" a="1"/>
  <c r="N583" i="4"/>
  <c r="P582" i="4"/>
  <c r="Q582" i="4"/>
  <c r="K584" i="4"/>
  <c r="AU328" i="4" s="1"/>
  <c r="L584" i="4"/>
  <c r="A585" i="9"/>
  <c r="T581" i="4"/>
  <c r="V580" i="4"/>
  <c r="S581" i="4"/>
  <c r="U581" i="4" s="1"/>
  <c r="O583" i="4"/>
  <c r="AV328" i="4" l="1"/>
  <c r="L586" i="4" a="1"/>
  <c r="N584" i="4"/>
  <c r="Q583" i="4"/>
  <c r="P583" i="4"/>
  <c r="K585" i="4"/>
  <c r="L585" i="4"/>
  <c r="A586" i="9"/>
  <c r="T582" i="4"/>
  <c r="V581" i="4"/>
  <c r="S582" i="4"/>
  <c r="U582" i="4" s="1"/>
  <c r="O584" i="4"/>
  <c r="AI259" i="4" l="1"/>
  <c r="AH259" i="4"/>
  <c r="L587" i="4" a="1"/>
  <c r="N585" i="4"/>
  <c r="Q584" i="4"/>
  <c r="P584" i="4"/>
  <c r="K586" i="4"/>
  <c r="AU329" i="4" s="1"/>
  <c r="L586" i="4"/>
  <c r="A587" i="9"/>
  <c r="T583" i="4"/>
  <c r="V582" i="4"/>
  <c r="S583" i="4"/>
  <c r="U583" i="4" s="1"/>
  <c r="O585" i="4"/>
  <c r="AV329" i="4" l="1"/>
  <c r="L588" i="4" a="1"/>
  <c r="N586" i="4"/>
  <c r="Q585" i="4"/>
  <c r="P585" i="4"/>
  <c r="K587" i="4"/>
  <c r="L587" i="4"/>
  <c r="A588" i="9"/>
  <c r="T584" i="4"/>
  <c r="V583" i="4"/>
  <c r="S584" i="4"/>
  <c r="U584" i="4" s="1"/>
  <c r="O586" i="4"/>
  <c r="AI260" i="4" l="1"/>
  <c r="AH260" i="4"/>
  <c r="L589" i="4" a="1"/>
  <c r="N587" i="4"/>
  <c r="Q586" i="4"/>
  <c r="P586" i="4"/>
  <c r="K588" i="4"/>
  <c r="AU330" i="4" s="1"/>
  <c r="L588" i="4"/>
  <c r="A589" i="9"/>
  <c r="T585" i="4"/>
  <c r="V584" i="4"/>
  <c r="S585" i="4"/>
  <c r="U585" i="4" s="1"/>
  <c r="O587" i="4"/>
  <c r="AV330" i="4" l="1"/>
  <c r="L590" i="4" a="1"/>
  <c r="N588" i="4"/>
  <c r="Q587" i="4"/>
  <c r="P587" i="4"/>
  <c r="K589" i="4"/>
  <c r="L589" i="4"/>
  <c r="A590" i="9"/>
  <c r="T586" i="4"/>
  <c r="V585" i="4"/>
  <c r="S586" i="4"/>
  <c r="U586" i="4" s="1"/>
  <c r="O588" i="4"/>
  <c r="AV331" i="4" l="1"/>
  <c r="AU331" i="4"/>
  <c r="L591" i="4" a="1"/>
  <c r="N589" i="4"/>
  <c r="Q588" i="4"/>
  <c r="P588" i="4"/>
  <c r="K590" i="4"/>
  <c r="AU332" i="4" s="1"/>
  <c r="L590" i="4"/>
  <c r="A591" i="9"/>
  <c r="T587" i="4"/>
  <c r="V586" i="4"/>
  <c r="S587" i="4"/>
  <c r="U587" i="4" s="1"/>
  <c r="O589" i="4"/>
  <c r="AV332" i="4" l="1"/>
  <c r="L592" i="4" a="1"/>
  <c r="N590" i="4"/>
  <c r="Q589" i="4"/>
  <c r="P589" i="4"/>
  <c r="K591" i="4"/>
  <c r="L591" i="4"/>
  <c r="A592" i="9"/>
  <c r="T588" i="4"/>
  <c r="V587" i="4"/>
  <c r="S588" i="4"/>
  <c r="U588" i="4" s="1"/>
  <c r="O590" i="4"/>
  <c r="AV333" i="4" l="1"/>
  <c r="AU333" i="4"/>
  <c r="L593" i="4" a="1"/>
  <c r="N591" i="4"/>
  <c r="Q590" i="4"/>
  <c r="P590" i="4"/>
  <c r="K592" i="4"/>
  <c r="AU334" i="4" s="1"/>
  <c r="L592" i="4"/>
  <c r="A593" i="9"/>
  <c r="T589" i="4"/>
  <c r="V588" i="4"/>
  <c r="S589" i="4"/>
  <c r="U589" i="4" s="1"/>
  <c r="O591" i="4"/>
  <c r="AV334" i="4" l="1"/>
  <c r="L594" i="4" a="1"/>
  <c r="N592" i="4"/>
  <c r="Q591" i="4"/>
  <c r="P591" i="4"/>
  <c r="K593" i="4"/>
  <c r="L593" i="4"/>
  <c r="A594" i="9"/>
  <c r="T590" i="4"/>
  <c r="V589" i="4"/>
  <c r="S590" i="4"/>
  <c r="U590" i="4" s="1"/>
  <c r="O592" i="4"/>
  <c r="AV335" i="4" l="1"/>
  <c r="AU335" i="4"/>
  <c r="L595" i="4" a="1"/>
  <c r="N593" i="4"/>
  <c r="Q592" i="4"/>
  <c r="P592" i="4"/>
  <c r="K594" i="4"/>
  <c r="AH261" i="4" s="1"/>
  <c r="L594" i="4"/>
  <c r="A595" i="9"/>
  <c r="T591" i="4"/>
  <c r="V590" i="4"/>
  <c r="S591" i="4"/>
  <c r="U591" i="4" s="1"/>
  <c r="O593" i="4"/>
  <c r="AI261" i="4" l="1"/>
  <c r="L596" i="4" a="1"/>
  <c r="N594" i="4"/>
  <c r="Q593" i="4"/>
  <c r="P593" i="4"/>
  <c r="L595" i="4"/>
  <c r="K595" i="4"/>
  <c r="A596" i="9"/>
  <c r="T592" i="4"/>
  <c r="V591" i="4"/>
  <c r="S592" i="4"/>
  <c r="U592" i="4" s="1"/>
  <c r="O594" i="4"/>
  <c r="AI262" i="4" l="1"/>
  <c r="AH262" i="4"/>
  <c r="L597" i="4" a="1"/>
  <c r="N595" i="4"/>
  <c r="Q594" i="4"/>
  <c r="P594" i="4"/>
  <c r="K596" i="4"/>
  <c r="AH263" i="4" s="1"/>
  <c r="L596" i="4"/>
  <c r="A597" i="9"/>
  <c r="T593" i="4"/>
  <c r="V592" i="4"/>
  <c r="S593" i="4"/>
  <c r="U593" i="4" s="1"/>
  <c r="O595" i="4"/>
  <c r="AI263" i="4" l="1"/>
  <c r="L598" i="4" a="1"/>
  <c r="N596" i="4"/>
  <c r="Q595" i="4"/>
  <c r="P595" i="4"/>
  <c r="L597" i="4"/>
  <c r="K597" i="4"/>
  <c r="A598" i="9"/>
  <c r="T594" i="4"/>
  <c r="V593" i="4"/>
  <c r="S594" i="4"/>
  <c r="U594" i="4" s="1"/>
  <c r="O596" i="4"/>
  <c r="AI264" i="4" l="1"/>
  <c r="AH264" i="4"/>
  <c r="L599" i="4" a="1"/>
  <c r="N597" i="4"/>
  <c r="Q596" i="4"/>
  <c r="P596" i="4"/>
  <c r="K598" i="4"/>
  <c r="AU336" i="4" s="1"/>
  <c r="L598" i="4"/>
  <c r="A599" i="9"/>
  <c r="T595" i="4"/>
  <c r="V594" i="4"/>
  <c r="S595" i="4"/>
  <c r="U595" i="4" s="1"/>
  <c r="O597" i="4"/>
  <c r="AV336" i="4" l="1"/>
  <c r="L600" i="4" a="1"/>
  <c r="N598" i="4"/>
  <c r="Q597" i="4"/>
  <c r="P597" i="4"/>
  <c r="K599" i="4"/>
  <c r="L599" i="4"/>
  <c r="A600" i="9"/>
  <c r="T596" i="4"/>
  <c r="S596" i="4"/>
  <c r="U596" i="4" s="1"/>
  <c r="V595" i="4"/>
  <c r="O598" i="4"/>
  <c r="AV337" i="4" l="1"/>
  <c r="AU337" i="4"/>
  <c r="L601" i="4" a="1"/>
  <c r="N599" i="4"/>
  <c r="Q598" i="4"/>
  <c r="P598" i="4"/>
  <c r="K600" i="4"/>
  <c r="AU338" i="4" s="1"/>
  <c r="L600" i="4"/>
  <c r="A601" i="9"/>
  <c r="T597" i="4"/>
  <c r="V596" i="4"/>
  <c r="S597" i="4"/>
  <c r="U597" i="4" s="1"/>
  <c r="O599" i="4"/>
  <c r="AV338" i="4" l="1"/>
  <c r="L602" i="4" a="1"/>
  <c r="N600" i="4"/>
  <c r="Q599" i="4"/>
  <c r="P599" i="4"/>
  <c r="K601" i="4"/>
  <c r="L601" i="4"/>
  <c r="A602" i="9"/>
  <c r="T598" i="4"/>
  <c r="V597" i="4"/>
  <c r="S598" i="4"/>
  <c r="U598" i="4" s="1"/>
  <c r="O600" i="4"/>
  <c r="AV339" i="4" l="1"/>
  <c r="AU339" i="4"/>
  <c r="L603" i="4" a="1"/>
  <c r="N601" i="4"/>
  <c r="Q600" i="4"/>
  <c r="P600" i="4"/>
  <c r="K602" i="4"/>
  <c r="AU340" i="4" s="1"/>
  <c r="L602" i="4"/>
  <c r="A603" i="9"/>
  <c r="T599" i="4"/>
  <c r="V598" i="4"/>
  <c r="S599" i="4"/>
  <c r="U599" i="4" s="1"/>
  <c r="O601" i="4"/>
  <c r="AV340" i="4" l="1"/>
  <c r="L604" i="4" a="1"/>
  <c r="N602" i="4"/>
  <c r="Q601" i="4"/>
  <c r="P601" i="4"/>
  <c r="K603" i="4"/>
  <c r="L603" i="4"/>
  <c r="A604" i="9"/>
  <c r="V599" i="4"/>
  <c r="S600" i="4"/>
  <c r="U600" i="4" s="1"/>
  <c r="T600" i="4"/>
  <c r="O602" i="4"/>
  <c r="AV341" i="4" l="1"/>
  <c r="AU341" i="4"/>
  <c r="L605" i="4" a="1"/>
  <c r="N603" i="4"/>
  <c r="P602" i="4"/>
  <c r="Q602" i="4"/>
  <c r="K604" i="4"/>
  <c r="AH265" i="4" s="1"/>
  <c r="L604" i="4"/>
  <c r="A605" i="9"/>
  <c r="T601" i="4"/>
  <c r="V600" i="4"/>
  <c r="S601" i="4"/>
  <c r="U601" i="4" s="1"/>
  <c r="O603" i="4"/>
  <c r="AI265" i="4" l="1"/>
  <c r="L606" i="4" a="1"/>
  <c r="N604" i="4"/>
  <c r="P603" i="4"/>
  <c r="Q603" i="4"/>
  <c r="A606" i="9"/>
  <c r="K605" i="4"/>
  <c r="L605" i="4"/>
  <c r="T602" i="4"/>
  <c r="V601" i="4"/>
  <c r="S602" i="4"/>
  <c r="U602" i="4" s="1"/>
  <c r="O604" i="4"/>
  <c r="AV342" i="4" l="1"/>
  <c r="AU342" i="4"/>
  <c r="L607" i="4" a="1"/>
  <c r="N605" i="4"/>
  <c r="Q604" i="4"/>
  <c r="P604" i="4"/>
  <c r="K606" i="4"/>
  <c r="AH266" i="4" s="1"/>
  <c r="L606" i="4"/>
  <c r="A607" i="9"/>
  <c r="T603" i="4"/>
  <c r="V602" i="4"/>
  <c r="S603" i="4"/>
  <c r="U603" i="4" s="1"/>
  <c r="O605" i="4"/>
  <c r="AI266" i="4" l="1"/>
  <c r="L608" i="4" a="1"/>
  <c r="N606" i="4"/>
  <c r="Q605" i="4"/>
  <c r="P605" i="4"/>
  <c r="K607" i="4"/>
  <c r="L607" i="4"/>
  <c r="A608" i="9"/>
  <c r="T604" i="4"/>
  <c r="V603" i="4"/>
  <c r="S604" i="4"/>
  <c r="U604" i="4" s="1"/>
  <c r="O606" i="4"/>
  <c r="AI267" i="4" l="1"/>
  <c r="AH267" i="4"/>
  <c r="L609" i="4" a="1"/>
  <c r="N607" i="4"/>
  <c r="Q606" i="4"/>
  <c r="P606" i="4"/>
  <c r="K608" i="4"/>
  <c r="AH268" i="4" s="1"/>
  <c r="L608" i="4"/>
  <c r="A609" i="9"/>
  <c r="T605" i="4"/>
  <c r="S605" i="4"/>
  <c r="U605" i="4" s="1"/>
  <c r="V604" i="4"/>
  <c r="O607" i="4"/>
  <c r="AI268" i="4" l="1"/>
  <c r="L610" i="4" a="1"/>
  <c r="N608" i="4"/>
  <c r="Q607" i="4"/>
  <c r="P607" i="4"/>
  <c r="K609" i="4"/>
  <c r="L609" i="4"/>
  <c r="A610" i="9"/>
  <c r="T606" i="4"/>
  <c r="S606" i="4"/>
  <c r="U606" i="4" s="1"/>
  <c r="V605" i="4"/>
  <c r="O608" i="4"/>
  <c r="AI269" i="4" l="1"/>
  <c r="AH269" i="4"/>
  <c r="L611" i="4" a="1"/>
  <c r="N609" i="4"/>
  <c r="P608" i="4"/>
  <c r="Q608" i="4"/>
  <c r="K610" i="4"/>
  <c r="AU343" i="4" s="1"/>
  <c r="L610" i="4"/>
  <c r="A611" i="9"/>
  <c r="T607" i="4"/>
  <c r="V606" i="4"/>
  <c r="S607" i="4"/>
  <c r="U607" i="4" s="1"/>
  <c r="O609" i="4"/>
  <c r="AV343" i="4" l="1"/>
  <c r="L612" i="4" a="1"/>
  <c r="N610" i="4"/>
  <c r="P609" i="4"/>
  <c r="Q609" i="4"/>
  <c r="K611" i="4"/>
  <c r="L611" i="4"/>
  <c r="A612" i="9"/>
  <c r="T608" i="4"/>
  <c r="V607" i="4"/>
  <c r="S608" i="4"/>
  <c r="U608" i="4" s="1"/>
  <c r="O610" i="4"/>
  <c r="AV344" i="4" l="1"/>
  <c r="AU344" i="4"/>
  <c r="L613" i="4" a="1"/>
  <c r="N611" i="4"/>
  <c r="Q610" i="4"/>
  <c r="P610" i="4"/>
  <c r="K612" i="4"/>
  <c r="AU345" i="4" s="1"/>
  <c r="L612" i="4"/>
  <c r="A613" i="9"/>
  <c r="T609" i="4"/>
  <c r="V608" i="4"/>
  <c r="S609" i="4"/>
  <c r="U609" i="4" s="1"/>
  <c r="O611" i="4"/>
  <c r="AV345" i="4" l="1"/>
  <c r="L614" i="4" a="1"/>
  <c r="N612" i="4"/>
  <c r="P611" i="4"/>
  <c r="Q611" i="4"/>
  <c r="K613" i="4"/>
  <c r="L613" i="4"/>
  <c r="A614" i="9"/>
  <c r="T610" i="4"/>
  <c r="V609" i="4"/>
  <c r="S610" i="4"/>
  <c r="U610" i="4" s="1"/>
  <c r="O612" i="4"/>
  <c r="AI270" i="4" l="1"/>
  <c r="AH270" i="4"/>
  <c r="L615" i="4" a="1"/>
  <c r="N613" i="4"/>
  <c r="Q612" i="4"/>
  <c r="P612" i="4"/>
  <c r="K614" i="4"/>
  <c r="AH271" i="4" s="1"/>
  <c r="L614" i="4"/>
  <c r="A615" i="9"/>
  <c r="T611" i="4"/>
  <c r="V610" i="4"/>
  <c r="S611" i="4"/>
  <c r="U611" i="4" s="1"/>
  <c r="O613" i="4"/>
  <c r="AI271" i="4" l="1"/>
  <c r="L616" i="4" a="1"/>
  <c r="N614" i="4"/>
  <c r="Q613" i="4"/>
  <c r="P613" i="4"/>
  <c r="K615" i="4"/>
  <c r="L615" i="4"/>
  <c r="A616" i="9"/>
  <c r="T612" i="4"/>
  <c r="V611" i="4"/>
  <c r="S612" i="4"/>
  <c r="U612" i="4" s="1"/>
  <c r="O614" i="4"/>
  <c r="AI272" i="4" l="1"/>
  <c r="AH272" i="4"/>
  <c r="L617" i="4" a="1"/>
  <c r="N615" i="4"/>
  <c r="Q614" i="4"/>
  <c r="P614" i="4"/>
  <c r="L616" i="4"/>
  <c r="K616" i="4"/>
  <c r="AU346" i="4" s="1"/>
  <c r="A617" i="9"/>
  <c r="T613" i="4"/>
  <c r="V612" i="4"/>
  <c r="S613" i="4"/>
  <c r="U613" i="4" s="1"/>
  <c r="O615" i="4"/>
  <c r="AV346" i="4" l="1"/>
  <c r="L618" i="4" a="1"/>
  <c r="N616" i="4"/>
  <c r="Q615" i="4"/>
  <c r="P615" i="4"/>
  <c r="K617" i="4"/>
  <c r="L617" i="4"/>
  <c r="A618" i="9"/>
  <c r="T614" i="4"/>
  <c r="V613" i="4"/>
  <c r="S614" i="4"/>
  <c r="U614" i="4" s="1"/>
  <c r="O616" i="4"/>
  <c r="AV347" i="4" l="1"/>
  <c r="AU347" i="4"/>
  <c r="L619" i="4" a="1"/>
  <c r="N617" i="4"/>
  <c r="P616" i="4"/>
  <c r="Q616" i="4"/>
  <c r="K618" i="4"/>
  <c r="AU348" i="4" s="1"/>
  <c r="L618" i="4"/>
  <c r="A619" i="9"/>
  <c r="T615" i="4"/>
  <c r="V614" i="4"/>
  <c r="S615" i="4"/>
  <c r="U615" i="4" s="1"/>
  <c r="O617" i="4"/>
  <c r="AV348" i="4" l="1"/>
  <c r="L620" i="4" a="1"/>
  <c r="N618" i="4"/>
  <c r="P617" i="4"/>
  <c r="Q617" i="4"/>
  <c r="K619" i="4"/>
  <c r="L619" i="4"/>
  <c r="A620" i="9"/>
  <c r="T616" i="4"/>
  <c r="V615" i="4"/>
  <c r="S616" i="4"/>
  <c r="U616" i="4" s="1"/>
  <c r="O618" i="4"/>
  <c r="AV349" i="4" l="1"/>
  <c r="AU349" i="4"/>
  <c r="L621" i="4" a="1"/>
  <c r="N619" i="4"/>
  <c r="P618" i="4"/>
  <c r="Q618" i="4"/>
  <c r="K620" i="4"/>
  <c r="AU350" i="4" s="1"/>
  <c r="L620" i="4"/>
  <c r="A621" i="9"/>
  <c r="T617" i="4"/>
  <c r="V616" i="4"/>
  <c r="S617" i="4"/>
  <c r="U617" i="4" s="1"/>
  <c r="O619" i="4"/>
  <c r="AV350" i="4" l="1"/>
  <c r="L622" i="4" a="1"/>
  <c r="N620" i="4"/>
  <c r="P619" i="4"/>
  <c r="Q619" i="4"/>
  <c r="K621" i="4"/>
  <c r="L621" i="4"/>
  <c r="A622" i="9"/>
  <c r="T618" i="4"/>
  <c r="V617" i="4"/>
  <c r="S618" i="4"/>
  <c r="U618" i="4" s="1"/>
  <c r="O620" i="4"/>
  <c r="AV351" i="4" l="1"/>
  <c r="AU351" i="4"/>
  <c r="L623" i="4" a="1"/>
  <c r="N621" i="4"/>
  <c r="Q620" i="4"/>
  <c r="P620" i="4"/>
  <c r="K622" i="4"/>
  <c r="AH273" i="4" s="1"/>
  <c r="L622" i="4"/>
  <c r="A623" i="9"/>
  <c r="T619" i="4"/>
  <c r="V618" i="4"/>
  <c r="S619" i="4"/>
  <c r="U619" i="4" s="1"/>
  <c r="O621" i="4"/>
  <c r="AI273" i="4" l="1"/>
  <c r="L624" i="4" a="1"/>
  <c r="N622" i="4"/>
  <c r="Q621" i="4"/>
  <c r="P621" i="4"/>
  <c r="K623" i="4"/>
  <c r="L623" i="4"/>
  <c r="A624" i="9"/>
  <c r="T620" i="4"/>
  <c r="V619" i="4"/>
  <c r="S620" i="4"/>
  <c r="U620" i="4" s="1"/>
  <c r="O622" i="4"/>
  <c r="AV352" i="4" l="1"/>
  <c r="AU352" i="4"/>
  <c r="L625" i="4" a="1"/>
  <c r="N623" i="4"/>
  <c r="Q622" i="4"/>
  <c r="P622" i="4"/>
  <c r="K624" i="4"/>
  <c r="AU353" i="4" s="1"/>
  <c r="L624" i="4"/>
  <c r="A625" i="9"/>
  <c r="T621" i="4"/>
  <c r="V620" i="4"/>
  <c r="S621" i="4"/>
  <c r="U621" i="4" s="1"/>
  <c r="O623" i="4"/>
  <c r="AV353" i="4" l="1"/>
  <c r="L626" i="4" a="1"/>
  <c r="N624" i="4"/>
  <c r="Q623" i="4"/>
  <c r="P623" i="4"/>
  <c r="K625" i="4"/>
  <c r="L625" i="4"/>
  <c r="A626" i="9"/>
  <c r="T622" i="4"/>
  <c r="V621" i="4"/>
  <c r="S622" i="4"/>
  <c r="U622" i="4" s="1"/>
  <c r="O624" i="4"/>
  <c r="AV354" i="4" l="1"/>
  <c r="AU354" i="4"/>
  <c r="L627" i="4" a="1"/>
  <c r="N625" i="4"/>
  <c r="P624" i="4"/>
  <c r="Q624" i="4"/>
  <c r="K626" i="4"/>
  <c r="L626" i="4"/>
  <c r="A627" i="9"/>
  <c r="T623" i="4"/>
  <c r="V622" i="4"/>
  <c r="S623" i="4"/>
  <c r="U623" i="4" s="1"/>
  <c r="O625" i="4"/>
  <c r="AU355" i="4" l="1"/>
  <c r="AV355" i="4"/>
  <c r="L628" i="4" a="1"/>
  <c r="N626" i="4"/>
  <c r="P625" i="4"/>
  <c r="Q625" i="4"/>
  <c r="K627" i="4"/>
  <c r="L627" i="4"/>
  <c r="A628" i="9"/>
  <c r="T624" i="4"/>
  <c r="S624" i="4"/>
  <c r="U624" i="4" s="1"/>
  <c r="V623" i="4"/>
  <c r="O626" i="4"/>
  <c r="AV356" i="4" l="1"/>
  <c r="AU356" i="4"/>
  <c r="L629" i="4" a="1"/>
  <c r="N627" i="4"/>
  <c r="Q626" i="4"/>
  <c r="P626" i="4"/>
  <c r="K628" i="4"/>
  <c r="L628" i="4"/>
  <c r="A629" i="9"/>
  <c r="T625" i="4"/>
  <c r="V624" i="4"/>
  <c r="S625" i="4"/>
  <c r="U625" i="4" s="1"/>
  <c r="O627" i="4"/>
  <c r="AU357" i="4" l="1"/>
  <c r="AV357" i="4"/>
  <c r="L630" i="4" a="1"/>
  <c r="N628" i="4"/>
  <c r="P627" i="4"/>
  <c r="Q627" i="4"/>
  <c r="K629" i="4"/>
  <c r="L629" i="4"/>
  <c r="A630" i="9"/>
  <c r="T626" i="4"/>
  <c r="S626" i="4"/>
  <c r="U626" i="4" s="1"/>
  <c r="V625" i="4"/>
  <c r="O628" i="4"/>
  <c r="AV358" i="4" l="1"/>
  <c r="AU358" i="4"/>
  <c r="L631" i="4" a="1"/>
  <c r="N629" i="4"/>
  <c r="Q628" i="4"/>
  <c r="P628" i="4"/>
  <c r="K630" i="4"/>
  <c r="L630" i="4"/>
  <c r="A631" i="9"/>
  <c r="T627" i="4"/>
  <c r="V626" i="4"/>
  <c r="S627" i="4"/>
  <c r="U627" i="4" s="1"/>
  <c r="O629" i="4"/>
  <c r="AU359" i="4" l="1"/>
  <c r="AV359" i="4"/>
  <c r="L632" i="4" a="1"/>
  <c r="N630" i="4"/>
  <c r="Q629" i="4"/>
  <c r="P629" i="4"/>
  <c r="K631" i="4"/>
  <c r="L631" i="4"/>
  <c r="A632" i="9"/>
  <c r="T628" i="4"/>
  <c r="S628" i="4"/>
  <c r="U628" i="4" s="1"/>
  <c r="V627" i="4"/>
  <c r="O630" i="4"/>
  <c r="AI274" i="4" l="1"/>
  <c r="AH274" i="4"/>
  <c r="L633" i="4" a="1"/>
  <c r="N631" i="4"/>
  <c r="Q630" i="4"/>
  <c r="P630" i="4"/>
  <c r="K632" i="4"/>
  <c r="L632" i="4"/>
  <c r="A633" i="9"/>
  <c r="T629" i="4"/>
  <c r="V628" i="4"/>
  <c r="S629" i="4"/>
  <c r="U629" i="4" s="1"/>
  <c r="O631" i="4"/>
  <c r="AH275" i="4" l="1"/>
  <c r="AI275" i="4"/>
  <c r="L634" i="4" a="1"/>
  <c r="N632" i="4"/>
  <c r="Q631" i="4"/>
  <c r="P631" i="4"/>
  <c r="K633" i="4"/>
  <c r="L633" i="4"/>
  <c r="A634" i="9"/>
  <c r="T630" i="4"/>
  <c r="S630" i="4"/>
  <c r="U630" i="4" s="1"/>
  <c r="V629" i="4"/>
  <c r="O632" i="4"/>
  <c r="AV360" i="4" l="1"/>
  <c r="AU360" i="4"/>
  <c r="L635" i="4" a="1"/>
  <c r="N633" i="4"/>
  <c r="P632" i="4"/>
  <c r="Q632" i="4"/>
  <c r="K634" i="4"/>
  <c r="L634" i="4"/>
  <c r="A635" i="9"/>
  <c r="T631" i="4"/>
  <c r="V630" i="4"/>
  <c r="S631" i="4"/>
  <c r="U631" i="4" s="1"/>
  <c r="O633" i="4"/>
  <c r="AU361" i="4" l="1"/>
  <c r="AV361" i="4"/>
  <c r="L636" i="4" a="1"/>
  <c r="N634" i="4"/>
  <c r="P633" i="4"/>
  <c r="Q633" i="4"/>
  <c r="K635" i="4"/>
  <c r="L635" i="4"/>
  <c r="A636" i="9"/>
  <c r="T632" i="4"/>
  <c r="S632" i="4"/>
  <c r="U632" i="4" s="1"/>
  <c r="V631" i="4"/>
  <c r="O634" i="4"/>
  <c r="AI276" i="4" l="1"/>
  <c r="AH276" i="4"/>
  <c r="L637" i="4" a="1"/>
  <c r="N635" i="4"/>
  <c r="P634" i="4"/>
  <c r="Q634" i="4"/>
  <c r="K636" i="4"/>
  <c r="L636" i="4"/>
  <c r="A637" i="9"/>
  <c r="T633" i="4"/>
  <c r="V632" i="4"/>
  <c r="S633" i="4"/>
  <c r="U633" i="4" s="1"/>
  <c r="O635" i="4"/>
  <c r="AH277" i="4" l="1"/>
  <c r="AI277" i="4"/>
  <c r="L638" i="4" a="1"/>
  <c r="N636" i="4"/>
  <c r="P635" i="4"/>
  <c r="Q635" i="4"/>
  <c r="K637" i="4"/>
  <c r="L637" i="4"/>
  <c r="A638" i="9"/>
  <c r="T634" i="4"/>
  <c r="V633" i="4"/>
  <c r="S634" i="4"/>
  <c r="U634" i="4" s="1"/>
  <c r="O636" i="4"/>
  <c r="AV362" i="4" l="1"/>
  <c r="AU362" i="4"/>
  <c r="L639" i="4" a="1"/>
  <c r="N637" i="4"/>
  <c r="Q636" i="4"/>
  <c r="P636" i="4"/>
  <c r="K638" i="4"/>
  <c r="L638" i="4"/>
  <c r="A639" i="9"/>
  <c r="T635" i="4"/>
  <c r="V634" i="4"/>
  <c r="S635" i="4"/>
  <c r="U635" i="4" s="1"/>
  <c r="O637" i="4"/>
  <c r="AH278" i="4" l="1"/>
  <c r="AI278" i="4"/>
  <c r="L640" i="4" a="1"/>
  <c r="N638" i="4"/>
  <c r="Q637" i="4"/>
  <c r="P637" i="4"/>
  <c r="K639" i="4"/>
  <c r="L639" i="4"/>
  <c r="A640" i="9"/>
  <c r="T636" i="4"/>
  <c r="V635" i="4"/>
  <c r="S636" i="4"/>
  <c r="U636" i="4" s="1"/>
  <c r="O638" i="4"/>
  <c r="AI279" i="4" l="1"/>
  <c r="AH279" i="4"/>
  <c r="L641" i="4" a="1"/>
  <c r="N639" i="4"/>
  <c r="Q638" i="4"/>
  <c r="P638" i="4"/>
  <c r="K640" i="4"/>
  <c r="L640" i="4"/>
  <c r="A641" i="9"/>
  <c r="T637" i="4"/>
  <c r="V636" i="4"/>
  <c r="S637" i="4"/>
  <c r="U637" i="4" s="1"/>
  <c r="O639" i="4"/>
  <c r="AU363" i="4" l="1"/>
  <c r="AV363" i="4"/>
  <c r="L642" i="4" a="1"/>
  <c r="N640" i="4"/>
  <c r="Q639" i="4"/>
  <c r="P639" i="4"/>
  <c r="L641" i="4"/>
  <c r="K641" i="4"/>
  <c r="A642" i="9"/>
  <c r="T638" i="4"/>
  <c r="V637" i="4"/>
  <c r="S638" i="4"/>
  <c r="U638" i="4" s="1"/>
  <c r="O640" i="4"/>
  <c r="AI280" i="4" l="1"/>
  <c r="AH280" i="4"/>
  <c r="L643" i="4" a="1"/>
  <c r="N641" i="4"/>
  <c r="P640" i="4"/>
  <c r="Q640" i="4"/>
  <c r="K642" i="4"/>
  <c r="L642" i="4"/>
  <c r="A643" i="9"/>
  <c r="T639" i="4"/>
  <c r="V638" i="4"/>
  <c r="S639" i="4"/>
  <c r="U639" i="4" s="1"/>
  <c r="O641" i="4"/>
  <c r="AU364" i="4" l="1"/>
  <c r="AV364" i="4"/>
  <c r="L644" i="4" a="1"/>
  <c r="N642" i="4"/>
  <c r="P641" i="4"/>
  <c r="Q641" i="4"/>
  <c r="K643" i="4"/>
  <c r="L643" i="4"/>
  <c r="A644" i="9"/>
  <c r="T640" i="4"/>
  <c r="V639" i="4"/>
  <c r="S640" i="4"/>
  <c r="U640" i="4" s="1"/>
  <c r="O642" i="4"/>
  <c r="AV365" i="4" l="1"/>
  <c r="AU365" i="4"/>
  <c r="L645" i="4" a="1"/>
  <c r="N643" i="4"/>
  <c r="Q642" i="4"/>
  <c r="P642" i="4"/>
  <c r="K644" i="4"/>
  <c r="L644" i="4"/>
  <c r="A645" i="9"/>
  <c r="T641" i="4"/>
  <c r="V640" i="4"/>
  <c r="S641" i="4"/>
  <c r="U641" i="4" s="1"/>
  <c r="O643" i="4"/>
  <c r="AH281" i="4" l="1"/>
  <c r="AI281" i="4"/>
  <c r="L646" i="4" a="1"/>
  <c r="N644" i="4"/>
  <c r="P643" i="4"/>
  <c r="Q643" i="4"/>
  <c r="A646" i="9"/>
  <c r="K645" i="4"/>
  <c r="L645" i="4"/>
  <c r="T642" i="4"/>
  <c r="V641" i="4"/>
  <c r="S642" i="4"/>
  <c r="U642" i="4" s="1"/>
  <c r="O644" i="4"/>
  <c r="AV366" i="4" l="1"/>
  <c r="AU366" i="4"/>
  <c r="L647" i="4" a="1"/>
  <c r="N645" i="4"/>
  <c r="Q644" i="4"/>
  <c r="P644" i="4"/>
  <c r="A647" i="9"/>
  <c r="K646" i="4"/>
  <c r="L646" i="4"/>
  <c r="T643" i="4"/>
  <c r="V642" i="4"/>
  <c r="S643" i="4"/>
  <c r="U643" i="4" s="1"/>
  <c r="O645" i="4"/>
  <c r="AU367" i="4" l="1"/>
  <c r="AV367" i="4"/>
  <c r="L648" i="4" a="1"/>
  <c r="N646" i="4"/>
  <c r="Q645" i="4"/>
  <c r="P645" i="4"/>
  <c r="K647" i="4"/>
  <c r="L647" i="4"/>
  <c r="A648" i="9"/>
  <c r="T644" i="4"/>
  <c r="V643" i="4"/>
  <c r="S644" i="4"/>
  <c r="U644" i="4" s="1"/>
  <c r="O646" i="4"/>
  <c r="AI282" i="4" l="1"/>
  <c r="AH282" i="4"/>
  <c r="L649" i="4" a="1"/>
  <c r="N647" i="4"/>
  <c r="Q646" i="4"/>
  <c r="P646" i="4"/>
  <c r="K648" i="4"/>
  <c r="L648" i="4"/>
  <c r="A649" i="9"/>
  <c r="T645" i="4"/>
  <c r="V644" i="4"/>
  <c r="S645" i="4"/>
  <c r="U645" i="4" s="1"/>
  <c r="O647" i="4"/>
  <c r="AU368" i="4" l="1"/>
  <c r="AV368" i="4"/>
  <c r="L650" i="4" a="1"/>
  <c r="N648" i="4"/>
  <c r="Q647" i="4"/>
  <c r="P647" i="4"/>
  <c r="K649" i="4"/>
  <c r="L649" i="4"/>
  <c r="A650" i="9"/>
  <c r="T646" i="4"/>
  <c r="V645" i="4"/>
  <c r="S646" i="4"/>
  <c r="U646" i="4" s="1"/>
  <c r="O648" i="4"/>
  <c r="AV369" i="4" l="1"/>
  <c r="AU369" i="4"/>
  <c r="L651" i="4" a="1"/>
  <c r="N649" i="4"/>
  <c r="P648" i="4"/>
  <c r="Q648" i="4"/>
  <c r="K650" i="4"/>
  <c r="L650" i="4"/>
  <c r="A651" i="9"/>
  <c r="T647" i="4"/>
  <c r="V646" i="4"/>
  <c r="S647" i="4"/>
  <c r="U647" i="4" s="1"/>
  <c r="O649" i="4"/>
  <c r="AU370" i="4" l="1"/>
  <c r="AV370" i="4"/>
  <c r="L652" i="4" a="1"/>
  <c r="N650" i="4"/>
  <c r="P649" i="4"/>
  <c r="Q649" i="4"/>
  <c r="K651" i="4"/>
  <c r="L651" i="4"/>
  <c r="A652" i="9"/>
  <c r="T648" i="4"/>
  <c r="S648" i="4"/>
  <c r="U648" i="4" s="1"/>
  <c r="V647" i="4"/>
  <c r="O650" i="4"/>
  <c r="AI283" i="4" l="1"/>
  <c r="AH283" i="4"/>
  <c r="L653" i="4" a="1"/>
  <c r="N651" i="4"/>
  <c r="P650" i="4"/>
  <c r="Q650" i="4"/>
  <c r="K652" i="4"/>
  <c r="L652" i="4"/>
  <c r="A653" i="9"/>
  <c r="T649" i="4"/>
  <c r="V648" i="4"/>
  <c r="S649" i="4"/>
  <c r="U649" i="4" s="1"/>
  <c r="O651" i="4"/>
  <c r="AU371" i="4" l="1"/>
  <c r="AV371" i="4"/>
  <c r="L654" i="4" a="1"/>
  <c r="N652" i="4"/>
  <c r="P651" i="4"/>
  <c r="Q651" i="4"/>
  <c r="K653" i="4"/>
  <c r="L653" i="4"/>
  <c r="A654" i="9"/>
  <c r="T650" i="4"/>
  <c r="S650" i="4"/>
  <c r="U650" i="4" s="1"/>
  <c r="V649" i="4"/>
  <c r="O652" i="4"/>
  <c r="AI284" i="4" l="1"/>
  <c r="AH284" i="4"/>
  <c r="L655" i="4" a="1"/>
  <c r="N653" i="4"/>
  <c r="Q652" i="4"/>
  <c r="P652" i="4"/>
  <c r="K654" i="4"/>
  <c r="L654" i="4"/>
  <c r="AV372" i="4" s="1"/>
  <c r="A655" i="9"/>
  <c r="T651" i="4"/>
  <c r="V650" i="4"/>
  <c r="S651" i="4"/>
  <c r="U651" i="4" s="1"/>
  <c r="O653" i="4"/>
  <c r="AU372" i="4" l="1"/>
  <c r="L656" i="4" a="1"/>
  <c r="N654" i="4"/>
  <c r="Q653" i="4"/>
  <c r="P653" i="4"/>
  <c r="K655" i="4"/>
  <c r="L655" i="4"/>
  <c r="A656" i="9"/>
  <c r="T652" i="4"/>
  <c r="V651" i="4"/>
  <c r="S652" i="4"/>
  <c r="U652" i="4" s="1"/>
  <c r="O654" i="4"/>
  <c r="AU373" i="4" l="1"/>
  <c r="AV373" i="4"/>
  <c r="L657" i="4" a="1"/>
  <c r="N655" i="4"/>
  <c r="Q654" i="4"/>
  <c r="P654" i="4"/>
  <c r="L656" i="4"/>
  <c r="AV374" i="4" s="1"/>
  <c r="K656" i="4"/>
  <c r="A657" i="9"/>
  <c r="T653" i="4"/>
  <c r="V652" i="4"/>
  <c r="S653" i="4"/>
  <c r="U653" i="4" s="1"/>
  <c r="O655" i="4"/>
  <c r="AU374" i="4" l="1"/>
  <c r="L658" i="4" a="1"/>
  <c r="N656" i="4"/>
  <c r="Q655" i="4"/>
  <c r="P655" i="4"/>
  <c r="K657" i="4"/>
  <c r="L657" i="4"/>
  <c r="A658" i="9"/>
  <c r="T654" i="4"/>
  <c r="V653" i="4"/>
  <c r="S654" i="4"/>
  <c r="U654" i="4" s="1"/>
  <c r="O656" i="4"/>
  <c r="AI285" i="4" l="1"/>
  <c r="AH285" i="4"/>
  <c r="L659" i="4" a="1"/>
  <c r="N657" i="4"/>
  <c r="P656" i="4"/>
  <c r="Q656" i="4"/>
  <c r="K658" i="4"/>
  <c r="L658" i="4"/>
  <c r="AV375" i="4" s="1"/>
  <c r="A659" i="9"/>
  <c r="T655" i="4"/>
  <c r="V654" i="4"/>
  <c r="S655" i="4"/>
  <c r="U655" i="4" s="1"/>
  <c r="O657" i="4"/>
  <c r="AU375" i="4" l="1"/>
  <c r="L660" i="4" a="1"/>
  <c r="N658" i="4"/>
  <c r="P657" i="4"/>
  <c r="Q657" i="4"/>
  <c r="K659" i="4"/>
  <c r="L659" i="4"/>
  <c r="A660" i="9"/>
  <c r="T656" i="4"/>
  <c r="V655" i="4"/>
  <c r="S656" i="4"/>
  <c r="U656" i="4" s="1"/>
  <c r="O658" i="4"/>
  <c r="AV376" i="4" l="1"/>
  <c r="AU376" i="4"/>
  <c r="L661" i="4" a="1"/>
  <c r="N659" i="4"/>
  <c r="Q658" i="4"/>
  <c r="P658" i="4"/>
  <c r="K660" i="4"/>
  <c r="L660" i="4"/>
  <c r="AV377" i="4" s="1"/>
  <c r="A661" i="9"/>
  <c r="T657" i="4"/>
  <c r="V656" i="4"/>
  <c r="S657" i="4"/>
  <c r="U657" i="4" s="1"/>
  <c r="O659" i="4"/>
  <c r="AU377" i="4" l="1"/>
  <c r="L662" i="4" a="1"/>
  <c r="N660" i="4"/>
  <c r="P659" i="4"/>
  <c r="O660" i="4"/>
  <c r="Q659" i="4"/>
  <c r="K661" i="4"/>
  <c r="L661" i="4"/>
  <c r="A662" i="9"/>
  <c r="T658" i="4"/>
  <c r="V657" i="4"/>
  <c r="S658" i="4"/>
  <c r="U658" i="4" s="1"/>
  <c r="AU378" i="4" l="1"/>
  <c r="AV378" i="4"/>
  <c r="L663" i="4" a="1"/>
  <c r="N661" i="4"/>
  <c r="Q660" i="4"/>
  <c r="O661" i="4"/>
  <c r="P660" i="4"/>
  <c r="K662" i="4"/>
  <c r="L662" i="4"/>
  <c r="AV379" i="4" s="1"/>
  <c r="A663" i="9"/>
  <c r="T659" i="4"/>
  <c r="V658" i="4"/>
  <c r="S659" i="4"/>
  <c r="U659" i="4" s="1"/>
  <c r="AU379" i="4" l="1"/>
  <c r="L664" i="4" a="1"/>
  <c r="L664" i="4" s="1"/>
  <c r="AI287" i="4" s="1"/>
  <c r="K664" i="4"/>
  <c r="AH287" i="4" s="1"/>
  <c r="N662" i="4"/>
  <c r="Q661" i="4"/>
  <c r="O662" i="4"/>
  <c r="P661" i="4"/>
  <c r="K663" i="4"/>
  <c r="L663" i="4"/>
  <c r="A664" i="9"/>
  <c r="T660" i="4"/>
  <c r="V659" i="4"/>
  <c r="S660" i="4"/>
  <c r="U660" i="4" s="1"/>
  <c r="AI286" i="4" l="1"/>
  <c r="AH286" i="4"/>
  <c r="L665" i="4" a="1"/>
  <c r="L665" i="4" s="1"/>
  <c r="AV380" i="4" s="1"/>
  <c r="K665" i="4"/>
  <c r="N663" i="4"/>
  <c r="Q662" i="4"/>
  <c r="O663" i="4"/>
  <c r="P662" i="4"/>
  <c r="A665" i="9"/>
  <c r="T661" i="4"/>
  <c r="V660" i="4"/>
  <c r="S661" i="4"/>
  <c r="U661" i="4" s="1"/>
  <c r="AU380" i="4" l="1"/>
  <c r="T662" i="4"/>
  <c r="K666" i="4"/>
  <c r="L666" i="4" a="1"/>
  <c r="L666" i="4" s="1"/>
  <c r="N664" i="4"/>
  <c r="Q663" i="4"/>
  <c r="P663" i="4"/>
  <c r="O664" i="4"/>
  <c r="A666" i="9"/>
  <c r="V661" i="4"/>
  <c r="S662" i="4"/>
  <c r="U662" i="4" s="1"/>
  <c r="AI288" i="4" l="1"/>
  <c r="AH288" i="4"/>
  <c r="K667" i="4"/>
  <c r="L667" i="4" a="1"/>
  <c r="L667" i="4" s="1"/>
  <c r="AV381" i="4" s="1"/>
  <c r="V662" i="4"/>
  <c r="T663" i="4"/>
  <c r="N665" i="4"/>
  <c r="P664" i="4"/>
  <c r="Q664" i="4"/>
  <c r="O665" i="4"/>
  <c r="A667" i="9"/>
  <c r="S663" i="4"/>
  <c r="U663" i="4" s="1"/>
  <c r="AU381" i="4" l="1"/>
  <c r="L668" i="4" a="1"/>
  <c r="L668" i="4" s="1"/>
  <c r="K668" i="4"/>
  <c r="N666" i="4"/>
  <c r="P665" i="4"/>
  <c r="Q665" i="4"/>
  <c r="O666" i="4"/>
  <c r="V663" i="4"/>
  <c r="T664" i="4"/>
  <c r="S664" i="4"/>
  <c r="U664" i="4" s="1"/>
  <c r="A668" i="9"/>
  <c r="AU382" i="4" l="1"/>
  <c r="AV382" i="4"/>
  <c r="K669" i="4"/>
  <c r="L669" i="4" a="1"/>
  <c r="L669" i="4" s="1"/>
  <c r="AI289" i="4" s="1"/>
  <c r="S665" i="4"/>
  <c r="U665" i="4" s="1"/>
  <c r="T665" i="4"/>
  <c r="V664" i="4"/>
  <c r="N667" i="4"/>
  <c r="O667" i="4"/>
  <c r="P666" i="4"/>
  <c r="Q666" i="4"/>
  <c r="A669" i="9"/>
  <c r="AH289" i="4" l="1"/>
  <c r="K670" i="4"/>
  <c r="L670" i="4" a="1"/>
  <c r="L670" i="4" s="1"/>
  <c r="N668" i="4"/>
  <c r="O668" i="4"/>
  <c r="P667" i="4"/>
  <c r="Q667" i="4"/>
  <c r="S666" i="4"/>
  <c r="U666" i="4" s="1"/>
  <c r="T666" i="4"/>
  <c r="V665" i="4"/>
  <c r="A670" i="9"/>
  <c r="AI290" i="4" l="1"/>
  <c r="AH290" i="4"/>
  <c r="L671" i="4" a="1"/>
  <c r="L671" i="4" s="1"/>
  <c r="AI291" i="4" s="1"/>
  <c r="K671" i="4"/>
  <c r="S667" i="4"/>
  <c r="U667" i="4" s="1"/>
  <c r="V666" i="4"/>
  <c r="T667" i="4"/>
  <c r="N669" i="4"/>
  <c r="Q668" i="4"/>
  <c r="P668" i="4"/>
  <c r="O669" i="4"/>
  <c r="A671" i="9"/>
  <c r="AH291" i="4" l="1"/>
  <c r="K672" i="4"/>
  <c r="L672" i="4" a="1"/>
  <c r="L672" i="4" s="1"/>
  <c r="N670" i="4"/>
  <c r="Q669" i="4"/>
  <c r="O670" i="4"/>
  <c r="P669" i="4"/>
  <c r="S668" i="4"/>
  <c r="U668" i="4" s="1"/>
  <c r="V667" i="4"/>
  <c r="T668" i="4"/>
  <c r="A672" i="9"/>
  <c r="AV383" i="4" l="1"/>
  <c r="AU383" i="4"/>
  <c r="L673" i="4" a="1"/>
  <c r="L673" i="4" s="1"/>
  <c r="AV384" i="4" s="1"/>
  <c r="K673" i="4"/>
  <c r="S669" i="4"/>
  <c r="U669" i="4" s="1"/>
  <c r="V668" i="4"/>
  <c r="T669" i="4"/>
  <c r="N671" i="4"/>
  <c r="Q670" i="4"/>
  <c r="O671" i="4"/>
  <c r="P670" i="4"/>
  <c r="A673" i="9"/>
  <c r="AU384" i="4" l="1"/>
  <c r="K674" i="4"/>
  <c r="L674" i="4" a="1"/>
  <c r="L674" i="4" s="1"/>
  <c r="N672" i="4"/>
  <c r="Q671" i="4"/>
  <c r="O672" i="4"/>
  <c r="P671" i="4"/>
  <c r="S670" i="4"/>
  <c r="U670" i="4" s="1"/>
  <c r="V669" i="4"/>
  <c r="T670" i="4"/>
  <c r="A674" i="9"/>
  <c r="AV385" i="4" l="1"/>
  <c r="AU385" i="4"/>
  <c r="K675" i="4"/>
  <c r="L675" i="4" a="1"/>
  <c r="L675" i="4" s="1"/>
  <c r="AV386" i="4" s="1"/>
  <c r="S671" i="4"/>
  <c r="U671" i="4" s="1"/>
  <c r="V670" i="4"/>
  <c r="T671" i="4"/>
  <c r="N673" i="4"/>
  <c r="P672" i="4"/>
  <c r="Q672" i="4"/>
  <c r="O673" i="4"/>
  <c r="A675" i="9"/>
  <c r="AU386" i="4" l="1"/>
  <c r="L676" i="4" a="1"/>
  <c r="L676" i="4" s="1"/>
  <c r="K676" i="4"/>
  <c r="N674" i="4"/>
  <c r="P673" i="4"/>
  <c r="Q673" i="4"/>
  <c r="O674" i="4"/>
  <c r="S672" i="4"/>
  <c r="U672" i="4" s="1"/>
  <c r="V671" i="4"/>
  <c r="T672" i="4"/>
  <c r="A676" i="9"/>
  <c r="AU387" i="4" l="1"/>
  <c r="AV387" i="4"/>
  <c r="K677" i="4"/>
  <c r="L677" i="4" a="1"/>
  <c r="L677" i="4" s="1"/>
  <c r="AI292" i="4" s="1"/>
  <c r="S673" i="4"/>
  <c r="U673" i="4" s="1"/>
  <c r="T673" i="4"/>
  <c r="V672" i="4"/>
  <c r="N675" i="4"/>
  <c r="O675" i="4"/>
  <c r="Q674" i="4"/>
  <c r="P674" i="4"/>
  <c r="A677" i="9"/>
  <c r="AH292" i="4" l="1"/>
  <c r="K678" i="4"/>
  <c r="L678" i="4" a="1"/>
  <c r="L678" i="4" s="1"/>
  <c r="N676" i="4"/>
  <c r="O676" i="4"/>
  <c r="P675" i="4"/>
  <c r="Q675" i="4"/>
  <c r="S674" i="4"/>
  <c r="U674" i="4" s="1"/>
  <c r="T674" i="4"/>
  <c r="V673" i="4"/>
  <c r="A678" i="9"/>
  <c r="AV388" i="4" l="1"/>
  <c r="AU388" i="4"/>
  <c r="L679" i="4" a="1"/>
  <c r="L679" i="4" s="1"/>
  <c r="AI293" i="4" s="1"/>
  <c r="K679" i="4"/>
  <c r="S675" i="4"/>
  <c r="U675" i="4" s="1"/>
  <c r="V674" i="4"/>
  <c r="T675" i="4"/>
  <c r="N677" i="4"/>
  <c r="Q676" i="4"/>
  <c r="O677" i="4"/>
  <c r="P676" i="4"/>
  <c r="A679" i="9"/>
  <c r="AH293" i="4" l="1"/>
  <c r="L680" i="4" a="1"/>
  <c r="L680" i="4" s="1"/>
  <c r="K680" i="4"/>
  <c r="N678" i="4"/>
  <c r="Q677" i="4"/>
  <c r="O678" i="4"/>
  <c r="P677" i="4"/>
  <c r="S676" i="4"/>
  <c r="U676" i="4" s="1"/>
  <c r="V675" i="4"/>
  <c r="T676" i="4"/>
  <c r="A680" i="9"/>
  <c r="AU389" i="4" l="1"/>
  <c r="AV389" i="4"/>
  <c r="L681" i="4" a="1"/>
  <c r="L681" i="4" s="1"/>
  <c r="AV390" i="4" s="1"/>
  <c r="K681" i="4"/>
  <c r="S677" i="4"/>
  <c r="U677" i="4" s="1"/>
  <c r="V676" i="4"/>
  <c r="T677" i="4"/>
  <c r="N679" i="4"/>
  <c r="Q678" i="4"/>
  <c r="P678" i="4"/>
  <c r="O679" i="4"/>
  <c r="A681" i="9"/>
  <c r="AU390" i="4" l="1"/>
  <c r="L682" i="4" a="1"/>
  <c r="L682" i="4" s="1"/>
  <c r="K682" i="4"/>
  <c r="N680" i="4"/>
  <c r="Q679" i="4"/>
  <c r="O680" i="4"/>
  <c r="P679" i="4"/>
  <c r="S678" i="4"/>
  <c r="U678" i="4" s="1"/>
  <c r="V677" i="4"/>
  <c r="T678" i="4"/>
  <c r="A682" i="9"/>
  <c r="AH294" i="4" l="1"/>
  <c r="AI294" i="4"/>
  <c r="K683" i="4"/>
  <c r="L683" i="4" a="1"/>
  <c r="L683" i="4" s="1"/>
  <c r="AV391" i="4" s="1"/>
  <c r="S679" i="4"/>
  <c r="U679" i="4" s="1"/>
  <c r="V678" i="4"/>
  <c r="T679" i="4"/>
  <c r="N681" i="4"/>
  <c r="P680" i="4"/>
  <c r="Q680" i="4"/>
  <c r="O681" i="4"/>
  <c r="A683" i="9"/>
  <c r="AU391" i="4" l="1"/>
  <c r="L684" i="4" a="1"/>
  <c r="L684" i="4" s="1"/>
  <c r="K684" i="4"/>
  <c r="N682" i="4"/>
  <c r="P681" i="4"/>
  <c r="Q681" i="4"/>
  <c r="O682" i="4"/>
  <c r="S680" i="4"/>
  <c r="U680" i="4" s="1"/>
  <c r="V679" i="4"/>
  <c r="T680" i="4"/>
  <c r="A684" i="9"/>
  <c r="AH295" i="4" l="1"/>
  <c r="AI295" i="4"/>
  <c r="L685" i="4" a="1"/>
  <c r="L685" i="4" s="1"/>
  <c r="AV392" i="4" s="1"/>
  <c r="K685" i="4"/>
  <c r="N683" i="4"/>
  <c r="P682" i="4"/>
  <c r="Q682" i="4"/>
  <c r="O683" i="4"/>
  <c r="S681" i="4"/>
  <c r="U681" i="4" s="1"/>
  <c r="T681" i="4"/>
  <c r="V680" i="4"/>
  <c r="A685" i="9"/>
  <c r="AU392" i="4" l="1"/>
  <c r="K686" i="4"/>
  <c r="L686" i="4" a="1"/>
  <c r="L686" i="4" s="1"/>
  <c r="S682" i="4"/>
  <c r="U682" i="4" s="1"/>
  <c r="T682" i="4"/>
  <c r="V681" i="4"/>
  <c r="N684" i="4"/>
  <c r="P683" i="4"/>
  <c r="O684" i="4"/>
  <c r="Q683" i="4"/>
  <c r="A686" i="9"/>
  <c r="AV393" i="4" l="1"/>
  <c r="AU393" i="4"/>
  <c r="L687" i="4" a="1"/>
  <c r="L687" i="4" s="1"/>
  <c r="AI296" i="4" s="1"/>
  <c r="K687" i="4"/>
  <c r="N685" i="4"/>
  <c r="Q684" i="4"/>
  <c r="O685" i="4"/>
  <c r="P684" i="4"/>
  <c r="S683" i="4"/>
  <c r="U683" i="4" s="1"/>
  <c r="V682" i="4"/>
  <c r="T683" i="4"/>
  <c r="A687" i="9"/>
  <c r="AH296" i="4" l="1"/>
  <c r="K688" i="4"/>
  <c r="L688" i="4" a="1"/>
  <c r="L688" i="4" s="1"/>
  <c r="S684" i="4"/>
  <c r="U684" i="4" s="1"/>
  <c r="V683" i="4"/>
  <c r="T684" i="4"/>
  <c r="N686" i="4"/>
  <c r="Q685" i="4"/>
  <c r="O686" i="4"/>
  <c r="P685" i="4"/>
  <c r="A688" i="9"/>
  <c r="AI297" i="4" l="1"/>
  <c r="AH297" i="4"/>
  <c r="L689" i="4" a="1"/>
  <c r="L689" i="4" s="1"/>
  <c r="AV394" i="4" s="1"/>
  <c r="K689" i="4"/>
  <c r="S685" i="4"/>
  <c r="U685" i="4" s="1"/>
  <c r="V684" i="4"/>
  <c r="T685" i="4"/>
  <c r="N687" i="4"/>
  <c r="Q686" i="4"/>
  <c r="O687" i="4"/>
  <c r="P686" i="4"/>
  <c r="A689" i="9"/>
  <c r="AU394" i="4" l="1"/>
  <c r="L690" i="4" a="1"/>
  <c r="L690" i="4" s="1"/>
  <c r="K690" i="4"/>
  <c r="N688" i="4"/>
  <c r="O688" i="4"/>
  <c r="Q687" i="4"/>
  <c r="P687" i="4"/>
  <c r="S686" i="4"/>
  <c r="U686" i="4" s="1"/>
  <c r="V685" i="4"/>
  <c r="T686" i="4"/>
  <c r="A690" i="9"/>
  <c r="AU395" i="4" l="1"/>
  <c r="AV395" i="4"/>
  <c r="L691" i="4" a="1"/>
  <c r="L691" i="4" s="1"/>
  <c r="AI298" i="4" s="1"/>
  <c r="K691" i="4"/>
  <c r="S687" i="4"/>
  <c r="U687" i="4" s="1"/>
  <c r="V686" i="4"/>
  <c r="T687" i="4"/>
  <c r="N689" i="4"/>
  <c r="P688" i="4"/>
  <c r="Q688" i="4"/>
  <c r="O689" i="4"/>
  <c r="A691" i="9"/>
  <c r="AH298" i="4" l="1"/>
  <c r="F27" i="3"/>
  <c r="G27" i="3"/>
  <c r="H27" i="3"/>
  <c r="I27" i="3"/>
  <c r="J27" i="3"/>
  <c r="C27" i="3"/>
  <c r="K76" i="3" s="1"/>
  <c r="D27" i="3"/>
  <c r="E27" i="3"/>
  <c r="L692" i="4" a="1"/>
  <c r="L692" i="4" s="1"/>
  <c r="K692" i="4"/>
  <c r="L66" i="3" s="1" a="1"/>
  <c r="L66" i="3" s="1"/>
  <c r="N690" i="4"/>
  <c r="P689" i="4"/>
  <c r="Q689" i="4"/>
  <c r="O690" i="4"/>
  <c r="S688" i="4"/>
  <c r="U688" i="4" s="1"/>
  <c r="V687" i="4"/>
  <c r="T688" i="4"/>
  <c r="N64" i="3" l="1"/>
  <c r="N65" i="3"/>
  <c r="N66" i="3" a="1"/>
  <c r="N66" i="3" s="1"/>
  <c r="N54" i="3"/>
  <c r="N53" i="3" a="1"/>
  <c r="N53" i="3" s="1"/>
  <c r="L53" i="3" a="1"/>
  <c r="L53" i="3" s="1"/>
  <c r="L64" i="3"/>
  <c r="L65" i="3"/>
  <c r="L54" i="3"/>
  <c r="AU396" i="4"/>
  <c r="K72" i="3"/>
  <c r="K74" i="3"/>
  <c r="K73" i="3" a="1"/>
  <c r="K73" i="3" s="1"/>
  <c r="AV396" i="4"/>
  <c r="D13" i="3"/>
  <c r="J13" i="3"/>
  <c r="I13" i="3"/>
  <c r="C13" i="3"/>
  <c r="E13" i="3"/>
  <c r="G13" i="3"/>
  <c r="F13" i="3"/>
  <c r="H13" i="3"/>
  <c r="K18" i="3" a="1"/>
  <c r="N691" i="4"/>
  <c r="O691" i="4"/>
  <c r="Q690" i="4"/>
  <c r="P690" i="4"/>
  <c r="S689" i="4"/>
  <c r="U689" i="4" s="1"/>
  <c r="T689" i="4"/>
  <c r="V688" i="4"/>
  <c r="K27" i="3"/>
  <c r="K75" i="3" l="1"/>
  <c r="N67" i="3"/>
  <c r="N55" i="3"/>
  <c r="L55" i="3"/>
  <c r="L67" i="3"/>
  <c r="J41" i="3"/>
  <c r="C41" i="3"/>
  <c r="K77" i="3" s="1"/>
  <c r="E41" i="3"/>
  <c r="I41" i="3"/>
  <c r="H41" i="3"/>
  <c r="G41" i="3"/>
  <c r="F41" i="3"/>
  <c r="D41" i="3"/>
  <c r="K21" i="3"/>
  <c r="K20" i="3"/>
  <c r="K23" i="3"/>
  <c r="K18" i="3"/>
  <c r="K19" i="3"/>
  <c r="K25" i="3"/>
  <c r="K22" i="3"/>
  <c r="K24" i="3"/>
  <c r="S690" i="4"/>
  <c r="U690" i="4" s="1"/>
  <c r="T690" i="4"/>
  <c r="V689" i="4"/>
  <c r="N692" i="4"/>
  <c r="O692" i="4"/>
  <c r="P691" i="4"/>
  <c r="Q691" i="4"/>
  <c r="K83" i="3" a="1"/>
  <c r="K83" i="3" s="1"/>
  <c r="K80" i="3" a="1"/>
  <c r="K80" i="3" s="1"/>
  <c r="K81" i="3" s="1"/>
  <c r="L18" i="3" a="1"/>
  <c r="K13" i="3"/>
  <c r="K79" i="3" a="1"/>
  <c r="K79" i="3" s="1"/>
  <c r="K4" i="3" a="1"/>
  <c r="K84" i="3"/>
  <c r="K82" i="3"/>
  <c r="K85" i="3" l="1"/>
  <c r="O693" i="4"/>
  <c r="N693" i="4"/>
  <c r="Q692" i="4"/>
  <c r="P692" i="4"/>
  <c r="S691" i="4"/>
  <c r="U691" i="4" s="1"/>
  <c r="V690" i="4"/>
  <c r="T691" i="4"/>
  <c r="L25" i="3"/>
  <c r="L20" i="3"/>
  <c r="L22" i="3"/>
  <c r="L18" i="3"/>
  <c r="L23" i="3"/>
  <c r="L21" i="3"/>
  <c r="L24" i="3"/>
  <c r="L19" i="3"/>
  <c r="L26" i="3"/>
  <c r="K41" i="3"/>
  <c r="K9" i="3"/>
  <c r="K8" i="3"/>
  <c r="K5" i="3"/>
  <c r="K10" i="3"/>
  <c r="K4" i="3"/>
  <c r="K11" i="3"/>
  <c r="K6" i="3"/>
  <c r="K7" i="3"/>
  <c r="K32" i="3" a="1"/>
  <c r="L4" i="3" a="1"/>
  <c r="P693" i="4" l="1"/>
  <c r="O694" i="4"/>
  <c r="Q693" i="4"/>
  <c r="N694" i="4"/>
  <c r="S692" i="4"/>
  <c r="U692" i="4" s="1"/>
  <c r="V691" i="4"/>
  <c r="T692" i="4"/>
  <c r="L32" i="3" a="1"/>
  <c r="L34" i="3" s="1"/>
  <c r="L6" i="3"/>
  <c r="L9" i="3"/>
  <c r="L12" i="3"/>
  <c r="L10" i="3"/>
  <c r="L5" i="3"/>
  <c r="L7" i="3"/>
  <c r="L8" i="3"/>
  <c r="L11" i="3"/>
  <c r="L4" i="3"/>
  <c r="K35" i="3"/>
  <c r="K37" i="3"/>
  <c r="K36" i="3"/>
  <c r="K32" i="3"/>
  <c r="K39" i="3"/>
  <c r="K33" i="3"/>
  <c r="K34" i="3"/>
  <c r="K38" i="3"/>
  <c r="P694" i="4" l="1"/>
  <c r="O695" i="4"/>
  <c r="Q694" i="4"/>
  <c r="N695" i="4"/>
  <c r="T693" i="4"/>
  <c r="S693" i="4"/>
  <c r="U693" i="4" s="1"/>
  <c r="V692" i="4"/>
  <c r="L40" i="3"/>
  <c r="L35" i="3"/>
  <c r="L39" i="3"/>
  <c r="L33" i="3"/>
  <c r="L32" i="3"/>
  <c r="L37" i="3"/>
  <c r="L38" i="3"/>
  <c r="L36" i="3"/>
  <c r="O696" i="4" l="1"/>
  <c r="Q695" i="4"/>
  <c r="P695" i="4"/>
  <c r="N696" i="4"/>
  <c r="V693" i="4"/>
  <c r="T694" i="4"/>
  <c r="S694" i="4"/>
  <c r="U694" i="4" s="1"/>
  <c r="P696" i="4" l="1"/>
  <c r="O697" i="4"/>
  <c r="Q696" i="4"/>
  <c r="N697" i="4"/>
  <c r="S695" i="4"/>
  <c r="U695" i="4" s="1"/>
  <c r="V694" i="4"/>
  <c r="T695" i="4"/>
  <c r="V695" i="4" l="1"/>
  <c r="T696" i="4"/>
  <c r="S696" i="4"/>
  <c r="U696" i="4" s="1"/>
  <c r="O698" i="4"/>
  <c r="P697" i="4"/>
  <c r="Q697" i="4"/>
  <c r="N698" i="4"/>
  <c r="P698" i="4" l="1"/>
  <c r="Q698" i="4"/>
  <c r="O699" i="4"/>
  <c r="N699" i="4"/>
  <c r="V696" i="4"/>
  <c r="T697" i="4"/>
  <c r="S697" i="4"/>
  <c r="U697" i="4" s="1"/>
  <c r="V697" i="4" l="1"/>
  <c r="T698" i="4"/>
  <c r="S698" i="4"/>
  <c r="U698" i="4" s="1"/>
  <c r="P699" i="4"/>
  <c r="O700" i="4"/>
  <c r="Q699" i="4"/>
  <c r="N700" i="4"/>
  <c r="P700" i="4" l="1"/>
  <c r="Q700" i="4"/>
  <c r="O701" i="4"/>
  <c r="N701" i="4"/>
  <c r="V698" i="4"/>
  <c r="T699" i="4"/>
  <c r="S699" i="4"/>
  <c r="U699" i="4" s="1"/>
  <c r="V699" i="4" l="1"/>
  <c r="T700" i="4"/>
  <c r="S700" i="4"/>
  <c r="U700" i="4" s="1"/>
  <c r="P701" i="4"/>
  <c r="Q701" i="4"/>
  <c r="O702" i="4"/>
  <c r="N702" i="4"/>
  <c r="P702" i="4" l="1"/>
  <c r="O703" i="4"/>
  <c r="Q702" i="4"/>
  <c r="N703" i="4"/>
  <c r="V700" i="4"/>
  <c r="T701" i="4"/>
  <c r="S701" i="4"/>
  <c r="U701" i="4" s="1"/>
  <c r="V701" i="4" l="1"/>
  <c r="T702" i="4"/>
  <c r="S702" i="4"/>
  <c r="U702" i="4" s="1"/>
  <c r="P703" i="4"/>
  <c r="Q703" i="4"/>
  <c r="O704" i="4"/>
  <c r="N704" i="4"/>
  <c r="V702" i="4" l="1"/>
  <c r="T703" i="4"/>
  <c r="S703" i="4"/>
  <c r="U703" i="4" s="1"/>
  <c r="P704" i="4"/>
  <c r="Q704" i="4"/>
  <c r="O705" i="4"/>
  <c r="N705" i="4"/>
  <c r="P705" i="4" l="1"/>
  <c r="Q705" i="4"/>
  <c r="O706" i="4"/>
  <c r="N706" i="4"/>
  <c r="V703" i="4"/>
  <c r="T704" i="4"/>
  <c r="S704" i="4"/>
  <c r="U704" i="4" s="1"/>
  <c r="P706" i="4" l="1"/>
  <c r="Q706" i="4"/>
  <c r="O707" i="4"/>
  <c r="N707" i="4"/>
  <c r="V704" i="4"/>
  <c r="T705" i="4"/>
  <c r="S705" i="4"/>
  <c r="U705" i="4" s="1"/>
  <c r="V705" i="4" l="1"/>
  <c r="T706" i="4"/>
  <c r="S706" i="4"/>
  <c r="U706" i="4" s="1"/>
  <c r="O708" i="4"/>
  <c r="P707" i="4"/>
  <c r="Q707" i="4"/>
  <c r="N708" i="4"/>
  <c r="P708" i="4" l="1"/>
  <c r="O709" i="4"/>
  <c r="Q708" i="4"/>
  <c r="N709" i="4"/>
  <c r="V706" i="4"/>
  <c r="T707" i="4"/>
  <c r="S707" i="4"/>
  <c r="U707" i="4" s="1"/>
  <c r="V707" i="4" l="1"/>
  <c r="T708" i="4"/>
  <c r="S708" i="4"/>
  <c r="U708" i="4" s="1"/>
  <c r="P709" i="4"/>
  <c r="Q709" i="4"/>
  <c r="O710" i="4"/>
  <c r="N710" i="4"/>
  <c r="P710" i="4" l="1"/>
  <c r="O711" i="4"/>
  <c r="Q710" i="4"/>
  <c r="N711" i="4"/>
  <c r="V708" i="4"/>
  <c r="T709" i="4"/>
  <c r="S709" i="4"/>
  <c r="U709" i="4" s="1"/>
  <c r="V709" i="4" l="1"/>
  <c r="T710" i="4"/>
  <c r="S710" i="4"/>
  <c r="U710" i="4" s="1"/>
  <c r="P711" i="4"/>
  <c r="Q711" i="4"/>
  <c r="O712" i="4"/>
  <c r="N712" i="4"/>
  <c r="P712" i="4" l="1"/>
  <c r="Q712" i="4"/>
  <c r="O713" i="4"/>
  <c r="N713" i="4"/>
  <c r="V710" i="4"/>
  <c r="T711" i="4"/>
  <c r="S711" i="4"/>
  <c r="U711" i="4" s="1"/>
  <c r="V711" i="4" l="1"/>
  <c r="T712" i="4"/>
  <c r="S712" i="4"/>
  <c r="U712" i="4" s="1"/>
  <c r="Q713" i="4"/>
  <c r="O714" i="4"/>
  <c r="P713" i="4"/>
  <c r="N714" i="4"/>
  <c r="P714" i="4" l="1"/>
  <c r="Q714" i="4"/>
  <c r="O715" i="4"/>
  <c r="N715" i="4"/>
  <c r="V712" i="4"/>
  <c r="T713" i="4"/>
  <c r="S713" i="4"/>
  <c r="U713" i="4" s="1"/>
  <c r="V713" i="4" l="1"/>
  <c r="T714" i="4"/>
  <c r="S714" i="4"/>
  <c r="U714" i="4" s="1"/>
  <c r="P715" i="4"/>
  <c r="Q715" i="4"/>
  <c r="O716" i="4"/>
  <c r="N716" i="4"/>
  <c r="V714" i="4" l="1"/>
  <c r="T715" i="4"/>
  <c r="S715" i="4"/>
  <c r="U715" i="4" s="1"/>
  <c r="Q716" i="4"/>
  <c r="O717" i="4"/>
  <c r="P716" i="4"/>
  <c r="N717" i="4"/>
  <c r="P717" i="4" l="1"/>
  <c r="Q717" i="4"/>
  <c r="O718" i="4"/>
  <c r="N718" i="4"/>
  <c r="V715" i="4"/>
  <c r="T716" i="4"/>
  <c r="S716" i="4"/>
  <c r="U716" i="4" s="1"/>
  <c r="V716" i="4" l="1"/>
  <c r="T717" i="4"/>
  <c r="S717" i="4"/>
  <c r="U717" i="4" s="1"/>
  <c r="P718" i="4"/>
  <c r="Q718" i="4"/>
  <c r="O719" i="4"/>
  <c r="N719" i="4"/>
  <c r="P719" i="4" l="1"/>
  <c r="O720" i="4"/>
  <c r="Q719" i="4"/>
  <c r="N720" i="4"/>
  <c r="V717" i="4"/>
  <c r="T718" i="4"/>
  <c r="S718" i="4"/>
  <c r="U718" i="4" s="1"/>
  <c r="V718" i="4" l="1"/>
  <c r="T719" i="4"/>
  <c r="S719" i="4"/>
  <c r="U719" i="4" s="1"/>
  <c r="P720" i="4"/>
  <c r="Q720" i="4"/>
  <c r="O721" i="4"/>
  <c r="N721" i="4"/>
  <c r="P721" i="4" l="1"/>
  <c r="Q721" i="4"/>
  <c r="O722" i="4"/>
  <c r="N722" i="4"/>
  <c r="V719" i="4"/>
  <c r="T720" i="4"/>
  <c r="S720" i="4"/>
  <c r="U720" i="4" s="1"/>
  <c r="V720" i="4" l="1"/>
  <c r="T721" i="4"/>
  <c r="S721" i="4"/>
  <c r="U721" i="4" s="1"/>
  <c r="Q722" i="4"/>
  <c r="O723" i="4"/>
  <c r="P722" i="4"/>
  <c r="N723" i="4"/>
  <c r="P723" i="4" l="1"/>
  <c r="O724" i="4"/>
  <c r="Q723" i="4"/>
  <c r="N724" i="4"/>
  <c r="V721" i="4"/>
  <c r="T722" i="4"/>
  <c r="S722" i="4"/>
  <c r="U722" i="4" s="1"/>
  <c r="V722" i="4" l="1"/>
  <c r="T723" i="4"/>
  <c r="S723" i="4"/>
  <c r="U723" i="4" s="1"/>
  <c r="P724" i="4"/>
  <c r="Q724" i="4"/>
  <c r="O725" i="4"/>
  <c r="N725" i="4"/>
  <c r="V723" i="4" l="1"/>
  <c r="T724" i="4"/>
  <c r="S724" i="4"/>
  <c r="U724" i="4" s="1"/>
  <c r="P725" i="4"/>
  <c r="O726" i="4"/>
  <c r="Q725" i="4"/>
  <c r="N726" i="4"/>
  <c r="P726" i="4" l="1"/>
  <c r="Q726" i="4"/>
  <c r="O727" i="4"/>
  <c r="N727" i="4"/>
  <c r="V724" i="4"/>
  <c r="T725" i="4"/>
  <c r="S725" i="4"/>
  <c r="U725" i="4" s="1"/>
  <c r="V725" i="4" l="1"/>
  <c r="T726" i="4"/>
  <c r="S726" i="4"/>
  <c r="U726" i="4" s="1"/>
  <c r="P727" i="4"/>
  <c r="Q727" i="4"/>
  <c r="O728" i="4"/>
  <c r="N728" i="4"/>
  <c r="V726" i="4" l="1"/>
  <c r="T727" i="4"/>
  <c r="S727" i="4"/>
  <c r="U727" i="4" s="1"/>
  <c r="P728" i="4"/>
  <c r="Q728" i="4"/>
  <c r="O729" i="4"/>
  <c r="N729" i="4"/>
  <c r="Q729" i="4" l="1"/>
  <c r="O730" i="4"/>
  <c r="P729" i="4"/>
  <c r="N730" i="4"/>
  <c r="V727" i="4"/>
  <c r="T728" i="4"/>
  <c r="S728" i="4"/>
  <c r="U728" i="4" s="1"/>
  <c r="V728" i="4" l="1"/>
  <c r="T729" i="4"/>
  <c r="S729" i="4"/>
  <c r="U729" i="4" s="1"/>
  <c r="P730" i="4"/>
  <c r="Q730" i="4"/>
  <c r="O731" i="4"/>
  <c r="N731" i="4"/>
  <c r="P731" i="4" l="1"/>
  <c r="Q731" i="4"/>
  <c r="O732" i="4"/>
  <c r="N732" i="4"/>
  <c r="V729" i="4"/>
  <c r="T730" i="4"/>
  <c r="S730" i="4"/>
  <c r="U730" i="4" s="1"/>
  <c r="V730" i="4" l="1"/>
  <c r="T731" i="4"/>
  <c r="S731" i="4"/>
  <c r="U731" i="4" s="1"/>
  <c r="P732" i="4"/>
  <c r="Q732" i="4"/>
  <c r="O733" i="4"/>
  <c r="N733" i="4"/>
  <c r="P733" i="4" l="1"/>
  <c r="Q733" i="4"/>
  <c r="O734" i="4"/>
  <c r="N734" i="4"/>
  <c r="V731" i="4"/>
  <c r="T732" i="4"/>
  <c r="S732" i="4"/>
  <c r="U732" i="4" s="1"/>
  <c r="V732" i="4" l="1"/>
  <c r="T733" i="4"/>
  <c r="S733" i="4"/>
  <c r="U733" i="4" s="1"/>
  <c r="O735" i="4"/>
  <c r="P734" i="4"/>
  <c r="Q734" i="4"/>
  <c r="N735" i="4"/>
  <c r="P735" i="4" l="1"/>
  <c r="Q735" i="4"/>
  <c r="O736" i="4"/>
  <c r="N736" i="4"/>
  <c r="V733" i="4"/>
  <c r="T734" i="4"/>
  <c r="S734" i="4"/>
  <c r="U734" i="4" s="1"/>
  <c r="V734" i="4" l="1"/>
  <c r="T735" i="4"/>
  <c r="S735" i="4"/>
  <c r="U735" i="4" s="1"/>
  <c r="P736" i="4"/>
  <c r="O737" i="4"/>
  <c r="Q736" i="4"/>
  <c r="N737" i="4"/>
  <c r="Q737" i="4" l="1"/>
  <c r="O738" i="4"/>
  <c r="P737" i="4"/>
  <c r="N738" i="4"/>
  <c r="V735" i="4"/>
  <c r="T736" i="4"/>
  <c r="S736" i="4"/>
  <c r="U736" i="4" s="1"/>
  <c r="V736" i="4" l="1"/>
  <c r="T737" i="4"/>
  <c r="S737" i="4"/>
  <c r="U737" i="4" s="1"/>
  <c r="P738" i="4"/>
  <c r="Q738" i="4"/>
  <c r="O739" i="4"/>
  <c r="N739" i="4"/>
  <c r="P739" i="4" l="1"/>
  <c r="O740" i="4"/>
  <c r="Q739" i="4"/>
  <c r="N740" i="4"/>
  <c r="V737" i="4"/>
  <c r="T738" i="4"/>
  <c r="S738" i="4"/>
  <c r="U738" i="4" s="1"/>
  <c r="V738" i="4" l="1"/>
  <c r="T739" i="4"/>
  <c r="S739" i="4"/>
  <c r="U739" i="4" s="1"/>
  <c r="P740" i="4"/>
  <c r="O741" i="4"/>
  <c r="Q740" i="4"/>
  <c r="N741" i="4"/>
  <c r="P741" i="4" l="1"/>
  <c r="Q741" i="4"/>
  <c r="O742" i="4"/>
  <c r="N742" i="4"/>
  <c r="V739" i="4"/>
  <c r="T740" i="4"/>
  <c r="S740" i="4"/>
  <c r="U740" i="4" s="1"/>
  <c r="V740" i="4" l="1"/>
  <c r="T741" i="4"/>
  <c r="S741" i="4"/>
  <c r="U741" i="4" s="1"/>
  <c r="P742" i="4"/>
  <c r="O743" i="4"/>
  <c r="Q742" i="4"/>
  <c r="N743" i="4"/>
  <c r="O744" i="4" l="1"/>
  <c r="Q743" i="4"/>
  <c r="P743" i="4"/>
  <c r="N744" i="4"/>
  <c r="V741" i="4"/>
  <c r="T742" i="4"/>
  <c r="S742" i="4"/>
  <c r="U742" i="4" s="1"/>
  <c r="V742" i="4" l="1"/>
  <c r="T743" i="4"/>
  <c r="S743" i="4"/>
  <c r="U743" i="4" s="1"/>
  <c r="P744" i="4"/>
  <c r="Q744" i="4"/>
  <c r="O745" i="4"/>
  <c r="N745" i="4"/>
  <c r="V743" i="4" l="1"/>
  <c r="T744" i="4"/>
  <c r="S744" i="4"/>
  <c r="U744" i="4" s="1"/>
  <c r="P745" i="4"/>
  <c r="Q745" i="4"/>
  <c r="O746" i="4"/>
  <c r="N746" i="4"/>
  <c r="P746" i="4" l="1"/>
  <c r="O747" i="4"/>
  <c r="Q746" i="4"/>
  <c r="N747" i="4"/>
  <c r="V744" i="4"/>
  <c r="T745" i="4"/>
  <c r="S745" i="4"/>
  <c r="U745" i="4" s="1"/>
  <c r="P747" i="4" l="1"/>
  <c r="Q747" i="4"/>
  <c r="O748" i="4"/>
  <c r="N748" i="4"/>
  <c r="V745" i="4"/>
  <c r="T746" i="4"/>
  <c r="S746" i="4"/>
  <c r="U746" i="4" s="1"/>
  <c r="V746" i="4" l="1"/>
  <c r="T747" i="4"/>
  <c r="S747" i="4"/>
  <c r="U747" i="4" s="1"/>
  <c r="P748" i="4"/>
  <c r="Q748" i="4"/>
  <c r="O749" i="4"/>
  <c r="N749" i="4"/>
  <c r="P749" i="4" l="1"/>
  <c r="Q749" i="4"/>
  <c r="O750" i="4"/>
  <c r="N750" i="4"/>
  <c r="V747" i="4"/>
  <c r="T748" i="4"/>
  <c r="S748" i="4"/>
  <c r="U748" i="4" s="1"/>
  <c r="V748" i="4" l="1"/>
  <c r="T749" i="4"/>
  <c r="S749" i="4"/>
  <c r="U749" i="4" s="1"/>
  <c r="P750" i="4"/>
  <c r="Q750" i="4"/>
  <c r="O751" i="4"/>
  <c r="L56" i="3" s="1" a="1"/>
  <c r="L56" i="3" s="1"/>
  <c r="L57" i="3" s="1"/>
  <c r="N751" i="4"/>
  <c r="V749" i="4" l="1"/>
  <c r="T750" i="4"/>
  <c r="S750" i="4"/>
  <c r="U750" i="4" s="1"/>
  <c r="P751" i="4"/>
  <c r="L58" i="3" s="1"/>
  <c r="L60" i="3" s="1"/>
  <c r="Q751" i="4"/>
  <c r="L61" i="3" s="1"/>
  <c r="L62" i="3" l="1"/>
  <c r="L63" i="3"/>
  <c r="L59" i="3"/>
  <c r="V750" i="4"/>
  <c r="T751" i="4"/>
  <c r="S751" i="4"/>
  <c r="V751" i="4" l="1"/>
  <c r="N61" i="3" s="1"/>
  <c r="U751" i="4"/>
  <c r="N58" i="3" s="1"/>
  <c r="N56" i="3" a="1"/>
  <c r="N56" i="3" s="1"/>
  <c r="N57" i="3" s="1"/>
  <c r="N59" i="3" l="1"/>
  <c r="N60" i="3"/>
  <c r="N62" i="3"/>
  <c r="N6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<sst xmlns="http://schemas.openxmlformats.org/spreadsheetml/2006/main" count="607" uniqueCount="116">
  <si>
    <t>Down Var</t>
  </si>
  <si>
    <t>VOLA</t>
  </si>
  <si>
    <t>Dynamic Put Spread</t>
  </si>
  <si>
    <t>VRR</t>
  </si>
  <si>
    <t>GW Dispersion</t>
  </si>
  <si>
    <t>Corr Hedge</t>
  </si>
  <si>
    <t>Def Var</t>
  </si>
  <si>
    <t>Weighted Hedges</t>
  </si>
  <si>
    <t>Portfolio Weightings</t>
  </si>
  <si>
    <t>Notional Weights (Billions)</t>
  </si>
  <si>
    <t>Percentage Weights</t>
  </si>
  <si>
    <t>Strategy Weights</t>
  </si>
  <si>
    <t>Return Statistics (Monthly Returns)</t>
  </si>
  <si>
    <t>Weighted Strats</t>
  </si>
  <si>
    <t>Annualized Ret</t>
  </si>
  <si>
    <t>Annualized Vol</t>
  </si>
  <si>
    <t>Ret/Vol</t>
  </si>
  <si>
    <t>Max DD</t>
  </si>
  <si>
    <t>Ret/Max DD</t>
  </si>
  <si>
    <t>Max 1M DD</t>
  </si>
  <si>
    <t>Max 1M DD Date</t>
  </si>
  <si>
    <t>Max 3M DD</t>
  </si>
  <si>
    <t>Max 3M DD Date</t>
  </si>
  <si>
    <t>Skew</t>
  </si>
  <si>
    <t>Avg Pos Ret/Avg Neg Ret</t>
  </si>
  <si>
    <t>Downside Deviation</t>
  </si>
  <si>
    <t>Sortino Ratio</t>
  </si>
  <si>
    <t>Hedging Framework Metrics (Monthly Returns)</t>
  </si>
  <si>
    <t>Benefit Count</t>
  </si>
  <si>
    <t>Benefit Median</t>
  </si>
  <si>
    <t>Benefit Mean</t>
  </si>
  <si>
    <t>Convexity Count</t>
  </si>
  <si>
    <t>Convexity Median</t>
  </si>
  <si>
    <t>Convexity Mean</t>
  </si>
  <si>
    <t>Cost Count</t>
  </si>
  <si>
    <t>Cost Median</t>
  </si>
  <si>
    <t>Cost Mean</t>
  </si>
  <si>
    <t>Return Statistics (Weekly Returns)</t>
  </si>
  <si>
    <t>Hedging Framework Metrics (Weekly Returns)</t>
  </si>
  <si>
    <t>Decay Days (50% retrace)</t>
  </si>
  <si>
    <t>Decay Days (25% retrace)</t>
  </si>
  <si>
    <t>Decay Days (10% retrace)</t>
  </si>
  <si>
    <t>Index Level</t>
  </si>
  <si>
    <t>Rolling</t>
  </si>
  <si>
    <t>3M</t>
  </si>
  <si>
    <t>1M</t>
  </si>
  <si>
    <t>Historical Sell-offs</t>
  </si>
  <si>
    <t>Start</t>
  </si>
  <si>
    <t>End</t>
  </si>
  <si>
    <t>Financial Crisis</t>
  </si>
  <si>
    <t>2008-05-19</t>
  </si>
  <si>
    <t>2009-03-09</t>
  </si>
  <si>
    <t>European Sovereign Debt Crisis</t>
  </si>
  <si>
    <t>2010-04-23</t>
  </si>
  <si>
    <t>2010-07-02</t>
  </si>
  <si>
    <t>US Debt Downgrade</t>
  </si>
  <si>
    <t>2011-07-07</t>
  </si>
  <si>
    <t>2011-10-03</t>
  </si>
  <si>
    <t>China weakness concerns</t>
  </si>
  <si>
    <t>2015-08-10</t>
  </si>
  <si>
    <t>2015-08-25</t>
  </si>
  <si>
    <t>Drop in oil prices, China Instability</t>
  </si>
  <si>
    <t>2015-12-29</t>
  </si>
  <si>
    <t>2016-02-11</t>
  </si>
  <si>
    <t>Feb 2018 Flash Crash</t>
  </si>
  <si>
    <t>2018-01-26</t>
  </si>
  <si>
    <t>2018-02-08</t>
  </si>
  <si>
    <t>Q4 2018</t>
  </si>
  <si>
    <t>2018-09-20</t>
  </si>
  <si>
    <t>2018-12-24</t>
  </si>
  <si>
    <t>Coronavirus Pandemic</t>
  </si>
  <si>
    <t>2020-02-19</t>
  </si>
  <si>
    <t>2020-03-23</t>
  </si>
  <si>
    <t>M1WD Index</t>
  </si>
  <si>
    <t>FVA</t>
  </si>
  <si>
    <t>Def Term Premia</t>
  </si>
  <si>
    <t>FVA + Def Term Premia</t>
  </si>
  <si>
    <t>M1WD</t>
  </si>
  <si>
    <t>M1WD Index &lt; 0</t>
  </si>
  <si>
    <t>M1WD Index &gt;=0</t>
  </si>
  <si>
    <t>Weighted Strats w/o Euro Strat</t>
  </si>
  <si>
    <t>Euro Strat</t>
  </si>
  <si>
    <t>Weighted Hedges w/o Euro Strat</t>
  </si>
  <si>
    <t>M1WD Index &gt; 0</t>
  </si>
  <si>
    <t>Downside Reliability</t>
  </si>
  <si>
    <t>Correlation of 750 Historical Observations (2008-01-13 to 2022-05-29)</t>
  </si>
  <si>
    <t>Correlation of 750 Historical Observations (2008-01-13 to 2022-05-29) where M1WD &lt; 0</t>
  </si>
  <si>
    <t>Correlation of 750 Historical Observations (2008-01-13 to 2022-05-29) where M1WD &gt; 0</t>
  </si>
  <si>
    <t>Ret/Max 1M DD</t>
  </si>
  <si>
    <t>Ret/Max 3M DD</t>
  </si>
  <si>
    <t>Benefit Cum</t>
  </si>
  <si>
    <t>Upside Reliability</t>
  </si>
  <si>
    <t>Convexity Cum</t>
  </si>
  <si>
    <t>Cost Cum</t>
  </si>
  <si>
    <t>Correlation of 173 Historical Observations (2008-01-31 to 2022-05-31)</t>
  </si>
  <si>
    <t>Correlation of 172 Historical Observations (2008-02-29 to 2022-05-31)</t>
  </si>
  <si>
    <t>Correlation of 172 Historical Observations (2008-02-29 to 2022-05-31) where M1WD &lt; 0</t>
  </si>
  <si>
    <t>Correlation of 172 Historical Observations (2008-02-29 to 2022-05-31) where M1WD &gt; 0</t>
  </si>
  <si>
    <t>Correlation of 422 Historical Observations (2008-01-13 to 2022-05-29) where M1WD &gt; 0</t>
  </si>
  <si>
    <t>Correlation of 327 Historical Observations (2008-01-13 to 2022-05-29) where M1WD &lt; 0</t>
  </si>
  <si>
    <t>Correlation of 749 Historical Observations (2008-01-13 to 2022-05-29)</t>
  </si>
  <si>
    <t>Correlation of 66 Historical Observations (2008-01-31 to 2022-05-31) where M1WD &lt; 0</t>
  </si>
  <si>
    <t>Correlation of 96 Historical Observations (2008-01-31 to 2022-05-31) where M1WD &gt; 0</t>
  </si>
  <si>
    <t>Quintile</t>
  </si>
  <si>
    <t>M1WD Monthly Returns Ranking</t>
  </si>
  <si>
    <t>Bottom</t>
  </si>
  <si>
    <t>2nd</t>
  </si>
  <si>
    <t>3rd</t>
  </si>
  <si>
    <t>4th</t>
  </si>
  <si>
    <t>Top</t>
  </si>
  <si>
    <t>Decile</t>
  </si>
  <si>
    <t>5th</t>
  </si>
  <si>
    <t>6th</t>
  </si>
  <si>
    <t>7th</t>
  </si>
  <si>
    <t>8th</t>
  </si>
  <si>
    <t>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</si>
</sst>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10" fontId="0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5" borderId="0" xfId="0" applyFill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65" fontId="0" fillId="2" borderId="0" xfId="2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  <xf numFmtId="164" fontId="0" fillId="0" borderId="0" xfId="0" applyNumberFormat="1"/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top"/>
    </xf>
    <xf numFmtId="10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0" fontId="0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2" borderId="0" xfId="0" applyNumberFormat="1" applyFill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3">
    <cellStyle name="Currency" xfId="2" builtinId="4"/>
    <cellStyle name="Normal" xfId="0" builtinId="0"/>
    <cellStyle name="Percent" xfId="1" builtinId="5"/>
  </cellStyles>
  <dxfs count="42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  <dxf>
      <numFmt numFmtId="166" formatCode="mm/dd/yyyy"/>
    </dxf>
    <dxf>
      <numFmt numFmtId="166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  <dxf>
      <font>
        <color rgb="FF006100"/>
      </font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67" formatCode="d\ mmmm\ yyyy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color rgb="FF006100"/>
      </font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67" formatCode="d\ mmmm\ yyyy"/>
    </dxf>
    <dxf>
      <numFmt numFmtId="166" formatCode="mm/dd/yyyy"/>
    </dxf>
    <dxf>
      <numFmt numFmtId="166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  <dxf>
      <numFmt numFmtId="166" formatCode="mm/dd/yyyy"/>
    </dxf>
    <dxf>
      <numFmt numFmtId="14" formatCode="0.00%"/>
    </dxf>
    <dxf>
      <numFmt numFmtId="166" formatCode="mm/dd/yyyy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68" formatCode="\$##0.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  <dxf>
      <numFmt numFmtId="166" formatCode="mm/dd/yyyy"/>
    </dxf>
    <dxf>
      <numFmt numFmtId="166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  <dxf>
      <numFmt numFmtId="166" formatCode="mm/dd/yyyy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68" formatCode="\$##0.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" formatCode="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67" formatCode="d\ mmmm\ yyyy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:ALM85"/>
  <sheetViews>
    <sheetView tabSelected="1" zoomScale="96" zoomScaleNormal="96" workbookViewId="0">
      <selection activeCell="B2" sqref="B2"/>
    </sheetView>
  </sheetViews>
  <sheetFormatPr defaultRowHeight="14.5" x14ac:dyDescent="0.35"/>
  <cols>
    <col min="1" max="1" width="17.36328125" style="1" customWidth="1"/>
    <col min="2" max="2" width="32.26953125" style="4" customWidth="1"/>
    <col min="3" max="1001" width="22.7265625" style="1" customWidth="1"/>
  </cols>
  <sheetData>
    <row r="2" spans="1:1001" ht="18.5" x14ac:dyDescent="0.45">
      <c r="B2" s="3" t="s">
        <v>94</v>
      </c>
    </row>
    <row r="3" spans="1:1001" s="9" customFormat="1" x14ac:dyDescent="0.35">
      <c r="A3" s="6"/>
      <c r="B3" s="7"/>
      <c r="C3" s="8" t="s">
        <v>77</v>
      </c>
      <c r="D3" s="8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14" t="str">
        <f>$K$45</f>
        <v>FVA + Def Term Premia</v>
      </c>
      <c r="L3" s="8" t="s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</row>
    <row r="4" spans="1:1001" x14ac:dyDescent="0.35">
      <c r="B4" s="5" t="s">
        <v>77</v>
      </c>
      <c r="C4" s="41">
        <f>CORREL('Monthly Historical Returns'!$B$3:$B$175,'Monthly Historical Returns'!B$3:B$175)</f>
        <v>1</v>
      </c>
      <c r="D4" s="41">
        <f>CORREL('Monthly Historical Returns'!$B$3:$B$175,'Monthly Historical Returns'!C$3:C$175)</f>
        <v>-0.36279978375903699</v>
      </c>
      <c r="E4" s="41">
        <f>CORREL('Monthly Historical Returns'!$B$3:$B$175,'Monthly Historical Returns'!D$3:D$175)</f>
        <v>-0.46320621457980637</v>
      </c>
      <c r="F4" s="41">
        <f>CORREL('Monthly Historical Returns'!$B$3:$B$175,'Monthly Historical Returns'!E$3:E$175)</f>
        <v>-0.83490266706981409</v>
      </c>
      <c r="G4" s="41">
        <f>CORREL('Monthly Historical Returns'!$B$3:$B$175,'Monthly Historical Returns'!F$3:F$175)</f>
        <v>1.5914400881779135E-2</v>
      </c>
      <c r="H4" s="41">
        <f>CORREL('Monthly Historical Returns'!$B$3:$B$175,'Monthly Historical Returns'!G$3:G$175)</f>
        <v>-0.30070212251758044</v>
      </c>
      <c r="I4" s="41">
        <f>CORREL('Monthly Historical Returns'!$B$3:$B$175,'Monthly Historical Returns'!H$3:H$175)</f>
        <v>-0.26887705561210745</v>
      </c>
      <c r="J4" s="41">
        <f>CORREL('Monthly Historical Returns'!$B$3:$B$175,'Monthly Historical Returns'!I$3:I$175)</f>
        <v>0.11247849290711975</v>
      </c>
      <c r="K4" s="1">
        <f t="array" ref="K4:K11">TRANSPOSE(C12:J12)</f>
        <v>-0.56659574306659932</v>
      </c>
      <c r="L4" s="1">
        <f t="array" ref="L4:L12">TRANSPOSE(C13:K13)</f>
        <v>-0.47194626925831951</v>
      </c>
    </row>
    <row r="5" spans="1:1001" x14ac:dyDescent="0.35">
      <c r="B5" s="5" t="s">
        <v>0</v>
      </c>
      <c r="C5" s="1">
        <f t="array" ref="C5:C11">TRANSPOSE(D4:J4)</f>
        <v>-0.36279978375903699</v>
      </c>
      <c r="D5" s="41">
        <f>CORREL('Monthly Historical Returns'!$C$3:$C$175,'Monthly Historical Returns'!C$3:C$175)</f>
        <v>1</v>
      </c>
      <c r="E5" s="41">
        <f>CORREL('Monthly Historical Returns'!$C$3:$C$175,'Monthly Historical Returns'!D$3:D$175)</f>
        <v>0.88914339823610811</v>
      </c>
      <c r="F5" s="41">
        <f>CORREL('Monthly Historical Returns'!$C$3:$C$175,'Monthly Historical Returns'!E$3:E$175)</f>
        <v>7.0122577094630031E-2</v>
      </c>
      <c r="G5" s="41">
        <f>CORREL('Monthly Historical Returns'!$C$3:$C$175,'Monthly Historical Returns'!F$3:F$175)</f>
        <v>1.537925333016891E-2</v>
      </c>
      <c r="H5" s="41">
        <f>CORREL('Monthly Historical Returns'!$C$3:$C$175,'Monthly Historical Returns'!G$3:G$175)</f>
        <v>0.53656107577203893</v>
      </c>
      <c r="I5" s="41">
        <f>CORREL('Monthly Historical Returns'!$C$3:$C$175,'Monthly Historical Returns'!H$3:H$175)</f>
        <v>0.66240678630785255</v>
      </c>
      <c r="J5" s="41">
        <f>CORREL('Monthly Historical Returns'!$C$3:$C$175,'Monthly Historical Returns'!I$3:I$175)</f>
        <v>0.21987408915565515</v>
      </c>
      <c r="K5" s="1">
        <v>0.69354018952561836</v>
      </c>
      <c r="L5" s="1">
        <v>0.90747363701566419</v>
      </c>
    </row>
    <row r="6" spans="1:1001" x14ac:dyDescent="0.35">
      <c r="B6" s="5" t="s">
        <v>1</v>
      </c>
      <c r="C6" s="1">
        <v>-0.46320621457980637</v>
      </c>
      <c r="D6" s="1">
        <f t="array" ref="D6:D11">TRANSPOSE(E5:J5)</f>
        <v>0.88914339823610811</v>
      </c>
      <c r="E6" s="41">
        <f>CORREL('Monthly Historical Returns'!$D$3:$D$175,'Monthly Historical Returns'!D$3:D$175)</f>
        <v>0.99999999999999989</v>
      </c>
      <c r="F6" s="41">
        <f>CORREL('Monthly Historical Returns'!$D$3:$D$175,'Monthly Historical Returns'!E$3:E$175)</f>
        <v>0.19241128763791338</v>
      </c>
      <c r="G6" s="41">
        <f>CORREL('Monthly Historical Returns'!$D$3:$D$175,'Monthly Historical Returns'!F$3:F$175)</f>
        <v>3.8350808828140674E-2</v>
      </c>
      <c r="H6" s="41">
        <f>CORREL('Monthly Historical Returns'!$D$3:$D$175,'Monthly Historical Returns'!G$3:G$175)</f>
        <v>0.5475660327784091</v>
      </c>
      <c r="I6" s="41">
        <f>CORREL('Monthly Historical Returns'!$D$3:$D$175,'Monthly Historical Returns'!H$3:H$175)</f>
        <v>0.77764172001889864</v>
      </c>
      <c r="J6" s="41">
        <f>CORREL('Monthly Historical Returns'!$D$3:$D$175,'Monthly Historical Returns'!I$3:I$175)</f>
        <v>0.39897515647191195</v>
      </c>
      <c r="K6" s="1">
        <v>0.67983486825685258</v>
      </c>
      <c r="L6" s="1">
        <v>0.96406438096527558</v>
      </c>
    </row>
    <row r="7" spans="1:1001" x14ac:dyDescent="0.35">
      <c r="B7" s="5" t="s">
        <v>2</v>
      </c>
      <c r="C7" s="1">
        <v>-0.83490266706981409</v>
      </c>
      <c r="D7" s="1">
        <v>7.0122577094630031E-2</v>
      </c>
      <c r="E7" s="1">
        <f t="array" ref="E7:E11">TRANSPOSE(F6:J6)</f>
        <v>0.19241128763791338</v>
      </c>
      <c r="F7" s="41">
        <f>CORREL('Monthly Historical Returns'!$E$3:$E$175,'Monthly Historical Returns'!E$3:E$175)</f>
        <v>1.0000000000000002</v>
      </c>
      <c r="G7" s="41">
        <f>CORREL('Monthly Historical Returns'!$E$3:$E$175,'Monthly Historical Returns'!F$3:F$175)</f>
        <v>-9.1422270919226129E-3</v>
      </c>
      <c r="H7" s="41">
        <f>CORREL('Monthly Historical Returns'!$E$3:$E$175,'Monthly Historical Returns'!G$3:G$175)</f>
        <v>0.19187577833204461</v>
      </c>
      <c r="I7" s="41">
        <f>CORREL('Monthly Historical Returns'!$E$3:$E$175,'Monthly Historical Returns'!H$3:H$175)</f>
        <v>8.1880447776642468E-2</v>
      </c>
      <c r="J7" s="41">
        <f>CORREL('Monthly Historical Returns'!$E$3:$E$175,'Monthly Historical Returns'!I$3:I$175)</f>
        <v>-0.11052330467907213</v>
      </c>
      <c r="K7" s="1">
        <v>0.42166416920287092</v>
      </c>
      <c r="L7" s="1">
        <v>0.23652405535960522</v>
      </c>
    </row>
    <row r="8" spans="1:1001" x14ac:dyDescent="0.35">
      <c r="B8" s="5" t="s">
        <v>3</v>
      </c>
      <c r="C8" s="1">
        <v>1.5914400881779135E-2</v>
      </c>
      <c r="D8" s="1">
        <v>1.537925333016891E-2</v>
      </c>
      <c r="E8" s="1">
        <v>3.8350808828140674E-2</v>
      </c>
      <c r="F8" s="1">
        <f t="array" ref="F8:F11">TRANSPOSE(G7:J7)</f>
        <v>-9.1422270919226129E-3</v>
      </c>
      <c r="G8" s="41">
        <f>CORREL('Monthly Historical Returns'!$F$3:$F$175,'Monthly Historical Returns'!F$3:F$175)</f>
        <v>0.99999999999999989</v>
      </c>
      <c r="H8" s="41">
        <f>CORREL('Monthly Historical Returns'!$F$3:$F$175,'Monthly Historical Returns'!G$3:G$175)</f>
        <v>8.537273321400124E-2</v>
      </c>
      <c r="I8" s="41">
        <f>CORREL('Monthly Historical Returns'!$F$3:$F$175,'Monthly Historical Returns'!H$3:H$175)</f>
        <v>-5.5993847788686893E-2</v>
      </c>
      <c r="J8" s="41">
        <f>CORREL('Monthly Historical Returns'!$F$3:$F$175,'Monthly Historical Returns'!I$3:I$175)</f>
        <v>8.5981026937082317E-2</v>
      </c>
      <c r="K8" s="1">
        <v>9.6903728579951706E-3</v>
      </c>
      <c r="L8" s="1">
        <v>0.21022303170518225</v>
      </c>
    </row>
    <row r="9" spans="1:1001" x14ac:dyDescent="0.35">
      <c r="B9" s="5" t="s">
        <v>4</v>
      </c>
      <c r="C9" s="1">
        <v>-0.30070212251758044</v>
      </c>
      <c r="D9" s="1">
        <v>0.53656107577203893</v>
      </c>
      <c r="E9" s="1">
        <v>0.5475660327784091</v>
      </c>
      <c r="F9" s="1">
        <v>0.19187577833204461</v>
      </c>
      <c r="G9" s="1">
        <f t="array" ref="G9:G11">TRANSPOSE(H8:J8)</f>
        <v>8.537273321400124E-2</v>
      </c>
      <c r="H9" s="41">
        <f>CORREL('Monthly Historical Returns'!$G$3:$G$175,'Monthly Historical Returns'!G$3:G$175)</f>
        <v>1</v>
      </c>
      <c r="I9" s="41">
        <f>CORREL('Monthly Historical Returns'!$G$3:$G$175,'Monthly Historical Returns'!H$3:H$175)</f>
        <v>0.30012704063974655</v>
      </c>
      <c r="J9" s="41">
        <f>CORREL('Monthly Historical Returns'!$G$3:$G$175,'Monthly Historical Returns'!I$3:I$175)</f>
        <v>0.14497008722313703</v>
      </c>
      <c r="K9" s="1">
        <v>0.53858703841456801</v>
      </c>
      <c r="L9" s="1">
        <v>0.62551181502060249</v>
      </c>
    </row>
    <row r="10" spans="1:1001" x14ac:dyDescent="0.35">
      <c r="B10" s="5" t="s">
        <v>5</v>
      </c>
      <c r="C10" s="1">
        <v>-0.26887705561210745</v>
      </c>
      <c r="D10" s="1">
        <v>0.66240678630785255</v>
      </c>
      <c r="E10" s="1">
        <v>0.77764172001889864</v>
      </c>
      <c r="F10" s="1">
        <v>8.1880447776642468E-2</v>
      </c>
      <c r="G10" s="1">
        <v>-5.5993847788686893E-2</v>
      </c>
      <c r="H10" s="1">
        <f t="array" ref="H10:H11">TRANSPOSE(I9:J9)</f>
        <v>0.30012704063974655</v>
      </c>
      <c r="I10" s="41">
        <f>CORREL('Monthly Historical Returns'!$H$3:$H$175,'Monthly Historical Returns'!H$3:H$175)</f>
        <v>1</v>
      </c>
      <c r="J10" s="41">
        <f>CORREL('Monthly Historical Returns'!$H$3:$H$175,'Monthly Historical Returns'!I$3:I$175)</f>
        <v>0.51258820922007919</v>
      </c>
      <c r="K10" s="1">
        <v>0.35757255743720401</v>
      </c>
      <c r="L10" s="1">
        <v>0.75607487763156078</v>
      </c>
    </row>
    <row r="11" spans="1:1001" x14ac:dyDescent="0.35">
      <c r="B11" s="5" t="s">
        <v>6</v>
      </c>
      <c r="C11" s="1">
        <v>0.11247849290711975</v>
      </c>
      <c r="D11" s="1">
        <v>0.21987408915565515</v>
      </c>
      <c r="E11" s="1">
        <v>0.39897515647191195</v>
      </c>
      <c r="F11" s="1">
        <v>-0.11052330467907213</v>
      </c>
      <c r="G11" s="1">
        <v>8.5981026937082317E-2</v>
      </c>
      <c r="H11" s="1">
        <v>0.14497008722313703</v>
      </c>
      <c r="I11" s="41">
        <f>J10</f>
        <v>0.51258820922007919</v>
      </c>
      <c r="J11" s="1">
        <v>1</v>
      </c>
      <c r="K11" s="1">
        <v>7.0226584649521653E-2</v>
      </c>
      <c r="L11" s="1">
        <v>0.42302073450764427</v>
      </c>
    </row>
    <row r="12" spans="1:1001" x14ac:dyDescent="0.35">
      <c r="B12" s="26" t="str">
        <f>$K$45</f>
        <v>FVA + Def Term Premia</v>
      </c>
      <c r="C12" s="1">
        <f>CORREL('Monthly Historical Returns'!$J$3:$J$175,'Monthly Historical Returns'!B$3:B$175)</f>
        <v>-0.56659574306659932</v>
      </c>
      <c r="D12" s="35">
        <f>CORREL('Monthly Historical Returns'!$J$3:$J$175,'Monthly Historical Returns'!C$3:C$175)</f>
        <v>0.69354018952561836</v>
      </c>
      <c r="E12" s="35">
        <f>CORREL('Monthly Historical Returns'!$J$3:$J$175,'Monthly Historical Returns'!D$3:D$175)</f>
        <v>0.67983486825685258</v>
      </c>
      <c r="F12" s="35">
        <f>CORREL('Monthly Historical Returns'!$J$3:$J$175,'Monthly Historical Returns'!E$3:E$175)</f>
        <v>0.42166416920287092</v>
      </c>
      <c r="G12" s="35">
        <f>CORREL('Monthly Historical Returns'!$J$3:$J$175,'Monthly Historical Returns'!F$3:F$175)</f>
        <v>9.6903728579951706E-3</v>
      </c>
      <c r="H12" s="35">
        <f>CORREL('Monthly Historical Returns'!$J$3:$J$175,'Monthly Historical Returns'!G$3:G$175)</f>
        <v>0.53858703841456801</v>
      </c>
      <c r="I12" s="35">
        <f>CORREL('Monthly Historical Returns'!$J$3:$J$175,'Monthly Historical Returns'!H$3:H$175)</f>
        <v>0.35757255743720401</v>
      </c>
      <c r="J12" s="35">
        <f>CORREL('Monthly Historical Returns'!$J$3:$J$175,'Monthly Historical Returns'!I$3:I$175)</f>
        <v>7.0226584649521653E-2</v>
      </c>
      <c r="K12" s="1">
        <v>1</v>
      </c>
      <c r="L12" s="1">
        <v>0.72653026907904195</v>
      </c>
    </row>
    <row r="13" spans="1:1001" x14ac:dyDescent="0.35">
      <c r="B13" s="5" t="s">
        <v>7</v>
      </c>
      <c r="C13" s="1">
        <f>CORREL('Monthly Historical Returns'!$L$3:$L$175,'Monthly Historical Returns'!B$3:B$175)</f>
        <v>-0.47194626925831951</v>
      </c>
      <c r="D13" s="35">
        <f>CORREL('Monthly Historical Returns'!$L$3:$L$175,'Monthly Historical Returns'!C$3:C$175)</f>
        <v>0.90747363701566419</v>
      </c>
      <c r="E13" s="35">
        <f>CORREL('Monthly Historical Returns'!$L$3:$L$175,'Monthly Historical Returns'!D$3:D$175)</f>
        <v>0.96406438096527558</v>
      </c>
      <c r="F13" s="35">
        <f>CORREL('Monthly Historical Returns'!$L$3:$L$175,'Monthly Historical Returns'!E$3:E$175)</f>
        <v>0.23652405535960522</v>
      </c>
      <c r="G13" s="35">
        <f>CORREL('Monthly Historical Returns'!$L$3:$L$175,'Monthly Historical Returns'!F$3:F$175)</f>
        <v>0.21022303170518225</v>
      </c>
      <c r="H13" s="35">
        <f>CORREL('Monthly Historical Returns'!$L$3:$L$175,'Monthly Historical Returns'!G$3:G$175)</f>
        <v>0.62551181502060249</v>
      </c>
      <c r="I13" s="35">
        <f>CORREL('Monthly Historical Returns'!$L$3:$L$175,'Monthly Historical Returns'!H$3:H$175)</f>
        <v>0.75607487763156078</v>
      </c>
      <c r="J13" s="35">
        <f>CORREL('Monthly Historical Returns'!$L$3:$L$175,'Monthly Historical Returns'!I$3:I$175)</f>
        <v>0.42302073450764427</v>
      </c>
      <c r="K13" s="1">
        <f>CORREL('Monthly Historical Returns'!$L$3:$L$161,'Monthly Historical Returns'!J$3:J$161)</f>
        <v>0.72653026907904195</v>
      </c>
      <c r="L13" s="1">
        <v>1</v>
      </c>
    </row>
    <row r="16" spans="1:1001" ht="18.5" x14ac:dyDescent="0.45">
      <c r="B16" s="3" t="s">
        <v>101</v>
      </c>
    </row>
    <row r="17" spans="1:1001" s="9" customFormat="1" x14ac:dyDescent="0.35">
      <c r="A17" s="6"/>
      <c r="B17" s="7"/>
      <c r="C17" s="8" t="s">
        <v>77</v>
      </c>
      <c r="D17" s="8" t="s">
        <v>0</v>
      </c>
      <c r="E17" s="8" t="s">
        <v>1</v>
      </c>
      <c r="F17" s="8" t="s">
        <v>2</v>
      </c>
      <c r="G17" s="8" t="s">
        <v>3</v>
      </c>
      <c r="H17" s="8" t="s">
        <v>4</v>
      </c>
      <c r="I17" s="8" t="s">
        <v>5</v>
      </c>
      <c r="J17" s="8" t="s">
        <v>6</v>
      </c>
      <c r="K17" s="14" t="str">
        <f>$K$45</f>
        <v>FVA + Def Term Premia</v>
      </c>
      <c r="L17" s="8" t="s">
        <v>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</row>
    <row r="18" spans="1:1001" x14ac:dyDescent="0.35">
      <c r="B18" s="5" t="s">
        <v>77</v>
      </c>
      <c r="C18" s="35">
        <f>CORREL('Monthly Historical Returns'!$W$3:$W$68,'Monthly Historical Returns'!W$3:W$68)</f>
        <v>0.99999999999999989</v>
      </c>
      <c r="D18" s="41">
        <f>CORREL('Monthly Historical Returns'!$W$3:$W$68,'Monthly Historical Returns'!X$3:X$68)</f>
        <v>-0.61422533428900183</v>
      </c>
      <c r="E18" s="41">
        <f>CORREL('Monthly Historical Returns'!$W$3:$W$68,'Monthly Historical Returns'!Y$3:Y$68)</f>
        <v>-0.62982913305815214</v>
      </c>
      <c r="F18" s="41">
        <f>CORREL('Monthly Historical Returns'!$W$3:$W$68,'Monthly Historical Returns'!Z$3:Z$68)</f>
        <v>-0.69616761183793152</v>
      </c>
      <c r="G18" s="41">
        <f>CORREL('Monthly Historical Returns'!$W$3:$W$68,'Monthly Historical Returns'!AA$3:AA$68)</f>
        <v>6.8198499949910063E-2</v>
      </c>
      <c r="H18" s="41">
        <f>CORREL('Monthly Historical Returns'!$W$3:$W$68,'Monthly Historical Returns'!AB$3:AB$68)</f>
        <v>-0.55964959826869243</v>
      </c>
      <c r="I18" s="41">
        <f>CORREL('Monthly Historical Returns'!$W$3:$W$68,'Monthly Historical Returns'!AC$3:AC$68)</f>
        <v>-0.36637387696117263</v>
      </c>
      <c r="J18" s="41">
        <f>CORREL('Monthly Historical Returns'!$W$3:$W$68,'Monthly Historical Returns'!AD$3:AD$68)</f>
        <v>-4.3386302196834994E-2</v>
      </c>
      <c r="K18" s="35">
        <f t="array" ref="K18:K25">TRANSPOSE(C26:J26)</f>
        <v>-0.73130738244084603</v>
      </c>
      <c r="L18" s="35">
        <f t="array" ref="L18:L26">TRANSPOSE(C27:K27)</f>
        <v>-0.64269649309839583</v>
      </c>
    </row>
    <row r="19" spans="1:1001" x14ac:dyDescent="0.35">
      <c r="B19" s="5" t="s">
        <v>0</v>
      </c>
      <c r="C19" s="35">
        <f t="array" ref="C19:C25">TRANSPOSE(D18:J18)</f>
        <v>-0.61422533428900183</v>
      </c>
      <c r="D19" s="35">
        <f>CORREL('Monthly Historical Returns'!$X$3:$X$63,'Monthly Historical Returns'!X$3:X$63)</f>
        <v>1.0000000000000002</v>
      </c>
      <c r="E19" s="35">
        <f>CORREL('Monthly Historical Returns'!$X$3:$X$63,'Monthly Historical Returns'!Y$3:Y$63)</f>
        <v>0.93768912250194936</v>
      </c>
      <c r="F19" s="35">
        <f>CORREL('Monthly Historical Returns'!$X$3:$X$63,'Monthly Historical Returns'!Z$3:Z$63)</f>
        <v>4.5701786771407425E-2</v>
      </c>
      <c r="G19" s="35">
        <f>CORREL('Monthly Historical Returns'!$X$3:$X$63,'Monthly Historical Returns'!AA$3:AA$63)</f>
        <v>3.5641922861590583E-2</v>
      </c>
      <c r="H19" s="35">
        <f>CORREL('Monthly Historical Returns'!$X$3:$X$63,'Monthly Historical Returns'!AB$3:AB$63)</f>
        <v>0.64137613714440433</v>
      </c>
      <c r="I19" s="35">
        <f>CORREL('Monthly Historical Returns'!$X$3:$X$63,'Monthly Historical Returns'!AC$3:AC$63)</f>
        <v>0.70237186079614966</v>
      </c>
      <c r="J19" s="35">
        <f>CORREL('Monthly Historical Returns'!$X$3:$X$63,'Monthly Historical Returns'!AD$3:AD$63)</f>
        <v>0.35335920984923153</v>
      </c>
      <c r="K19" s="35">
        <v>0.75788293429131059</v>
      </c>
      <c r="L19" s="35">
        <v>0.94528972794936106</v>
      </c>
    </row>
    <row r="20" spans="1:1001" x14ac:dyDescent="0.35">
      <c r="B20" s="5" t="s">
        <v>1</v>
      </c>
      <c r="C20" s="35">
        <v>-0.62982913305815214</v>
      </c>
      <c r="D20" s="35">
        <f t="array" ref="D20:D25">TRANSPOSE(E19:J19)</f>
        <v>0.93768912250194936</v>
      </c>
      <c r="E20" s="35">
        <f>CORREL('Monthly Historical Returns'!$Y$3:$Y$63,'Monthly Historical Returns'!Y$3:Y$63)</f>
        <v>1</v>
      </c>
      <c r="F20" s="35">
        <f>CORREL('Monthly Historical Returns'!$Y$3:$Y$63,'Monthly Historical Returns'!Z$3:Z$63)</f>
        <v>0.10274954462974202</v>
      </c>
      <c r="G20" s="35">
        <f>CORREL('Monthly Historical Returns'!$Y$3:$Y$63,'Monthly Historical Returns'!AA$3:AA$63)</f>
        <v>6.1496919614565743E-2</v>
      </c>
      <c r="H20" s="35">
        <f>CORREL('Monthly Historical Returns'!$Y$3:$Y$63,'Monthly Historical Returns'!AB$3:AB$63)</f>
        <v>0.64772856470117313</v>
      </c>
      <c r="I20" s="35">
        <f>CORREL('Monthly Historical Returns'!$Y$3:$Y$63,'Monthly Historical Returns'!AC$3:AC$63)</f>
        <v>0.80429833552470731</v>
      </c>
      <c r="J20" s="35">
        <f>CORREL('Monthly Historical Returns'!$Y$3:$Y$63,'Monthly Historical Returns'!AD$3:AD$63)</f>
        <v>0.50371006564291609</v>
      </c>
      <c r="K20" s="35">
        <v>0.73454591636617428</v>
      </c>
      <c r="L20" s="35">
        <v>0.98107939452827397</v>
      </c>
    </row>
    <row r="21" spans="1:1001" x14ac:dyDescent="0.35">
      <c r="B21" s="5" t="s">
        <v>2</v>
      </c>
      <c r="C21" s="35">
        <v>-0.69616761183793152</v>
      </c>
      <c r="D21" s="35">
        <v>4.5701786771407425E-2</v>
      </c>
      <c r="E21" s="35">
        <f t="array" ref="E21:E25">TRANSPOSE(F20:J20)</f>
        <v>0.10274954462974202</v>
      </c>
      <c r="F21" s="35">
        <f>CORREL('Monthly Historical Returns'!$Z$3:$Z$63,'Monthly Historical Returns'!Z$3:Z$63)</f>
        <v>0.99999999999999989</v>
      </c>
      <c r="G21" s="35">
        <f>CORREL('Monthly Historical Returns'!$Z$3:$Z$63,'Monthly Historical Returns'!AA$3:AA$63)</f>
        <v>-2.8163012284840229E-2</v>
      </c>
      <c r="H21" s="35">
        <f>CORREL('Monthly Historical Returns'!$Z$3:$Z$63,'Monthly Historical Returns'!AB$3:AB$63)</f>
        <v>0.23559794090540806</v>
      </c>
      <c r="I21" s="35">
        <f>CORREL('Monthly Historical Returns'!$Z$3:$Z$63,'Monthly Historical Returns'!AC$3:AC$63)</f>
        <v>-5.4534029425063794E-2</v>
      </c>
      <c r="J21" s="35">
        <f>CORREL('Monthly Historical Returns'!$Z$3:$Z$63,'Monthly Historical Returns'!AD$3:AD$63)</f>
        <v>-8.6122119805237415E-2</v>
      </c>
      <c r="K21" s="35">
        <v>0.29720998555508776</v>
      </c>
      <c r="L21" s="35">
        <v>0.13827978060572241</v>
      </c>
    </row>
    <row r="22" spans="1:1001" x14ac:dyDescent="0.35">
      <c r="B22" s="5" t="s">
        <v>3</v>
      </c>
      <c r="C22" s="35">
        <v>6.8198499949910063E-2</v>
      </c>
      <c r="D22" s="35">
        <v>3.5641922861590583E-2</v>
      </c>
      <c r="E22" s="35">
        <v>6.1496919614565743E-2</v>
      </c>
      <c r="F22" s="35">
        <f t="array" ref="F22:F25">TRANSPOSE(G21:J21)</f>
        <v>-2.8163012284840229E-2</v>
      </c>
      <c r="G22" s="35">
        <f>CORREL('Monthly Historical Returns'!$AA$3:$AA$63,'Monthly Historical Returns'!AA$3:AA$63)</f>
        <v>0.99999999999999989</v>
      </c>
      <c r="H22" s="35">
        <f>CORREL('Monthly Historical Returns'!$AA$3:$AA$63,'Monthly Historical Returns'!AB$3:AB$63)</f>
        <v>0.18657697635382625</v>
      </c>
      <c r="I22" s="35">
        <f>CORREL('Monthly Historical Returns'!$AA$3:$AA$63,'Monthly Historical Returns'!AC$3:AC$63)</f>
        <v>2.3410575326040552E-3</v>
      </c>
      <c r="J22" s="35">
        <f>CORREL('Monthly Historical Returns'!$AA$3:$AA$63,'Monthly Historical Returns'!AD$3:AD$63)</f>
        <v>0.17738114755126891</v>
      </c>
      <c r="K22" s="35">
        <v>3.3000477300382962E-2</v>
      </c>
      <c r="L22" s="35">
        <v>0.18544439413068681</v>
      </c>
    </row>
    <row r="23" spans="1:1001" x14ac:dyDescent="0.35">
      <c r="B23" s="5" t="s">
        <v>4</v>
      </c>
      <c r="C23" s="35">
        <v>-0.55964959826869243</v>
      </c>
      <c r="D23" s="35">
        <v>0.64137613714440433</v>
      </c>
      <c r="E23" s="35">
        <v>0.64772856470117313</v>
      </c>
      <c r="F23" s="35">
        <v>0.23559794090540806</v>
      </c>
      <c r="G23" s="35">
        <f t="array" ref="G23:G25">TRANSPOSE(H22:J22)</f>
        <v>0.18657697635382625</v>
      </c>
      <c r="H23" s="35">
        <f>CORREL('Monthly Historical Returns'!$AB$3:$AB$63,'Monthly Historical Returns'!AB$3:AB$63)</f>
        <v>1</v>
      </c>
      <c r="I23" s="35">
        <f>CORREL('Monthly Historical Returns'!$AB$3:$AB$63,'Monthly Historical Returns'!AC$3:AC$63)</f>
        <v>0.37193985162640508</v>
      </c>
      <c r="J23" s="35">
        <f>CORREL('Monthly Historical Returns'!$AB$3:$AB$63,'Monthly Historical Returns'!AD$3:AD$63)</f>
        <v>0.20749871126044087</v>
      </c>
      <c r="K23" s="35">
        <v>0.6459815346221327</v>
      </c>
      <c r="L23" s="35">
        <v>0.71228720552369296</v>
      </c>
    </row>
    <row r="24" spans="1:1001" x14ac:dyDescent="0.35">
      <c r="B24" s="5" t="s">
        <v>5</v>
      </c>
      <c r="C24" s="35">
        <v>-0.36637387696117263</v>
      </c>
      <c r="D24" s="35">
        <v>0.70237186079614966</v>
      </c>
      <c r="E24" s="35">
        <v>0.80429833552470731</v>
      </c>
      <c r="F24" s="35">
        <v>-5.4534029425063794E-2</v>
      </c>
      <c r="G24" s="35">
        <v>2.3410575326040552E-3</v>
      </c>
      <c r="H24" s="35">
        <f t="array" ref="H24:H25">TRANSPOSE(I23:J23)</f>
        <v>0.37193985162640508</v>
      </c>
      <c r="I24" s="35">
        <f>CORREL('Monthly Historical Returns'!$AC$3:$AC$63,'Monthly Historical Returns'!AC$3:AC$63)</f>
        <v>1</v>
      </c>
      <c r="J24" s="35">
        <f>CORREL('Monthly Historical Returns'!$AC$3:$AC$63,'Monthly Historical Returns'!AD$3:AD$63)</f>
        <v>0.67381692092421452</v>
      </c>
      <c r="K24" s="35">
        <v>0.36570986525638327</v>
      </c>
      <c r="L24" s="35">
        <v>0.79186468620860362</v>
      </c>
    </row>
    <row r="25" spans="1:1001" x14ac:dyDescent="0.35">
      <c r="B25" s="5" t="s">
        <v>6</v>
      </c>
      <c r="C25" s="35">
        <v>-4.3386302196834994E-2</v>
      </c>
      <c r="D25" s="35">
        <v>0.35335920984923153</v>
      </c>
      <c r="E25" s="35">
        <v>0.50371006564291609</v>
      </c>
      <c r="F25" s="35">
        <v>-8.6122119805237415E-2</v>
      </c>
      <c r="G25" s="35">
        <v>0.17738114755126891</v>
      </c>
      <c r="H25" s="35">
        <v>0.20749871126044087</v>
      </c>
      <c r="I25" s="35">
        <f>J24</f>
        <v>0.67381692092421452</v>
      </c>
      <c r="J25" s="35">
        <v>1</v>
      </c>
      <c r="K25" s="35">
        <v>0.15428253060168792</v>
      </c>
      <c r="L25" s="35">
        <v>0.53347325006267765</v>
      </c>
    </row>
    <row r="26" spans="1:1001" x14ac:dyDescent="0.35">
      <c r="B26" s="26" t="str">
        <f>$K$45</f>
        <v>FVA + Def Term Premia</v>
      </c>
      <c r="C26" s="35">
        <f>CORREL('Monthly Historical Returns'!$AE$3:$AE$68,'Monthly Historical Returns'!W$3:W$68)</f>
        <v>-0.73130738244084603</v>
      </c>
      <c r="D26" s="35">
        <f>CORREL('Monthly Historical Returns'!$AE$3:$AE$68,'Monthly Historical Returns'!X$3:X$68)</f>
        <v>0.75788293429131059</v>
      </c>
      <c r="E26" s="35">
        <f>CORREL('Monthly Historical Returns'!$AE$3:$AE$68,'Monthly Historical Returns'!Y$3:Y$68)</f>
        <v>0.73454591636617428</v>
      </c>
      <c r="F26" s="35">
        <f>CORREL('Monthly Historical Returns'!$AE$3:$AE$68,'Monthly Historical Returns'!Z$3:Z$68)</f>
        <v>0.29720998555508776</v>
      </c>
      <c r="G26" s="35">
        <f>CORREL('Monthly Historical Returns'!$AE$3:$AE$68,'Monthly Historical Returns'!AA$3:AA$68)</f>
        <v>3.3000477300382962E-2</v>
      </c>
      <c r="H26" s="35">
        <f>CORREL('Monthly Historical Returns'!$AE$3:$AE$68,'Monthly Historical Returns'!AB$3:AB$68)</f>
        <v>0.6459815346221327</v>
      </c>
      <c r="I26" s="35">
        <f>CORREL('Monthly Historical Returns'!$AE$3:$AE$68,'Monthly Historical Returns'!AC$3:AC$68)</f>
        <v>0.36570986525638327</v>
      </c>
      <c r="J26" s="35">
        <f>CORREL('Monthly Historical Returns'!$AE$3:$AE$68,'Monthly Historical Returns'!AD$3:AD$68)</f>
        <v>0.15428253060168792</v>
      </c>
      <c r="K26" s="35">
        <v>1</v>
      </c>
      <c r="L26" s="35">
        <v>0.75977904521740625</v>
      </c>
    </row>
    <row r="27" spans="1:1001" x14ac:dyDescent="0.35">
      <c r="B27" s="5" t="s">
        <v>7</v>
      </c>
      <c r="C27" s="35">
        <f>CORREL('Monthly Historical Returns'!$AG$3:$AG$68,'Monthly Historical Returns'!W$3:W$68)</f>
        <v>-0.64269649309839583</v>
      </c>
      <c r="D27" s="35">
        <f>CORREL('Monthly Historical Returns'!$AG$3:$AG$63,'Monthly Historical Returns'!X$3:X$63)</f>
        <v>0.94528972794936106</v>
      </c>
      <c r="E27" s="35">
        <f>CORREL('Monthly Historical Returns'!$AG$3:$AG$63,'Monthly Historical Returns'!Y$3:Y$63)</f>
        <v>0.98107939452827397</v>
      </c>
      <c r="F27" s="35">
        <f>CORREL('Monthly Historical Returns'!$AG$3:$AG$63,'Monthly Historical Returns'!Z$3:Z$63)</f>
        <v>0.13827978060572241</v>
      </c>
      <c r="G27" s="35">
        <f>CORREL('Monthly Historical Returns'!$AG$3:$AG$63,'Monthly Historical Returns'!AA$3:AA$63)</f>
        <v>0.18544439413068681</v>
      </c>
      <c r="H27" s="35">
        <f>CORREL('Monthly Historical Returns'!$AG$3:$AG$63,'Monthly Historical Returns'!AB$3:AB$63)</f>
        <v>0.71228720552369296</v>
      </c>
      <c r="I27" s="35">
        <f>CORREL('Monthly Historical Returns'!$AG$3:$AG$63,'Monthly Historical Returns'!AC$3:AC$63)</f>
        <v>0.79186468620860362</v>
      </c>
      <c r="J27" s="35">
        <f>CORREL('Monthly Historical Returns'!$AG$3:$AG$63,'Monthly Historical Returns'!AD$3:AD$63)</f>
        <v>0.53347325006267765</v>
      </c>
      <c r="K27" s="35">
        <f>CORREL('Monthly Historical Returns'!$AG$3:$AG$63,'Monthly Historical Returns'!AE$3:AE$63)</f>
        <v>0.75977904521740625</v>
      </c>
      <c r="L27" s="35">
        <v>1</v>
      </c>
    </row>
    <row r="30" spans="1:1001" ht="18.5" x14ac:dyDescent="0.45">
      <c r="B30" s="3" t="s">
        <v>102</v>
      </c>
    </row>
    <row r="31" spans="1:1001" s="9" customFormat="1" x14ac:dyDescent="0.35">
      <c r="A31" s="6"/>
      <c r="B31" s="7"/>
      <c r="C31" s="8" t="s">
        <v>77</v>
      </c>
      <c r="D31" s="8" t="s">
        <v>0</v>
      </c>
      <c r="E31" s="8" t="s">
        <v>1</v>
      </c>
      <c r="F31" s="8" t="s">
        <v>2</v>
      </c>
      <c r="G31" s="8" t="s">
        <v>3</v>
      </c>
      <c r="H31" s="8" t="s">
        <v>4</v>
      </c>
      <c r="I31" s="8" t="s">
        <v>5</v>
      </c>
      <c r="J31" s="8" t="s">
        <v>6</v>
      </c>
      <c r="K31" s="14" t="str">
        <f>$K$45</f>
        <v>FVA + Def Term Premia</v>
      </c>
      <c r="L31" s="8" t="s">
        <v>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</row>
    <row r="32" spans="1:1001" x14ac:dyDescent="0.35">
      <c r="B32" s="5" t="s">
        <v>77</v>
      </c>
      <c r="C32" s="35">
        <f>CORREL('Monthly Historical Returns'!$AJ$3:$AJ$109,'Monthly Historical Returns'!AJ$3:AJ$109)</f>
        <v>1.0000000000000002</v>
      </c>
      <c r="D32" s="41">
        <f>CORREL('Monthly Historical Returns'!$AJ$3:$AJ$109,'Monthly Historical Returns'!AK$3:AK$109)</f>
        <v>0.12769065148178971</v>
      </c>
      <c r="E32" s="41">
        <f>CORREL('Monthly Historical Returns'!$AJ$3:$AJ$109,'Monthly Historical Returns'!AL$3:AL$109)</f>
        <v>-0.44313992218803616</v>
      </c>
      <c r="F32" s="41">
        <f>CORREL('Monthly Historical Returns'!$AJ$3:$AJ$109,'Monthly Historical Returns'!AM$3:AM$109)</f>
        <v>-0.6757159172358369</v>
      </c>
      <c r="G32" s="41">
        <f>CORREL('Monthly Historical Returns'!$AJ$3:$AJ$109,'Monthly Historical Returns'!AN$3:AN$109)</f>
        <v>0.1422282947308596</v>
      </c>
      <c r="H32" s="41">
        <f>CORREL('Monthly Historical Returns'!$AJ$3:$AJ$109,'Monthly Historical Returns'!AO$3:AO$109)</f>
        <v>0.13938125398247586</v>
      </c>
      <c r="I32" s="41">
        <f>CORREL('Monthly Historical Returns'!$AJ$3:$AJ$109,'Monthly Historical Returns'!AP$3:AP$109)</f>
        <v>9.9725017088208981E-2</v>
      </c>
      <c r="J32" s="41">
        <f>CORREL('Monthly Historical Returns'!$AJ$3:$AJ$109,'Monthly Historical Returns'!AQ$3:AQ$109)</f>
        <v>0.14685936097737476</v>
      </c>
      <c r="K32" s="35">
        <f t="array" ref="K32:K39">TRANSPOSE(C40:J40)</f>
        <v>-5.50989031723026E-2</v>
      </c>
      <c r="L32" s="35">
        <f t="array" ref="L32:L40">TRANSPOSE(C41:K41)</f>
        <v>8.1745972943273598E-3</v>
      </c>
    </row>
    <row r="33" spans="1:1001" x14ac:dyDescent="0.35">
      <c r="B33" s="5" t="s">
        <v>0</v>
      </c>
      <c r="C33" s="35">
        <f t="array" ref="C33:C39">TRANSPOSE(D32:J32)</f>
        <v>0.12769065148178971</v>
      </c>
      <c r="D33" s="35">
        <f>CORREL('Monthly Historical Returns'!$AK$3:$AK$109,'Monthly Historical Returns'!AK$3:AK$109)</f>
        <v>1</v>
      </c>
      <c r="E33" s="35">
        <f>CORREL('Monthly Historical Returns'!$AK$3:$AK$109,'Monthly Historical Returns'!AL$3:AL$109)</f>
        <v>-1.4409928581311057E-2</v>
      </c>
      <c r="F33" s="35">
        <f>CORREL('Monthly Historical Returns'!$AK$3:$AK$109,'Monthly Historical Returns'!AM$3:AM$109)</f>
        <v>-0.22405036700230022</v>
      </c>
      <c r="G33" s="35">
        <f>CORREL('Monthly Historical Returns'!$AK$3:$AK$109,'Monthly Historical Returns'!AN$3:AN$109)</f>
        <v>-3.6324205058772437E-2</v>
      </c>
      <c r="H33" s="35">
        <f>CORREL('Monthly Historical Returns'!$AK$3:$AK$109,'Monthly Historical Returns'!AO$3:AO$109)</f>
        <v>0.1103324866127673</v>
      </c>
      <c r="I33" s="35">
        <f>CORREL('Monthly Historical Returns'!$AK$3:$AK$109,'Monthly Historical Returns'!AP$3:AP$109)</f>
        <v>7.2484228059267394E-2</v>
      </c>
      <c r="J33" s="35">
        <f>CORREL('Monthly Historical Returns'!$AK$3:$AK$109,'Monthly Historical Returns'!AQ$3:AQ$109)</f>
        <v>-0.27154984121515197</v>
      </c>
      <c r="K33" s="35">
        <v>0.28951059386192596</v>
      </c>
      <c r="L33" s="35">
        <v>0.44719798984930081</v>
      </c>
    </row>
    <row r="34" spans="1:1001" x14ac:dyDescent="0.35">
      <c r="B34" s="5" t="s">
        <v>1</v>
      </c>
      <c r="C34" s="35">
        <v>-0.44313992218803616</v>
      </c>
      <c r="D34" s="35">
        <f t="array" ref="D34:D39">TRANSPOSE(E33:J33)</f>
        <v>-1.4409928581311057E-2</v>
      </c>
      <c r="E34" s="35">
        <f>CORREL('Monthly Historical Returns'!$AL$3:$AL$109,'Monthly Historical Returns'!AL$3:AL$109)</f>
        <v>1.0000000000000002</v>
      </c>
      <c r="F34" s="35">
        <f>CORREL('Monthly Historical Returns'!$AL$3:$AL$109,'Monthly Historical Returns'!AM$3:AM$109)</f>
        <v>0.23471308327117135</v>
      </c>
      <c r="G34" s="35">
        <f>CORREL('Monthly Historical Returns'!$AL$3:$AL$109,'Monthly Historical Returns'!AN$3:AN$109)</f>
        <v>-6.9572485842080062E-2</v>
      </c>
      <c r="H34" s="35">
        <f>CORREL('Monthly Historical Returns'!$AL$3:$AL$109,'Monthly Historical Returns'!AO$3:AO$109)</f>
        <v>-0.12403868125140829</v>
      </c>
      <c r="I34" s="35">
        <f>CORREL('Monthly Historical Returns'!$AL$3:$AL$109,'Monthly Historical Returns'!AP$3:AP$109)</f>
        <v>-0.12855785830806529</v>
      </c>
      <c r="J34" s="35">
        <f>CORREL('Monthly Historical Returns'!$AL$3:$AL$109,'Monthly Historical Returns'!AQ$3:AQ$109)</f>
        <v>0.33576735013574677</v>
      </c>
      <c r="K34" s="35">
        <v>-3.4961396150409947E-2</v>
      </c>
      <c r="L34" s="35">
        <v>0.28104785983679076</v>
      </c>
    </row>
    <row r="35" spans="1:1001" x14ac:dyDescent="0.35">
      <c r="B35" s="5" t="s">
        <v>2</v>
      </c>
      <c r="C35" s="35">
        <v>-0.6757159172358369</v>
      </c>
      <c r="D35" s="35">
        <v>-0.22405036700230022</v>
      </c>
      <c r="E35" s="35">
        <f t="array" ref="E35:E39">TRANSPOSE(F34:J34)</f>
        <v>0.23471308327117135</v>
      </c>
      <c r="F35" s="35">
        <f>CORREL('Monthly Historical Returns'!$AM$3:$AM$109,'Monthly Historical Returns'!AM$3:AM$109)</f>
        <v>1</v>
      </c>
      <c r="G35" s="35">
        <f>CORREL('Monthly Historical Returns'!$AM$3:$AM$109,'Monthly Historical Returns'!AN$3:AN$109)</f>
        <v>-0.13663249833268684</v>
      </c>
      <c r="H35" s="35">
        <f>CORREL('Monthly Historical Returns'!$AM$3:$AM$109,'Monthly Historical Returns'!AO$3:AO$109)</f>
        <v>-9.8741778887220202E-2</v>
      </c>
      <c r="I35" s="35">
        <f>CORREL('Monthly Historical Returns'!$AM$3:$AM$109,'Monthly Historical Returns'!AP$3:AP$109)</f>
        <v>0.18025718530641049</v>
      </c>
      <c r="J35" s="35">
        <f>CORREL('Monthly Historical Returns'!$AM$3:$AM$109,'Monthly Historical Returns'!AQ$3:AQ$109)</f>
        <v>7.0689714684600752E-2</v>
      </c>
      <c r="K35" s="35">
        <v>0.26335357093756395</v>
      </c>
      <c r="L35" s="35">
        <v>0.10852559873971593</v>
      </c>
    </row>
    <row r="36" spans="1:1001" x14ac:dyDescent="0.35">
      <c r="B36" s="5" t="s">
        <v>3</v>
      </c>
      <c r="C36" s="35">
        <v>0.1422282947308596</v>
      </c>
      <c r="D36" s="35">
        <v>-3.6324205058772437E-2</v>
      </c>
      <c r="E36" s="35">
        <v>-6.9572485842080062E-2</v>
      </c>
      <c r="F36" s="35">
        <f t="array" ref="F36:F39">TRANSPOSE(G35:J35)</f>
        <v>-0.13663249833268684</v>
      </c>
      <c r="G36" s="35">
        <f>CORREL('Monthly Historical Returns'!$AN$3:$AN$109,'Monthly Historical Returns'!AN$3:AN$109)</f>
        <v>0.99999999999999989</v>
      </c>
      <c r="H36" s="35">
        <f>CORREL('Monthly Historical Returns'!$AN$3:$AN$109,'Monthly Historical Returns'!AO$3:AO$109)</f>
        <v>-9.3071573939032773E-2</v>
      </c>
      <c r="I36" s="35">
        <f>CORREL('Monthly Historical Returns'!$AN$3:$AN$109,'Monthly Historical Returns'!AP$3:AP$109)</f>
        <v>-0.32505856177057751</v>
      </c>
      <c r="J36" s="35">
        <f>CORREL('Monthly Historical Returns'!$AN$3:$AN$109,'Monthly Historical Returns'!AQ$3:AQ$109)</f>
        <v>7.2826775778240566E-2</v>
      </c>
      <c r="K36" s="35">
        <v>-0.10895199687439745</v>
      </c>
      <c r="L36" s="35">
        <v>0.6276524580234889</v>
      </c>
    </row>
    <row r="37" spans="1:1001" x14ac:dyDescent="0.35">
      <c r="B37" s="5" t="s">
        <v>4</v>
      </c>
      <c r="C37" s="35">
        <v>0.13938125398247586</v>
      </c>
      <c r="D37" s="35">
        <v>0.1103324866127673</v>
      </c>
      <c r="E37" s="35">
        <v>-0.12403868125140829</v>
      </c>
      <c r="F37" s="35">
        <v>-9.8741778887220202E-2</v>
      </c>
      <c r="G37" s="35">
        <f t="array" ref="G37:G39">TRANSPOSE(H36:J36)</f>
        <v>-9.3071573939032773E-2</v>
      </c>
      <c r="H37" s="35">
        <f>CORREL('Monthly Historical Returns'!$AO$3:$AO$109,'Monthly Historical Returns'!AO$3:AO$109)</f>
        <v>1.0000000000000002</v>
      </c>
      <c r="I37" s="35">
        <f>CORREL('Monthly Historical Returns'!$AO$3:$AO$109,'Monthly Historical Returns'!AP$3:AP$109)</f>
        <v>-0.1264821504926292</v>
      </c>
      <c r="J37" s="35">
        <f>CORREL('Monthly Historical Returns'!$AO$3:$AO$109,'Monthly Historical Returns'!AQ$3:AQ$109)</f>
        <v>0.13207232915388439</v>
      </c>
      <c r="K37" s="35">
        <v>6.0257911164466202E-2</v>
      </c>
      <c r="L37" s="35">
        <v>0.22995342372986974</v>
      </c>
    </row>
    <row r="38" spans="1:1001" x14ac:dyDescent="0.35">
      <c r="B38" s="5" t="s">
        <v>5</v>
      </c>
      <c r="C38" s="35">
        <v>9.9725017088208981E-2</v>
      </c>
      <c r="D38" s="35">
        <v>7.2484228059267394E-2</v>
      </c>
      <c r="E38" s="35">
        <v>-0.12855785830806529</v>
      </c>
      <c r="F38" s="35">
        <v>0.18025718530641049</v>
      </c>
      <c r="G38" s="35">
        <v>-0.32505856177057751</v>
      </c>
      <c r="H38" s="35">
        <f t="array" ref="H38:H39">TRANSPOSE(I37:J37)</f>
        <v>-0.1264821504926292</v>
      </c>
      <c r="I38" s="35">
        <f>CORREL('Monthly Historical Returns'!$AP$3:$AP$109,'Monthly Historical Returns'!AP$3:AP$109)</f>
        <v>1</v>
      </c>
      <c r="J38" s="35">
        <f>CORREL('Monthly Historical Returns'!$AC$3:$AC$63,'Monthly Historical Returns'!AD$3:AD$63)</f>
        <v>0.67381692092421452</v>
      </c>
      <c r="K38" s="35">
        <v>7.2858748161088005E-2</v>
      </c>
      <c r="L38" s="35">
        <v>-7.5461376098001978E-2</v>
      </c>
    </row>
    <row r="39" spans="1:1001" x14ac:dyDescent="0.35">
      <c r="B39" s="5" t="s">
        <v>6</v>
      </c>
      <c r="C39" s="35">
        <v>0.14685936097737476</v>
      </c>
      <c r="D39" s="35">
        <v>-0.27154984121515197</v>
      </c>
      <c r="E39" s="35">
        <v>0.33576735013574677</v>
      </c>
      <c r="F39" s="35">
        <v>7.0689714684600752E-2</v>
      </c>
      <c r="G39" s="35">
        <v>7.2826775778240566E-2</v>
      </c>
      <c r="H39" s="35">
        <v>0.13207232915388439</v>
      </c>
      <c r="I39" s="35">
        <f>J38</f>
        <v>0.67381692092421452</v>
      </c>
      <c r="J39" s="35">
        <v>1</v>
      </c>
      <c r="K39" s="35">
        <v>1.078939568094156E-2</v>
      </c>
      <c r="L39" s="35">
        <v>0.35270290128436654</v>
      </c>
    </row>
    <row r="40" spans="1:1001" x14ac:dyDescent="0.35">
      <c r="B40" s="26" t="str">
        <f>$K$45</f>
        <v>FVA + Def Term Premia</v>
      </c>
      <c r="C40" s="35">
        <f>CORREL('Monthly Historical Returns'!$AR$3:$AR$109,'Monthly Historical Returns'!AJ$3:AJ$109)</f>
        <v>-5.50989031723026E-2</v>
      </c>
      <c r="D40" s="35">
        <f>CORREL('Monthly Historical Returns'!$AR$3:$AR$109,'Monthly Historical Returns'!AK$3:AK$109)</f>
        <v>0.28951059386192596</v>
      </c>
      <c r="E40" s="35">
        <f>CORREL('Monthly Historical Returns'!$AR$3:$AR$109,'Monthly Historical Returns'!AL$3:AL$109)</f>
        <v>-3.4961396150409947E-2</v>
      </c>
      <c r="F40" s="35">
        <f>CORREL('Monthly Historical Returns'!$AR$3:$AR$109,'Monthly Historical Returns'!AM$3:AM$109)</f>
        <v>0.26335357093756395</v>
      </c>
      <c r="G40" s="35">
        <f>CORREL('Monthly Historical Returns'!$AR$3:$AR$109,'Monthly Historical Returns'!AN$3:AN$109)</f>
        <v>-0.10895199687439745</v>
      </c>
      <c r="H40" s="35">
        <f>CORREL('Monthly Historical Returns'!$AR$3:$AR$109,'Monthly Historical Returns'!AO$3:AO$109)</f>
        <v>6.0257911164466202E-2</v>
      </c>
      <c r="I40" s="35">
        <f>CORREL('Monthly Historical Returns'!$AR$3:$AR$109,'Monthly Historical Returns'!AP$3:AP$109)</f>
        <v>7.2858748161088005E-2</v>
      </c>
      <c r="J40" s="35">
        <f>CORREL('Monthly Historical Returns'!$AR$3:$AR$109,'Monthly Historical Returns'!AQ$3:AQ$109)</f>
        <v>1.078939568094156E-2</v>
      </c>
      <c r="K40" s="35">
        <v>1</v>
      </c>
      <c r="L40" s="35">
        <v>0.28682583984854987</v>
      </c>
    </row>
    <row r="41" spans="1:1001" x14ac:dyDescent="0.35">
      <c r="B41" s="5" t="s">
        <v>7</v>
      </c>
      <c r="C41" s="35">
        <f>CORREL('Monthly Historical Returns'!$AT$3:$AT$109,'Monthly Historical Returns'!AJ$3:AJ$109)</f>
        <v>8.1745972943273598E-3</v>
      </c>
      <c r="D41" s="35">
        <f>CORREL('Monthly Historical Returns'!$AT$3:$AT$109,'Monthly Historical Returns'!AK$3:AK$109)</f>
        <v>0.44719798984930081</v>
      </c>
      <c r="E41" s="35">
        <f>CORREL('Monthly Historical Returns'!$AT$3:$AT$109,'Monthly Historical Returns'!AL$3:AL$109)</f>
        <v>0.28104785983679076</v>
      </c>
      <c r="F41" s="35">
        <f>CORREL('Monthly Historical Returns'!$AT$3:$AT$109,'Monthly Historical Returns'!AM$3:AM$109)</f>
        <v>0.10852559873971593</v>
      </c>
      <c r="G41" s="35">
        <f>CORREL('Monthly Historical Returns'!$AT$3:$AT$109,'Monthly Historical Returns'!AN$3:AN$109)</f>
        <v>0.6276524580234889</v>
      </c>
      <c r="H41" s="35">
        <f>CORREL('Monthly Historical Returns'!$AT$3:$AT$109,'Monthly Historical Returns'!AO$3:AO$109)</f>
        <v>0.22995342372986974</v>
      </c>
      <c r="I41" s="35">
        <f>CORREL('Monthly Historical Returns'!$AT$3:$AT$109,'Monthly Historical Returns'!AP$3:AP$109)</f>
        <v>-7.5461376098001978E-2</v>
      </c>
      <c r="J41" s="35">
        <f>CORREL('Monthly Historical Returns'!$AT$3:$AT$109,'Monthly Historical Returns'!AQ$3:AQ$109)</f>
        <v>0.35270290128436654</v>
      </c>
      <c r="K41" s="35">
        <f>CORREL('Monthly Historical Returns'!$AT$3:$AT$109,'Monthly Historical Returns'!AR$3:AR$109)</f>
        <v>0.28682583984854987</v>
      </c>
      <c r="L41" s="35">
        <v>1</v>
      </c>
    </row>
    <row r="44" spans="1:1001" ht="18.5" x14ac:dyDescent="0.45">
      <c r="B44" s="3" t="s">
        <v>8</v>
      </c>
      <c r="K44" s="13" t="s">
        <v>81</v>
      </c>
    </row>
    <row r="45" spans="1:1001" s="9" customFormat="1" x14ac:dyDescent="0.35">
      <c r="A45" s="6"/>
      <c r="B45" s="7"/>
      <c r="C45" s="8" t="s">
        <v>77</v>
      </c>
      <c r="D45" s="8" t="s">
        <v>0</v>
      </c>
      <c r="E45" s="8" t="s">
        <v>1</v>
      </c>
      <c r="F45" s="8" t="s">
        <v>2</v>
      </c>
      <c r="G45" s="8" t="s">
        <v>3</v>
      </c>
      <c r="H45" s="8" t="s">
        <v>4</v>
      </c>
      <c r="I45" s="8" t="s">
        <v>5</v>
      </c>
      <c r="J45" s="8" t="s">
        <v>6</v>
      </c>
      <c r="K45" s="14" t="s">
        <v>76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</row>
    <row r="46" spans="1:1001" x14ac:dyDescent="0.35">
      <c r="B46" s="5" t="s">
        <v>9</v>
      </c>
      <c r="C46" s="35">
        <v>13</v>
      </c>
      <c r="D46" s="35">
        <v>1</v>
      </c>
      <c r="E46" s="35">
        <v>1.25</v>
      </c>
      <c r="F46" s="35">
        <v>1</v>
      </c>
      <c r="G46" s="35">
        <v>1</v>
      </c>
      <c r="H46" s="35">
        <v>1</v>
      </c>
      <c r="I46" s="35">
        <v>0.25</v>
      </c>
      <c r="J46" s="35">
        <v>1</v>
      </c>
      <c r="K46" s="23">
        <v>0.5</v>
      </c>
    </row>
    <row r="47" spans="1:1001" x14ac:dyDescent="0.35">
      <c r="B47" s="5" t="s">
        <v>10</v>
      </c>
      <c r="C47" s="1">
        <f>+C46/SUM($C$46)</f>
        <v>1</v>
      </c>
      <c r="D47" s="1">
        <f t="shared" ref="D47:K47" si="0">+D46/SUM($C$46)</f>
        <v>7.6923076923076927E-2</v>
      </c>
      <c r="E47" s="1">
        <f t="shared" si="0"/>
        <v>9.6153846153846159E-2</v>
      </c>
      <c r="F47" s="1">
        <f t="shared" si="0"/>
        <v>7.6923076923076927E-2</v>
      </c>
      <c r="G47" s="1">
        <f t="shared" si="0"/>
        <v>7.6923076923076927E-2</v>
      </c>
      <c r="H47" s="1">
        <f t="shared" si="0"/>
        <v>7.6923076923076927E-2</v>
      </c>
      <c r="I47" s="1">
        <f t="shared" si="0"/>
        <v>1.9230769230769232E-2</v>
      </c>
      <c r="J47" s="1">
        <f t="shared" si="0"/>
        <v>7.6923076923076927E-2</v>
      </c>
      <c r="K47" s="1">
        <f t="shared" si="0"/>
        <v>3.8461538461538464E-2</v>
      </c>
    </row>
    <row r="48" spans="1:1001" x14ac:dyDescent="0.35">
      <c r="B48" s="5" t="s">
        <v>11</v>
      </c>
      <c r="C48" s="1">
        <v>0</v>
      </c>
      <c r="D48" s="1">
        <f>D46/SUM($D$46:$K$46)</f>
        <v>0.14285714285714285</v>
      </c>
      <c r="E48" s="1">
        <f t="shared" ref="E48:K48" si="1">E46/SUM($D$46:$K$46)</f>
        <v>0.17857142857142858</v>
      </c>
      <c r="F48" s="1">
        <f t="shared" si="1"/>
        <v>0.14285714285714285</v>
      </c>
      <c r="G48" s="1">
        <f t="shared" si="1"/>
        <v>0.14285714285714285</v>
      </c>
      <c r="H48" s="1">
        <f t="shared" si="1"/>
        <v>0.14285714285714285</v>
      </c>
      <c r="I48" s="1">
        <f t="shared" si="1"/>
        <v>3.5714285714285712E-2</v>
      </c>
      <c r="J48" s="1">
        <f t="shared" si="1"/>
        <v>0.14285714285714285</v>
      </c>
      <c r="K48" s="1">
        <f t="shared" si="1"/>
        <v>7.1428571428571425E-2</v>
      </c>
    </row>
    <row r="51" spans="1:1001" ht="18.5" x14ac:dyDescent="0.45">
      <c r="B51" s="3" t="s">
        <v>12</v>
      </c>
    </row>
    <row r="52" spans="1:1001" s="9" customFormat="1" ht="38.25" customHeight="1" x14ac:dyDescent="0.35">
      <c r="A52" s="1"/>
      <c r="B52" s="7"/>
      <c r="C52" s="8" t="s">
        <v>77</v>
      </c>
      <c r="D52" s="8" t="s">
        <v>0</v>
      </c>
      <c r="E52" s="8" t="s">
        <v>1</v>
      </c>
      <c r="F52" s="8" t="s">
        <v>2</v>
      </c>
      <c r="G52" s="8" t="s">
        <v>3</v>
      </c>
      <c r="H52" s="8" t="s">
        <v>4</v>
      </c>
      <c r="I52" s="8" t="s">
        <v>5</v>
      </c>
      <c r="J52" s="8" t="s">
        <v>6</v>
      </c>
      <c r="K52" s="14" t="str">
        <f>$K$45</f>
        <v>FVA + Def Term Premia</v>
      </c>
      <c r="L52" s="8" t="s">
        <v>13</v>
      </c>
      <c r="M52" s="8" t="s">
        <v>80</v>
      </c>
      <c r="N52" s="8" t="s">
        <v>7</v>
      </c>
      <c r="O52" s="8" t="s">
        <v>82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</row>
    <row r="53" spans="1:1001" x14ac:dyDescent="0.35">
      <c r="B53" s="42" t="s">
        <v>14</v>
      </c>
      <c r="C53" s="35">
        <v>5.5218671837998598E-2</v>
      </c>
      <c r="D53" s="35">
        <v>1.262516897220411E-2</v>
      </c>
      <c r="E53" s="35">
        <v>1.7972744675788691E-2</v>
      </c>
      <c r="F53" s="35">
        <v>-5.9021705693186322E-3</v>
      </c>
      <c r="G53" s="35">
        <v>5.1588625226692608E-2</v>
      </c>
      <c r="H53" s="35">
        <v>2.7533390917726889E-2</v>
      </c>
      <c r="I53" s="35">
        <v>7.4942044577804845E-2</v>
      </c>
      <c r="J53" s="35">
        <v>7.8246091083223446E-2</v>
      </c>
      <c r="K53" s="35">
        <f>HLOOKUP($K$52,'Monthly Analysis (strats)'!$A$27:$F$42,'Monthly Analysis (strats)'!$A28,FALSE)</f>
        <v>4.2876319110005889E-2</v>
      </c>
      <c r="L53" s="35" cm="1">
        <f t="array" ref="L53">PRODUCT((1+'Monthly Historical Returns'!K3:K175)^(12/COUNT('Monthly Historical Returns'!K3:K175)))-1</f>
        <v>7.8014162290761302E-2</v>
      </c>
      <c r="M53" s="35">
        <v>7.5956400319857398E-2</v>
      </c>
      <c r="N53" s="35" cm="1">
        <f t="array" ref="N53">PRODUCT((1+'Monthly Historical Returns'!L3:L175)^(12/COUNT('Monthly Historical Returns'!L3:L175)))-1</f>
        <v>3.4577104056652264E-2</v>
      </c>
      <c r="O53" s="35">
        <v>3.3698352718782409E-2</v>
      </c>
    </row>
    <row r="54" spans="1:1001" x14ac:dyDescent="0.35">
      <c r="B54" s="42" t="s">
        <v>15</v>
      </c>
      <c r="C54" s="35">
        <v>0.1669800713396967</v>
      </c>
      <c r="D54" s="35">
        <v>0.13757920561855921</v>
      </c>
      <c r="E54" s="35">
        <v>0.1443293576719489</v>
      </c>
      <c r="F54" s="35">
        <v>3.7230735419487078E-2</v>
      </c>
      <c r="G54" s="35">
        <v>7.4552833397968893E-2</v>
      </c>
      <c r="H54" s="35">
        <v>4.318145655972102E-2</v>
      </c>
      <c r="I54" s="35">
        <v>0.17193655460493529</v>
      </c>
      <c r="J54" s="35">
        <v>4.3369434982809922E-2</v>
      </c>
      <c r="K54" s="35">
        <f>HLOOKUP($K$52,'Monthly Analysis (strats)'!$A$27:$F$42,'Monthly Analysis (strats)'!$A29,FALSE)</f>
        <v>5.4897615225027181E-2</v>
      </c>
      <c r="L54" s="35">
        <f>STDEV('Monthly Historical Returns'!K3:K175)*SQRT(12)</f>
        <v>0.15435749541911253</v>
      </c>
      <c r="M54" s="35">
        <v>0.15535217665250689</v>
      </c>
      <c r="N54" s="35">
        <f>STDEV('Monthly Historical Returns'!L3:L175)*SQRT(12)</f>
        <v>6.0156693462678192E-2</v>
      </c>
      <c r="O54" s="35">
        <v>6.1780093996199811E-2</v>
      </c>
    </row>
    <row r="55" spans="1:1001" x14ac:dyDescent="0.35">
      <c r="B55" s="42" t="s">
        <v>16</v>
      </c>
      <c r="C55" s="35">
        <v>0.33069019191915539</v>
      </c>
      <c r="D55" s="35">
        <v>9.1766549424682806E-2</v>
      </c>
      <c r="E55" s="35">
        <v>0.1245259104986773</v>
      </c>
      <c r="F55" s="35">
        <v>-0.1585295187650082</v>
      </c>
      <c r="G55" s="35">
        <v>0.69197403875059271</v>
      </c>
      <c r="H55" s="35">
        <v>0.6376207083160228</v>
      </c>
      <c r="I55" s="35">
        <v>0.43587034037062011</v>
      </c>
      <c r="J55" s="35">
        <v>1.804175938981851</v>
      </c>
      <c r="K55" s="35">
        <f>HLOOKUP($K$52,'Monthly Analysis (strats)'!$A$27:$F$42,'Monthly Analysis (strats)'!$A30,FALSE)</f>
        <v>0.78102334562720821</v>
      </c>
      <c r="L55" s="35">
        <f>+L53/L54</f>
        <v>0.50541220611889759</v>
      </c>
      <c r="M55" s="35">
        <v>0.48893039001157568</v>
      </c>
      <c r="N55" s="35">
        <f>+N53/N54</f>
        <v>0.57478398605974312</v>
      </c>
      <c r="O55" s="35">
        <v>0.54545648183790796</v>
      </c>
    </row>
    <row r="56" spans="1:1001" x14ac:dyDescent="0.35">
      <c r="B56" s="42" t="s">
        <v>17</v>
      </c>
      <c r="C56" s="35">
        <v>-0.50973684210526327</v>
      </c>
      <c r="D56" s="35">
        <v>-0.34544688780674859</v>
      </c>
      <c r="E56" s="35">
        <v>-0.22415756088184441</v>
      </c>
      <c r="F56" s="35">
        <v>-0.29720733224476509</v>
      </c>
      <c r="G56" s="35">
        <v>-0.1040644518757495</v>
      </c>
      <c r="H56" s="35">
        <v>-6.2228568531692667E-2</v>
      </c>
      <c r="I56" s="35">
        <v>-0.103816575748839</v>
      </c>
      <c r="J56" s="35">
        <v>-5.6852984978994707E-2</v>
      </c>
      <c r="K56" s="35">
        <f>HLOOKUP($K$52,'Monthly Analysis (strats)'!$A$27:$F$42,'Monthly Analysis (strats)'!$A31,FALSE)</f>
        <v>-5.894392681579208E-2</v>
      </c>
      <c r="L56" s="35">
        <f ca="1">MIN(OFFSET('Monthly Historical Returns'!O4,,,COUNT(('Monthly Historical Returns'!O4:O175))))</f>
        <v>-0.44797150090516147</v>
      </c>
      <c r="M56" s="35">
        <v>-0.45410723704878758</v>
      </c>
      <c r="N56" s="35">
        <f ca="1">MIN(OFFSET('Monthly Historical Returns'!S4,,,COUNT(('Monthly Historical Returns'!S4:S175))))</f>
        <v>-3.077254974894026E-2</v>
      </c>
      <c r="O56" s="35">
        <v>-3.2874606504901933E-2</v>
      </c>
    </row>
    <row r="57" spans="1:1001" x14ac:dyDescent="0.35">
      <c r="B57" s="42" t="s">
        <v>18</v>
      </c>
      <c r="C57" s="35">
        <v>0.10832780226349741</v>
      </c>
      <c r="D57" s="35">
        <v>3.6547351902232052E-2</v>
      </c>
      <c r="E57" s="35">
        <v>8.01790696021282E-2</v>
      </c>
      <c r="F57" s="35">
        <v>-1.985876500670548E-2</v>
      </c>
      <c r="G57" s="35">
        <v>0.49573725029838428</v>
      </c>
      <c r="H57" s="35">
        <v>0.44245579751210701</v>
      </c>
      <c r="I57" s="35">
        <v>0.72186974033039197</v>
      </c>
      <c r="J57" s="35">
        <v>1.3762881775184319</v>
      </c>
      <c r="K57" s="35">
        <f>HLOOKUP($K$52,'Monthly Analysis (strats)'!$A$27:$F$42,'Monthly Analysis (strats)'!$A32,FALSE)</f>
        <v>0.72740859705530503</v>
      </c>
      <c r="L57" s="35">
        <f ca="1">+-L53/L56</f>
        <v>0.17414983348969204</v>
      </c>
      <c r="M57" s="35">
        <v>0.16726533761825271</v>
      </c>
      <c r="N57" s="35">
        <f ca="1">+-N53/N56</f>
        <v>1.1236346789184417</v>
      </c>
      <c r="O57" s="35">
        <v>1.025057218974093</v>
      </c>
    </row>
    <row r="58" spans="1:1001" x14ac:dyDescent="0.35">
      <c r="B58" s="42" t="s">
        <v>19</v>
      </c>
      <c r="C58" s="35">
        <v>-0.19819510098839699</v>
      </c>
      <c r="D58" s="35">
        <v>-7.7726447717850089E-2</v>
      </c>
      <c r="E58" s="35">
        <v>-3.1895102698710209E-2</v>
      </c>
      <c r="F58" s="35">
        <v>-2.5903861727737731E-2</v>
      </c>
      <c r="G58" s="35">
        <v>-6.6885877229264978E-2</v>
      </c>
      <c r="H58" s="35">
        <v>-3.502090995244167E-2</v>
      </c>
      <c r="I58" s="35">
        <v>-4.8146033697831991E-2</v>
      </c>
      <c r="J58" s="35">
        <v>-4.0317723589338612E-2</v>
      </c>
      <c r="K58" s="35">
        <f>HLOOKUP($K$52,'Monthly Analysis (strats)'!$A$27:$F$42,'Monthly Analysis (strats)'!$A33,FALSE)</f>
        <v>-2.2975150575115452E-2</v>
      </c>
      <c r="L58" s="35">
        <f>MIN('Monthly Historical Returns'!K3:K175)</f>
        <v>-0.12685202923496219</v>
      </c>
      <c r="M58" s="35">
        <v>-0.13206323089913999</v>
      </c>
      <c r="N58" s="35">
        <f>MIN('Monthly Historical Returns'!L3:L175)</f>
        <v>-1.7443496524379466E-2</v>
      </c>
      <c r="O58" s="35">
        <v>-1.8727608570160981E-2</v>
      </c>
    </row>
    <row r="59" spans="1:1001" x14ac:dyDescent="0.35">
      <c r="B59" s="42" t="s">
        <v>20</v>
      </c>
      <c r="C59" s="44">
        <v>39752</v>
      </c>
      <c r="D59" s="44">
        <v>44104</v>
      </c>
      <c r="E59" s="44">
        <v>43159</v>
      </c>
      <c r="F59" s="44">
        <v>44165</v>
      </c>
      <c r="G59" s="44">
        <v>39813</v>
      </c>
      <c r="H59" s="44">
        <v>40786</v>
      </c>
      <c r="I59" s="44">
        <v>44165</v>
      </c>
      <c r="J59" s="44">
        <v>39721</v>
      </c>
      <c r="K59" s="44">
        <f>HLOOKUP($K$52,'Monthly Analysis (strats)'!$A$27:$F$42,'Monthly Analysis (strats)'!$A34,FALSE)</f>
        <v>41090</v>
      </c>
      <c r="L59" s="44">
        <v>39752</v>
      </c>
      <c r="M59" s="44">
        <v>39752</v>
      </c>
      <c r="N59" s="44">
        <v>44104</v>
      </c>
      <c r="O59" s="44">
        <v>44104</v>
      </c>
    </row>
    <row r="60" spans="1:1001" x14ac:dyDescent="0.35">
      <c r="B60" s="42" t="s">
        <v>88</v>
      </c>
      <c r="C60" s="35">
        <v>0.27860765257377001</v>
      </c>
      <c r="D60" s="35">
        <v>0.16243079856207951</v>
      </c>
      <c r="E60" s="35">
        <v>0.56349543205940134</v>
      </c>
      <c r="F60" s="35">
        <v>-0.2278490609374515</v>
      </c>
      <c r="G60" s="35">
        <v>0.77129324401116961</v>
      </c>
      <c r="H60" s="35">
        <v>0.78619861548763803</v>
      </c>
      <c r="I60" s="35">
        <v>1.556556975142471</v>
      </c>
      <c r="J60" s="35">
        <v>1.940736830288563</v>
      </c>
      <c r="K60" s="35">
        <f>HLOOKUP($K$52,'Monthly Analysis (strats)'!$A$27:$F$42,'Monthly Analysis (strats)'!$A35,FALSE)</f>
        <v>1.8662040524968539</v>
      </c>
      <c r="L60" s="35">
        <f>+-L53/L58</f>
        <v>0.61500129529862901</v>
      </c>
      <c r="M60" s="35">
        <v>0.57515176482292207</v>
      </c>
      <c r="N60" s="35">
        <f>-N53/N58</f>
        <v>1.9822346975175786</v>
      </c>
      <c r="O60" s="35">
        <v>1.799394332305438</v>
      </c>
    </row>
    <row r="61" spans="1:1001" x14ac:dyDescent="0.35">
      <c r="B61" s="42" t="s">
        <v>21</v>
      </c>
      <c r="C61" s="35">
        <v>-0.34446450060168482</v>
      </c>
      <c r="D61" s="35">
        <v>-0.12537758389791401</v>
      </c>
      <c r="E61" s="35">
        <v>-5.5558605544880568E-2</v>
      </c>
      <c r="F61" s="35">
        <v>-3.8721083026665333E-2</v>
      </c>
      <c r="G61" s="35">
        <v>-7.9822776601248147E-2</v>
      </c>
      <c r="H61" s="35">
        <v>-4.9995720277325018E-2</v>
      </c>
      <c r="I61" s="35">
        <v>-5.3833580556344351E-2</v>
      </c>
      <c r="J61" s="35">
        <v>-4.937508880419661E-2</v>
      </c>
      <c r="K61" s="35">
        <f>HLOOKUP($K$52,'Monthly Analysis (strats)'!$A$27:$F$42,'Monthly Analysis (strats)'!$A36,FALSE)</f>
        <v>-2.5110744769250352E-2</v>
      </c>
      <c r="L61" s="35">
        <f>MIN('Monthly Historical Returns'!P6:P175)</f>
        <v>-0.27141692909179138</v>
      </c>
      <c r="M61" s="35">
        <v>-0.2779943976531376</v>
      </c>
      <c r="N61" s="35">
        <f>MIN('Monthly Historical Returns'!T6:T175)</f>
        <v>-2.2266161872543933E-2</v>
      </c>
      <c r="O61" s="35">
        <v>-2.495601823346083E-2</v>
      </c>
    </row>
    <row r="62" spans="1:1001" x14ac:dyDescent="0.35">
      <c r="B62" s="42" t="s">
        <v>22</v>
      </c>
      <c r="C62" s="44">
        <v>39782</v>
      </c>
      <c r="D62" s="44">
        <v>39872</v>
      </c>
      <c r="E62" s="44">
        <v>44012</v>
      </c>
      <c r="F62" s="44">
        <v>39964</v>
      </c>
      <c r="G62" s="44">
        <v>41060</v>
      </c>
      <c r="H62" s="44">
        <v>40786</v>
      </c>
      <c r="I62" s="44">
        <v>44651</v>
      </c>
      <c r="J62" s="44">
        <v>44620</v>
      </c>
      <c r="K62" s="44">
        <f>HLOOKUP($K$52,'Monthly Analysis (strats)'!$A$27:$F$42,'Monthly Analysis (strats)'!$A37,FALSE)</f>
        <v>44561</v>
      </c>
      <c r="L62" s="44">
        <v>39782</v>
      </c>
      <c r="M62" s="44">
        <v>39782</v>
      </c>
      <c r="N62" s="44">
        <v>44165</v>
      </c>
      <c r="O62" s="44">
        <v>44165</v>
      </c>
    </row>
    <row r="63" spans="1:1001" x14ac:dyDescent="0.35">
      <c r="B63" s="42" t="s">
        <v>89</v>
      </c>
      <c r="C63" s="35">
        <v>0.16030293903013729</v>
      </c>
      <c r="D63" s="35">
        <v>0.1006971787116578</v>
      </c>
      <c r="E63" s="35">
        <v>0.32349164453507018</v>
      </c>
      <c r="F63" s="35">
        <v>-0.15242782763214799</v>
      </c>
      <c r="G63" s="35">
        <v>0.64628953568480529</v>
      </c>
      <c r="H63" s="35">
        <v>0.55071495650027347</v>
      </c>
      <c r="I63" s="35">
        <v>1.3921058901026939</v>
      </c>
      <c r="J63" s="35">
        <v>1.5847281084094571</v>
      </c>
      <c r="K63" s="35">
        <f>HLOOKUP($K$52,'Monthly Analysis (strats)'!$A$27:$F$42,'Monthly Analysis (strats)'!$A38,FALSE)</f>
        <v>1.707488945628987</v>
      </c>
      <c r="L63" s="35">
        <f>+-L53/L61</f>
        <v>0.28743292672203741</v>
      </c>
      <c r="M63" s="35">
        <v>0.27322996780183528</v>
      </c>
      <c r="N63" s="35">
        <f>-N53/N61</f>
        <v>1.5528991594769985</v>
      </c>
      <c r="O63" s="35">
        <v>1.3503096689358851</v>
      </c>
    </row>
    <row r="64" spans="1:1001" x14ac:dyDescent="0.35">
      <c r="B64" s="42" t="s">
        <v>23</v>
      </c>
      <c r="C64" s="35">
        <v>-0.67419209518993461</v>
      </c>
      <c r="D64" s="35">
        <v>6.107385196333623</v>
      </c>
      <c r="E64" s="35">
        <v>8.6083322795087405</v>
      </c>
      <c r="F64" s="35">
        <v>1.136336124546111</v>
      </c>
      <c r="G64" s="35">
        <v>0.23506377099562339</v>
      </c>
      <c r="H64" s="35">
        <v>2.717065760369191</v>
      </c>
      <c r="I64" s="35">
        <v>10.57706281772178</v>
      </c>
      <c r="J64" s="35">
        <v>1.6255667912283109</v>
      </c>
      <c r="K64" s="35">
        <f>HLOOKUP($K$52,'Monthly Analysis (strats)'!$A$27:$F$42,'Monthly Analysis (strats)'!$A39,FALSE)</f>
        <v>4.3407091570477192</v>
      </c>
      <c r="L64" s="35">
        <f>SKEW('Monthly Historical Returns'!K3:K175)</f>
        <v>-0.24307396793629296</v>
      </c>
      <c r="M64" s="35">
        <v>-0.26884294185747049</v>
      </c>
      <c r="N64" s="35">
        <f>SKEW('Monthly Historical Returns'!L3:L175)</f>
        <v>8.1634196598473423</v>
      </c>
      <c r="O64" s="35">
        <v>8.2858331151458522</v>
      </c>
    </row>
    <row r="65" spans="1:1001" x14ac:dyDescent="0.35">
      <c r="B65" s="42" t="s">
        <v>24</v>
      </c>
      <c r="C65" s="35">
        <v>0.84533585439532433</v>
      </c>
      <c r="D65" s="35">
        <v>1.834288717811887</v>
      </c>
      <c r="E65" s="35">
        <v>9.6858085710511368</v>
      </c>
      <c r="F65" s="35">
        <v>1.6422494953030911</v>
      </c>
      <c r="G65" s="35">
        <v>0.9568693654719268</v>
      </c>
      <c r="H65" s="35">
        <v>1.3124717017912719</v>
      </c>
      <c r="I65" s="35">
        <v>2.3448347056358259</v>
      </c>
      <c r="J65" s="35">
        <v>1.4808140191646251</v>
      </c>
      <c r="K65" s="35">
        <f>HLOOKUP($K$52,'Monthly Analysis (strats)'!$A$27:$F$42,'Monthly Analysis (strats)'!$A40,FALSE)</f>
        <v>1.871273513408847</v>
      </c>
      <c r="L65" s="35">
        <f>(AVERAGEIF('Monthly Historical Returns'!K3:K175,"&gt;0")/AVERAGEIF('Monthly Historical Returns'!K3:K175,"&lt;0"))</f>
        <v>-0.94499794108315349</v>
      </c>
      <c r="M65" s="35">
        <v>0.93487189271080606</v>
      </c>
      <c r="N65" s="35">
        <f>(AVERAGEIF('Monthly Historical Returns'!L3:L175,"&gt;0")/AVERAGEIF('Monthly Historical Returns'!L3:L175,"&lt;0"))</f>
        <v>-2.6847542134277784</v>
      </c>
      <c r="O65" s="35">
        <v>2.588533576445589</v>
      </c>
    </row>
    <row r="66" spans="1:1001" x14ac:dyDescent="0.35">
      <c r="B66" s="42" t="s">
        <v>25</v>
      </c>
      <c r="C66" s="35">
        <v>0.13177209021575401</v>
      </c>
      <c r="D66" s="35">
        <v>4.1973014914722502E-2</v>
      </c>
      <c r="E66" s="35">
        <v>2.021502405328466E-2</v>
      </c>
      <c r="F66" s="35">
        <v>1.7089105458507531E-2</v>
      </c>
      <c r="G66" s="35">
        <v>5.0425549215751368E-2</v>
      </c>
      <c r="H66" s="35">
        <v>2.0972302801124939E-2</v>
      </c>
      <c r="I66" s="35">
        <v>3.0918062608199681E-2</v>
      </c>
      <c r="J66" s="35">
        <v>3.2948342089819928E-2</v>
      </c>
      <c r="K66" s="35">
        <f>HLOOKUP($K$52,'Monthly Analysis (strats)'!$A$27:$F$42,'Monthly Analysis (strats)'!$A41,FALSE)</f>
        <v>1.6962235537385389E-2</v>
      </c>
      <c r="L66" s="35" cm="1">
        <f t="array" ref="L66">STDEV(IF('Monthly Historical Returns'!K3:K175&lt;0,'Monthly Historical Returns'!K3:K175,""))*SQRT(12)</f>
        <v>0.10629944557656233</v>
      </c>
      <c r="M66" s="35">
        <v>0.1080098317919693</v>
      </c>
      <c r="N66" s="35" cm="1">
        <f t="array" ref="N66">STDEV(IF('Monthly Historical Returns'!L3:L175&lt;0,'Monthly Historical Returns'!L3:L175,""))*SQRT(12)</f>
        <v>9.8566733220920542E-3</v>
      </c>
      <c r="O66" s="35">
        <v>1.0329604749930801E-2</v>
      </c>
    </row>
    <row r="67" spans="1:1001" x14ac:dyDescent="0.35">
      <c r="B67" s="42" t="s">
        <v>26</v>
      </c>
      <c r="C67" s="35">
        <v>0.41904679319867749</v>
      </c>
      <c r="D67" s="35">
        <v>0.30079252104846288</v>
      </c>
      <c r="E67" s="35">
        <v>0.8890785699000131</v>
      </c>
      <c r="F67" s="35">
        <v>-0.34537621548706238</v>
      </c>
      <c r="G67" s="35">
        <v>1.0230652125565329</v>
      </c>
      <c r="H67" s="35">
        <v>1.3128453836862399</v>
      </c>
      <c r="I67" s="35">
        <v>2.4238919989097152</v>
      </c>
      <c r="J67" s="35">
        <v>2.3748111777496441</v>
      </c>
      <c r="K67" s="35">
        <f>HLOOKUP($K$52,'Monthly Analysis (strats)'!$A$27:$F$42,'Monthly Analysis (strats)'!$A42,FALSE)</f>
        <v>2.5277516643077451</v>
      </c>
      <c r="L67" s="35">
        <f>+L53/L66</f>
        <v>0.73390939969269631</v>
      </c>
      <c r="M67" s="35">
        <v>0.70323598379592023</v>
      </c>
      <c r="N67" s="35">
        <f>+N53/N66</f>
        <v>3.5079892502020509</v>
      </c>
      <c r="O67" s="35">
        <v>3.2623080490091509</v>
      </c>
    </row>
    <row r="68" spans="1:1001" s="34" customFormat="1" x14ac:dyDescent="0.3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  <c r="IW68" s="35"/>
      <c r="IX68" s="35"/>
      <c r="IY68" s="35"/>
      <c r="IZ68" s="35"/>
      <c r="JA68" s="35"/>
      <c r="JB68" s="35"/>
      <c r="JC68" s="35"/>
      <c r="JD68" s="35"/>
      <c r="JE68" s="35"/>
      <c r="JF68" s="35"/>
      <c r="JG68" s="35"/>
      <c r="JH68" s="35"/>
      <c r="JI68" s="35"/>
      <c r="JJ68" s="35"/>
      <c r="JK68" s="35"/>
      <c r="JL68" s="35"/>
      <c r="JM68" s="35"/>
      <c r="JN68" s="35"/>
      <c r="JO68" s="35"/>
      <c r="JP68" s="35"/>
      <c r="JQ68" s="35"/>
      <c r="JR68" s="35"/>
      <c r="JS68" s="35"/>
      <c r="JT68" s="35"/>
      <c r="JU68" s="35"/>
      <c r="JV68" s="35"/>
      <c r="JW68" s="35"/>
      <c r="JX68" s="35"/>
      <c r="JY68" s="35"/>
      <c r="JZ68" s="35"/>
      <c r="KA68" s="35"/>
      <c r="KB68" s="35"/>
      <c r="KC68" s="35"/>
      <c r="KD68" s="35"/>
      <c r="KE68" s="35"/>
      <c r="KF68" s="35"/>
      <c r="KG68" s="35"/>
      <c r="KH68" s="35"/>
      <c r="KI68" s="35"/>
      <c r="KJ68" s="35"/>
      <c r="KK68" s="35"/>
      <c r="KL68" s="35"/>
      <c r="KM68" s="35"/>
      <c r="KN68" s="35"/>
      <c r="KO68" s="35"/>
      <c r="KP68" s="35"/>
      <c r="KQ68" s="35"/>
      <c r="KR68" s="35"/>
      <c r="KS68" s="35"/>
      <c r="KT68" s="35"/>
      <c r="KU68" s="35"/>
      <c r="KV68" s="35"/>
      <c r="KW68" s="35"/>
      <c r="KX68" s="35"/>
      <c r="KY68" s="35"/>
      <c r="KZ68" s="35"/>
      <c r="LA68" s="35"/>
      <c r="LB68" s="35"/>
      <c r="LC68" s="35"/>
      <c r="LD68" s="35"/>
      <c r="LE68" s="35"/>
      <c r="LF68" s="35"/>
      <c r="LG68" s="35"/>
      <c r="LH68" s="35"/>
      <c r="LI68" s="35"/>
      <c r="LJ68" s="35"/>
      <c r="LK68" s="35"/>
      <c r="LL68" s="35"/>
      <c r="LM68" s="35"/>
      <c r="LN68" s="35"/>
      <c r="LO68" s="35"/>
      <c r="LP68" s="35"/>
      <c r="LQ68" s="35"/>
      <c r="LR68" s="35"/>
      <c r="LS68" s="35"/>
      <c r="LT68" s="35"/>
      <c r="LU68" s="35"/>
      <c r="LV68" s="35"/>
      <c r="LW68" s="35"/>
      <c r="LX68" s="35"/>
      <c r="LY68" s="35"/>
      <c r="LZ68" s="35"/>
      <c r="MA68" s="35"/>
      <c r="MB68" s="35"/>
      <c r="MC68" s="35"/>
      <c r="MD68" s="35"/>
      <c r="ME68" s="35"/>
      <c r="MF68" s="35"/>
      <c r="MG68" s="35"/>
      <c r="MH68" s="35"/>
      <c r="MI68" s="35"/>
      <c r="MJ68" s="35"/>
      <c r="MK68" s="35"/>
      <c r="ML68" s="35"/>
      <c r="MM68" s="35"/>
      <c r="MN68" s="35"/>
      <c r="MO68" s="35"/>
      <c r="MP68" s="35"/>
      <c r="MQ68" s="35"/>
      <c r="MR68" s="35"/>
      <c r="MS68" s="35"/>
      <c r="MT68" s="35"/>
      <c r="MU68" s="35"/>
      <c r="MV68" s="35"/>
      <c r="MW68" s="35"/>
      <c r="MX68" s="35"/>
      <c r="MY68" s="35"/>
      <c r="MZ68" s="35"/>
      <c r="NA68" s="35"/>
      <c r="NB68" s="35"/>
      <c r="NC68" s="35"/>
      <c r="ND68" s="35"/>
      <c r="NE68" s="35"/>
      <c r="NF68" s="35"/>
      <c r="NG68" s="35"/>
      <c r="NH68" s="35"/>
      <c r="NI68" s="35"/>
      <c r="NJ68" s="35"/>
      <c r="NK68" s="35"/>
      <c r="NL68" s="35"/>
      <c r="NM68" s="35"/>
      <c r="NN68" s="35"/>
      <c r="NO68" s="35"/>
      <c r="NP68" s="35"/>
      <c r="NQ68" s="35"/>
      <c r="NR68" s="35"/>
      <c r="NS68" s="35"/>
      <c r="NT68" s="35"/>
      <c r="NU68" s="35"/>
      <c r="NV68" s="35"/>
      <c r="NW68" s="35"/>
      <c r="NX68" s="35"/>
      <c r="NY68" s="35"/>
      <c r="NZ68" s="35"/>
      <c r="OA68" s="35"/>
      <c r="OB68" s="35"/>
      <c r="OC68" s="35"/>
      <c r="OD68" s="35"/>
      <c r="OE68" s="35"/>
      <c r="OF68" s="35"/>
      <c r="OG68" s="35"/>
      <c r="OH68" s="35"/>
      <c r="OI68" s="35"/>
      <c r="OJ68" s="35"/>
      <c r="OK68" s="35"/>
      <c r="OL68" s="35"/>
      <c r="OM68" s="35"/>
      <c r="ON68" s="35"/>
      <c r="OO68" s="35"/>
      <c r="OP68" s="35"/>
      <c r="OQ68" s="35"/>
      <c r="OR68" s="35"/>
      <c r="OS68" s="35"/>
      <c r="OT68" s="35"/>
      <c r="OU68" s="35"/>
      <c r="OV68" s="35"/>
      <c r="OW68" s="35"/>
      <c r="OX68" s="35"/>
      <c r="OY68" s="35"/>
      <c r="OZ68" s="35"/>
      <c r="PA68" s="35"/>
      <c r="PB68" s="35"/>
      <c r="PC68" s="35"/>
      <c r="PD68" s="35"/>
      <c r="PE68" s="35"/>
      <c r="PF68" s="35"/>
      <c r="PG68" s="35"/>
      <c r="PH68" s="35"/>
      <c r="PI68" s="35"/>
      <c r="PJ68" s="35"/>
      <c r="PK68" s="35"/>
      <c r="PL68" s="35"/>
      <c r="PM68" s="35"/>
      <c r="PN68" s="35"/>
      <c r="PO68" s="35"/>
      <c r="PP68" s="35"/>
      <c r="PQ68" s="35"/>
      <c r="PR68" s="35"/>
      <c r="PS68" s="35"/>
      <c r="PT68" s="35"/>
      <c r="PU68" s="35"/>
      <c r="PV68" s="35"/>
      <c r="PW68" s="35"/>
      <c r="PX68" s="35"/>
      <c r="PY68" s="35"/>
      <c r="PZ68" s="35"/>
      <c r="QA68" s="35"/>
      <c r="QB68" s="35"/>
      <c r="QC68" s="35"/>
      <c r="QD68" s="35"/>
      <c r="QE68" s="35"/>
      <c r="QF68" s="35"/>
      <c r="QG68" s="35"/>
      <c r="QH68" s="35"/>
      <c r="QI68" s="35"/>
      <c r="QJ68" s="35"/>
      <c r="QK68" s="35"/>
      <c r="QL68" s="35"/>
      <c r="QM68" s="35"/>
      <c r="QN68" s="35"/>
      <c r="QO68" s="35"/>
      <c r="QP68" s="35"/>
      <c r="QQ68" s="35"/>
      <c r="QR68" s="35"/>
      <c r="QS68" s="35"/>
      <c r="QT68" s="35"/>
      <c r="QU68" s="35"/>
      <c r="QV68" s="35"/>
      <c r="QW68" s="35"/>
      <c r="QX68" s="35"/>
      <c r="QY68" s="35"/>
      <c r="QZ68" s="35"/>
      <c r="RA68" s="35"/>
      <c r="RB68" s="35"/>
      <c r="RC68" s="35"/>
      <c r="RD68" s="35"/>
      <c r="RE68" s="35"/>
      <c r="RF68" s="35"/>
      <c r="RG68" s="35"/>
      <c r="RH68" s="35"/>
      <c r="RI68" s="35"/>
      <c r="RJ68" s="35"/>
      <c r="RK68" s="35"/>
      <c r="RL68" s="35"/>
      <c r="RM68" s="35"/>
      <c r="RN68" s="35"/>
      <c r="RO68" s="35"/>
      <c r="RP68" s="35"/>
      <c r="RQ68" s="35"/>
      <c r="RR68" s="35"/>
      <c r="RS68" s="35"/>
      <c r="RT68" s="35"/>
      <c r="RU68" s="35"/>
      <c r="RV68" s="35"/>
      <c r="RW68" s="35"/>
      <c r="RX68" s="35"/>
      <c r="RY68" s="35"/>
      <c r="RZ68" s="35"/>
      <c r="SA68" s="35"/>
      <c r="SB68" s="35"/>
      <c r="SC68" s="35"/>
      <c r="SD68" s="35"/>
      <c r="SE68" s="35"/>
      <c r="SF68" s="35"/>
      <c r="SG68" s="35"/>
      <c r="SH68" s="35"/>
      <c r="SI68" s="35"/>
      <c r="SJ68" s="35"/>
      <c r="SK68" s="35"/>
      <c r="SL68" s="35"/>
      <c r="SM68" s="35"/>
      <c r="SN68" s="35"/>
      <c r="SO68" s="35"/>
      <c r="SP68" s="35"/>
      <c r="SQ68" s="35"/>
      <c r="SR68" s="35"/>
      <c r="SS68" s="35"/>
      <c r="ST68" s="35"/>
      <c r="SU68" s="35"/>
      <c r="SV68" s="35"/>
      <c r="SW68" s="35"/>
      <c r="SX68" s="35"/>
      <c r="SY68" s="35"/>
      <c r="SZ68" s="35"/>
      <c r="TA68" s="35"/>
      <c r="TB68" s="35"/>
      <c r="TC68" s="35"/>
      <c r="TD68" s="35"/>
      <c r="TE68" s="35"/>
      <c r="TF68" s="35"/>
      <c r="TG68" s="35"/>
      <c r="TH68" s="35"/>
      <c r="TI68" s="35"/>
      <c r="TJ68" s="35"/>
      <c r="TK68" s="35"/>
      <c r="TL68" s="35"/>
      <c r="TM68" s="35"/>
      <c r="TN68" s="35"/>
      <c r="TO68" s="35"/>
      <c r="TP68" s="35"/>
      <c r="TQ68" s="35"/>
      <c r="TR68" s="35"/>
      <c r="TS68" s="35"/>
      <c r="TT68" s="35"/>
      <c r="TU68" s="35"/>
      <c r="TV68" s="35"/>
      <c r="TW68" s="35"/>
      <c r="TX68" s="35"/>
      <c r="TY68" s="35"/>
      <c r="TZ68" s="35"/>
      <c r="UA68" s="35"/>
      <c r="UB68" s="35"/>
      <c r="UC68" s="35"/>
      <c r="UD68" s="35"/>
      <c r="UE68" s="35"/>
      <c r="UF68" s="35"/>
      <c r="UG68" s="35"/>
      <c r="UH68" s="35"/>
      <c r="UI68" s="35"/>
      <c r="UJ68" s="35"/>
      <c r="UK68" s="35"/>
      <c r="UL68" s="35"/>
      <c r="UM68" s="35"/>
      <c r="UN68" s="35"/>
      <c r="UO68" s="35"/>
      <c r="UP68" s="35"/>
      <c r="UQ68" s="35"/>
      <c r="UR68" s="35"/>
      <c r="US68" s="35"/>
      <c r="UT68" s="35"/>
      <c r="UU68" s="35"/>
      <c r="UV68" s="35"/>
      <c r="UW68" s="35"/>
      <c r="UX68" s="35"/>
      <c r="UY68" s="35"/>
      <c r="UZ68" s="35"/>
      <c r="VA68" s="35"/>
      <c r="VB68" s="35"/>
      <c r="VC68" s="35"/>
      <c r="VD68" s="35"/>
      <c r="VE68" s="35"/>
      <c r="VF68" s="35"/>
      <c r="VG68" s="35"/>
      <c r="VH68" s="35"/>
      <c r="VI68" s="35"/>
      <c r="VJ68" s="35"/>
      <c r="VK68" s="35"/>
      <c r="VL68" s="35"/>
      <c r="VM68" s="35"/>
      <c r="VN68" s="35"/>
      <c r="VO68" s="35"/>
      <c r="VP68" s="35"/>
      <c r="VQ68" s="35"/>
      <c r="VR68" s="35"/>
      <c r="VS68" s="35"/>
      <c r="VT68" s="35"/>
      <c r="VU68" s="35"/>
      <c r="VV68" s="35"/>
      <c r="VW68" s="35"/>
      <c r="VX68" s="35"/>
      <c r="VY68" s="35"/>
      <c r="VZ68" s="35"/>
      <c r="WA68" s="35"/>
      <c r="WB68" s="35"/>
      <c r="WC68" s="35"/>
      <c r="WD68" s="35"/>
      <c r="WE68" s="35"/>
      <c r="WF68" s="35"/>
      <c r="WG68" s="35"/>
      <c r="WH68" s="35"/>
      <c r="WI68" s="35"/>
      <c r="WJ68" s="35"/>
      <c r="WK68" s="35"/>
      <c r="WL68" s="35"/>
      <c r="WM68" s="35"/>
      <c r="WN68" s="35"/>
      <c r="WO68" s="35"/>
      <c r="WP68" s="35"/>
      <c r="WQ68" s="35"/>
      <c r="WR68" s="35"/>
      <c r="WS68" s="35"/>
      <c r="WT68" s="35"/>
      <c r="WU68" s="35"/>
      <c r="WV68" s="35"/>
      <c r="WW68" s="35"/>
      <c r="WX68" s="35"/>
      <c r="WY68" s="35"/>
      <c r="WZ68" s="35"/>
      <c r="XA68" s="35"/>
      <c r="XB68" s="35"/>
      <c r="XC68" s="35"/>
      <c r="XD68" s="35"/>
      <c r="XE68" s="35"/>
      <c r="XF68" s="35"/>
      <c r="XG68" s="35"/>
      <c r="XH68" s="35"/>
      <c r="XI68" s="35"/>
      <c r="XJ68" s="35"/>
      <c r="XK68" s="35"/>
      <c r="XL68" s="35"/>
      <c r="XM68" s="35"/>
      <c r="XN68" s="35"/>
      <c r="XO68" s="35"/>
      <c r="XP68" s="35"/>
      <c r="XQ68" s="35"/>
      <c r="XR68" s="35"/>
      <c r="XS68" s="35"/>
      <c r="XT68" s="35"/>
      <c r="XU68" s="35"/>
      <c r="XV68" s="35"/>
      <c r="XW68" s="35"/>
      <c r="XX68" s="35"/>
      <c r="XY68" s="35"/>
      <c r="XZ68" s="35"/>
      <c r="YA68" s="35"/>
      <c r="YB68" s="35"/>
      <c r="YC68" s="35"/>
      <c r="YD68" s="35"/>
      <c r="YE68" s="35"/>
      <c r="YF68" s="35"/>
      <c r="YG68" s="35"/>
      <c r="YH68" s="35"/>
      <c r="YI68" s="35"/>
      <c r="YJ68" s="35"/>
      <c r="YK68" s="35"/>
      <c r="YL68" s="35"/>
      <c r="YM68" s="35"/>
      <c r="YN68" s="35"/>
      <c r="YO68" s="35"/>
      <c r="YP68" s="35"/>
      <c r="YQ68" s="35"/>
      <c r="YR68" s="35"/>
      <c r="YS68" s="35"/>
      <c r="YT68" s="35"/>
      <c r="YU68" s="35"/>
      <c r="YV68" s="35"/>
      <c r="YW68" s="35"/>
      <c r="YX68" s="35"/>
      <c r="YY68" s="35"/>
      <c r="YZ68" s="35"/>
      <c r="ZA68" s="35"/>
      <c r="ZB68" s="35"/>
      <c r="ZC68" s="35"/>
      <c r="ZD68" s="35"/>
      <c r="ZE68" s="35"/>
      <c r="ZF68" s="35"/>
      <c r="ZG68" s="35"/>
      <c r="ZH68" s="35"/>
      <c r="ZI68" s="35"/>
      <c r="ZJ68" s="35"/>
      <c r="ZK68" s="35"/>
      <c r="ZL68" s="35"/>
      <c r="ZM68" s="35"/>
      <c r="ZN68" s="35"/>
      <c r="ZO68" s="35"/>
      <c r="ZP68" s="35"/>
      <c r="ZQ68" s="35"/>
      <c r="ZR68" s="35"/>
      <c r="ZS68" s="35"/>
      <c r="ZT68" s="35"/>
      <c r="ZU68" s="35"/>
      <c r="ZV68" s="35"/>
      <c r="ZW68" s="35"/>
      <c r="ZX68" s="35"/>
      <c r="ZY68" s="35"/>
      <c r="ZZ68" s="35"/>
      <c r="AAA68" s="35"/>
      <c r="AAB68" s="35"/>
      <c r="AAC68" s="35"/>
      <c r="AAD68" s="35"/>
      <c r="AAE68" s="35"/>
      <c r="AAF68" s="35"/>
      <c r="AAG68" s="35"/>
      <c r="AAH68" s="35"/>
      <c r="AAI68" s="35"/>
      <c r="AAJ68" s="35"/>
      <c r="AAK68" s="35"/>
      <c r="AAL68" s="35"/>
      <c r="AAM68" s="35"/>
      <c r="AAN68" s="35"/>
      <c r="AAO68" s="35"/>
      <c r="AAP68" s="35"/>
      <c r="AAQ68" s="35"/>
      <c r="AAR68" s="35"/>
      <c r="AAS68" s="35"/>
      <c r="AAT68" s="35"/>
      <c r="AAU68" s="35"/>
      <c r="AAV68" s="35"/>
      <c r="AAW68" s="35"/>
      <c r="AAX68" s="35"/>
      <c r="AAY68" s="35"/>
      <c r="AAZ68" s="35"/>
      <c r="ABA68" s="35"/>
      <c r="ABB68" s="35"/>
      <c r="ABC68" s="35"/>
      <c r="ABD68" s="35"/>
      <c r="ABE68" s="35"/>
      <c r="ABF68" s="35"/>
      <c r="ABG68" s="35"/>
      <c r="ABH68" s="35"/>
      <c r="ABI68" s="35"/>
      <c r="ABJ68" s="35"/>
      <c r="ABK68" s="35"/>
      <c r="ABL68" s="35"/>
      <c r="ABM68" s="35"/>
      <c r="ABN68" s="35"/>
      <c r="ABO68" s="35"/>
      <c r="ABP68" s="35"/>
      <c r="ABQ68" s="35"/>
      <c r="ABR68" s="35"/>
      <c r="ABS68" s="35"/>
      <c r="ABT68" s="35"/>
      <c r="ABU68" s="35"/>
      <c r="ABV68" s="35"/>
      <c r="ABW68" s="35"/>
      <c r="ABX68" s="35"/>
      <c r="ABY68" s="35"/>
      <c r="ABZ68" s="35"/>
      <c r="ACA68" s="35"/>
      <c r="ACB68" s="35"/>
      <c r="ACC68" s="35"/>
      <c r="ACD68" s="35"/>
      <c r="ACE68" s="35"/>
      <c r="ACF68" s="35"/>
      <c r="ACG68" s="35"/>
      <c r="ACH68" s="35"/>
      <c r="ACI68" s="35"/>
      <c r="ACJ68" s="35"/>
      <c r="ACK68" s="35"/>
      <c r="ACL68" s="35"/>
      <c r="ACM68" s="35"/>
      <c r="ACN68" s="35"/>
      <c r="ACO68" s="35"/>
      <c r="ACP68" s="35"/>
      <c r="ACQ68" s="35"/>
      <c r="ACR68" s="35"/>
      <c r="ACS68" s="35"/>
      <c r="ACT68" s="35"/>
      <c r="ACU68" s="35"/>
      <c r="ACV68" s="35"/>
      <c r="ACW68" s="35"/>
      <c r="ACX68" s="35"/>
      <c r="ACY68" s="35"/>
      <c r="ACZ68" s="35"/>
      <c r="ADA68" s="35"/>
      <c r="ADB68" s="35"/>
      <c r="ADC68" s="35"/>
      <c r="ADD68" s="35"/>
      <c r="ADE68" s="35"/>
      <c r="ADF68" s="35"/>
      <c r="ADG68" s="35"/>
      <c r="ADH68" s="35"/>
      <c r="ADI68" s="35"/>
      <c r="ADJ68" s="35"/>
      <c r="ADK68" s="35"/>
      <c r="ADL68" s="35"/>
      <c r="ADM68" s="35"/>
      <c r="ADN68" s="35"/>
      <c r="ADO68" s="35"/>
      <c r="ADP68" s="35"/>
      <c r="ADQ68" s="35"/>
      <c r="ADR68" s="35"/>
      <c r="ADS68" s="35"/>
      <c r="ADT68" s="35"/>
      <c r="ADU68" s="35"/>
      <c r="ADV68" s="35"/>
      <c r="ADW68" s="35"/>
      <c r="ADX68" s="35"/>
      <c r="ADY68" s="35"/>
      <c r="ADZ68" s="35"/>
      <c r="AEA68" s="35"/>
      <c r="AEB68" s="35"/>
      <c r="AEC68" s="35"/>
      <c r="AED68" s="35"/>
      <c r="AEE68" s="35"/>
      <c r="AEF68" s="35"/>
      <c r="AEG68" s="35"/>
      <c r="AEH68" s="35"/>
      <c r="AEI68" s="35"/>
      <c r="AEJ68" s="35"/>
      <c r="AEK68" s="35"/>
      <c r="AEL68" s="35"/>
      <c r="AEM68" s="35"/>
      <c r="AEN68" s="35"/>
      <c r="AEO68" s="35"/>
      <c r="AEP68" s="35"/>
      <c r="AEQ68" s="35"/>
      <c r="AER68" s="35"/>
      <c r="AES68" s="35"/>
      <c r="AET68" s="35"/>
      <c r="AEU68" s="35"/>
      <c r="AEV68" s="35"/>
      <c r="AEW68" s="35"/>
      <c r="AEX68" s="35"/>
      <c r="AEY68" s="35"/>
      <c r="AEZ68" s="35"/>
      <c r="AFA68" s="35"/>
      <c r="AFB68" s="35"/>
      <c r="AFC68" s="35"/>
      <c r="AFD68" s="35"/>
      <c r="AFE68" s="35"/>
      <c r="AFF68" s="35"/>
      <c r="AFG68" s="35"/>
      <c r="AFH68" s="35"/>
      <c r="AFI68" s="35"/>
      <c r="AFJ68" s="35"/>
      <c r="AFK68" s="35"/>
      <c r="AFL68" s="35"/>
      <c r="AFM68" s="35"/>
      <c r="AFN68" s="35"/>
      <c r="AFO68" s="35"/>
      <c r="AFP68" s="35"/>
      <c r="AFQ68" s="35"/>
      <c r="AFR68" s="35"/>
      <c r="AFS68" s="35"/>
      <c r="AFT68" s="35"/>
      <c r="AFU68" s="35"/>
      <c r="AFV68" s="35"/>
      <c r="AFW68" s="35"/>
      <c r="AFX68" s="35"/>
      <c r="AFY68" s="35"/>
      <c r="AFZ68" s="35"/>
      <c r="AGA68" s="35"/>
      <c r="AGB68" s="35"/>
      <c r="AGC68" s="35"/>
      <c r="AGD68" s="35"/>
      <c r="AGE68" s="35"/>
      <c r="AGF68" s="35"/>
      <c r="AGG68" s="35"/>
      <c r="AGH68" s="35"/>
      <c r="AGI68" s="35"/>
      <c r="AGJ68" s="35"/>
      <c r="AGK68" s="35"/>
      <c r="AGL68" s="35"/>
      <c r="AGM68" s="35"/>
      <c r="AGN68" s="35"/>
      <c r="AGO68" s="35"/>
      <c r="AGP68" s="35"/>
      <c r="AGQ68" s="35"/>
      <c r="AGR68" s="35"/>
      <c r="AGS68" s="35"/>
      <c r="AGT68" s="35"/>
      <c r="AGU68" s="35"/>
      <c r="AGV68" s="35"/>
      <c r="AGW68" s="35"/>
      <c r="AGX68" s="35"/>
      <c r="AGY68" s="35"/>
      <c r="AGZ68" s="35"/>
      <c r="AHA68" s="35"/>
      <c r="AHB68" s="35"/>
      <c r="AHC68" s="35"/>
      <c r="AHD68" s="35"/>
      <c r="AHE68" s="35"/>
      <c r="AHF68" s="35"/>
      <c r="AHG68" s="35"/>
      <c r="AHH68" s="35"/>
      <c r="AHI68" s="35"/>
      <c r="AHJ68" s="35"/>
      <c r="AHK68" s="35"/>
      <c r="AHL68" s="35"/>
      <c r="AHM68" s="35"/>
      <c r="AHN68" s="35"/>
      <c r="AHO68" s="35"/>
      <c r="AHP68" s="35"/>
      <c r="AHQ68" s="35"/>
      <c r="AHR68" s="35"/>
      <c r="AHS68" s="35"/>
      <c r="AHT68" s="35"/>
      <c r="AHU68" s="35"/>
      <c r="AHV68" s="35"/>
      <c r="AHW68" s="35"/>
      <c r="AHX68" s="35"/>
      <c r="AHY68" s="35"/>
      <c r="AHZ68" s="35"/>
      <c r="AIA68" s="35"/>
      <c r="AIB68" s="35"/>
      <c r="AIC68" s="35"/>
      <c r="AID68" s="35"/>
      <c r="AIE68" s="35"/>
      <c r="AIF68" s="35"/>
      <c r="AIG68" s="35"/>
      <c r="AIH68" s="35"/>
      <c r="AII68" s="35"/>
      <c r="AIJ68" s="35"/>
      <c r="AIK68" s="35"/>
      <c r="AIL68" s="35"/>
      <c r="AIM68" s="35"/>
      <c r="AIN68" s="35"/>
      <c r="AIO68" s="35"/>
      <c r="AIP68" s="35"/>
      <c r="AIQ68" s="35"/>
      <c r="AIR68" s="35"/>
      <c r="AIS68" s="35"/>
      <c r="AIT68" s="35"/>
      <c r="AIU68" s="35"/>
      <c r="AIV68" s="35"/>
      <c r="AIW68" s="35"/>
      <c r="AIX68" s="35"/>
      <c r="AIY68" s="35"/>
      <c r="AIZ68" s="35"/>
      <c r="AJA68" s="35"/>
      <c r="AJB68" s="35"/>
      <c r="AJC68" s="35"/>
      <c r="AJD68" s="35"/>
      <c r="AJE68" s="35"/>
      <c r="AJF68" s="35"/>
      <c r="AJG68" s="35"/>
      <c r="AJH68" s="35"/>
      <c r="AJI68" s="35"/>
      <c r="AJJ68" s="35"/>
      <c r="AJK68" s="35"/>
      <c r="AJL68" s="35"/>
      <c r="AJM68" s="35"/>
      <c r="AJN68" s="35"/>
      <c r="AJO68" s="35"/>
      <c r="AJP68" s="35"/>
      <c r="AJQ68" s="35"/>
      <c r="AJR68" s="35"/>
      <c r="AJS68" s="35"/>
      <c r="AJT68" s="35"/>
      <c r="AJU68" s="35"/>
      <c r="AJV68" s="35"/>
      <c r="AJW68" s="35"/>
      <c r="AJX68" s="35"/>
      <c r="AJY68" s="35"/>
      <c r="AJZ68" s="35"/>
      <c r="AKA68" s="35"/>
      <c r="AKB68" s="35"/>
      <c r="AKC68" s="35"/>
      <c r="AKD68" s="35"/>
      <c r="AKE68" s="35"/>
      <c r="AKF68" s="35"/>
      <c r="AKG68" s="35"/>
      <c r="AKH68" s="35"/>
      <c r="AKI68" s="35"/>
      <c r="AKJ68" s="35"/>
      <c r="AKK68" s="35"/>
      <c r="AKL68" s="35"/>
      <c r="AKM68" s="35"/>
      <c r="AKN68" s="35"/>
      <c r="AKO68" s="35"/>
      <c r="AKP68" s="35"/>
      <c r="AKQ68" s="35"/>
      <c r="AKR68" s="35"/>
      <c r="AKS68" s="35"/>
      <c r="AKT68" s="35"/>
      <c r="AKU68" s="35"/>
      <c r="AKV68" s="35"/>
      <c r="AKW68" s="35"/>
      <c r="AKX68" s="35"/>
      <c r="AKY68" s="35"/>
      <c r="AKZ68" s="35"/>
      <c r="ALA68" s="35"/>
      <c r="ALB68" s="35"/>
      <c r="ALC68" s="35"/>
      <c r="ALD68" s="35"/>
      <c r="ALE68" s="35"/>
      <c r="ALF68" s="35"/>
      <c r="ALG68" s="35"/>
      <c r="ALH68" s="35"/>
      <c r="ALI68" s="35"/>
      <c r="ALJ68" s="35"/>
      <c r="ALK68" s="35"/>
      <c r="ALL68" s="35"/>
      <c r="ALM68" s="35"/>
    </row>
    <row r="69" spans="1:1001" s="34" customFormat="1" x14ac:dyDescent="0.35">
      <c r="A69" s="1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  <c r="OE69" s="35"/>
      <c r="OF69" s="35"/>
      <c r="OG69" s="35"/>
      <c r="OH69" s="35"/>
      <c r="OI69" s="35"/>
      <c r="OJ69" s="35"/>
      <c r="OK69" s="35"/>
      <c r="OL69" s="35"/>
      <c r="OM69" s="35"/>
      <c r="ON69" s="35"/>
      <c r="OO69" s="35"/>
      <c r="OP69" s="35"/>
      <c r="OQ69" s="35"/>
      <c r="OR69" s="35"/>
      <c r="OS69" s="35"/>
      <c r="OT69" s="35"/>
      <c r="OU69" s="35"/>
      <c r="OV69" s="35"/>
      <c r="OW69" s="35"/>
      <c r="OX69" s="35"/>
      <c r="OY69" s="35"/>
      <c r="OZ69" s="35"/>
      <c r="PA69" s="35"/>
      <c r="PB69" s="35"/>
      <c r="PC69" s="35"/>
      <c r="PD69" s="35"/>
      <c r="PE69" s="35"/>
      <c r="PF69" s="35"/>
      <c r="PG69" s="35"/>
      <c r="PH69" s="35"/>
      <c r="PI69" s="35"/>
      <c r="PJ69" s="35"/>
      <c r="PK69" s="35"/>
      <c r="PL69" s="35"/>
      <c r="PM69" s="35"/>
      <c r="PN69" s="35"/>
      <c r="PO69" s="35"/>
      <c r="PP69" s="35"/>
      <c r="PQ69" s="35"/>
      <c r="PR69" s="35"/>
      <c r="PS69" s="35"/>
      <c r="PT69" s="35"/>
      <c r="PU69" s="35"/>
      <c r="PV69" s="35"/>
      <c r="PW69" s="35"/>
      <c r="PX69" s="35"/>
      <c r="PY69" s="35"/>
      <c r="PZ69" s="35"/>
      <c r="QA69" s="35"/>
      <c r="QB69" s="35"/>
      <c r="QC69" s="35"/>
      <c r="QD69" s="35"/>
      <c r="QE69" s="35"/>
      <c r="QF69" s="35"/>
      <c r="QG69" s="35"/>
      <c r="QH69" s="35"/>
      <c r="QI69" s="35"/>
      <c r="QJ69" s="35"/>
      <c r="QK69" s="35"/>
      <c r="QL69" s="35"/>
      <c r="QM69" s="35"/>
      <c r="QN69" s="35"/>
      <c r="QO69" s="35"/>
      <c r="QP69" s="35"/>
      <c r="QQ69" s="35"/>
      <c r="QR69" s="35"/>
      <c r="QS69" s="35"/>
      <c r="QT69" s="35"/>
      <c r="QU69" s="35"/>
      <c r="QV69" s="35"/>
      <c r="QW69" s="35"/>
      <c r="QX69" s="35"/>
      <c r="QY69" s="35"/>
      <c r="QZ69" s="35"/>
      <c r="RA69" s="35"/>
      <c r="RB69" s="35"/>
      <c r="RC69" s="35"/>
      <c r="RD69" s="35"/>
      <c r="RE69" s="35"/>
      <c r="RF69" s="35"/>
      <c r="RG69" s="35"/>
      <c r="RH69" s="35"/>
      <c r="RI69" s="35"/>
      <c r="RJ69" s="35"/>
      <c r="RK69" s="35"/>
      <c r="RL69" s="35"/>
      <c r="RM69" s="35"/>
      <c r="RN69" s="35"/>
      <c r="RO69" s="35"/>
      <c r="RP69" s="35"/>
      <c r="RQ69" s="35"/>
      <c r="RR69" s="35"/>
      <c r="RS69" s="35"/>
      <c r="RT69" s="35"/>
      <c r="RU69" s="35"/>
      <c r="RV69" s="35"/>
      <c r="RW69" s="35"/>
      <c r="RX69" s="35"/>
      <c r="RY69" s="35"/>
      <c r="RZ69" s="35"/>
      <c r="SA69" s="35"/>
      <c r="SB69" s="35"/>
      <c r="SC69" s="35"/>
      <c r="SD69" s="35"/>
      <c r="SE69" s="35"/>
      <c r="SF69" s="35"/>
      <c r="SG69" s="35"/>
      <c r="SH69" s="35"/>
      <c r="SI69" s="35"/>
      <c r="SJ69" s="35"/>
      <c r="SK69" s="35"/>
      <c r="SL69" s="35"/>
      <c r="SM69" s="35"/>
      <c r="SN69" s="35"/>
      <c r="SO69" s="35"/>
      <c r="SP69" s="35"/>
      <c r="SQ69" s="35"/>
      <c r="SR69" s="35"/>
      <c r="SS69" s="35"/>
      <c r="ST69" s="35"/>
      <c r="SU69" s="35"/>
      <c r="SV69" s="35"/>
      <c r="SW69" s="35"/>
      <c r="SX69" s="35"/>
      <c r="SY69" s="35"/>
      <c r="SZ69" s="35"/>
      <c r="TA69" s="35"/>
      <c r="TB69" s="35"/>
      <c r="TC69" s="35"/>
      <c r="TD69" s="35"/>
      <c r="TE69" s="35"/>
      <c r="TF69" s="35"/>
      <c r="TG69" s="35"/>
      <c r="TH69" s="35"/>
      <c r="TI69" s="35"/>
      <c r="TJ69" s="35"/>
      <c r="TK69" s="35"/>
      <c r="TL69" s="35"/>
      <c r="TM69" s="35"/>
      <c r="TN69" s="35"/>
      <c r="TO69" s="35"/>
      <c r="TP69" s="35"/>
      <c r="TQ69" s="35"/>
      <c r="TR69" s="35"/>
      <c r="TS69" s="35"/>
      <c r="TT69" s="35"/>
      <c r="TU69" s="35"/>
      <c r="TV69" s="35"/>
      <c r="TW69" s="35"/>
      <c r="TX69" s="35"/>
      <c r="TY69" s="35"/>
      <c r="TZ69" s="35"/>
      <c r="UA69" s="35"/>
      <c r="UB69" s="35"/>
      <c r="UC69" s="35"/>
      <c r="UD69" s="35"/>
      <c r="UE69" s="35"/>
      <c r="UF69" s="35"/>
      <c r="UG69" s="35"/>
      <c r="UH69" s="35"/>
      <c r="UI69" s="35"/>
      <c r="UJ69" s="35"/>
      <c r="UK69" s="35"/>
      <c r="UL69" s="35"/>
      <c r="UM69" s="35"/>
      <c r="UN69" s="35"/>
      <c r="UO69" s="35"/>
      <c r="UP69" s="35"/>
      <c r="UQ69" s="35"/>
      <c r="UR69" s="35"/>
      <c r="US69" s="35"/>
      <c r="UT69" s="35"/>
      <c r="UU69" s="35"/>
      <c r="UV69" s="35"/>
      <c r="UW69" s="35"/>
      <c r="UX69" s="35"/>
      <c r="UY69" s="35"/>
      <c r="UZ69" s="35"/>
      <c r="VA69" s="35"/>
      <c r="VB69" s="35"/>
      <c r="VC69" s="35"/>
      <c r="VD69" s="35"/>
      <c r="VE69" s="35"/>
      <c r="VF69" s="35"/>
      <c r="VG69" s="35"/>
      <c r="VH69" s="35"/>
      <c r="VI69" s="35"/>
      <c r="VJ69" s="35"/>
      <c r="VK69" s="35"/>
      <c r="VL69" s="35"/>
      <c r="VM69" s="35"/>
      <c r="VN69" s="35"/>
      <c r="VO69" s="35"/>
      <c r="VP69" s="35"/>
      <c r="VQ69" s="35"/>
      <c r="VR69" s="35"/>
      <c r="VS69" s="35"/>
      <c r="VT69" s="35"/>
      <c r="VU69" s="35"/>
      <c r="VV69" s="35"/>
      <c r="VW69" s="35"/>
      <c r="VX69" s="35"/>
      <c r="VY69" s="35"/>
      <c r="VZ69" s="35"/>
      <c r="WA69" s="35"/>
      <c r="WB69" s="35"/>
      <c r="WC69" s="35"/>
      <c r="WD69" s="35"/>
      <c r="WE69" s="35"/>
      <c r="WF69" s="35"/>
      <c r="WG69" s="35"/>
      <c r="WH69" s="35"/>
      <c r="WI69" s="35"/>
      <c r="WJ69" s="35"/>
      <c r="WK69" s="35"/>
      <c r="WL69" s="35"/>
      <c r="WM69" s="35"/>
      <c r="WN69" s="35"/>
      <c r="WO69" s="35"/>
      <c r="WP69" s="35"/>
      <c r="WQ69" s="35"/>
      <c r="WR69" s="35"/>
      <c r="WS69" s="35"/>
      <c r="WT69" s="35"/>
      <c r="WU69" s="35"/>
      <c r="WV69" s="35"/>
      <c r="WW69" s="35"/>
      <c r="WX69" s="35"/>
      <c r="WY69" s="35"/>
      <c r="WZ69" s="35"/>
      <c r="XA69" s="35"/>
      <c r="XB69" s="35"/>
      <c r="XC69" s="35"/>
      <c r="XD69" s="35"/>
      <c r="XE69" s="35"/>
      <c r="XF69" s="35"/>
      <c r="XG69" s="35"/>
      <c r="XH69" s="35"/>
      <c r="XI69" s="35"/>
      <c r="XJ69" s="35"/>
      <c r="XK69" s="35"/>
      <c r="XL69" s="35"/>
      <c r="XM69" s="35"/>
      <c r="XN69" s="35"/>
      <c r="XO69" s="35"/>
      <c r="XP69" s="35"/>
      <c r="XQ69" s="35"/>
      <c r="XR69" s="35"/>
      <c r="XS69" s="35"/>
      <c r="XT69" s="35"/>
      <c r="XU69" s="35"/>
      <c r="XV69" s="35"/>
      <c r="XW69" s="35"/>
      <c r="XX69" s="35"/>
      <c r="XY69" s="35"/>
      <c r="XZ69" s="35"/>
      <c r="YA69" s="35"/>
      <c r="YB69" s="35"/>
      <c r="YC69" s="35"/>
      <c r="YD69" s="35"/>
      <c r="YE69" s="35"/>
      <c r="YF69" s="35"/>
      <c r="YG69" s="35"/>
      <c r="YH69" s="35"/>
      <c r="YI69" s="35"/>
      <c r="YJ69" s="35"/>
      <c r="YK69" s="35"/>
      <c r="YL69" s="35"/>
      <c r="YM69" s="35"/>
      <c r="YN69" s="35"/>
      <c r="YO69" s="35"/>
      <c r="YP69" s="35"/>
      <c r="YQ69" s="35"/>
      <c r="YR69" s="35"/>
      <c r="YS69" s="35"/>
      <c r="YT69" s="35"/>
      <c r="YU69" s="35"/>
      <c r="YV69" s="35"/>
      <c r="YW69" s="35"/>
      <c r="YX69" s="35"/>
      <c r="YY69" s="35"/>
      <c r="YZ69" s="35"/>
      <c r="ZA69" s="35"/>
      <c r="ZB69" s="35"/>
      <c r="ZC69" s="35"/>
      <c r="ZD69" s="35"/>
      <c r="ZE69" s="35"/>
      <c r="ZF69" s="35"/>
      <c r="ZG69" s="35"/>
      <c r="ZH69" s="35"/>
      <c r="ZI69" s="35"/>
      <c r="ZJ69" s="35"/>
      <c r="ZK69" s="35"/>
      <c r="ZL69" s="35"/>
      <c r="ZM69" s="35"/>
      <c r="ZN69" s="35"/>
      <c r="ZO69" s="35"/>
      <c r="ZP69" s="35"/>
      <c r="ZQ69" s="35"/>
      <c r="ZR69" s="35"/>
      <c r="ZS69" s="35"/>
      <c r="ZT69" s="35"/>
      <c r="ZU69" s="35"/>
      <c r="ZV69" s="35"/>
      <c r="ZW69" s="35"/>
      <c r="ZX69" s="35"/>
      <c r="ZY69" s="35"/>
      <c r="ZZ69" s="35"/>
      <c r="AAA69" s="35"/>
      <c r="AAB69" s="35"/>
      <c r="AAC69" s="35"/>
      <c r="AAD69" s="35"/>
      <c r="AAE69" s="35"/>
      <c r="AAF69" s="35"/>
      <c r="AAG69" s="35"/>
      <c r="AAH69" s="35"/>
      <c r="AAI69" s="35"/>
      <c r="AAJ69" s="35"/>
      <c r="AAK69" s="35"/>
      <c r="AAL69" s="35"/>
      <c r="AAM69" s="35"/>
      <c r="AAN69" s="35"/>
      <c r="AAO69" s="35"/>
      <c r="AAP69" s="35"/>
      <c r="AAQ69" s="35"/>
      <c r="AAR69" s="35"/>
      <c r="AAS69" s="35"/>
      <c r="AAT69" s="35"/>
      <c r="AAU69" s="35"/>
      <c r="AAV69" s="35"/>
      <c r="AAW69" s="35"/>
      <c r="AAX69" s="35"/>
      <c r="AAY69" s="35"/>
      <c r="AAZ69" s="35"/>
      <c r="ABA69" s="35"/>
      <c r="ABB69" s="35"/>
      <c r="ABC69" s="35"/>
      <c r="ABD69" s="35"/>
      <c r="ABE69" s="35"/>
      <c r="ABF69" s="35"/>
      <c r="ABG69" s="35"/>
      <c r="ABH69" s="35"/>
      <c r="ABI69" s="35"/>
      <c r="ABJ69" s="35"/>
      <c r="ABK69" s="35"/>
      <c r="ABL69" s="35"/>
      <c r="ABM69" s="35"/>
      <c r="ABN69" s="35"/>
      <c r="ABO69" s="35"/>
      <c r="ABP69" s="35"/>
      <c r="ABQ69" s="35"/>
      <c r="ABR69" s="35"/>
      <c r="ABS69" s="35"/>
      <c r="ABT69" s="35"/>
      <c r="ABU69" s="35"/>
      <c r="ABV69" s="35"/>
      <c r="ABW69" s="35"/>
      <c r="ABX69" s="35"/>
      <c r="ABY69" s="35"/>
      <c r="ABZ69" s="35"/>
      <c r="ACA69" s="35"/>
      <c r="ACB69" s="35"/>
      <c r="ACC69" s="35"/>
      <c r="ACD69" s="35"/>
      <c r="ACE69" s="35"/>
      <c r="ACF69" s="35"/>
      <c r="ACG69" s="35"/>
      <c r="ACH69" s="35"/>
      <c r="ACI69" s="35"/>
      <c r="ACJ69" s="35"/>
      <c r="ACK69" s="35"/>
      <c r="ACL69" s="35"/>
      <c r="ACM69" s="35"/>
      <c r="ACN69" s="35"/>
      <c r="ACO69" s="35"/>
      <c r="ACP69" s="35"/>
      <c r="ACQ69" s="35"/>
      <c r="ACR69" s="35"/>
      <c r="ACS69" s="35"/>
      <c r="ACT69" s="35"/>
      <c r="ACU69" s="35"/>
      <c r="ACV69" s="35"/>
      <c r="ACW69" s="35"/>
      <c r="ACX69" s="35"/>
      <c r="ACY69" s="35"/>
      <c r="ACZ69" s="35"/>
      <c r="ADA69" s="35"/>
      <c r="ADB69" s="35"/>
      <c r="ADC69" s="35"/>
      <c r="ADD69" s="35"/>
      <c r="ADE69" s="35"/>
      <c r="ADF69" s="35"/>
      <c r="ADG69" s="35"/>
      <c r="ADH69" s="35"/>
      <c r="ADI69" s="35"/>
      <c r="ADJ69" s="35"/>
      <c r="ADK69" s="35"/>
      <c r="ADL69" s="35"/>
      <c r="ADM69" s="35"/>
      <c r="ADN69" s="35"/>
      <c r="ADO69" s="35"/>
      <c r="ADP69" s="35"/>
      <c r="ADQ69" s="35"/>
      <c r="ADR69" s="35"/>
      <c r="ADS69" s="35"/>
      <c r="ADT69" s="35"/>
      <c r="ADU69" s="35"/>
      <c r="ADV69" s="35"/>
      <c r="ADW69" s="35"/>
      <c r="ADX69" s="35"/>
      <c r="ADY69" s="35"/>
      <c r="ADZ69" s="35"/>
      <c r="AEA69" s="35"/>
      <c r="AEB69" s="35"/>
      <c r="AEC69" s="35"/>
      <c r="AED69" s="35"/>
      <c r="AEE69" s="35"/>
      <c r="AEF69" s="35"/>
      <c r="AEG69" s="35"/>
      <c r="AEH69" s="35"/>
      <c r="AEI69" s="35"/>
      <c r="AEJ69" s="35"/>
      <c r="AEK69" s="35"/>
      <c r="AEL69" s="35"/>
      <c r="AEM69" s="35"/>
      <c r="AEN69" s="35"/>
      <c r="AEO69" s="35"/>
      <c r="AEP69" s="35"/>
      <c r="AEQ69" s="35"/>
      <c r="AER69" s="35"/>
      <c r="AES69" s="35"/>
      <c r="AET69" s="35"/>
      <c r="AEU69" s="35"/>
      <c r="AEV69" s="35"/>
      <c r="AEW69" s="35"/>
      <c r="AEX69" s="35"/>
      <c r="AEY69" s="35"/>
      <c r="AEZ69" s="35"/>
      <c r="AFA69" s="35"/>
      <c r="AFB69" s="35"/>
      <c r="AFC69" s="35"/>
      <c r="AFD69" s="35"/>
      <c r="AFE69" s="35"/>
      <c r="AFF69" s="35"/>
      <c r="AFG69" s="35"/>
      <c r="AFH69" s="35"/>
      <c r="AFI69" s="35"/>
      <c r="AFJ69" s="35"/>
      <c r="AFK69" s="35"/>
      <c r="AFL69" s="35"/>
      <c r="AFM69" s="35"/>
      <c r="AFN69" s="35"/>
      <c r="AFO69" s="35"/>
      <c r="AFP69" s="35"/>
      <c r="AFQ69" s="35"/>
      <c r="AFR69" s="35"/>
      <c r="AFS69" s="35"/>
      <c r="AFT69" s="35"/>
      <c r="AFU69" s="35"/>
      <c r="AFV69" s="35"/>
      <c r="AFW69" s="35"/>
      <c r="AFX69" s="35"/>
      <c r="AFY69" s="35"/>
      <c r="AFZ69" s="35"/>
      <c r="AGA69" s="35"/>
      <c r="AGB69" s="35"/>
      <c r="AGC69" s="35"/>
      <c r="AGD69" s="35"/>
      <c r="AGE69" s="35"/>
      <c r="AGF69" s="35"/>
      <c r="AGG69" s="35"/>
      <c r="AGH69" s="35"/>
      <c r="AGI69" s="35"/>
      <c r="AGJ69" s="35"/>
      <c r="AGK69" s="35"/>
      <c r="AGL69" s="35"/>
      <c r="AGM69" s="35"/>
      <c r="AGN69" s="35"/>
      <c r="AGO69" s="35"/>
      <c r="AGP69" s="35"/>
      <c r="AGQ69" s="35"/>
      <c r="AGR69" s="35"/>
      <c r="AGS69" s="35"/>
      <c r="AGT69" s="35"/>
      <c r="AGU69" s="35"/>
      <c r="AGV69" s="35"/>
      <c r="AGW69" s="35"/>
      <c r="AGX69" s="35"/>
      <c r="AGY69" s="35"/>
      <c r="AGZ69" s="35"/>
      <c r="AHA69" s="35"/>
      <c r="AHB69" s="35"/>
      <c r="AHC69" s="35"/>
      <c r="AHD69" s="35"/>
      <c r="AHE69" s="35"/>
      <c r="AHF69" s="35"/>
      <c r="AHG69" s="35"/>
      <c r="AHH69" s="35"/>
      <c r="AHI69" s="35"/>
      <c r="AHJ69" s="35"/>
      <c r="AHK69" s="35"/>
      <c r="AHL69" s="35"/>
      <c r="AHM69" s="35"/>
      <c r="AHN69" s="35"/>
      <c r="AHO69" s="35"/>
      <c r="AHP69" s="35"/>
      <c r="AHQ69" s="35"/>
      <c r="AHR69" s="35"/>
      <c r="AHS69" s="35"/>
      <c r="AHT69" s="35"/>
      <c r="AHU69" s="35"/>
      <c r="AHV69" s="35"/>
      <c r="AHW69" s="35"/>
      <c r="AHX69" s="35"/>
      <c r="AHY69" s="35"/>
      <c r="AHZ69" s="35"/>
      <c r="AIA69" s="35"/>
      <c r="AIB69" s="35"/>
      <c r="AIC69" s="35"/>
      <c r="AID69" s="35"/>
      <c r="AIE69" s="35"/>
      <c r="AIF69" s="35"/>
      <c r="AIG69" s="35"/>
      <c r="AIH69" s="35"/>
      <c r="AII69" s="35"/>
      <c r="AIJ69" s="35"/>
      <c r="AIK69" s="35"/>
      <c r="AIL69" s="35"/>
      <c r="AIM69" s="35"/>
      <c r="AIN69" s="35"/>
      <c r="AIO69" s="35"/>
      <c r="AIP69" s="35"/>
      <c r="AIQ69" s="35"/>
      <c r="AIR69" s="35"/>
      <c r="AIS69" s="35"/>
      <c r="AIT69" s="35"/>
      <c r="AIU69" s="35"/>
      <c r="AIV69" s="35"/>
      <c r="AIW69" s="35"/>
      <c r="AIX69" s="35"/>
      <c r="AIY69" s="35"/>
      <c r="AIZ69" s="35"/>
      <c r="AJA69" s="35"/>
      <c r="AJB69" s="35"/>
      <c r="AJC69" s="35"/>
      <c r="AJD69" s="35"/>
      <c r="AJE69" s="35"/>
      <c r="AJF69" s="35"/>
      <c r="AJG69" s="35"/>
      <c r="AJH69" s="35"/>
      <c r="AJI69" s="35"/>
      <c r="AJJ69" s="35"/>
      <c r="AJK69" s="35"/>
      <c r="AJL69" s="35"/>
      <c r="AJM69" s="35"/>
      <c r="AJN69" s="35"/>
      <c r="AJO69" s="35"/>
      <c r="AJP69" s="35"/>
      <c r="AJQ69" s="35"/>
      <c r="AJR69" s="35"/>
      <c r="AJS69" s="35"/>
      <c r="AJT69" s="35"/>
      <c r="AJU69" s="35"/>
      <c r="AJV69" s="35"/>
      <c r="AJW69" s="35"/>
      <c r="AJX69" s="35"/>
      <c r="AJY69" s="35"/>
      <c r="AJZ69" s="35"/>
      <c r="AKA69" s="35"/>
      <c r="AKB69" s="35"/>
      <c r="AKC69" s="35"/>
      <c r="AKD69" s="35"/>
      <c r="AKE69" s="35"/>
      <c r="AKF69" s="35"/>
      <c r="AKG69" s="35"/>
      <c r="AKH69" s="35"/>
      <c r="AKI69" s="35"/>
      <c r="AKJ69" s="35"/>
      <c r="AKK69" s="35"/>
      <c r="AKL69" s="35"/>
      <c r="AKM69" s="35"/>
      <c r="AKN69" s="35"/>
      <c r="AKO69" s="35"/>
      <c r="AKP69" s="35"/>
      <c r="AKQ69" s="35"/>
      <c r="AKR69" s="35"/>
      <c r="AKS69" s="35"/>
      <c r="AKT69" s="35"/>
      <c r="AKU69" s="35"/>
      <c r="AKV69" s="35"/>
      <c r="AKW69" s="35"/>
      <c r="AKX69" s="35"/>
      <c r="AKY69" s="35"/>
      <c r="AKZ69" s="35"/>
      <c r="ALA69" s="35"/>
      <c r="ALB69" s="35"/>
      <c r="ALC69" s="35"/>
      <c r="ALD69" s="35"/>
      <c r="ALE69" s="35"/>
      <c r="ALF69" s="35"/>
      <c r="ALG69" s="35"/>
      <c r="ALH69" s="35"/>
      <c r="ALI69" s="35"/>
      <c r="ALJ69" s="35"/>
      <c r="ALK69" s="35"/>
      <c r="ALL69" s="35"/>
      <c r="ALM69" s="35"/>
    </row>
    <row r="70" spans="1:1001" ht="18.5" x14ac:dyDescent="0.45">
      <c r="B70" s="3" t="s">
        <v>27</v>
      </c>
    </row>
    <row r="71" spans="1:1001" s="9" customFormat="1" ht="29" x14ac:dyDescent="0.35">
      <c r="A71" s="1"/>
      <c r="B71" s="7"/>
      <c r="C71" s="8" t="s">
        <v>0</v>
      </c>
      <c r="D71" s="8" t="s">
        <v>1</v>
      </c>
      <c r="E71" s="8" t="s">
        <v>2</v>
      </c>
      <c r="F71" s="8" t="s">
        <v>3</v>
      </c>
      <c r="G71" s="8" t="s">
        <v>4</v>
      </c>
      <c r="H71" s="8" t="s">
        <v>5</v>
      </c>
      <c r="I71" s="8" t="s">
        <v>6</v>
      </c>
      <c r="J71" s="14" t="str">
        <f>$K$45</f>
        <v>FVA + Def Term Premia</v>
      </c>
      <c r="K71" s="8" t="s">
        <v>7</v>
      </c>
      <c r="L71" s="8" t="s">
        <v>82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</row>
    <row r="72" spans="1:1001" x14ac:dyDescent="0.35">
      <c r="B72" s="42" t="s">
        <v>28</v>
      </c>
      <c r="C72" s="35">
        <v>66</v>
      </c>
      <c r="D72" s="35">
        <v>20</v>
      </c>
      <c r="E72" s="35">
        <v>57</v>
      </c>
      <c r="F72" s="35">
        <v>109</v>
      </c>
      <c r="G72" s="35">
        <v>98</v>
      </c>
      <c r="H72" s="35">
        <v>94</v>
      </c>
      <c r="I72" s="35">
        <v>128</v>
      </c>
      <c r="J72" s="35">
        <f>HLOOKUP($J$71,'Monthly Analysis (strats)'!$C$46:$E$60,'Monthly Analysis (strats)'!$A47,FALSE)</f>
        <v>93</v>
      </c>
      <c r="K72" s="35">
        <f>COUNTIFS('Monthly Historical Returns'!L3:L175,"&lt;"&amp;PERCENTILE('Monthly Historical Returns'!L3:L161,0.98),'Monthly Historical Returns'!L3:L175,"&gt;0")</f>
        <v>92</v>
      </c>
      <c r="L72" s="35">
        <v>91</v>
      </c>
      <c r="ALJ72"/>
      <c r="ALK72"/>
      <c r="ALL72"/>
      <c r="ALM72"/>
    </row>
    <row r="73" spans="1:1001" x14ac:dyDescent="0.35">
      <c r="B73" s="42" t="s">
        <v>29</v>
      </c>
      <c r="C73" s="35">
        <v>5.1235879546697172E-3</v>
      </c>
      <c r="D73" s="35">
        <v>3.0278114772301912E-3</v>
      </c>
      <c r="E73" s="35">
        <v>5.1868861075607953E-3</v>
      </c>
      <c r="F73" s="35">
        <v>8.7038911099645792E-3</v>
      </c>
      <c r="G73" s="35">
        <v>4.8253554010163624E-3</v>
      </c>
      <c r="H73" s="35">
        <v>5.4521776954387091E-3</v>
      </c>
      <c r="I73" s="35">
        <v>8.8978675581001237E-3</v>
      </c>
      <c r="J73" s="35">
        <f>HLOOKUP($J$71,'Monthly Analysis (strats)'!$C$46:$E$60,'Monthly Analysis (strats)'!$A48,FALSE)</f>
        <v>6.1925017223465328E-3</v>
      </c>
      <c r="K73" s="35" cm="1">
        <f t="array" ref="K73">MEDIAN(IF('Monthly Historical Returns'!L3:L175&gt;0,IF('Monthly Historical Returns'!L3:L175&lt;PERCENTILE('Monthly Historical Returns'!L3:L175,0.98),'Monthly Historical Returns'!L3:L175,""),""))</f>
        <v>2.9377695835299837E-3</v>
      </c>
      <c r="L73" s="35">
        <v>2.8740658672394299E-3</v>
      </c>
      <c r="ALJ73"/>
      <c r="ALK73"/>
      <c r="ALL73"/>
      <c r="ALM73"/>
    </row>
    <row r="74" spans="1:1001" x14ac:dyDescent="0.35">
      <c r="B74" s="42" t="s">
        <v>30</v>
      </c>
      <c r="C74" s="35">
        <v>1.0318222998197591E-2</v>
      </c>
      <c r="D74" s="35">
        <v>8.5831311314099931E-3</v>
      </c>
      <c r="E74" s="35">
        <v>8.8267995234381537E-3</v>
      </c>
      <c r="F74" s="35">
        <v>1.328757992964716E-2</v>
      </c>
      <c r="G74" s="35">
        <v>6.6088220081644512E-3</v>
      </c>
      <c r="H74" s="35">
        <v>9.4354644698299087E-3</v>
      </c>
      <c r="I74" s="35">
        <v>9.4715634798967392E-3</v>
      </c>
      <c r="J74" s="35">
        <f>HLOOKUP($J$71,'Monthly Analysis (strats)'!$C$46:$E$60,'Monthly Analysis (strats)'!$A49,FALSE)</f>
        <v>8.0385343053926833E-3</v>
      </c>
      <c r="K74" s="35">
        <f>AVERAGEIFS('Monthly Historical Returns'!L3:L175,'Monthly Historical Returns'!L3:L175,"&lt;"&amp;PERCENTILE('Monthly Historical Returns'!L3:L175,0.98),'Monthly Historical Returns'!L3:L175,"&gt;0")</f>
        <v>4.1415552488382936E-3</v>
      </c>
      <c r="L74" s="35">
        <v>4.127924214365487E-3</v>
      </c>
      <c r="ALJ74"/>
      <c r="ALK74"/>
      <c r="ALL74"/>
      <c r="ALM74"/>
    </row>
    <row r="75" spans="1:1001" s="34" customFormat="1" x14ac:dyDescent="0.35">
      <c r="A75" s="1"/>
      <c r="B75" s="42" t="s">
        <v>90</v>
      </c>
      <c r="C75" s="35">
        <v>0.68100271788104094</v>
      </c>
      <c r="D75" s="35">
        <v>0.1716626226281999</v>
      </c>
      <c r="E75" s="35">
        <v>0.50312757283597476</v>
      </c>
      <c r="F75" s="35">
        <v>1.44834621233154</v>
      </c>
      <c r="G75" s="35">
        <v>0.64766455680011625</v>
      </c>
      <c r="H75" s="35">
        <v>0.88693366016401143</v>
      </c>
      <c r="I75" s="35">
        <v>1.2123601254267831</v>
      </c>
      <c r="J75" s="35">
        <f>HLOOKUP($J$71,'Monthly Analysis (strats)'!$C$46:$E$60,'Monthly Analysis (strats)'!$A50,FALSE)</f>
        <v>0.74758369040151951</v>
      </c>
      <c r="K75" s="35">
        <f>K72*K74</f>
        <v>0.38102308289312303</v>
      </c>
      <c r="L75" s="35">
        <v>0.37564110350725932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  <c r="OE75" s="35"/>
      <c r="OF75" s="35"/>
      <c r="OG75" s="35"/>
      <c r="OH75" s="35"/>
      <c r="OI75" s="35"/>
      <c r="OJ75" s="35"/>
      <c r="OK75" s="35"/>
      <c r="OL75" s="35"/>
      <c r="OM75" s="35"/>
      <c r="ON75" s="35"/>
      <c r="OO75" s="35"/>
      <c r="OP75" s="35"/>
      <c r="OQ75" s="35"/>
      <c r="OR75" s="35"/>
      <c r="OS75" s="35"/>
      <c r="OT75" s="35"/>
      <c r="OU75" s="35"/>
      <c r="OV75" s="35"/>
      <c r="OW75" s="35"/>
      <c r="OX75" s="35"/>
      <c r="OY75" s="35"/>
      <c r="OZ75" s="35"/>
      <c r="PA75" s="35"/>
      <c r="PB75" s="35"/>
      <c r="PC75" s="35"/>
      <c r="PD75" s="35"/>
      <c r="PE75" s="35"/>
      <c r="PF75" s="35"/>
      <c r="PG75" s="35"/>
      <c r="PH75" s="35"/>
      <c r="PI75" s="35"/>
      <c r="PJ75" s="35"/>
      <c r="PK75" s="35"/>
      <c r="PL75" s="35"/>
      <c r="PM75" s="35"/>
      <c r="PN75" s="35"/>
      <c r="PO75" s="35"/>
      <c r="PP75" s="35"/>
      <c r="PQ75" s="35"/>
      <c r="PR75" s="35"/>
      <c r="PS75" s="35"/>
      <c r="PT75" s="35"/>
      <c r="PU75" s="35"/>
      <c r="PV75" s="35"/>
      <c r="PW75" s="35"/>
      <c r="PX75" s="35"/>
      <c r="PY75" s="35"/>
      <c r="PZ75" s="35"/>
      <c r="QA75" s="35"/>
      <c r="QB75" s="35"/>
      <c r="QC75" s="35"/>
      <c r="QD75" s="35"/>
      <c r="QE75" s="35"/>
      <c r="QF75" s="35"/>
      <c r="QG75" s="35"/>
      <c r="QH75" s="35"/>
      <c r="QI75" s="35"/>
      <c r="QJ75" s="35"/>
      <c r="QK75" s="35"/>
      <c r="QL75" s="35"/>
      <c r="QM75" s="35"/>
      <c r="QN75" s="35"/>
      <c r="QO75" s="35"/>
      <c r="QP75" s="35"/>
      <c r="QQ75" s="35"/>
      <c r="QR75" s="35"/>
      <c r="QS75" s="35"/>
      <c r="QT75" s="35"/>
      <c r="QU75" s="35"/>
      <c r="QV75" s="35"/>
      <c r="QW75" s="35"/>
      <c r="QX75" s="35"/>
      <c r="QY75" s="35"/>
      <c r="QZ75" s="35"/>
      <c r="RA75" s="35"/>
      <c r="RB75" s="35"/>
      <c r="RC75" s="35"/>
      <c r="RD75" s="35"/>
      <c r="RE75" s="35"/>
      <c r="RF75" s="35"/>
      <c r="RG75" s="35"/>
      <c r="RH75" s="35"/>
      <c r="RI75" s="35"/>
      <c r="RJ75" s="35"/>
      <c r="RK75" s="35"/>
      <c r="RL75" s="35"/>
      <c r="RM75" s="35"/>
      <c r="RN75" s="35"/>
      <c r="RO75" s="35"/>
      <c r="RP75" s="35"/>
      <c r="RQ75" s="35"/>
      <c r="RR75" s="35"/>
      <c r="RS75" s="35"/>
      <c r="RT75" s="35"/>
      <c r="RU75" s="35"/>
      <c r="RV75" s="35"/>
      <c r="RW75" s="35"/>
      <c r="RX75" s="35"/>
      <c r="RY75" s="35"/>
      <c r="RZ75" s="35"/>
      <c r="SA75" s="35"/>
      <c r="SB75" s="35"/>
      <c r="SC75" s="35"/>
      <c r="SD75" s="35"/>
      <c r="SE75" s="35"/>
      <c r="SF75" s="35"/>
      <c r="SG75" s="35"/>
      <c r="SH75" s="35"/>
      <c r="SI75" s="35"/>
      <c r="SJ75" s="35"/>
      <c r="SK75" s="35"/>
      <c r="SL75" s="35"/>
      <c r="SM75" s="35"/>
      <c r="SN75" s="35"/>
      <c r="SO75" s="35"/>
      <c r="SP75" s="35"/>
      <c r="SQ75" s="35"/>
      <c r="SR75" s="35"/>
      <c r="SS75" s="35"/>
      <c r="ST75" s="35"/>
      <c r="SU75" s="35"/>
      <c r="SV75" s="35"/>
      <c r="SW75" s="35"/>
      <c r="SX75" s="35"/>
      <c r="SY75" s="35"/>
      <c r="SZ75" s="35"/>
      <c r="TA75" s="35"/>
      <c r="TB75" s="35"/>
      <c r="TC75" s="35"/>
      <c r="TD75" s="35"/>
      <c r="TE75" s="35"/>
      <c r="TF75" s="35"/>
      <c r="TG75" s="35"/>
      <c r="TH75" s="35"/>
      <c r="TI75" s="35"/>
      <c r="TJ75" s="35"/>
      <c r="TK75" s="35"/>
      <c r="TL75" s="35"/>
      <c r="TM75" s="35"/>
      <c r="TN75" s="35"/>
      <c r="TO75" s="35"/>
      <c r="TP75" s="35"/>
      <c r="TQ75" s="35"/>
      <c r="TR75" s="35"/>
      <c r="TS75" s="35"/>
      <c r="TT75" s="35"/>
      <c r="TU75" s="35"/>
      <c r="TV75" s="35"/>
      <c r="TW75" s="35"/>
      <c r="TX75" s="35"/>
      <c r="TY75" s="35"/>
      <c r="TZ75" s="35"/>
      <c r="UA75" s="35"/>
      <c r="UB75" s="35"/>
      <c r="UC75" s="35"/>
      <c r="UD75" s="35"/>
      <c r="UE75" s="35"/>
      <c r="UF75" s="35"/>
      <c r="UG75" s="35"/>
      <c r="UH75" s="35"/>
      <c r="UI75" s="35"/>
      <c r="UJ75" s="35"/>
      <c r="UK75" s="35"/>
      <c r="UL75" s="35"/>
      <c r="UM75" s="35"/>
      <c r="UN75" s="35"/>
      <c r="UO75" s="35"/>
      <c r="UP75" s="35"/>
      <c r="UQ75" s="35"/>
      <c r="UR75" s="35"/>
      <c r="US75" s="35"/>
      <c r="UT75" s="35"/>
      <c r="UU75" s="35"/>
      <c r="UV75" s="35"/>
      <c r="UW75" s="35"/>
      <c r="UX75" s="35"/>
      <c r="UY75" s="35"/>
      <c r="UZ75" s="35"/>
      <c r="VA75" s="35"/>
      <c r="VB75" s="35"/>
      <c r="VC75" s="35"/>
      <c r="VD75" s="35"/>
      <c r="VE75" s="35"/>
      <c r="VF75" s="35"/>
      <c r="VG75" s="35"/>
      <c r="VH75" s="35"/>
      <c r="VI75" s="35"/>
      <c r="VJ75" s="35"/>
      <c r="VK75" s="35"/>
      <c r="VL75" s="35"/>
      <c r="VM75" s="35"/>
      <c r="VN75" s="35"/>
      <c r="VO75" s="35"/>
      <c r="VP75" s="35"/>
      <c r="VQ75" s="35"/>
      <c r="VR75" s="35"/>
      <c r="VS75" s="35"/>
      <c r="VT75" s="35"/>
      <c r="VU75" s="35"/>
      <c r="VV75" s="35"/>
      <c r="VW75" s="35"/>
      <c r="VX75" s="35"/>
      <c r="VY75" s="35"/>
      <c r="VZ75" s="35"/>
      <c r="WA75" s="35"/>
      <c r="WB75" s="35"/>
      <c r="WC75" s="35"/>
      <c r="WD75" s="35"/>
      <c r="WE75" s="35"/>
      <c r="WF75" s="35"/>
      <c r="WG75" s="35"/>
      <c r="WH75" s="35"/>
      <c r="WI75" s="35"/>
      <c r="WJ75" s="35"/>
      <c r="WK75" s="35"/>
      <c r="WL75" s="35"/>
      <c r="WM75" s="35"/>
      <c r="WN75" s="35"/>
      <c r="WO75" s="35"/>
      <c r="WP75" s="35"/>
      <c r="WQ75" s="35"/>
      <c r="WR75" s="35"/>
      <c r="WS75" s="35"/>
      <c r="WT75" s="35"/>
      <c r="WU75" s="35"/>
      <c r="WV75" s="35"/>
      <c r="WW75" s="35"/>
      <c r="WX75" s="35"/>
      <c r="WY75" s="35"/>
      <c r="WZ75" s="35"/>
      <c r="XA75" s="35"/>
      <c r="XB75" s="35"/>
      <c r="XC75" s="35"/>
      <c r="XD75" s="35"/>
      <c r="XE75" s="35"/>
      <c r="XF75" s="35"/>
      <c r="XG75" s="35"/>
      <c r="XH75" s="35"/>
      <c r="XI75" s="35"/>
      <c r="XJ75" s="35"/>
      <c r="XK75" s="35"/>
      <c r="XL75" s="35"/>
      <c r="XM75" s="35"/>
      <c r="XN75" s="35"/>
      <c r="XO75" s="35"/>
      <c r="XP75" s="35"/>
      <c r="XQ75" s="35"/>
      <c r="XR75" s="35"/>
      <c r="XS75" s="35"/>
      <c r="XT75" s="35"/>
      <c r="XU75" s="35"/>
      <c r="XV75" s="35"/>
      <c r="XW75" s="35"/>
      <c r="XX75" s="35"/>
      <c r="XY75" s="35"/>
      <c r="XZ75" s="35"/>
      <c r="YA75" s="35"/>
      <c r="YB75" s="35"/>
      <c r="YC75" s="35"/>
      <c r="YD75" s="35"/>
      <c r="YE75" s="35"/>
      <c r="YF75" s="35"/>
      <c r="YG75" s="35"/>
      <c r="YH75" s="35"/>
      <c r="YI75" s="35"/>
      <c r="YJ75" s="35"/>
      <c r="YK75" s="35"/>
      <c r="YL75" s="35"/>
      <c r="YM75" s="35"/>
      <c r="YN75" s="35"/>
      <c r="YO75" s="35"/>
      <c r="YP75" s="35"/>
      <c r="YQ75" s="35"/>
      <c r="YR75" s="35"/>
      <c r="YS75" s="35"/>
      <c r="YT75" s="35"/>
      <c r="YU75" s="35"/>
      <c r="YV75" s="35"/>
      <c r="YW75" s="35"/>
      <c r="YX75" s="35"/>
      <c r="YY75" s="35"/>
      <c r="YZ75" s="35"/>
      <c r="ZA75" s="35"/>
      <c r="ZB75" s="35"/>
      <c r="ZC75" s="35"/>
      <c r="ZD75" s="35"/>
      <c r="ZE75" s="35"/>
      <c r="ZF75" s="35"/>
      <c r="ZG75" s="35"/>
      <c r="ZH75" s="35"/>
      <c r="ZI75" s="35"/>
      <c r="ZJ75" s="35"/>
      <c r="ZK75" s="35"/>
      <c r="ZL75" s="35"/>
      <c r="ZM75" s="35"/>
      <c r="ZN75" s="35"/>
      <c r="ZO75" s="35"/>
      <c r="ZP75" s="35"/>
      <c r="ZQ75" s="35"/>
      <c r="ZR75" s="35"/>
      <c r="ZS75" s="35"/>
      <c r="ZT75" s="35"/>
      <c r="ZU75" s="35"/>
      <c r="ZV75" s="35"/>
      <c r="ZW75" s="35"/>
      <c r="ZX75" s="35"/>
      <c r="ZY75" s="35"/>
      <c r="ZZ75" s="35"/>
      <c r="AAA75" s="35"/>
      <c r="AAB75" s="35"/>
      <c r="AAC75" s="35"/>
      <c r="AAD75" s="35"/>
      <c r="AAE75" s="35"/>
      <c r="AAF75" s="35"/>
      <c r="AAG75" s="35"/>
      <c r="AAH75" s="35"/>
      <c r="AAI75" s="35"/>
      <c r="AAJ75" s="35"/>
      <c r="AAK75" s="35"/>
      <c r="AAL75" s="35"/>
      <c r="AAM75" s="35"/>
      <c r="AAN75" s="35"/>
      <c r="AAO75" s="35"/>
      <c r="AAP75" s="35"/>
      <c r="AAQ75" s="35"/>
      <c r="AAR75" s="35"/>
      <c r="AAS75" s="35"/>
      <c r="AAT75" s="35"/>
      <c r="AAU75" s="35"/>
      <c r="AAV75" s="35"/>
      <c r="AAW75" s="35"/>
      <c r="AAX75" s="35"/>
      <c r="AAY75" s="35"/>
      <c r="AAZ75" s="35"/>
      <c r="ABA75" s="35"/>
      <c r="ABB75" s="35"/>
      <c r="ABC75" s="35"/>
      <c r="ABD75" s="35"/>
      <c r="ABE75" s="35"/>
      <c r="ABF75" s="35"/>
      <c r="ABG75" s="35"/>
      <c r="ABH75" s="35"/>
      <c r="ABI75" s="35"/>
      <c r="ABJ75" s="35"/>
      <c r="ABK75" s="35"/>
      <c r="ABL75" s="35"/>
      <c r="ABM75" s="35"/>
      <c r="ABN75" s="35"/>
      <c r="ABO75" s="35"/>
      <c r="ABP75" s="35"/>
      <c r="ABQ75" s="35"/>
      <c r="ABR75" s="35"/>
      <c r="ABS75" s="35"/>
      <c r="ABT75" s="35"/>
      <c r="ABU75" s="35"/>
      <c r="ABV75" s="35"/>
      <c r="ABW75" s="35"/>
      <c r="ABX75" s="35"/>
      <c r="ABY75" s="35"/>
      <c r="ABZ75" s="35"/>
      <c r="ACA75" s="35"/>
      <c r="ACB75" s="35"/>
      <c r="ACC75" s="35"/>
      <c r="ACD75" s="35"/>
      <c r="ACE75" s="35"/>
      <c r="ACF75" s="35"/>
      <c r="ACG75" s="35"/>
      <c r="ACH75" s="35"/>
      <c r="ACI75" s="35"/>
      <c r="ACJ75" s="35"/>
      <c r="ACK75" s="35"/>
      <c r="ACL75" s="35"/>
      <c r="ACM75" s="35"/>
      <c r="ACN75" s="35"/>
      <c r="ACO75" s="35"/>
      <c r="ACP75" s="35"/>
      <c r="ACQ75" s="35"/>
      <c r="ACR75" s="35"/>
      <c r="ACS75" s="35"/>
      <c r="ACT75" s="35"/>
      <c r="ACU75" s="35"/>
      <c r="ACV75" s="35"/>
      <c r="ACW75" s="35"/>
      <c r="ACX75" s="35"/>
      <c r="ACY75" s="35"/>
      <c r="ACZ75" s="35"/>
      <c r="ADA75" s="35"/>
      <c r="ADB75" s="35"/>
      <c r="ADC75" s="35"/>
      <c r="ADD75" s="35"/>
      <c r="ADE75" s="35"/>
      <c r="ADF75" s="35"/>
      <c r="ADG75" s="35"/>
      <c r="ADH75" s="35"/>
      <c r="ADI75" s="35"/>
      <c r="ADJ75" s="35"/>
      <c r="ADK75" s="35"/>
      <c r="ADL75" s="35"/>
      <c r="ADM75" s="35"/>
      <c r="ADN75" s="35"/>
      <c r="ADO75" s="35"/>
      <c r="ADP75" s="35"/>
      <c r="ADQ75" s="35"/>
      <c r="ADR75" s="35"/>
      <c r="ADS75" s="35"/>
      <c r="ADT75" s="35"/>
      <c r="ADU75" s="35"/>
      <c r="ADV75" s="35"/>
      <c r="ADW75" s="35"/>
      <c r="ADX75" s="35"/>
      <c r="ADY75" s="35"/>
      <c r="ADZ75" s="35"/>
      <c r="AEA75" s="35"/>
      <c r="AEB75" s="35"/>
      <c r="AEC75" s="35"/>
      <c r="AED75" s="35"/>
      <c r="AEE75" s="35"/>
      <c r="AEF75" s="35"/>
      <c r="AEG75" s="35"/>
      <c r="AEH75" s="35"/>
      <c r="AEI75" s="35"/>
      <c r="AEJ75" s="35"/>
      <c r="AEK75" s="35"/>
      <c r="AEL75" s="35"/>
      <c r="AEM75" s="35"/>
      <c r="AEN75" s="35"/>
      <c r="AEO75" s="35"/>
      <c r="AEP75" s="35"/>
      <c r="AEQ75" s="35"/>
      <c r="AER75" s="35"/>
      <c r="AES75" s="35"/>
      <c r="AET75" s="35"/>
      <c r="AEU75" s="35"/>
      <c r="AEV75" s="35"/>
      <c r="AEW75" s="35"/>
      <c r="AEX75" s="35"/>
      <c r="AEY75" s="35"/>
      <c r="AEZ75" s="35"/>
      <c r="AFA75" s="35"/>
      <c r="AFB75" s="35"/>
      <c r="AFC75" s="35"/>
      <c r="AFD75" s="35"/>
      <c r="AFE75" s="35"/>
      <c r="AFF75" s="35"/>
      <c r="AFG75" s="35"/>
      <c r="AFH75" s="35"/>
      <c r="AFI75" s="35"/>
      <c r="AFJ75" s="35"/>
      <c r="AFK75" s="35"/>
      <c r="AFL75" s="35"/>
      <c r="AFM75" s="35"/>
      <c r="AFN75" s="35"/>
      <c r="AFO75" s="35"/>
      <c r="AFP75" s="35"/>
      <c r="AFQ75" s="35"/>
      <c r="AFR75" s="35"/>
      <c r="AFS75" s="35"/>
      <c r="AFT75" s="35"/>
      <c r="AFU75" s="35"/>
      <c r="AFV75" s="35"/>
      <c r="AFW75" s="35"/>
      <c r="AFX75" s="35"/>
      <c r="AFY75" s="35"/>
      <c r="AFZ75" s="35"/>
      <c r="AGA75" s="35"/>
      <c r="AGB75" s="35"/>
      <c r="AGC75" s="35"/>
      <c r="AGD75" s="35"/>
      <c r="AGE75" s="35"/>
      <c r="AGF75" s="35"/>
      <c r="AGG75" s="35"/>
      <c r="AGH75" s="35"/>
      <c r="AGI75" s="35"/>
      <c r="AGJ75" s="35"/>
      <c r="AGK75" s="35"/>
      <c r="AGL75" s="35"/>
      <c r="AGM75" s="35"/>
      <c r="AGN75" s="35"/>
      <c r="AGO75" s="35"/>
      <c r="AGP75" s="35"/>
      <c r="AGQ75" s="35"/>
      <c r="AGR75" s="35"/>
      <c r="AGS75" s="35"/>
      <c r="AGT75" s="35"/>
      <c r="AGU75" s="35"/>
      <c r="AGV75" s="35"/>
      <c r="AGW75" s="35"/>
      <c r="AGX75" s="35"/>
      <c r="AGY75" s="35"/>
      <c r="AGZ75" s="35"/>
      <c r="AHA75" s="35"/>
      <c r="AHB75" s="35"/>
      <c r="AHC75" s="35"/>
      <c r="AHD75" s="35"/>
      <c r="AHE75" s="35"/>
      <c r="AHF75" s="35"/>
      <c r="AHG75" s="35"/>
      <c r="AHH75" s="35"/>
      <c r="AHI75" s="35"/>
      <c r="AHJ75" s="35"/>
      <c r="AHK75" s="35"/>
      <c r="AHL75" s="35"/>
      <c r="AHM75" s="35"/>
      <c r="AHN75" s="35"/>
      <c r="AHO75" s="35"/>
      <c r="AHP75" s="35"/>
      <c r="AHQ75" s="35"/>
      <c r="AHR75" s="35"/>
      <c r="AHS75" s="35"/>
      <c r="AHT75" s="35"/>
      <c r="AHU75" s="35"/>
      <c r="AHV75" s="35"/>
      <c r="AHW75" s="35"/>
      <c r="AHX75" s="35"/>
      <c r="AHY75" s="35"/>
      <c r="AHZ75" s="35"/>
      <c r="AIA75" s="35"/>
      <c r="AIB75" s="35"/>
      <c r="AIC75" s="35"/>
      <c r="AID75" s="35"/>
      <c r="AIE75" s="35"/>
      <c r="AIF75" s="35"/>
      <c r="AIG75" s="35"/>
      <c r="AIH75" s="35"/>
      <c r="AII75" s="35"/>
      <c r="AIJ75" s="35"/>
      <c r="AIK75" s="35"/>
      <c r="AIL75" s="35"/>
      <c r="AIM75" s="35"/>
      <c r="AIN75" s="35"/>
      <c r="AIO75" s="35"/>
      <c r="AIP75" s="35"/>
      <c r="AIQ75" s="35"/>
      <c r="AIR75" s="35"/>
      <c r="AIS75" s="35"/>
      <c r="AIT75" s="35"/>
      <c r="AIU75" s="35"/>
      <c r="AIV75" s="35"/>
      <c r="AIW75" s="35"/>
      <c r="AIX75" s="35"/>
      <c r="AIY75" s="35"/>
      <c r="AIZ75" s="35"/>
      <c r="AJA75" s="35"/>
      <c r="AJB75" s="35"/>
      <c r="AJC75" s="35"/>
      <c r="AJD75" s="35"/>
      <c r="AJE75" s="35"/>
      <c r="AJF75" s="35"/>
      <c r="AJG75" s="35"/>
      <c r="AJH75" s="35"/>
      <c r="AJI75" s="35"/>
      <c r="AJJ75" s="35"/>
      <c r="AJK75" s="35"/>
      <c r="AJL75" s="35"/>
      <c r="AJM75" s="35"/>
      <c r="AJN75" s="35"/>
      <c r="AJO75" s="35"/>
      <c r="AJP75" s="35"/>
      <c r="AJQ75" s="35"/>
      <c r="AJR75" s="35"/>
      <c r="AJS75" s="35"/>
      <c r="AJT75" s="35"/>
      <c r="AJU75" s="35"/>
      <c r="AJV75" s="35"/>
      <c r="AJW75" s="35"/>
      <c r="AJX75" s="35"/>
      <c r="AJY75" s="35"/>
      <c r="AJZ75" s="35"/>
      <c r="AKA75" s="35"/>
      <c r="AKB75" s="35"/>
      <c r="AKC75" s="35"/>
      <c r="AKD75" s="35"/>
      <c r="AKE75" s="35"/>
      <c r="AKF75" s="35"/>
      <c r="AKG75" s="35"/>
      <c r="AKH75" s="35"/>
      <c r="AKI75" s="35"/>
      <c r="AKJ75" s="35"/>
      <c r="AKK75" s="35"/>
      <c r="AKL75" s="35"/>
      <c r="AKM75" s="35"/>
      <c r="AKN75" s="35"/>
      <c r="AKO75" s="35"/>
      <c r="AKP75" s="35"/>
      <c r="AKQ75" s="35"/>
      <c r="AKR75" s="35"/>
      <c r="AKS75" s="35"/>
      <c r="AKT75" s="35"/>
      <c r="AKU75" s="35"/>
      <c r="AKV75" s="35"/>
      <c r="AKW75" s="35"/>
      <c r="AKX75" s="35"/>
      <c r="AKY75" s="35"/>
      <c r="AKZ75" s="35"/>
      <c r="ALA75" s="35"/>
      <c r="ALB75" s="35"/>
      <c r="ALC75" s="35"/>
      <c r="ALD75" s="35"/>
      <c r="ALE75" s="35"/>
      <c r="ALF75" s="35"/>
      <c r="ALG75" s="35"/>
      <c r="ALH75" s="35"/>
      <c r="ALI75" s="35"/>
    </row>
    <row r="76" spans="1:1001" s="34" customFormat="1" x14ac:dyDescent="0.35">
      <c r="A76" s="1"/>
      <c r="B76" s="42" t="s">
        <v>84</v>
      </c>
      <c r="C76" s="35">
        <v>-0.61422533428900195</v>
      </c>
      <c r="D76" s="35">
        <v>-0.62982913305815225</v>
      </c>
      <c r="E76" s="35">
        <v>-0.69616761183793197</v>
      </c>
      <c r="F76" s="35">
        <v>6.8198499949910063E-2</v>
      </c>
      <c r="G76" s="35">
        <v>-0.55964959826869276</v>
      </c>
      <c r="H76" s="35">
        <v>-0.36637387696117268</v>
      </c>
      <c r="I76" s="35">
        <v>-4.3386302196835078E-2</v>
      </c>
      <c r="J76" s="35">
        <f>HLOOKUP($J$71,'Monthly Analysis (strats)'!$C$46:$E$60,'Monthly Analysis (strats)'!$A51,FALSE)</f>
        <v>-0.71724297443296214</v>
      </c>
      <c r="K76" s="35">
        <f>C27</f>
        <v>-0.64269649309839583</v>
      </c>
      <c r="L76" s="35">
        <v>-0.62705962397752091</v>
      </c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  <c r="QH76" s="35"/>
      <c r="QI76" s="35"/>
      <c r="QJ76" s="35"/>
      <c r="QK76" s="35"/>
      <c r="QL76" s="35"/>
      <c r="QM76" s="35"/>
      <c r="QN76" s="35"/>
      <c r="QO76" s="35"/>
      <c r="QP76" s="35"/>
      <c r="QQ76" s="35"/>
      <c r="QR76" s="35"/>
      <c r="QS76" s="35"/>
      <c r="QT76" s="35"/>
      <c r="QU76" s="35"/>
      <c r="QV76" s="35"/>
      <c r="QW76" s="35"/>
      <c r="QX76" s="35"/>
      <c r="QY76" s="35"/>
      <c r="QZ76" s="35"/>
      <c r="RA76" s="35"/>
      <c r="RB76" s="35"/>
      <c r="RC76" s="35"/>
      <c r="RD76" s="35"/>
      <c r="RE76" s="35"/>
      <c r="RF76" s="35"/>
      <c r="RG76" s="35"/>
      <c r="RH76" s="35"/>
      <c r="RI76" s="35"/>
      <c r="RJ76" s="35"/>
      <c r="RK76" s="35"/>
      <c r="RL76" s="35"/>
      <c r="RM76" s="35"/>
      <c r="RN76" s="35"/>
      <c r="RO76" s="35"/>
      <c r="RP76" s="35"/>
      <c r="RQ76" s="35"/>
      <c r="RR76" s="35"/>
      <c r="RS76" s="35"/>
      <c r="RT76" s="35"/>
      <c r="RU76" s="35"/>
      <c r="RV76" s="35"/>
      <c r="RW76" s="35"/>
      <c r="RX76" s="35"/>
      <c r="RY76" s="35"/>
      <c r="RZ76" s="35"/>
      <c r="SA76" s="35"/>
      <c r="SB76" s="35"/>
      <c r="SC76" s="35"/>
      <c r="SD76" s="35"/>
      <c r="SE76" s="35"/>
      <c r="SF76" s="35"/>
      <c r="SG76" s="35"/>
      <c r="SH76" s="35"/>
      <c r="SI76" s="35"/>
      <c r="SJ76" s="35"/>
      <c r="SK76" s="35"/>
      <c r="SL76" s="35"/>
      <c r="SM76" s="35"/>
      <c r="SN76" s="35"/>
      <c r="SO76" s="35"/>
      <c r="SP76" s="35"/>
      <c r="SQ76" s="35"/>
      <c r="SR76" s="35"/>
      <c r="SS76" s="35"/>
      <c r="ST76" s="35"/>
      <c r="SU76" s="35"/>
      <c r="SV76" s="35"/>
      <c r="SW76" s="35"/>
      <c r="SX76" s="35"/>
      <c r="SY76" s="35"/>
      <c r="SZ76" s="35"/>
      <c r="TA76" s="35"/>
      <c r="TB76" s="35"/>
      <c r="TC76" s="35"/>
      <c r="TD76" s="35"/>
      <c r="TE76" s="35"/>
      <c r="TF76" s="35"/>
      <c r="TG76" s="35"/>
      <c r="TH76" s="35"/>
      <c r="TI76" s="35"/>
      <c r="TJ76" s="35"/>
      <c r="TK76" s="35"/>
      <c r="TL76" s="35"/>
      <c r="TM76" s="35"/>
      <c r="TN76" s="35"/>
      <c r="TO76" s="35"/>
      <c r="TP76" s="35"/>
      <c r="TQ76" s="35"/>
      <c r="TR76" s="35"/>
      <c r="TS76" s="35"/>
      <c r="TT76" s="35"/>
      <c r="TU76" s="35"/>
      <c r="TV76" s="35"/>
      <c r="TW76" s="35"/>
      <c r="TX76" s="35"/>
      <c r="TY76" s="35"/>
      <c r="TZ76" s="35"/>
      <c r="UA76" s="35"/>
      <c r="UB76" s="35"/>
      <c r="UC76" s="35"/>
      <c r="UD76" s="35"/>
      <c r="UE76" s="35"/>
      <c r="UF76" s="35"/>
      <c r="UG76" s="35"/>
      <c r="UH76" s="35"/>
      <c r="UI76" s="35"/>
      <c r="UJ76" s="35"/>
      <c r="UK76" s="35"/>
      <c r="UL76" s="35"/>
      <c r="UM76" s="35"/>
      <c r="UN76" s="35"/>
      <c r="UO76" s="35"/>
      <c r="UP76" s="35"/>
      <c r="UQ76" s="35"/>
      <c r="UR76" s="35"/>
      <c r="US76" s="35"/>
      <c r="UT76" s="35"/>
      <c r="UU76" s="35"/>
      <c r="UV76" s="35"/>
      <c r="UW76" s="35"/>
      <c r="UX76" s="35"/>
      <c r="UY76" s="35"/>
      <c r="UZ76" s="35"/>
      <c r="VA76" s="35"/>
      <c r="VB76" s="35"/>
      <c r="VC76" s="35"/>
      <c r="VD76" s="35"/>
      <c r="VE76" s="35"/>
      <c r="VF76" s="35"/>
      <c r="VG76" s="35"/>
      <c r="VH76" s="35"/>
      <c r="VI76" s="35"/>
      <c r="VJ76" s="35"/>
      <c r="VK76" s="35"/>
      <c r="VL76" s="35"/>
      <c r="VM76" s="35"/>
      <c r="VN76" s="35"/>
      <c r="VO76" s="35"/>
      <c r="VP76" s="35"/>
      <c r="VQ76" s="35"/>
      <c r="VR76" s="35"/>
      <c r="VS76" s="35"/>
      <c r="VT76" s="35"/>
      <c r="VU76" s="35"/>
      <c r="VV76" s="35"/>
      <c r="VW76" s="35"/>
      <c r="VX76" s="35"/>
      <c r="VY76" s="35"/>
      <c r="VZ76" s="35"/>
      <c r="WA76" s="35"/>
      <c r="WB76" s="35"/>
      <c r="WC76" s="35"/>
      <c r="WD76" s="35"/>
      <c r="WE76" s="35"/>
      <c r="WF76" s="35"/>
      <c r="WG76" s="35"/>
      <c r="WH76" s="35"/>
      <c r="WI76" s="35"/>
      <c r="WJ76" s="35"/>
      <c r="WK76" s="35"/>
      <c r="WL76" s="35"/>
      <c r="WM76" s="35"/>
      <c r="WN76" s="35"/>
      <c r="WO76" s="35"/>
      <c r="WP76" s="35"/>
      <c r="WQ76" s="35"/>
      <c r="WR76" s="35"/>
      <c r="WS76" s="35"/>
      <c r="WT76" s="35"/>
      <c r="WU76" s="35"/>
      <c r="WV76" s="35"/>
      <c r="WW76" s="35"/>
      <c r="WX76" s="35"/>
      <c r="WY76" s="35"/>
      <c r="WZ76" s="35"/>
      <c r="XA76" s="35"/>
      <c r="XB76" s="35"/>
      <c r="XC76" s="35"/>
      <c r="XD76" s="35"/>
      <c r="XE76" s="35"/>
      <c r="XF76" s="35"/>
      <c r="XG76" s="35"/>
      <c r="XH76" s="35"/>
      <c r="XI76" s="35"/>
      <c r="XJ76" s="35"/>
      <c r="XK76" s="35"/>
      <c r="XL76" s="35"/>
      <c r="XM76" s="35"/>
      <c r="XN76" s="35"/>
      <c r="XO76" s="35"/>
      <c r="XP76" s="35"/>
      <c r="XQ76" s="35"/>
      <c r="XR76" s="35"/>
      <c r="XS76" s="35"/>
      <c r="XT76" s="35"/>
      <c r="XU76" s="35"/>
      <c r="XV76" s="35"/>
      <c r="XW76" s="35"/>
      <c r="XX76" s="35"/>
      <c r="XY76" s="35"/>
      <c r="XZ76" s="35"/>
      <c r="YA76" s="35"/>
      <c r="YB76" s="35"/>
      <c r="YC76" s="35"/>
      <c r="YD76" s="35"/>
      <c r="YE76" s="35"/>
      <c r="YF76" s="35"/>
      <c r="YG76" s="35"/>
      <c r="YH76" s="35"/>
      <c r="YI76" s="35"/>
      <c r="YJ76" s="35"/>
      <c r="YK76" s="35"/>
      <c r="YL76" s="35"/>
      <c r="YM76" s="35"/>
      <c r="YN76" s="35"/>
      <c r="YO76" s="35"/>
      <c r="YP76" s="35"/>
      <c r="YQ76" s="35"/>
      <c r="YR76" s="35"/>
      <c r="YS76" s="35"/>
      <c r="YT76" s="35"/>
      <c r="YU76" s="35"/>
      <c r="YV76" s="35"/>
      <c r="YW76" s="35"/>
      <c r="YX76" s="35"/>
      <c r="YY76" s="35"/>
      <c r="YZ76" s="35"/>
      <c r="ZA76" s="35"/>
      <c r="ZB76" s="35"/>
      <c r="ZC76" s="35"/>
      <c r="ZD76" s="35"/>
      <c r="ZE76" s="35"/>
      <c r="ZF76" s="35"/>
      <c r="ZG76" s="35"/>
      <c r="ZH76" s="35"/>
      <c r="ZI76" s="35"/>
      <c r="ZJ76" s="35"/>
      <c r="ZK76" s="35"/>
      <c r="ZL76" s="35"/>
      <c r="ZM76" s="35"/>
      <c r="ZN76" s="35"/>
      <c r="ZO76" s="35"/>
      <c r="ZP76" s="35"/>
      <c r="ZQ76" s="35"/>
      <c r="ZR76" s="35"/>
      <c r="ZS76" s="35"/>
      <c r="ZT76" s="35"/>
      <c r="ZU76" s="35"/>
      <c r="ZV76" s="35"/>
      <c r="ZW76" s="35"/>
      <c r="ZX76" s="35"/>
      <c r="ZY76" s="35"/>
      <c r="ZZ76" s="35"/>
      <c r="AAA76" s="35"/>
      <c r="AAB76" s="35"/>
      <c r="AAC76" s="35"/>
      <c r="AAD76" s="35"/>
      <c r="AAE76" s="35"/>
      <c r="AAF76" s="35"/>
      <c r="AAG76" s="35"/>
      <c r="AAH76" s="35"/>
      <c r="AAI76" s="35"/>
      <c r="AAJ76" s="35"/>
      <c r="AAK76" s="35"/>
      <c r="AAL76" s="35"/>
      <c r="AAM76" s="35"/>
      <c r="AAN76" s="35"/>
      <c r="AAO76" s="35"/>
      <c r="AAP76" s="35"/>
      <c r="AAQ76" s="35"/>
      <c r="AAR76" s="35"/>
      <c r="AAS76" s="35"/>
      <c r="AAT76" s="35"/>
      <c r="AAU76" s="35"/>
      <c r="AAV76" s="35"/>
      <c r="AAW76" s="35"/>
      <c r="AAX76" s="35"/>
      <c r="AAY76" s="35"/>
      <c r="AAZ76" s="35"/>
      <c r="ABA76" s="35"/>
      <c r="ABB76" s="35"/>
      <c r="ABC76" s="35"/>
      <c r="ABD76" s="35"/>
      <c r="ABE76" s="35"/>
      <c r="ABF76" s="35"/>
      <c r="ABG76" s="35"/>
      <c r="ABH76" s="35"/>
      <c r="ABI76" s="35"/>
      <c r="ABJ76" s="35"/>
      <c r="ABK76" s="35"/>
      <c r="ABL76" s="35"/>
      <c r="ABM76" s="35"/>
      <c r="ABN76" s="35"/>
      <c r="ABO76" s="35"/>
      <c r="ABP76" s="35"/>
      <c r="ABQ76" s="35"/>
      <c r="ABR76" s="35"/>
      <c r="ABS76" s="35"/>
      <c r="ABT76" s="35"/>
      <c r="ABU76" s="35"/>
      <c r="ABV76" s="35"/>
      <c r="ABW76" s="35"/>
      <c r="ABX76" s="35"/>
      <c r="ABY76" s="35"/>
      <c r="ABZ76" s="35"/>
      <c r="ACA76" s="35"/>
      <c r="ACB76" s="35"/>
      <c r="ACC76" s="35"/>
      <c r="ACD76" s="35"/>
      <c r="ACE76" s="35"/>
      <c r="ACF76" s="35"/>
      <c r="ACG76" s="35"/>
      <c r="ACH76" s="35"/>
      <c r="ACI76" s="35"/>
      <c r="ACJ76" s="35"/>
      <c r="ACK76" s="35"/>
      <c r="ACL76" s="35"/>
      <c r="ACM76" s="35"/>
      <c r="ACN76" s="35"/>
      <c r="ACO76" s="35"/>
      <c r="ACP76" s="35"/>
      <c r="ACQ76" s="35"/>
      <c r="ACR76" s="35"/>
      <c r="ACS76" s="35"/>
      <c r="ACT76" s="35"/>
      <c r="ACU76" s="35"/>
      <c r="ACV76" s="35"/>
      <c r="ACW76" s="35"/>
      <c r="ACX76" s="35"/>
      <c r="ACY76" s="35"/>
      <c r="ACZ76" s="35"/>
      <c r="ADA76" s="35"/>
      <c r="ADB76" s="35"/>
      <c r="ADC76" s="35"/>
      <c r="ADD76" s="35"/>
      <c r="ADE76" s="35"/>
      <c r="ADF76" s="35"/>
      <c r="ADG76" s="35"/>
      <c r="ADH76" s="35"/>
      <c r="ADI76" s="35"/>
      <c r="ADJ76" s="35"/>
      <c r="ADK76" s="35"/>
      <c r="ADL76" s="35"/>
      <c r="ADM76" s="35"/>
      <c r="ADN76" s="35"/>
      <c r="ADO76" s="35"/>
      <c r="ADP76" s="35"/>
      <c r="ADQ76" s="35"/>
      <c r="ADR76" s="35"/>
      <c r="ADS76" s="35"/>
      <c r="ADT76" s="35"/>
      <c r="ADU76" s="35"/>
      <c r="ADV76" s="35"/>
      <c r="ADW76" s="35"/>
      <c r="ADX76" s="35"/>
      <c r="ADY76" s="35"/>
      <c r="ADZ76" s="35"/>
      <c r="AEA76" s="35"/>
      <c r="AEB76" s="35"/>
      <c r="AEC76" s="35"/>
      <c r="AED76" s="35"/>
      <c r="AEE76" s="35"/>
      <c r="AEF76" s="35"/>
      <c r="AEG76" s="35"/>
      <c r="AEH76" s="35"/>
      <c r="AEI76" s="35"/>
      <c r="AEJ76" s="35"/>
      <c r="AEK76" s="35"/>
      <c r="AEL76" s="35"/>
      <c r="AEM76" s="35"/>
      <c r="AEN76" s="35"/>
      <c r="AEO76" s="35"/>
      <c r="AEP76" s="35"/>
      <c r="AEQ76" s="35"/>
      <c r="AER76" s="35"/>
      <c r="AES76" s="35"/>
      <c r="AET76" s="35"/>
      <c r="AEU76" s="35"/>
      <c r="AEV76" s="35"/>
      <c r="AEW76" s="35"/>
      <c r="AEX76" s="35"/>
      <c r="AEY76" s="35"/>
      <c r="AEZ76" s="35"/>
      <c r="AFA76" s="35"/>
      <c r="AFB76" s="35"/>
      <c r="AFC76" s="35"/>
      <c r="AFD76" s="35"/>
      <c r="AFE76" s="35"/>
      <c r="AFF76" s="35"/>
      <c r="AFG76" s="35"/>
      <c r="AFH76" s="35"/>
      <c r="AFI76" s="35"/>
      <c r="AFJ76" s="35"/>
      <c r="AFK76" s="35"/>
      <c r="AFL76" s="35"/>
      <c r="AFM76" s="35"/>
      <c r="AFN76" s="35"/>
      <c r="AFO76" s="35"/>
      <c r="AFP76" s="35"/>
      <c r="AFQ76" s="35"/>
      <c r="AFR76" s="35"/>
      <c r="AFS76" s="35"/>
      <c r="AFT76" s="35"/>
      <c r="AFU76" s="35"/>
      <c r="AFV76" s="35"/>
      <c r="AFW76" s="35"/>
      <c r="AFX76" s="35"/>
      <c r="AFY76" s="35"/>
      <c r="AFZ76" s="35"/>
      <c r="AGA76" s="35"/>
      <c r="AGB76" s="35"/>
      <c r="AGC76" s="35"/>
      <c r="AGD76" s="35"/>
      <c r="AGE76" s="35"/>
      <c r="AGF76" s="35"/>
      <c r="AGG76" s="35"/>
      <c r="AGH76" s="35"/>
      <c r="AGI76" s="35"/>
      <c r="AGJ76" s="35"/>
      <c r="AGK76" s="35"/>
      <c r="AGL76" s="35"/>
      <c r="AGM76" s="35"/>
      <c r="AGN76" s="35"/>
      <c r="AGO76" s="35"/>
      <c r="AGP76" s="35"/>
      <c r="AGQ76" s="35"/>
      <c r="AGR76" s="35"/>
      <c r="AGS76" s="35"/>
      <c r="AGT76" s="35"/>
      <c r="AGU76" s="35"/>
      <c r="AGV76" s="35"/>
      <c r="AGW76" s="35"/>
      <c r="AGX76" s="35"/>
      <c r="AGY76" s="35"/>
      <c r="AGZ76" s="35"/>
      <c r="AHA76" s="35"/>
      <c r="AHB76" s="35"/>
      <c r="AHC76" s="35"/>
      <c r="AHD76" s="35"/>
      <c r="AHE76" s="35"/>
      <c r="AHF76" s="35"/>
      <c r="AHG76" s="35"/>
      <c r="AHH76" s="35"/>
      <c r="AHI76" s="35"/>
      <c r="AHJ76" s="35"/>
      <c r="AHK76" s="35"/>
      <c r="AHL76" s="35"/>
      <c r="AHM76" s="35"/>
      <c r="AHN76" s="35"/>
      <c r="AHO76" s="35"/>
      <c r="AHP76" s="35"/>
      <c r="AHQ76" s="35"/>
      <c r="AHR76" s="35"/>
      <c r="AHS76" s="35"/>
      <c r="AHT76" s="35"/>
      <c r="AHU76" s="35"/>
      <c r="AHV76" s="35"/>
      <c r="AHW76" s="35"/>
      <c r="AHX76" s="35"/>
      <c r="AHY76" s="35"/>
      <c r="AHZ76" s="35"/>
      <c r="AIA76" s="35"/>
      <c r="AIB76" s="35"/>
      <c r="AIC76" s="35"/>
      <c r="AID76" s="35"/>
      <c r="AIE76" s="35"/>
      <c r="AIF76" s="35"/>
      <c r="AIG76" s="35"/>
      <c r="AIH76" s="35"/>
      <c r="AII76" s="35"/>
      <c r="AIJ76" s="35"/>
      <c r="AIK76" s="35"/>
      <c r="AIL76" s="35"/>
      <c r="AIM76" s="35"/>
      <c r="AIN76" s="35"/>
      <c r="AIO76" s="35"/>
      <c r="AIP76" s="35"/>
      <c r="AIQ76" s="35"/>
      <c r="AIR76" s="35"/>
      <c r="AIS76" s="35"/>
      <c r="AIT76" s="35"/>
      <c r="AIU76" s="35"/>
      <c r="AIV76" s="35"/>
      <c r="AIW76" s="35"/>
      <c r="AIX76" s="35"/>
      <c r="AIY76" s="35"/>
      <c r="AIZ76" s="35"/>
      <c r="AJA76" s="35"/>
      <c r="AJB76" s="35"/>
      <c r="AJC76" s="35"/>
      <c r="AJD76" s="35"/>
      <c r="AJE76" s="35"/>
      <c r="AJF76" s="35"/>
      <c r="AJG76" s="35"/>
      <c r="AJH76" s="35"/>
      <c r="AJI76" s="35"/>
      <c r="AJJ76" s="35"/>
      <c r="AJK76" s="35"/>
      <c r="AJL76" s="35"/>
      <c r="AJM76" s="35"/>
      <c r="AJN76" s="35"/>
      <c r="AJO76" s="35"/>
      <c r="AJP76" s="35"/>
      <c r="AJQ76" s="35"/>
      <c r="AJR76" s="35"/>
      <c r="AJS76" s="35"/>
      <c r="AJT76" s="35"/>
      <c r="AJU76" s="35"/>
      <c r="AJV76" s="35"/>
      <c r="AJW76" s="35"/>
      <c r="AJX76" s="35"/>
      <c r="AJY76" s="35"/>
      <c r="AJZ76" s="35"/>
      <c r="AKA76" s="35"/>
      <c r="AKB76" s="35"/>
      <c r="AKC76" s="35"/>
      <c r="AKD76" s="35"/>
      <c r="AKE76" s="35"/>
      <c r="AKF76" s="35"/>
      <c r="AKG76" s="35"/>
      <c r="AKH76" s="35"/>
      <c r="AKI76" s="35"/>
      <c r="AKJ76" s="35"/>
      <c r="AKK76" s="35"/>
      <c r="AKL76" s="35"/>
      <c r="AKM76" s="35"/>
      <c r="AKN76" s="35"/>
      <c r="AKO76" s="35"/>
      <c r="AKP76" s="35"/>
      <c r="AKQ76" s="35"/>
      <c r="AKR76" s="35"/>
      <c r="AKS76" s="35"/>
      <c r="AKT76" s="35"/>
      <c r="AKU76" s="35"/>
      <c r="AKV76" s="35"/>
      <c r="AKW76" s="35"/>
      <c r="AKX76" s="35"/>
      <c r="AKY76" s="35"/>
      <c r="AKZ76" s="35"/>
      <c r="ALA76" s="35"/>
      <c r="ALB76" s="35"/>
      <c r="ALC76" s="35"/>
      <c r="ALD76" s="35"/>
      <c r="ALE76" s="35"/>
      <c r="ALF76" s="35"/>
      <c r="ALG76" s="35"/>
      <c r="ALH76" s="35"/>
      <c r="ALI76" s="35"/>
    </row>
    <row r="77" spans="1:1001" x14ac:dyDescent="0.35">
      <c r="B77" s="42" t="s">
        <v>91</v>
      </c>
      <c r="C77" s="35">
        <v>0.1276906514817896</v>
      </c>
      <c r="D77" s="35">
        <v>-0.44313992218803622</v>
      </c>
      <c r="E77" s="35">
        <v>-0.67571591723583779</v>
      </c>
      <c r="F77" s="35">
        <v>0.14222829473085949</v>
      </c>
      <c r="G77" s="35">
        <v>0.13938125398247589</v>
      </c>
      <c r="H77" s="35">
        <v>9.9725017088208939E-2</v>
      </c>
      <c r="I77" s="35">
        <v>0.1468593609773747</v>
      </c>
      <c r="J77" s="35">
        <f>HLOOKUP($J$71,'Monthly Analysis (strats)'!$C$46:$E$60,'Monthly Analysis (strats)'!$A52,FALSE)</f>
        <v>-3.2110553999374E-2</v>
      </c>
      <c r="K77" s="35">
        <f>C41</f>
        <v>8.1745972943273598E-3</v>
      </c>
      <c r="L77" s="35">
        <v>1.626320205991592E-2</v>
      </c>
      <c r="ALJ77"/>
      <c r="ALK77"/>
      <c r="ALL77"/>
      <c r="ALM77"/>
    </row>
    <row r="78" spans="1:1001" x14ac:dyDescent="0.35">
      <c r="B78" s="42" t="s">
        <v>31</v>
      </c>
      <c r="C78" s="35">
        <v>4</v>
      </c>
      <c r="D78" s="35">
        <v>4</v>
      </c>
      <c r="E78" s="35">
        <v>4</v>
      </c>
      <c r="F78" s="35">
        <v>4</v>
      </c>
      <c r="G78" s="35">
        <v>4</v>
      </c>
      <c r="H78" s="35">
        <v>4</v>
      </c>
      <c r="I78" s="35">
        <v>4</v>
      </c>
      <c r="J78" s="35">
        <f>HLOOKUP($J$71,'Monthly Analysis (strats)'!$C$46:$E$60,'Monthly Analysis (strats)'!$A53,FALSE)</f>
        <v>4</v>
      </c>
      <c r="K78" s="35">
        <v>4</v>
      </c>
      <c r="L78" s="35">
        <v>4</v>
      </c>
      <c r="ALJ78"/>
      <c r="ALK78"/>
      <c r="ALL78"/>
      <c r="ALM78"/>
    </row>
    <row r="79" spans="1:1001" x14ac:dyDescent="0.35">
      <c r="B79" s="42" t="s">
        <v>32</v>
      </c>
      <c r="C79" s="35">
        <v>0.20486758108094891</v>
      </c>
      <c r="D79" s="35">
        <v>0.18685475466611651</v>
      </c>
      <c r="E79" s="35">
        <v>3.3577693997504883E-2</v>
      </c>
      <c r="F79" s="35">
        <v>6.8024360036239212E-2</v>
      </c>
      <c r="G79" s="35">
        <v>4.5382625133330579E-2</v>
      </c>
      <c r="H79" s="35">
        <v>0.1016686267532851</v>
      </c>
      <c r="I79" s="35">
        <v>2.969742367919434E-2</v>
      </c>
      <c r="J79" s="35">
        <f>HLOOKUP($J$71,'Monthly Analysis (strats)'!$C$46:$E$60,'Monthly Analysis (strats)'!$A54,FALSE)</f>
        <v>6.7316777257263594E-2</v>
      </c>
      <c r="K79" s="35" cm="1">
        <f t="array" ref="K79">MEDIAN(IF('Monthly Historical Returns'!L3:L175,IF('Monthly Historical Returns'!L3:L175&gt;PERCENTILE('Monthly Historical Returns'!L3:L175,0.98),'Monthly Historical Returns'!L3:L175,""),""))</f>
        <v>7.8387550309198986E-2</v>
      </c>
      <c r="L79" s="35">
        <v>7.8097412858264506E-2</v>
      </c>
      <c r="ALJ79"/>
      <c r="ALK79"/>
      <c r="ALL79"/>
      <c r="ALM79"/>
    </row>
    <row r="80" spans="1:1001" x14ac:dyDescent="0.35">
      <c r="B80" s="42" t="s">
        <v>33</v>
      </c>
      <c r="C80" s="35">
        <v>0.20740656046973191</v>
      </c>
      <c r="D80" s="35">
        <v>0.22076057981254379</v>
      </c>
      <c r="E80" s="35">
        <v>3.4065580392696637E-2</v>
      </c>
      <c r="F80" s="35">
        <v>6.8315255073985642E-2</v>
      </c>
      <c r="G80" s="35">
        <v>5.3710776660607702E-2</v>
      </c>
      <c r="H80" s="35">
        <v>0.2254323469445377</v>
      </c>
      <c r="I80" s="35">
        <v>4.5769856326992597E-2</v>
      </c>
      <c r="J80" s="35">
        <f>HLOOKUP($J$71,'Monthly Analysis (strats)'!$C$46:$E$60,'Monthly Analysis (strats)'!$A55,FALSE)</f>
        <v>7.8655222900863242E-2</v>
      </c>
      <c r="K80" s="35">
        <f>AVERAGEIFS('Monthly Historical Returns'!L3:L175,'Monthly Historical Returns'!L3:L175,"&gt;"&amp;PERCENTILE('Monthly Historical Returns'!L3:L175,0.98),'Monthly Historical Returns'!L3:L175,"&gt;0")</f>
        <v>8.8153519910928888E-2</v>
      </c>
      <c r="L80" s="35">
        <v>9.03964569955365E-2</v>
      </c>
      <c r="ALJ80"/>
      <c r="ALK80"/>
      <c r="ALL80"/>
      <c r="ALM80"/>
    </row>
    <row r="81" spans="2:1001" x14ac:dyDescent="0.35">
      <c r="B81" s="42" t="s">
        <v>92</v>
      </c>
      <c r="C81" s="35">
        <v>0.82962624187892753</v>
      </c>
      <c r="D81" s="35">
        <v>0.88304231925017529</v>
      </c>
      <c r="E81" s="35">
        <v>0.13626232157078649</v>
      </c>
      <c r="F81" s="35">
        <v>0.27326102029594262</v>
      </c>
      <c r="G81" s="35">
        <v>0.21484310664243081</v>
      </c>
      <c r="H81" s="35">
        <v>0.9017293877781507</v>
      </c>
      <c r="I81" s="35">
        <v>0.18307942530797039</v>
      </c>
      <c r="J81" s="35">
        <f>HLOOKUP($J$71,'Monthly Analysis (strats)'!$C$46:$E$60,'Monthly Analysis (strats)'!$A56,FALSE)</f>
        <v>0.31462089160345302</v>
      </c>
      <c r="K81" s="35">
        <f>K78*K80</f>
        <v>0.35261407964371555</v>
      </c>
      <c r="L81" s="35">
        <v>0.361585827982146</v>
      </c>
      <c r="ALJ81"/>
      <c r="ALK81"/>
      <c r="ALL81"/>
      <c r="ALM81"/>
    </row>
    <row r="82" spans="2:1001" x14ac:dyDescent="0.35">
      <c r="B82" s="42" t="s">
        <v>34</v>
      </c>
      <c r="C82" s="35">
        <v>103</v>
      </c>
      <c r="D82" s="35">
        <v>149</v>
      </c>
      <c r="E82" s="35">
        <v>112</v>
      </c>
      <c r="F82" s="35">
        <v>60</v>
      </c>
      <c r="G82" s="35">
        <v>71</v>
      </c>
      <c r="H82" s="35">
        <v>75</v>
      </c>
      <c r="I82" s="35">
        <v>41</v>
      </c>
      <c r="J82" s="35">
        <f>HLOOKUP($J$71,'Monthly Analysis (strats)'!$C$46:$E$60,'Monthly Analysis (strats)'!$A57,FALSE)</f>
        <v>75</v>
      </c>
      <c r="K82" s="35">
        <f>COUNTIF('Monthly Historical Returns'!L3:L175,"&lt;0")</f>
        <v>77</v>
      </c>
      <c r="L82" s="35">
        <v>78</v>
      </c>
      <c r="ALJ82"/>
      <c r="ALK82"/>
      <c r="ALL82"/>
      <c r="ALM82"/>
    </row>
    <row r="83" spans="2:1001" x14ac:dyDescent="0.35">
      <c r="B83" s="42" t="s">
        <v>35</v>
      </c>
      <c r="C83" s="35">
        <v>-7.9427764355122221E-3</v>
      </c>
      <c r="D83" s="35">
        <v>-2.3291273067832519E-3</v>
      </c>
      <c r="E83" s="35">
        <v>-5.0228027199286651E-3</v>
      </c>
      <c r="F83" s="35">
        <v>-1.250833460437299E-2</v>
      </c>
      <c r="G83" s="35">
        <v>-5.2671440374559841E-3</v>
      </c>
      <c r="H83" s="35">
        <v>-5.2618972062704614E-3</v>
      </c>
      <c r="I83" s="35">
        <v>-2.904878704725345E-3</v>
      </c>
      <c r="J83" s="35">
        <f>HLOOKUP($J$71,'Monthly Analysis (strats)'!$C$46:$E$60,'Monthly Analysis (strats)'!$A58,FALSE)</f>
        <v>-4.830656344346429E-3</v>
      </c>
      <c r="K83" s="35" cm="1">
        <f t="array" ref="K83">MEDIAN(IF('Monthly Historical Returns'!L3:L175&lt;0,'Monthly Historical Returns'!L3:L175,""))</f>
        <v>-2.198087142778539E-3</v>
      </c>
      <c r="L83" s="35">
        <v>-2.154999451655881E-3</v>
      </c>
      <c r="ALJ83"/>
      <c r="ALK83"/>
      <c r="ALL83"/>
      <c r="ALM83"/>
    </row>
    <row r="84" spans="2:1001" x14ac:dyDescent="0.35">
      <c r="B84" s="42" t="s">
        <v>36</v>
      </c>
      <c r="C84" s="35">
        <v>-1.1765003786644799E-2</v>
      </c>
      <c r="D84" s="35">
        <v>-4.5371575251113103E-3</v>
      </c>
      <c r="E84" s="35">
        <v>-6.3825877722174726E-3</v>
      </c>
      <c r="F84" s="35">
        <v>-1.592219668159962E-2</v>
      </c>
      <c r="G84" s="35">
        <v>-6.4427731837494824E-3</v>
      </c>
      <c r="H84" s="35">
        <v>-7.7837741443539119E-3</v>
      </c>
      <c r="I84" s="35">
        <v>-7.1389868080491874E-3</v>
      </c>
      <c r="J84" s="35">
        <f>HLOOKUP($J$71,'Monthly Analysis (strats)'!$C$46:$E$60,'Monthly Analysis (strats)'!$A59,FALSE)</f>
        <v>-5.8519305823625184E-3</v>
      </c>
      <c r="K84" s="35">
        <f>AVERAGEIF('Monthly Historical Returns'!L3:L175,"&lt;0",'Monthly Historical Returns'!L3:L175)</f>
        <v>-2.8464630908124574E-3</v>
      </c>
      <c r="L84" s="35">
        <v>-2.9979458485595899E-3</v>
      </c>
      <c r="ALJ84"/>
      <c r="ALK84"/>
      <c r="ALL84"/>
      <c r="ALM84"/>
    </row>
    <row r="85" spans="2:1001" x14ac:dyDescent="0.35">
      <c r="B85" s="42" t="s">
        <v>93</v>
      </c>
      <c r="C85" s="35">
        <v>-1.2117953900244149</v>
      </c>
      <c r="D85" s="35">
        <v>-0.67603647124158528</v>
      </c>
      <c r="E85" s="35">
        <v>-0.71484983048835693</v>
      </c>
      <c r="F85" s="35">
        <v>-0.95533180089597702</v>
      </c>
      <c r="G85" s="35">
        <v>-0.45743689604621318</v>
      </c>
      <c r="H85" s="35">
        <v>-0.58378306082654341</v>
      </c>
      <c r="I85" s="35">
        <v>-0.29269845913001658</v>
      </c>
      <c r="J85" s="35">
        <f>HLOOKUP($J$71,'Monthly Analysis (strats)'!$C$46:$E$60,'Monthly Analysis (strats)'!$A60,FALSE)</f>
        <v>-0.43889479367718892</v>
      </c>
      <c r="K85" s="35">
        <f>K82*K84</f>
        <v>-0.21917765799255923</v>
      </c>
      <c r="L85" s="35">
        <v>-0.23383977618764801</v>
      </c>
    </row>
  </sheetData>
  <conditionalFormatting sqref="C47:K48">
    <cfRule type="notContainsBlanks" dxfId="423" priority="531">
      <formula>LEN(TRIM(C47))&gt;0</formula>
    </cfRule>
  </conditionalFormatting>
  <conditionalFormatting sqref="C4:L13">
    <cfRule type="duplicateValues" dxfId="422" priority="524"/>
    <cfRule type="colorScale" priority="5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6:K87">
    <cfRule type="notContainsBlanks" dxfId="421" priority="550">
      <formula>LEN(TRIM(C86))&gt;0</formula>
    </cfRule>
  </conditionalFormatting>
  <conditionalFormatting sqref="L68:M69">
    <cfRule type="colorScale" priority="354">
      <colorScale>
        <cfvo type="min"/>
        <cfvo type="max"/>
        <color rgb="FFFFEF9C"/>
        <color rgb="FF63BE7B"/>
      </colorScale>
    </cfRule>
    <cfRule type="notContainsBlanks" dxfId="420" priority="359">
      <formula>LEN(TRIM(L68))&gt;0</formula>
    </cfRule>
  </conditionalFormatting>
  <conditionalFormatting sqref="L68:M69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O69">
    <cfRule type="colorScale" priority="326">
      <colorScale>
        <cfvo type="min"/>
        <cfvo type="max"/>
        <color rgb="FFFFEF9C"/>
        <color rgb="FF63BE7B"/>
      </colorScale>
    </cfRule>
    <cfRule type="notContainsBlanks" dxfId="419" priority="331">
      <formula>LEN(TRIM(N68))&gt;0</formula>
    </cfRule>
  </conditionalFormatting>
  <conditionalFormatting sqref="N68:O69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K69">
    <cfRule type="notContainsBlanks" dxfId="418" priority="257">
      <formula>LEN(TRIM(K68))&gt;0</formula>
    </cfRule>
  </conditionalFormatting>
  <conditionalFormatting sqref="C68:J69">
    <cfRule type="notContainsBlanks" dxfId="417" priority="244">
      <formula>LEN(TRIM(C68))&gt;0</formula>
    </cfRule>
  </conditionalFormatting>
  <conditionalFormatting sqref="C18:L27">
    <cfRule type="duplicateValues" dxfId="416" priority="83"/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L41">
    <cfRule type="duplicateValues" dxfId="415" priority="81"/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L54 N53:O54">
    <cfRule type="notContainsBlanks" dxfId="414" priority="45">
      <formula>LEN(TRIM(C53))&gt;0</formula>
    </cfRule>
  </conditionalFormatting>
  <conditionalFormatting sqref="C55:L55 N55:O55">
    <cfRule type="notContainsBlanks" dxfId="413" priority="46">
      <formula>LEN(TRIM(C55))&gt;0</formula>
    </cfRule>
  </conditionalFormatting>
  <conditionalFormatting sqref="C56:L56 N56:O56">
    <cfRule type="notContainsBlanks" dxfId="412" priority="47">
      <formula>LEN(TRIM(C56))&gt;0</formula>
    </cfRule>
  </conditionalFormatting>
  <conditionalFormatting sqref="C57:L57 N57:O57">
    <cfRule type="notContainsBlanks" dxfId="411" priority="48">
      <formula>LEN(TRIM(C57))&gt;0</formula>
    </cfRule>
  </conditionalFormatting>
  <conditionalFormatting sqref="C58:L58 N58:O58">
    <cfRule type="notContainsBlanks" dxfId="410" priority="49">
      <formula>LEN(TRIM(C58))&gt;0</formula>
    </cfRule>
  </conditionalFormatting>
  <conditionalFormatting sqref="C59:L59 N59:O59">
    <cfRule type="notContainsBlanks" dxfId="409" priority="50">
      <formula>LEN(TRIM(C59))&gt;0</formula>
    </cfRule>
  </conditionalFormatting>
  <conditionalFormatting sqref="C60:L60 N60:O60">
    <cfRule type="notContainsBlanks" dxfId="408" priority="51">
      <formula>LEN(TRIM(C60))&gt;0</formula>
    </cfRule>
  </conditionalFormatting>
  <conditionalFormatting sqref="C61:L61 N61:O61">
    <cfRule type="notContainsBlanks" dxfId="407" priority="52">
      <formula>LEN(TRIM(C61))&gt;0</formula>
    </cfRule>
  </conditionalFormatting>
  <conditionalFormatting sqref="C62:L62 N62:O62">
    <cfRule type="notContainsBlanks" dxfId="406" priority="53">
      <formula>LEN(TRIM(C62))&gt;0</formula>
    </cfRule>
  </conditionalFormatting>
  <conditionalFormatting sqref="C63:L63 N63:O63">
    <cfRule type="notContainsBlanks" dxfId="405" priority="54">
      <formula>LEN(TRIM(C63))&gt;0</formula>
    </cfRule>
  </conditionalFormatting>
  <conditionalFormatting sqref="C64:L65 N64:O65">
    <cfRule type="notContainsBlanks" dxfId="404" priority="55">
      <formula>LEN(TRIM(C64))&gt;0</formula>
    </cfRule>
  </conditionalFormatting>
  <conditionalFormatting sqref="C66:L66 N66:O66">
    <cfRule type="notContainsBlanks" dxfId="403" priority="56">
      <formula>LEN(TRIM(C66))&gt;0</formula>
    </cfRule>
  </conditionalFormatting>
  <conditionalFormatting sqref="C67:L67 N67:O67">
    <cfRule type="notContainsBlanks" dxfId="402" priority="57">
      <formula>LEN(TRIM(C67))&gt;0</formula>
    </cfRule>
  </conditionalFormatting>
  <conditionalFormatting sqref="C72:K72">
    <cfRule type="notContainsBlanks" dxfId="401" priority="35">
      <formula>LEN(TRIM(C72))&gt;0</formula>
    </cfRule>
  </conditionalFormatting>
  <conditionalFormatting sqref="C73:K74">
    <cfRule type="notContainsBlanks" dxfId="400" priority="36">
      <formula>LEN(TRIM(C73))&gt;0</formula>
    </cfRule>
  </conditionalFormatting>
  <conditionalFormatting sqref="C75:K75">
    <cfRule type="notContainsBlanks" dxfId="399" priority="37">
      <formula>LEN(TRIM(C75))&gt;0</formula>
    </cfRule>
  </conditionalFormatting>
  <conditionalFormatting sqref="C76:K77">
    <cfRule type="notContainsBlanks" dxfId="398" priority="38">
      <formula>LEN(TRIM(C76))&gt;0</formula>
    </cfRule>
  </conditionalFormatting>
  <conditionalFormatting sqref="C78:K78">
    <cfRule type="notContainsBlanks" dxfId="397" priority="39">
      <formula>LEN(TRIM(C78))&gt;0</formula>
    </cfRule>
  </conditionalFormatting>
  <conditionalFormatting sqref="C79:K80">
    <cfRule type="notContainsBlanks" dxfId="396" priority="40">
      <formula>LEN(TRIM(C79))&gt;0</formula>
    </cfRule>
  </conditionalFormatting>
  <conditionalFormatting sqref="C81:K81">
    <cfRule type="notContainsBlanks" dxfId="395" priority="41">
      <formula>LEN(TRIM(C81))&gt;0</formula>
    </cfRule>
  </conditionalFormatting>
  <conditionalFormatting sqref="C82:K82">
    <cfRule type="notContainsBlanks" dxfId="394" priority="42">
      <formula>LEN(TRIM(C82))&gt;0</formula>
    </cfRule>
  </conditionalFormatting>
  <conditionalFormatting sqref="C83:K84">
    <cfRule type="notContainsBlanks" dxfId="393" priority="43">
      <formula>LEN(TRIM(C83))&gt;0</formula>
    </cfRule>
  </conditionalFormatting>
  <conditionalFormatting sqref="C85:K85">
    <cfRule type="notContainsBlanks" dxfId="392" priority="44">
      <formula>LEN(TRIM(C85))&gt;0</formula>
    </cfRule>
  </conditionalFormatting>
  <conditionalFormatting sqref="C46:J46">
    <cfRule type="notContainsBlanks" dxfId="391" priority="34">
      <formula>LEN(TRIM(C46))&gt;0</formula>
    </cfRule>
  </conditionalFormatting>
  <conditionalFormatting sqref="L72">
    <cfRule type="notContainsBlanks" dxfId="390" priority="1">
      <formula>LEN(TRIM(L72))&gt;0</formula>
    </cfRule>
  </conditionalFormatting>
  <conditionalFormatting sqref="M53:M54">
    <cfRule type="notContainsBlanks" dxfId="351" priority="21">
      <formula>LEN(TRIM(M53))&gt;0</formula>
    </cfRule>
  </conditionalFormatting>
  <conditionalFormatting sqref="M55">
    <cfRule type="notContainsBlanks" dxfId="350" priority="22">
      <formula>LEN(TRIM(M55))&gt;0</formula>
    </cfRule>
  </conditionalFormatting>
  <conditionalFormatting sqref="M56">
    <cfRule type="notContainsBlanks" dxfId="349" priority="23">
      <formula>LEN(TRIM(M56))&gt;0</formula>
    </cfRule>
  </conditionalFormatting>
  <conditionalFormatting sqref="M57">
    <cfRule type="notContainsBlanks" dxfId="348" priority="24">
      <formula>LEN(TRIM(M57))&gt;0</formula>
    </cfRule>
  </conditionalFormatting>
  <conditionalFormatting sqref="M58">
    <cfRule type="notContainsBlanks" dxfId="347" priority="25">
      <formula>LEN(TRIM(M58))&gt;0</formula>
    </cfRule>
  </conditionalFormatting>
  <conditionalFormatting sqref="M59">
    <cfRule type="notContainsBlanks" dxfId="346" priority="26">
      <formula>LEN(TRIM(M59))&gt;0</formula>
    </cfRule>
  </conditionalFormatting>
  <conditionalFormatting sqref="M60">
    <cfRule type="notContainsBlanks" dxfId="345" priority="27">
      <formula>LEN(TRIM(M60))&gt;0</formula>
    </cfRule>
  </conditionalFormatting>
  <conditionalFormatting sqref="M61">
    <cfRule type="notContainsBlanks" dxfId="344" priority="28">
      <formula>LEN(TRIM(M61))&gt;0</formula>
    </cfRule>
  </conditionalFormatting>
  <conditionalFormatting sqref="M62">
    <cfRule type="notContainsBlanks" dxfId="343" priority="29">
      <formula>LEN(TRIM(M62))&gt;0</formula>
    </cfRule>
  </conditionalFormatting>
  <conditionalFormatting sqref="M63">
    <cfRule type="notContainsBlanks" dxfId="342" priority="30">
      <formula>LEN(TRIM(M63))&gt;0</formula>
    </cfRule>
  </conditionalFormatting>
  <conditionalFormatting sqref="M64:M65">
    <cfRule type="notContainsBlanks" dxfId="341" priority="31">
      <formula>LEN(TRIM(M64))&gt;0</formula>
    </cfRule>
  </conditionalFormatting>
  <conditionalFormatting sqref="M66">
    <cfRule type="notContainsBlanks" dxfId="340" priority="32">
      <formula>LEN(TRIM(M66))&gt;0</formula>
    </cfRule>
  </conditionalFormatting>
  <conditionalFormatting sqref="M67">
    <cfRule type="notContainsBlanks" dxfId="339" priority="33">
      <formula>LEN(TRIM(M67))&gt;0</formula>
    </cfRule>
  </conditionalFormatting>
  <conditionalFormatting sqref="L73:L74">
    <cfRule type="notContainsBlanks" dxfId="324" priority="2">
      <formula>LEN(TRIM(L73))&gt;0</formula>
    </cfRule>
  </conditionalFormatting>
  <conditionalFormatting sqref="L75">
    <cfRule type="notContainsBlanks" dxfId="323" priority="3">
      <formula>LEN(TRIM(L75))&gt;0</formula>
    </cfRule>
  </conditionalFormatting>
  <conditionalFormatting sqref="L76:L77">
    <cfRule type="notContainsBlanks" dxfId="322" priority="4">
      <formula>LEN(TRIM(L76))&gt;0</formula>
    </cfRule>
  </conditionalFormatting>
  <conditionalFormatting sqref="L78">
    <cfRule type="notContainsBlanks" dxfId="321" priority="5">
      <formula>LEN(TRIM(L78))&gt;0</formula>
    </cfRule>
  </conditionalFormatting>
  <conditionalFormatting sqref="L79:L80">
    <cfRule type="notContainsBlanks" dxfId="320" priority="6">
      <formula>LEN(TRIM(L79))&gt;0</formula>
    </cfRule>
  </conditionalFormatting>
  <conditionalFormatting sqref="L81">
    <cfRule type="notContainsBlanks" dxfId="319" priority="7">
      <formula>LEN(TRIM(L81))&gt;0</formula>
    </cfRule>
  </conditionalFormatting>
  <conditionalFormatting sqref="L82">
    <cfRule type="notContainsBlanks" dxfId="318" priority="8">
      <formula>LEN(TRIM(L82))&gt;0</formula>
    </cfRule>
  </conditionalFormatting>
  <conditionalFormatting sqref="L83:L84">
    <cfRule type="notContainsBlanks" dxfId="317" priority="9">
      <formula>LEN(TRIM(L83))&gt;0</formula>
    </cfRule>
  </conditionalFormatting>
  <conditionalFormatting sqref="L85">
    <cfRule type="notContainsBlanks" dxfId="316" priority="10">
      <formula>LEN(TRIM(L85))&gt;0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'Monthly Returns (strats)'!$D$1:$F$1</xm:f>
          </x14:formula1>
          <xm:sqref>K45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LM751"/>
  <sheetViews>
    <sheetView topLeftCell="A2" zoomScale="70" zoomScaleNormal="70" workbookViewId="0">
      <pane ySplit="1" topLeftCell="A3" activePane="bottomLeft" state="frozen"/>
      <selection activeCell="I14" sqref="I14"/>
      <selection pane="bottomLeft" activeCell="C3" sqref="C3:C175"/>
    </sheetView>
  </sheetViews>
  <sheetFormatPr defaultRowHeight="14.5" x14ac:dyDescent="0.35"/>
  <cols>
    <col min="1" max="11" width="21.7265625" style="1" customWidth="1"/>
    <col min="12" max="12" width="21.1796875" style="1" customWidth="1"/>
    <col min="13" max="20" width="21.7265625" style="1" customWidth="1"/>
    <col min="21" max="21" width="21.7265625" style="28" customWidth="1"/>
    <col min="22" max="1001" width="21.7265625" style="1" customWidth="1"/>
  </cols>
  <sheetData>
    <row r="1" spans="1:1001" x14ac:dyDescent="0.35">
      <c r="W1" s="1">
        <v>2</v>
      </c>
      <c r="X1" s="1">
        <f>+W1+1</f>
        <v>3</v>
      </c>
      <c r="Y1" s="1">
        <f t="shared" ref="Y1:AG1" si="0">+X1+1</f>
        <v>4</v>
      </c>
      <c r="Z1" s="1">
        <f t="shared" si="0"/>
        <v>5</v>
      </c>
      <c r="AA1" s="1">
        <f t="shared" si="0"/>
        <v>6</v>
      </c>
      <c r="AB1" s="1">
        <f t="shared" si="0"/>
        <v>7</v>
      </c>
      <c r="AC1" s="1">
        <f t="shared" si="0"/>
        <v>8</v>
      </c>
      <c r="AD1" s="1">
        <f t="shared" si="0"/>
        <v>9</v>
      </c>
      <c r="AE1" s="1">
        <f t="shared" si="0"/>
        <v>10</v>
      </c>
      <c r="AF1" s="1">
        <f t="shared" si="0"/>
        <v>11</v>
      </c>
      <c r="AG1" s="1">
        <f t="shared" si="0"/>
        <v>12</v>
      </c>
      <c r="AJ1" s="1">
        <v>2</v>
      </c>
      <c r="AK1" s="1">
        <f>+AJ1+1</f>
        <v>3</v>
      </c>
      <c r="AL1" s="1">
        <f t="shared" ref="AL1:AT1" si="1">+AK1+1</f>
        <v>4</v>
      </c>
      <c r="AM1" s="1">
        <f t="shared" si="1"/>
        <v>5</v>
      </c>
      <c r="AN1" s="1">
        <f t="shared" si="1"/>
        <v>6</v>
      </c>
      <c r="AO1" s="1">
        <f t="shared" si="1"/>
        <v>7</v>
      </c>
      <c r="AP1" s="1">
        <f t="shared" si="1"/>
        <v>8</v>
      </c>
      <c r="AQ1" s="1">
        <f t="shared" si="1"/>
        <v>9</v>
      </c>
      <c r="AR1" s="1">
        <f t="shared" si="1"/>
        <v>10</v>
      </c>
      <c r="AS1" s="1">
        <f t="shared" si="1"/>
        <v>11</v>
      </c>
      <c r="AT1" s="1">
        <f t="shared" si="1"/>
        <v>12</v>
      </c>
    </row>
    <row r="2" spans="1:1001" s="9" customFormat="1" x14ac:dyDescent="0.35">
      <c r="A2" s="6"/>
      <c r="B2" s="8" t="s">
        <v>77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35" t="str">
        <f>+'Monthly Analysis'!$K$45</f>
        <v>FVA + Def Term Premia</v>
      </c>
      <c r="K2" s="35" t="s">
        <v>13</v>
      </c>
      <c r="L2" s="35" t="s">
        <v>7</v>
      </c>
      <c r="M2" s="6"/>
      <c r="N2" s="8" t="s">
        <v>42</v>
      </c>
      <c r="O2" s="8" t="s">
        <v>43</v>
      </c>
      <c r="P2" s="8" t="s">
        <v>44</v>
      </c>
      <c r="Q2" s="10"/>
      <c r="R2" s="8" t="s">
        <v>42</v>
      </c>
      <c r="S2" s="8" t="s">
        <v>43</v>
      </c>
      <c r="T2" s="8" t="s">
        <v>44</v>
      </c>
      <c r="U2" s="29"/>
      <c r="V2" s="17" t="s">
        <v>78</v>
      </c>
      <c r="W2" s="15" t="s">
        <v>77</v>
      </c>
      <c r="X2" s="15" t="s">
        <v>0</v>
      </c>
      <c r="Y2" s="15" t="s">
        <v>1</v>
      </c>
      <c r="Z2" s="15" t="s">
        <v>2</v>
      </c>
      <c r="AA2" s="15" t="s">
        <v>3</v>
      </c>
      <c r="AB2" s="15" t="s">
        <v>4</v>
      </c>
      <c r="AC2" s="15" t="s">
        <v>5</v>
      </c>
      <c r="AD2" s="15" t="s">
        <v>6</v>
      </c>
      <c r="AE2" s="14" t="str">
        <f>+'Monthly Analysis'!$K$45</f>
        <v>FVA + Def Term Premia</v>
      </c>
      <c r="AF2" s="8" t="s">
        <v>13</v>
      </c>
      <c r="AG2" s="8" t="s">
        <v>7</v>
      </c>
      <c r="AH2" s="6"/>
      <c r="AI2" s="17" t="s">
        <v>79</v>
      </c>
      <c r="AJ2" s="15" t="s">
        <v>77</v>
      </c>
      <c r="AK2" s="15" t="s">
        <v>0</v>
      </c>
      <c r="AL2" s="15" t="s">
        <v>1</v>
      </c>
      <c r="AM2" s="15" t="s">
        <v>2</v>
      </c>
      <c r="AN2" s="15" t="s">
        <v>3</v>
      </c>
      <c r="AO2" s="15" t="s">
        <v>4</v>
      </c>
      <c r="AP2" s="15" t="s">
        <v>5</v>
      </c>
      <c r="AQ2" s="15" t="s">
        <v>6</v>
      </c>
      <c r="AR2" s="14" t="str">
        <f>+'Monthly Analysis'!$K$45</f>
        <v>FVA + Def Term Premia</v>
      </c>
      <c r="AS2" s="8" t="s">
        <v>13</v>
      </c>
      <c r="AT2" s="8" t="s">
        <v>7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</row>
    <row r="3" spans="1:1001" x14ac:dyDescent="0.35">
      <c r="A3" s="2">
        <v>39478</v>
      </c>
      <c r="B3" s="35">
        <v>-8.1855999999999929E-2</v>
      </c>
      <c r="C3" s="35">
        <v>-2.51748876779927E-2</v>
      </c>
      <c r="D3" s="35">
        <v>-2.0529537774650608E-3</v>
      </c>
      <c r="E3" s="35">
        <v>3.0887150319431012E-2</v>
      </c>
      <c r="F3" s="35">
        <v>-7.7932864511569876E-3</v>
      </c>
      <c r="G3" s="35">
        <v>1.7927277334347069E-2</v>
      </c>
      <c r="H3" s="35">
        <v>1.7561998458320179E-2</v>
      </c>
      <c r="I3" s="35">
        <v>-2.7100558113250179E-3</v>
      </c>
      <c r="J3" s="35">
        <f>HLOOKUP($J$2,'Monthly Returns (strats)'!$D$1:$F$174,'Monthly Returns (strats)'!$A2,FALSE)</f>
        <v>3.7846411724665067E-2</v>
      </c>
      <c r="K3" s="35">
        <f>SUMPRODUCT($B$3:$J$3,'Monthly Analysis'!$C$47:$K$47)</f>
        <v>-7.9249560694739554E-2</v>
      </c>
      <c r="L3" s="35">
        <f>SUMPRODUCT(C3:J3,'Monthly Analysis'!$D$48:$K$48)</f>
        <v>4.840530138340661E-3</v>
      </c>
      <c r="N3" s="1">
        <f>+K3+1</f>
        <v>0.92075043930526046</v>
      </c>
      <c r="R3" s="1">
        <f>+L3+1</f>
        <v>1.0048405301383407</v>
      </c>
      <c r="V3" s="2">
        <v>39478</v>
      </c>
      <c r="W3" s="11">
        <f t="shared" ref="W3:AG8" si="2">VLOOKUP($V3,$A$3:$L$161,W$1,FALSE)</f>
        <v>-8.1855999999999929E-2</v>
      </c>
      <c r="X3" s="11">
        <f t="shared" si="2"/>
        <v>-2.51748876779927E-2</v>
      </c>
      <c r="Y3" s="11">
        <f t="shared" si="2"/>
        <v>-2.0529537774650608E-3</v>
      </c>
      <c r="Z3" s="11">
        <f t="shared" si="2"/>
        <v>3.0887150319431012E-2</v>
      </c>
      <c r="AA3" s="11">
        <f t="shared" si="2"/>
        <v>-7.7932864511569876E-3</v>
      </c>
      <c r="AB3" s="11">
        <f t="shared" si="2"/>
        <v>1.7927277334347069E-2</v>
      </c>
      <c r="AC3" s="11">
        <f t="shared" si="2"/>
        <v>1.7561998458320179E-2</v>
      </c>
      <c r="AD3" s="11">
        <f t="shared" si="2"/>
        <v>-2.7100558113250179E-3</v>
      </c>
      <c r="AE3" s="11">
        <f t="shared" si="2"/>
        <v>3.7846411724665067E-2</v>
      </c>
      <c r="AF3" s="11">
        <f t="shared" si="2"/>
        <v>-7.9249560694739554E-2</v>
      </c>
      <c r="AG3" s="11">
        <f t="shared" si="2"/>
        <v>4.840530138340661E-3</v>
      </c>
      <c r="AH3" s="28"/>
      <c r="AI3" s="2">
        <v>39507</v>
      </c>
      <c r="AJ3" s="22">
        <f t="shared" ref="AJ3:AT12" si="3">VLOOKUP($AI3,$A$3:$L$175,AJ$1,FALSE)</f>
        <v>2.7882336539801771E-3</v>
      </c>
      <c r="AK3" s="22">
        <f t="shared" si="3"/>
        <v>-1.282882321960499E-2</v>
      </c>
      <c r="AL3" s="22">
        <f t="shared" si="3"/>
        <v>-7.6641899513729683E-4</v>
      </c>
      <c r="AM3" s="22">
        <f t="shared" si="3"/>
        <v>2.028828475133326E-2</v>
      </c>
      <c r="AN3" s="22">
        <f t="shared" si="3"/>
        <v>2.3879042669392191E-2</v>
      </c>
      <c r="AO3" s="22">
        <f t="shared" si="3"/>
        <v>7.9137884539590697E-3</v>
      </c>
      <c r="AP3" s="22">
        <f t="shared" si="3"/>
        <v>-1.1532228553505219E-2</v>
      </c>
      <c r="AQ3" s="22">
        <f t="shared" si="3"/>
        <v>1.7484409963956171E-2</v>
      </c>
      <c r="AR3" s="22">
        <f t="shared" si="3"/>
        <v>2.031887061298665E-2</v>
      </c>
      <c r="AS3" s="22">
        <f t="shared" si="3"/>
        <v>7.6386226573056477E-3</v>
      </c>
      <c r="AT3" s="22">
        <f t="shared" si="3"/>
        <v>9.0078652918901565E-3</v>
      </c>
    </row>
    <row r="4" spans="1:1001" x14ac:dyDescent="0.35">
      <c r="A4" s="2">
        <v>39507</v>
      </c>
      <c r="B4" s="35">
        <v>2.7882336539801771E-3</v>
      </c>
      <c r="C4" s="35">
        <v>-1.282882321960499E-2</v>
      </c>
      <c r="D4" s="35">
        <v>-7.6641899513729683E-4</v>
      </c>
      <c r="E4" s="35">
        <v>2.028828475133326E-2</v>
      </c>
      <c r="F4" s="35">
        <v>2.3879042669392191E-2</v>
      </c>
      <c r="G4" s="35">
        <v>7.9137884539590697E-3</v>
      </c>
      <c r="H4" s="35">
        <v>-1.1532228553505219E-2</v>
      </c>
      <c r="I4" s="35">
        <v>1.7484409963956171E-2</v>
      </c>
      <c r="J4" s="35">
        <f>HLOOKUP($J$2,'Monthly Returns (strats)'!$D$1:$F$174,'Monthly Returns (strats)'!$A3,FALSE)</f>
        <v>2.031887061298665E-2</v>
      </c>
      <c r="K4" s="35">
        <f>SUMPRODUCT(B4:J4,'Monthly Analysis'!$C$47:$K$47)</f>
        <v>7.6386226573056477E-3</v>
      </c>
      <c r="L4" s="35">
        <f>SUMPRODUCT(C4:J4,'Monthly Analysis'!$D$48:$K$48)</f>
        <v>9.0078652918901565E-3</v>
      </c>
      <c r="N4" s="1">
        <f t="shared" ref="N4:N35" si="4">+(K4+1)*N3</f>
        <v>0.9277837044726619</v>
      </c>
      <c r="O4" s="11">
        <f>(N3-MAX($N$3:$N3))/MAX($N$3:$N3)</f>
        <v>0</v>
      </c>
      <c r="R4" s="1">
        <f t="shared" ref="R4:R35" si="5">+(L4+1)*R3</f>
        <v>1.0138919982736583</v>
      </c>
      <c r="S4" s="11">
        <f>(R3-MAX($R$3:$R3))/MAX($R$3:$R3)</f>
        <v>0</v>
      </c>
      <c r="V4" s="2">
        <v>39538</v>
      </c>
      <c r="W4" s="11">
        <f t="shared" si="2"/>
        <v>-1.4667037397469881E-2</v>
      </c>
      <c r="X4" s="11">
        <f t="shared" si="2"/>
        <v>-1.384549422042358E-3</v>
      </c>
      <c r="Y4" s="11">
        <f t="shared" si="2"/>
        <v>-3.9878324366490192E-3</v>
      </c>
      <c r="Z4" s="11">
        <f t="shared" si="2"/>
        <v>6.5880896604437744E-3</v>
      </c>
      <c r="AA4" s="11">
        <f t="shared" si="2"/>
        <v>-3.7704403966220802E-2</v>
      </c>
      <c r="AB4" s="11">
        <f t="shared" si="2"/>
        <v>1.8615516017164602E-2</v>
      </c>
      <c r="AC4" s="11">
        <f t="shared" si="2"/>
        <v>2.1235391293143339E-2</v>
      </c>
      <c r="AD4" s="11">
        <f t="shared" si="2"/>
        <v>-4.0243448939915492E-3</v>
      </c>
      <c r="AE4" s="11">
        <f t="shared" si="2"/>
        <v>-5.4784865683843442E-4</v>
      </c>
      <c r="AF4" s="11">
        <f t="shared" si="2"/>
        <v>-1.6040849678669186E-2</v>
      </c>
      <c r="AG4" s="38">
        <f t="shared" si="2"/>
        <v>-2.5513656650844267E-3</v>
      </c>
      <c r="AH4" s="43">
        <f>CORREL(AJ3:AJ109,AT3:AT109)</f>
        <v>8.1745972943273598E-3</v>
      </c>
      <c r="AI4" s="2">
        <v>39568</v>
      </c>
      <c r="AJ4" s="22">
        <f t="shared" si="3"/>
        <v>5.5802469135802342E-2</v>
      </c>
      <c r="AK4" s="22">
        <f t="shared" si="3"/>
        <v>-4.0966808017295242E-2</v>
      </c>
      <c r="AL4" s="22">
        <f t="shared" si="3"/>
        <v>-4.0371050323524393E-3</v>
      </c>
      <c r="AM4" s="22">
        <f t="shared" si="3"/>
        <v>-1.2805980098875571E-2</v>
      </c>
      <c r="AN4" s="22">
        <f t="shared" si="3"/>
        <v>1.880880868090681E-2</v>
      </c>
      <c r="AO4" s="22">
        <f t="shared" si="3"/>
        <v>-2.5660194370921148E-3</v>
      </c>
      <c r="AP4" s="22">
        <f t="shared" si="3"/>
        <v>8.4082986989253428E-4</v>
      </c>
      <c r="AQ4" s="22">
        <f t="shared" si="3"/>
        <v>2.1805107250923241E-2</v>
      </c>
      <c r="AR4" s="22">
        <f t="shared" si="3"/>
        <v>-1.0796434020378441E-2</v>
      </c>
      <c r="AS4" s="22">
        <f t="shared" si="3"/>
        <v>5.3805601254680077E-2</v>
      </c>
      <c r="AT4" s="22">
        <f t="shared" si="3"/>
        <v>-3.7084689220842153E-3</v>
      </c>
    </row>
    <row r="5" spans="1:1001" x14ac:dyDescent="0.35">
      <c r="A5" s="2">
        <v>39538</v>
      </c>
      <c r="B5" s="35">
        <v>-1.4667037397469881E-2</v>
      </c>
      <c r="C5" s="35">
        <v>-1.384549422042358E-3</v>
      </c>
      <c r="D5" s="35">
        <v>-3.9878324366490192E-3</v>
      </c>
      <c r="E5" s="35">
        <v>6.5880896604437744E-3</v>
      </c>
      <c r="F5" s="35">
        <v>-3.7704403966220802E-2</v>
      </c>
      <c r="G5" s="35">
        <v>1.8615516017164602E-2</v>
      </c>
      <c r="H5" s="35">
        <v>2.1235391293143339E-2</v>
      </c>
      <c r="I5" s="35">
        <v>-4.0243448939915492E-3</v>
      </c>
      <c r="J5" s="35">
        <f>HLOOKUP($J$2,'Monthly Returns (strats)'!$D$1:$F$174,'Monthly Returns (strats)'!$A4,FALSE)</f>
        <v>-5.4784865683843442E-4</v>
      </c>
      <c r="K5" s="35">
        <f>SUMPRODUCT(B5:J5,'Monthly Analysis'!$C$47:$K$47)</f>
        <v>-1.6040849678669186E-2</v>
      </c>
      <c r="L5" s="35">
        <f>SUMPRODUCT(C5:J5,'Monthly Analysis'!$D$48:$K$48)</f>
        <v>-2.5513656650844267E-3</v>
      </c>
      <c r="N5" s="1">
        <f t="shared" si="4"/>
        <v>0.91290126553489714</v>
      </c>
      <c r="O5" s="11">
        <f>(N4-MAX($N$3:$N4))/MAX($N$3:$N4)</f>
        <v>0</v>
      </c>
      <c r="R5" s="1">
        <f t="shared" si="5"/>
        <v>1.0113051890411591</v>
      </c>
      <c r="S5" s="11">
        <f>(R4-MAX($R$3:$R4))/MAX($R$3:$R4)</f>
        <v>0</v>
      </c>
      <c r="V5" s="2">
        <v>39629</v>
      </c>
      <c r="W5" s="11">
        <f t="shared" si="2"/>
        <v>-8.2105263157894681E-2</v>
      </c>
      <c r="X5" s="11">
        <f t="shared" si="2"/>
        <v>-3.8333232107146897E-2</v>
      </c>
      <c r="Y5" s="11">
        <f t="shared" si="2"/>
        <v>2.721127115219435E-4</v>
      </c>
      <c r="Z5" s="11">
        <f t="shared" si="2"/>
        <v>3.3805210511587358E-2</v>
      </c>
      <c r="AA5" s="11">
        <f t="shared" si="2"/>
        <v>5.7771657193727642E-2</v>
      </c>
      <c r="AB5" s="11">
        <f t="shared" si="2"/>
        <v>2.233225545674955E-3</v>
      </c>
      <c r="AC5" s="11">
        <f t="shared" si="2"/>
        <v>2.2191695356074351E-2</v>
      </c>
      <c r="AD5" s="11">
        <f t="shared" si="2"/>
        <v>1.883929737521417E-2</v>
      </c>
      <c r="AE5" s="11">
        <f t="shared" si="2"/>
        <v>-1.425578088479462E-2</v>
      </c>
      <c r="AF5" s="11">
        <f t="shared" si="2"/>
        <v>-7.6484006788273065E-2</v>
      </c>
      <c r="AG5" s="38">
        <f t="shared" si="2"/>
        <v>1.0439476115011561E-2</v>
      </c>
      <c r="AH5" s="28"/>
      <c r="AI5" s="2">
        <v>39599</v>
      </c>
      <c r="AJ5" s="22">
        <f t="shared" si="3"/>
        <v>1.5635440331417842E-2</v>
      </c>
      <c r="AK5" s="22">
        <f t="shared" si="3"/>
        <v>2.6241273113352111E-3</v>
      </c>
      <c r="AL5" s="22">
        <f t="shared" si="3"/>
        <v>-1.948705372569415E-3</v>
      </c>
      <c r="AM5" s="22">
        <f t="shared" si="3"/>
        <v>-1.9702061622561828E-3</v>
      </c>
      <c r="AN5" s="22">
        <f t="shared" si="3"/>
        <v>-7.9849956301258126E-3</v>
      </c>
      <c r="AO5" s="22">
        <f t="shared" si="3"/>
        <v>2.309281691852183E-3</v>
      </c>
      <c r="AP5" s="22">
        <f t="shared" si="3"/>
        <v>1.254070083043457E-3</v>
      </c>
      <c r="AQ5" s="22">
        <f t="shared" si="3"/>
        <v>9.0278408396644791E-3</v>
      </c>
      <c r="AR5" s="22">
        <f t="shared" si="3"/>
        <v>1.665681164357391E-3</v>
      </c>
      <c r="AS5" s="22">
        <f t="shared" si="3"/>
        <v>1.5844403749702279E-2</v>
      </c>
      <c r="AT5" s="22">
        <f t="shared" si="3"/>
        <v>3.880749196710956E-4</v>
      </c>
    </row>
    <row r="6" spans="1:1001" x14ac:dyDescent="0.35">
      <c r="A6" s="2">
        <v>39568</v>
      </c>
      <c r="B6" s="35">
        <v>5.5802469135802342E-2</v>
      </c>
      <c r="C6" s="35">
        <v>-4.0966808017295242E-2</v>
      </c>
      <c r="D6" s="35">
        <v>-4.0371050323524393E-3</v>
      </c>
      <c r="E6" s="35">
        <v>-1.2805980098875571E-2</v>
      </c>
      <c r="F6" s="35">
        <v>1.880880868090681E-2</v>
      </c>
      <c r="G6" s="35">
        <v>-2.5660194370921148E-3</v>
      </c>
      <c r="H6" s="35">
        <v>8.4082986989253428E-4</v>
      </c>
      <c r="I6" s="35">
        <v>2.1805107250923241E-2</v>
      </c>
      <c r="J6" s="35">
        <f>HLOOKUP($J$2,'Monthly Returns (strats)'!$D$1:$F$174,'Monthly Returns (strats)'!$A5,FALSE)</f>
        <v>-1.0796434020378441E-2</v>
      </c>
      <c r="K6" s="35">
        <f>SUMPRODUCT(B6:J6,'Monthly Analysis'!$C$47:$K$47)</f>
        <v>5.3805601254680077E-2</v>
      </c>
      <c r="L6" s="35">
        <f>SUMPRODUCT(C6:J6,'Monthly Analysis'!$D$48:$K$48)</f>
        <v>-3.7084689220842153E-3</v>
      </c>
      <c r="N6" s="1">
        <f t="shared" si="4"/>
        <v>0.96202046701316068</v>
      </c>
      <c r="O6" s="11">
        <f>(N5-MAX($N$3:$N5))/MAX($N$3:$N5)</f>
        <v>-1.6040849678669127E-2</v>
      </c>
      <c r="P6" s="11">
        <f>+N6/N3-1</f>
        <v>4.4822164558552924E-2</v>
      </c>
      <c r="Q6" s="11"/>
      <c r="R6" s="1">
        <f t="shared" si="5"/>
        <v>1.0075547951768575</v>
      </c>
      <c r="S6" s="11">
        <f>(R5-MAX($R$3:$R5))/MAX($R$3:$R5)</f>
        <v>-2.5513656650843863E-3</v>
      </c>
      <c r="T6" s="11">
        <f>+R6/R3-1</f>
        <v>2.7011898476498875E-3</v>
      </c>
      <c r="V6" s="2">
        <v>39660</v>
      </c>
      <c r="W6" s="11">
        <f t="shared" si="2"/>
        <v>-2.6017775229358001E-2</v>
      </c>
      <c r="X6" s="11">
        <f t="shared" si="2"/>
        <v>-2.202531882444303E-2</v>
      </c>
      <c r="Y6" s="11">
        <f t="shared" si="2"/>
        <v>-3.1852887974874729E-3</v>
      </c>
      <c r="Z6" s="11">
        <f t="shared" si="2"/>
        <v>1.509528552473283E-2</v>
      </c>
      <c r="AA6" s="11">
        <f t="shared" si="2"/>
        <v>-2.639030796968192E-2</v>
      </c>
      <c r="AB6" s="11">
        <f t="shared" si="2"/>
        <v>3.1810528226172467E-2</v>
      </c>
      <c r="AC6" s="11">
        <f t="shared" si="2"/>
        <v>3.1648420336616301E-3</v>
      </c>
      <c r="AD6" s="11">
        <f t="shared" si="2"/>
        <v>-3.5884137606431152E-4</v>
      </c>
      <c r="AE6" s="11">
        <f t="shared" si="2"/>
        <v>3.9272582912013299E-3</v>
      </c>
      <c r="AF6" s="11">
        <f t="shared" si="2"/>
        <v>-2.6255884903367787E-2</v>
      </c>
      <c r="AG6" s="38">
        <f t="shared" si="2"/>
        <v>-4.4220368030389027E-4</v>
      </c>
      <c r="AH6" s="28"/>
      <c r="AI6" s="2">
        <v>39813</v>
      </c>
      <c r="AJ6" s="22">
        <f t="shared" si="3"/>
        <v>3.6255162918769963E-2</v>
      </c>
      <c r="AK6" s="22">
        <f t="shared" si="3"/>
        <v>-5.3233390536304048E-2</v>
      </c>
      <c r="AL6" s="22">
        <f t="shared" si="3"/>
        <v>-8.0978098952324551E-3</v>
      </c>
      <c r="AM6" s="22">
        <f t="shared" si="3"/>
        <v>1.542354583047811E-2</v>
      </c>
      <c r="AN6" s="22">
        <f t="shared" si="3"/>
        <v>-6.6885877229265006E-2</v>
      </c>
      <c r="AO6" s="22">
        <f t="shared" si="3"/>
        <v>-9.4924215115780308E-3</v>
      </c>
      <c r="AP6" s="22">
        <f t="shared" si="3"/>
        <v>8.9948725501613369E-2</v>
      </c>
      <c r="AQ6" s="22">
        <f t="shared" si="3"/>
        <v>3.0580629938766511E-2</v>
      </c>
      <c r="AR6" s="22">
        <f t="shared" si="3"/>
        <v>1.4865573404281299E-2</v>
      </c>
      <c r="AS6" s="22">
        <f t="shared" si="3"/>
        <v>3.1346716164970034E-2</v>
      </c>
      <c r="AT6" s="22">
        <f t="shared" si="3"/>
        <v>-9.1156868284855835E-3</v>
      </c>
    </row>
    <row r="7" spans="1:1001" x14ac:dyDescent="0.35">
      <c r="A7" s="2">
        <v>39599</v>
      </c>
      <c r="B7" s="35">
        <v>1.5635440331417842E-2</v>
      </c>
      <c r="C7" s="35">
        <v>2.6241273113352111E-3</v>
      </c>
      <c r="D7" s="35">
        <v>-1.948705372569415E-3</v>
      </c>
      <c r="E7" s="35">
        <v>-1.9702061622561828E-3</v>
      </c>
      <c r="F7" s="35">
        <v>-7.9849956301258126E-3</v>
      </c>
      <c r="G7" s="35">
        <v>2.309281691852183E-3</v>
      </c>
      <c r="H7" s="35">
        <v>1.254070083043457E-3</v>
      </c>
      <c r="I7" s="35">
        <v>9.0278408396644791E-3</v>
      </c>
      <c r="J7" s="35">
        <f>HLOOKUP($J$2,'Monthly Returns (strats)'!$D$1:$F$174,'Monthly Returns (strats)'!$A6,FALSE)</f>
        <v>1.665681164357391E-3</v>
      </c>
      <c r="K7" s="35">
        <f>SUMPRODUCT(B7:J7,'Monthly Analysis'!$C$47:$K$47)</f>
        <v>1.5844403749702279E-2</v>
      </c>
      <c r="L7" s="35">
        <f>SUMPRODUCT(C7:J7,'Monthly Analysis'!$D$48:$K$48)</f>
        <v>3.880749196710956E-4</v>
      </c>
      <c r="N7" s="1">
        <f t="shared" si="4"/>
        <v>0.97726310770799441</v>
      </c>
      <c r="O7" s="11">
        <f>(N6-MAX($N$3:$N6))/MAX($N$3:$N6)</f>
        <v>0</v>
      </c>
      <c r="P7" s="11">
        <f t="shared" ref="P7:P70" si="6">+N7/N4-1</f>
        <v>5.3330752627796851E-2</v>
      </c>
      <c r="Q7" s="11"/>
      <c r="R7" s="1">
        <f t="shared" si="5"/>
        <v>1.00794580192306</v>
      </c>
      <c r="S7" s="11">
        <f>(R6-MAX($R$3:$R6))/MAX($R$3:$R6)</f>
        <v>-6.250372926890662E-3</v>
      </c>
      <c r="T7" s="11">
        <f t="shared" ref="T7:T70" si="7">+R7/R4-1</f>
        <v>-5.8647236201910813E-3</v>
      </c>
      <c r="V7" s="2">
        <v>39691</v>
      </c>
      <c r="W7" s="11">
        <f t="shared" si="2"/>
        <v>-2.1561557141805739E-2</v>
      </c>
      <c r="X7" s="11">
        <f t="shared" si="2"/>
        <v>-9.8064540818754153E-4</v>
      </c>
      <c r="Y7" s="11">
        <f t="shared" si="2"/>
        <v>-1.783066671011468E-3</v>
      </c>
      <c r="Z7" s="11">
        <f t="shared" si="2"/>
        <v>-1.941344224094532E-3</v>
      </c>
      <c r="AA7" s="11">
        <f t="shared" si="2"/>
        <v>3.7051972873799209E-2</v>
      </c>
      <c r="AB7" s="11">
        <f t="shared" si="2"/>
        <v>-9.3515478424019971E-3</v>
      </c>
      <c r="AC7" s="11">
        <f t="shared" si="2"/>
        <v>-2.713195697372051E-3</v>
      </c>
      <c r="AD7" s="11">
        <f t="shared" si="2"/>
        <v>4.9296313349740384E-3</v>
      </c>
      <c r="AE7" s="11">
        <f t="shared" si="2"/>
        <v>8.3048354642454303E-3</v>
      </c>
      <c r="AF7" s="11">
        <f t="shared" si="2"/>
        <v>-1.9180530049259237E-2</v>
      </c>
      <c r="AG7" s="38">
        <f t="shared" si="2"/>
        <v>4.421907457586363E-3</v>
      </c>
      <c r="AH7" s="28"/>
      <c r="AI7" s="2">
        <v>39903</v>
      </c>
      <c r="AJ7" s="22">
        <f t="shared" si="3"/>
        <v>8.2259796027912113E-2</v>
      </c>
      <c r="AK7" s="22">
        <f t="shared" si="3"/>
        <v>4.6860929981603627E-2</v>
      </c>
      <c r="AL7" s="22">
        <f t="shared" si="3"/>
        <v>-3.5822605189705921E-3</v>
      </c>
      <c r="AM7" s="22">
        <f t="shared" si="3"/>
        <v>-1.7535746041880129E-2</v>
      </c>
      <c r="AN7" s="22">
        <f t="shared" si="3"/>
        <v>-4.2933108658882703E-2</v>
      </c>
      <c r="AO7" s="22">
        <f t="shared" si="3"/>
        <v>5.5821303856518067E-3</v>
      </c>
      <c r="AP7" s="22">
        <f t="shared" si="3"/>
        <v>7.1577198051591129E-2</v>
      </c>
      <c r="AQ7" s="22">
        <f t="shared" si="3"/>
        <v>-2.2065098325696358E-3</v>
      </c>
      <c r="AR7" s="22">
        <f t="shared" si="3"/>
        <v>9.7494008307854596E-3</v>
      </c>
      <c r="AS7" s="22">
        <f t="shared" si="3"/>
        <v>8.2879709113565972E-2</v>
      </c>
      <c r="AT7" s="22">
        <f t="shared" si="3"/>
        <v>1.1512671590714627E-3</v>
      </c>
    </row>
    <row r="8" spans="1:1001" x14ac:dyDescent="0.35">
      <c r="A8" s="2">
        <v>39629</v>
      </c>
      <c r="B8" s="35">
        <v>-8.2105263157894681E-2</v>
      </c>
      <c r="C8" s="35">
        <v>-3.8333232107146897E-2</v>
      </c>
      <c r="D8" s="35">
        <v>2.721127115219435E-4</v>
      </c>
      <c r="E8" s="35">
        <v>3.3805210511587358E-2</v>
      </c>
      <c r="F8" s="35">
        <v>5.7771657193727642E-2</v>
      </c>
      <c r="G8" s="35">
        <v>2.233225545674955E-3</v>
      </c>
      <c r="H8" s="35">
        <v>2.2191695356074351E-2</v>
      </c>
      <c r="I8" s="35">
        <v>1.883929737521417E-2</v>
      </c>
      <c r="J8" s="35">
        <f>HLOOKUP($J$2,'Monthly Returns (strats)'!$D$1:$F$174,'Monthly Returns (strats)'!$A7,FALSE)</f>
        <v>-1.425578088479462E-2</v>
      </c>
      <c r="K8" s="35">
        <f>SUMPRODUCT(B8:J8,'Monthly Analysis'!$C$47:$K$47)</f>
        <v>-7.6484006788273065E-2</v>
      </c>
      <c r="L8" s="35">
        <f>SUMPRODUCT(C8:J8,'Monthly Analysis'!$D$48:$K$48)</f>
        <v>1.0439476115011561E-2</v>
      </c>
      <c r="N8" s="1">
        <f t="shared" si="4"/>
        <v>0.90251810954412737</v>
      </c>
      <c r="O8" s="11">
        <f>(N7-MAX($N$3:$N7))/MAX($N$3:$N7)</f>
        <v>0</v>
      </c>
      <c r="P8" s="11">
        <f t="shared" si="6"/>
        <v>-1.1373799536454787E-2</v>
      </c>
      <c r="Q8" s="11"/>
      <c r="R8" s="1">
        <f t="shared" si="5"/>
        <v>1.018468228047462</v>
      </c>
      <c r="S8" s="11">
        <f>(R7-MAX($R$3:$R7))/MAX($R$3:$R7)</f>
        <v>-5.8647236201910544E-3</v>
      </c>
      <c r="T8" s="11">
        <f t="shared" si="7"/>
        <v>7.0829647508230398E-3</v>
      </c>
      <c r="V8" s="2">
        <v>39721</v>
      </c>
      <c r="W8" s="11">
        <f t="shared" si="2"/>
        <v>-0.1249247894103491</v>
      </c>
      <c r="X8" s="11">
        <f t="shared" si="2"/>
        <v>0.1073328513079328</v>
      </c>
      <c r="Y8" s="11">
        <f t="shared" si="2"/>
        <v>2.6815197931171712E-2</v>
      </c>
      <c r="Z8" s="11">
        <f t="shared" si="2"/>
        <v>1.6584111141674459E-2</v>
      </c>
      <c r="AA8" s="11">
        <f t="shared" si="2"/>
        <v>-3.7899376508313459E-4</v>
      </c>
      <c r="AB8" s="11">
        <f t="shared" si="2"/>
        <v>3.3892620759723657E-2</v>
      </c>
      <c r="AC8" s="11">
        <f t="shared" si="2"/>
        <v>1.9680770912886562E-2</v>
      </c>
      <c r="AD8" s="11">
        <f t="shared" si="2"/>
        <v>-4.0317723589338619E-2</v>
      </c>
      <c r="AE8" s="11">
        <f t="shared" si="2"/>
        <v>2.882743107407593E-2</v>
      </c>
      <c r="AF8" s="11">
        <f t="shared" si="2"/>
        <v>-0.11185049929233884</v>
      </c>
      <c r="AG8" s="38">
        <f t="shared" si="2"/>
        <v>2.4280824504876199E-2</v>
      </c>
      <c r="AH8" s="28"/>
      <c r="AI8" s="2">
        <v>39933</v>
      </c>
      <c r="AJ8" s="22">
        <f t="shared" si="3"/>
        <v>0.11816491010539371</v>
      </c>
      <c r="AK8" s="22">
        <f t="shared" si="3"/>
        <v>-1.821138611814976E-2</v>
      </c>
      <c r="AL8" s="22">
        <f t="shared" si="3"/>
        <v>-1.610267493222628E-2</v>
      </c>
      <c r="AM8" s="22">
        <f t="shared" si="3"/>
        <v>-1.7011426068917701E-2</v>
      </c>
      <c r="AN8" s="22">
        <f t="shared" si="3"/>
        <v>3.025274933881647E-2</v>
      </c>
      <c r="AO8" s="22">
        <f t="shared" si="3"/>
        <v>-1.047704344593303E-2</v>
      </c>
      <c r="AP8" s="22">
        <f t="shared" si="3"/>
        <v>2.5981329595619052E-3</v>
      </c>
      <c r="AQ8" s="22">
        <f t="shared" si="3"/>
        <v>3.2042417909272651E-3</v>
      </c>
      <c r="AR8" s="22">
        <f t="shared" si="3"/>
        <v>-1.818288074050212E-2</v>
      </c>
      <c r="AS8" s="22">
        <f t="shared" si="3"/>
        <v>0.115025439697786</v>
      </c>
      <c r="AT8" s="22">
        <f t="shared" si="3"/>
        <v>-5.8304450427000267E-3</v>
      </c>
    </row>
    <row r="9" spans="1:1001" x14ac:dyDescent="0.35">
      <c r="A9" s="2">
        <v>39660</v>
      </c>
      <c r="B9" s="35">
        <v>-2.6017775229358001E-2</v>
      </c>
      <c r="C9" s="35">
        <v>-2.202531882444303E-2</v>
      </c>
      <c r="D9" s="35">
        <v>-3.1852887974874729E-3</v>
      </c>
      <c r="E9" s="35">
        <v>1.509528552473283E-2</v>
      </c>
      <c r="F9" s="35">
        <v>-2.639030796968192E-2</v>
      </c>
      <c r="G9" s="35">
        <v>3.1810528226172467E-2</v>
      </c>
      <c r="H9" s="35">
        <v>3.1648420336616301E-3</v>
      </c>
      <c r="I9" s="35">
        <v>-3.5884137606431152E-4</v>
      </c>
      <c r="J9" s="35">
        <f>HLOOKUP($J$2,'Monthly Returns (strats)'!$D$1:$F$174,'Monthly Returns (strats)'!$A8,FALSE)</f>
        <v>3.9272582912013299E-3</v>
      </c>
      <c r="K9" s="35">
        <f>SUMPRODUCT(B9:J9,'Monthly Analysis'!$C$47:$K$47)</f>
        <v>-2.6255884903367787E-2</v>
      </c>
      <c r="L9" s="35">
        <f>SUMPRODUCT(C9:J9,'Monthly Analysis'!$D$48:$K$48)</f>
        <v>-4.4220368030389027E-4</v>
      </c>
      <c r="N9" s="1">
        <f t="shared" si="4"/>
        <v>0.87882169793673159</v>
      </c>
      <c r="O9" s="11">
        <f>(N8-MAX($N$3:$N8))/MAX($N$3:$N8)</f>
        <v>-7.6484006788273023E-2</v>
      </c>
      <c r="P9" s="11">
        <f t="shared" si="6"/>
        <v>-8.64833669648849E-2</v>
      </c>
      <c r="Q9" s="11"/>
      <c r="R9" s="1">
        <f t="shared" si="5"/>
        <v>1.0180178576487469</v>
      </c>
      <c r="S9" s="11">
        <f>(R8-MAX($R$3:$R8))/MAX($R$3:$R8)</f>
        <v>0</v>
      </c>
      <c r="T9" s="11">
        <f t="shared" si="7"/>
        <v>1.038460887881798E-2</v>
      </c>
      <c r="V9" s="2">
        <v>39752</v>
      </c>
      <c r="W9" s="11">
        <f t="shared" ref="W9:AF18" si="8">VLOOKUP($V9,$A$3:$L$175,W$1,FALSE)</f>
        <v>-0.19819510098839699</v>
      </c>
      <c r="X9" s="11">
        <f t="shared" si="8"/>
        <v>0.30240231085396507</v>
      </c>
      <c r="Y9" s="11">
        <f t="shared" si="8"/>
        <v>0.29563628668592029</v>
      </c>
      <c r="Z9" s="11">
        <f t="shared" si="8"/>
        <v>2.389037807716177E-2</v>
      </c>
      <c r="AA9" s="11">
        <f t="shared" si="8"/>
        <v>5.2835919833494192E-2</v>
      </c>
      <c r="AB9" s="11">
        <f t="shared" si="8"/>
        <v>9.226732814959715E-2</v>
      </c>
      <c r="AC9" s="11">
        <f t="shared" si="8"/>
        <v>6.4696808050517474E-2</v>
      </c>
      <c r="AD9" s="11">
        <f t="shared" si="8"/>
        <v>2.598813876095197E-3</v>
      </c>
      <c r="AE9" s="11">
        <f t="shared" si="8"/>
        <v>0.13549124326861861</v>
      </c>
      <c r="AF9" s="11">
        <f t="shared" si="8"/>
        <v>-0.12685202923496219</v>
      </c>
      <c r="AG9" s="38">
        <f t="shared" ref="AG9:AG40" si="9">VLOOKUP($V9,$A$3:$L$161,AG$1,FALSE)</f>
        <v>0.13249427611352177</v>
      </c>
      <c r="AH9" s="28"/>
      <c r="AI9" s="2">
        <v>39964</v>
      </c>
      <c r="AJ9" s="22">
        <f t="shared" si="3"/>
        <v>9.9578620536704188E-2</v>
      </c>
      <c r="AK9" s="22">
        <f t="shared" si="3"/>
        <v>-3.0572215627869489E-2</v>
      </c>
      <c r="AL9" s="22">
        <f t="shared" si="3"/>
        <v>-8.3908161141895699E-3</v>
      </c>
      <c r="AM9" s="22">
        <f t="shared" si="3"/>
        <v>-4.6308192626510758E-3</v>
      </c>
      <c r="AN9" s="22">
        <f t="shared" si="3"/>
        <v>8.4376380389969946E-2</v>
      </c>
      <c r="AO9" s="22">
        <f t="shared" si="3"/>
        <v>4.935362125791487E-3</v>
      </c>
      <c r="AP9" s="22">
        <f t="shared" si="3"/>
        <v>1.6207340631036571E-2</v>
      </c>
      <c r="AQ9" s="22">
        <f t="shared" si="3"/>
        <v>1.402443726635103E-2</v>
      </c>
      <c r="AR9" s="22">
        <f t="shared" si="3"/>
        <v>-2.5209461755407721E-3</v>
      </c>
      <c r="AS9" s="22">
        <f t="shared" si="3"/>
        <v>0.10422754259969218</v>
      </c>
      <c r="AT9" s="22">
        <f t="shared" si="3"/>
        <v>8.6337124026919562E-3</v>
      </c>
    </row>
    <row r="10" spans="1:1001" x14ac:dyDescent="0.35">
      <c r="A10" s="2">
        <v>39691</v>
      </c>
      <c r="B10" s="35">
        <v>-2.1561557141805739E-2</v>
      </c>
      <c r="C10" s="35">
        <v>-9.8064540818754153E-4</v>
      </c>
      <c r="D10" s="35">
        <v>-1.783066671011468E-3</v>
      </c>
      <c r="E10" s="35">
        <v>-1.941344224094532E-3</v>
      </c>
      <c r="F10" s="35">
        <v>3.7051972873799209E-2</v>
      </c>
      <c r="G10" s="35">
        <v>-9.3515478424019971E-3</v>
      </c>
      <c r="H10" s="35">
        <v>-2.713195697372051E-3</v>
      </c>
      <c r="I10" s="35">
        <v>4.9296313349740384E-3</v>
      </c>
      <c r="J10" s="35">
        <f>HLOOKUP($J$2,'Monthly Returns (strats)'!$D$1:$F$174,'Monthly Returns (strats)'!$A9,FALSE)</f>
        <v>8.3048354642454303E-3</v>
      </c>
      <c r="K10" s="35">
        <f>SUMPRODUCT(B10:J10,'Monthly Analysis'!$C$47:$K$47)</f>
        <v>-1.9180530049259237E-2</v>
      </c>
      <c r="L10" s="35">
        <f>SUMPRODUCT(C10:J10,'Monthly Analysis'!$D$48:$K$48)</f>
        <v>4.421907457586363E-3</v>
      </c>
      <c r="N10" s="1">
        <f t="shared" si="4"/>
        <v>0.86196543195151509</v>
      </c>
      <c r="O10" s="11">
        <f>(N9-MAX($N$3:$N9))/MAX($N$3:$N9)</f>
        <v>-0.1007317364124596</v>
      </c>
      <c r="P10" s="11">
        <f t="shared" si="6"/>
        <v>-0.11798017836454555</v>
      </c>
      <c r="Q10" s="11"/>
      <c r="R10" s="1">
        <f t="shared" si="5"/>
        <v>1.0225194384054399</v>
      </c>
      <c r="S10" s="11">
        <f>(R9-MAX($R$3:$R9))/MAX($R$3:$R9)</f>
        <v>-4.4220368030381638E-4</v>
      </c>
      <c r="T10" s="11">
        <f t="shared" si="7"/>
        <v>1.4458750117888108E-2</v>
      </c>
      <c r="V10" s="2">
        <v>39782</v>
      </c>
      <c r="W10" s="11">
        <f t="shared" si="8"/>
        <v>-6.5709079215350075E-2</v>
      </c>
      <c r="X10" s="11">
        <f t="shared" si="8"/>
        <v>3.0729043889385022E-2</v>
      </c>
      <c r="Y10" s="11">
        <f t="shared" si="8"/>
        <v>2.6935322101272471E-2</v>
      </c>
      <c r="Z10" s="11">
        <f t="shared" si="8"/>
        <v>3.7020314418962919E-3</v>
      </c>
      <c r="AA10" s="11">
        <f t="shared" si="8"/>
        <v>-3.695746180586016E-2</v>
      </c>
      <c r="AB10" s="11">
        <f t="shared" si="8"/>
        <v>1.7713956291599109E-2</v>
      </c>
      <c r="AC10" s="11">
        <f t="shared" si="8"/>
        <v>-1.1645305655420881E-2</v>
      </c>
      <c r="AD10" s="11">
        <f t="shared" si="8"/>
        <v>-3.6445375733058511E-4</v>
      </c>
      <c r="AE10" s="11">
        <f t="shared" si="8"/>
        <v>4.4744753522787388E-2</v>
      </c>
      <c r="AF10" s="11">
        <f t="shared" si="8"/>
        <v>-6.0481900828133248E-2</v>
      </c>
      <c r="AG10" s="38">
        <f t="shared" si="9"/>
        <v>9.7076170048312482E-3</v>
      </c>
      <c r="AH10" s="28"/>
      <c r="AI10" s="2">
        <v>40025</v>
      </c>
      <c r="AJ10" s="22">
        <f t="shared" si="3"/>
        <v>8.8023527025656634E-2</v>
      </c>
      <c r="AK10" s="22">
        <f t="shared" si="3"/>
        <v>7.6883601058068676E-3</v>
      </c>
      <c r="AL10" s="22">
        <f t="shared" si="3"/>
        <v>-2.9141765612247239E-3</v>
      </c>
      <c r="AM10" s="22">
        <f t="shared" si="3"/>
        <v>-1.4574820873215381E-2</v>
      </c>
      <c r="AN10" s="22">
        <f t="shared" si="3"/>
        <v>4.244356263850043E-2</v>
      </c>
      <c r="AO10" s="22">
        <f t="shared" si="3"/>
        <v>-5.2342229812977203E-3</v>
      </c>
      <c r="AP10" s="22">
        <f t="shared" si="3"/>
        <v>-4.5642279163856658E-3</v>
      </c>
      <c r="AQ10" s="22">
        <f t="shared" si="3"/>
        <v>1.317936303442482E-2</v>
      </c>
      <c r="AR10" s="22">
        <f t="shared" si="3"/>
        <v>1.0851580509496859E-2</v>
      </c>
      <c r="AS10" s="22">
        <f t="shared" si="3"/>
        <v>9.1419238910144335E-2</v>
      </c>
      <c r="AT10" s="22">
        <f t="shared" si="3"/>
        <v>6.3063220711914465E-3</v>
      </c>
    </row>
    <row r="11" spans="1:1001" x14ac:dyDescent="0.35">
      <c r="A11" s="2">
        <v>39721</v>
      </c>
      <c r="B11" s="35">
        <v>-0.1249247894103491</v>
      </c>
      <c r="C11" s="35">
        <v>0.1073328513079328</v>
      </c>
      <c r="D11" s="35">
        <v>2.6815197931171712E-2</v>
      </c>
      <c r="E11" s="35">
        <v>1.6584111141674459E-2</v>
      </c>
      <c r="F11" s="35">
        <v>-3.7899376508313459E-4</v>
      </c>
      <c r="G11" s="35">
        <v>3.3892620759723657E-2</v>
      </c>
      <c r="H11" s="35">
        <v>1.9680770912886562E-2</v>
      </c>
      <c r="I11" s="35">
        <v>-4.0317723589338619E-2</v>
      </c>
      <c r="J11" s="35">
        <f>HLOOKUP($J$2,'Monthly Returns (strats)'!$D$1:$F$174,'Monthly Returns (strats)'!$A10,FALSE)</f>
        <v>2.882743107407593E-2</v>
      </c>
      <c r="K11" s="35">
        <f>SUMPRODUCT(B11:J11,'Monthly Analysis'!$C$47:$K$47)</f>
        <v>-0.11185049929233884</v>
      </c>
      <c r="L11" s="35">
        <f>SUMPRODUCT(C11:J11,'Monthly Analysis'!$D$48:$K$48)</f>
        <v>2.4280824504876199E-2</v>
      </c>
      <c r="N11" s="1">
        <f t="shared" si="4"/>
        <v>0.76555416801500165</v>
      </c>
      <c r="O11" s="11">
        <f>(N10-MAX($N$3:$N10))/MAX($N$3:$N10)</f>
        <v>-0.11798017836454559</v>
      </c>
      <c r="P11" s="11">
        <f t="shared" si="6"/>
        <v>-0.15175755486868603</v>
      </c>
      <c r="Q11" s="11"/>
      <c r="R11" s="1">
        <f t="shared" si="5"/>
        <v>1.0473470534421869</v>
      </c>
      <c r="S11" s="11">
        <f>(R10-MAX($R$3:$R10))/MAX($R$3:$R10)</f>
        <v>0</v>
      </c>
      <c r="T11" s="11">
        <f t="shared" si="7"/>
        <v>2.8355155909074892E-2</v>
      </c>
      <c r="V11" s="2">
        <v>39844</v>
      </c>
      <c r="W11" s="11">
        <f t="shared" si="8"/>
        <v>-8.5363153232949407E-2</v>
      </c>
      <c r="X11" s="11">
        <f t="shared" si="8"/>
        <v>-3.1046898244665E-2</v>
      </c>
      <c r="Y11" s="11">
        <f t="shared" si="8"/>
        <v>-2.762709593301937E-3</v>
      </c>
      <c r="Z11" s="11">
        <f t="shared" si="8"/>
        <v>3.3350177483422387E-2</v>
      </c>
      <c r="AA11" s="11">
        <f t="shared" si="8"/>
        <v>3.9325887055485093E-2</v>
      </c>
      <c r="AB11" s="11">
        <f t="shared" si="8"/>
        <v>-4.6790517121841901E-4</v>
      </c>
      <c r="AC11" s="11">
        <f t="shared" si="8"/>
        <v>1.0527332963043531E-2</v>
      </c>
      <c r="AD11" s="11">
        <f t="shared" si="8"/>
        <v>2.158703233295807E-2</v>
      </c>
      <c r="AE11" s="11">
        <f t="shared" si="8"/>
        <v>1.460107700987834E-2</v>
      </c>
      <c r="AF11" s="11">
        <f t="shared" si="8"/>
        <v>-8.0037977986022107E-2</v>
      </c>
      <c r="AG11" s="38">
        <f t="shared" si="9"/>
        <v>9.8896111728649667E-3</v>
      </c>
      <c r="AH11" s="28"/>
      <c r="AI11" s="2">
        <v>40056</v>
      </c>
      <c r="AJ11" s="22">
        <f t="shared" si="3"/>
        <v>3.5697641905116928E-2</v>
      </c>
      <c r="AK11" s="22">
        <f t="shared" si="3"/>
        <v>6.9940478976666656E-3</v>
      </c>
      <c r="AL11" s="22">
        <f t="shared" si="3"/>
        <v>-1.5374750719490131E-3</v>
      </c>
      <c r="AM11" s="22">
        <f t="shared" si="3"/>
        <v>-3.9327137929956457E-3</v>
      </c>
      <c r="AN11" s="22">
        <f t="shared" si="3"/>
        <v>4.0379666512730471E-2</v>
      </c>
      <c r="AO11" s="22">
        <f t="shared" si="3"/>
        <v>-3.006722416311725E-3</v>
      </c>
      <c r="AP11" s="22">
        <f t="shared" si="3"/>
        <v>-1.8804924138184911E-3</v>
      </c>
      <c r="AQ11" s="22">
        <f t="shared" si="3"/>
        <v>1.6708794857041132E-2</v>
      </c>
      <c r="AR11" s="22">
        <f t="shared" si="3"/>
        <v>2.4376251759450351E-3</v>
      </c>
      <c r="AS11" s="22">
        <f t="shared" si="3"/>
        <v>4.0003020266864045E-2</v>
      </c>
      <c r="AT11" s="22">
        <f t="shared" si="3"/>
        <v>7.9957026718160736E-3</v>
      </c>
    </row>
    <row r="12" spans="1:1001" x14ac:dyDescent="0.35">
      <c r="A12" s="2">
        <v>39752</v>
      </c>
      <c r="B12" s="35">
        <v>-0.19819510098839699</v>
      </c>
      <c r="C12" s="35">
        <v>0.30240231085396507</v>
      </c>
      <c r="D12" s="35">
        <v>0.29563628668592029</v>
      </c>
      <c r="E12" s="35">
        <v>2.389037807716177E-2</v>
      </c>
      <c r="F12" s="35">
        <v>5.2835919833494192E-2</v>
      </c>
      <c r="G12" s="35">
        <v>9.226732814959715E-2</v>
      </c>
      <c r="H12" s="35">
        <v>6.4696808050517474E-2</v>
      </c>
      <c r="I12" s="35">
        <v>2.598813876095197E-3</v>
      </c>
      <c r="J12" s="35">
        <f>HLOOKUP($J$2,'Monthly Returns (strats)'!$D$1:$F$174,'Monthly Returns (strats)'!$A11,FALSE)</f>
        <v>0.13549124326861861</v>
      </c>
      <c r="K12" s="35">
        <f>SUMPRODUCT(B12:J12,'Monthly Analysis'!$C$47:$K$47)</f>
        <v>-0.12685202923496219</v>
      </c>
      <c r="L12" s="35">
        <f>SUMPRODUCT(C12:J12,'Monthly Analysis'!$D$48:$K$48)</f>
        <v>0.13249427611352177</v>
      </c>
      <c r="N12" s="1">
        <f t="shared" si="4"/>
        <v>0.66844206831301545</v>
      </c>
      <c r="O12" s="11">
        <f>(N11-MAX($N$3:$N11))/MAX($N$3:$N11)</f>
        <v>-0.21663453580021078</v>
      </c>
      <c r="P12" s="11">
        <f t="shared" si="6"/>
        <v>-0.23938829698633801</v>
      </c>
      <c r="Q12" s="11"/>
      <c r="R12" s="1">
        <f t="shared" si="5"/>
        <v>1.1861145431276394</v>
      </c>
      <c r="S12" s="11">
        <f>(R11-MAX($R$3:$R11))/MAX($R$3:$R11)</f>
        <v>0</v>
      </c>
      <c r="T12" s="11">
        <f t="shared" si="7"/>
        <v>0.16512154891578734</v>
      </c>
      <c r="V12" s="2">
        <v>39872</v>
      </c>
      <c r="W12" s="11">
        <f t="shared" si="8"/>
        <v>-9.793003268369449E-2</v>
      </c>
      <c r="X12" s="11">
        <f t="shared" si="8"/>
        <v>-4.6600513355314233E-2</v>
      </c>
      <c r="Y12" s="11">
        <f t="shared" si="8"/>
        <v>-9.5868157882028626E-4</v>
      </c>
      <c r="Z12" s="11">
        <f t="shared" si="8"/>
        <v>3.8219783256345792E-2</v>
      </c>
      <c r="AA12" s="11">
        <f t="shared" si="8"/>
        <v>3.9766350939555942E-3</v>
      </c>
      <c r="AB12" s="11">
        <f t="shared" si="8"/>
        <v>2.0311389288624419E-2</v>
      </c>
      <c r="AC12" s="11">
        <f t="shared" si="8"/>
        <v>1.141433765821831E-2</v>
      </c>
      <c r="AD12" s="11">
        <f t="shared" si="8"/>
        <v>1.300845777648141E-2</v>
      </c>
      <c r="AE12" s="11">
        <f t="shared" si="8"/>
        <v>2.484258174586329E-2</v>
      </c>
      <c r="AF12" s="11">
        <f t="shared" si="8"/>
        <v>-9.4622934577998016E-2</v>
      </c>
      <c r="AG12" s="38">
        <f t="shared" si="9"/>
        <v>6.141753624864835E-3</v>
      </c>
      <c r="AH12" s="28"/>
      <c r="AI12" s="2">
        <v>40086</v>
      </c>
      <c r="AJ12" s="22">
        <f t="shared" si="3"/>
        <v>4.5896328293736348E-2</v>
      </c>
      <c r="AK12" s="22">
        <f t="shared" si="3"/>
        <v>-8.3120674187596721E-3</v>
      </c>
      <c r="AL12" s="22">
        <f t="shared" si="3"/>
        <v>-4.1093909172085219E-3</v>
      </c>
      <c r="AM12" s="22">
        <f t="shared" si="3"/>
        <v>-3.9989553366558406E-3</v>
      </c>
      <c r="AN12" s="22">
        <f t="shared" si="3"/>
        <v>2.797110530617675E-3</v>
      </c>
      <c r="AO12" s="22">
        <f t="shared" si="3"/>
        <v>-4.5151175044335634E-3</v>
      </c>
      <c r="AP12" s="22">
        <f t="shared" si="3"/>
        <v>-1.142580824408612E-2</v>
      </c>
      <c r="AQ12" s="22">
        <f t="shared" si="3"/>
        <v>2.881421741962216E-2</v>
      </c>
      <c r="AR12" s="22">
        <f t="shared" si="3"/>
        <v>4.1199720370421744E-3</v>
      </c>
      <c r="AS12" s="22">
        <f t="shared" si="3"/>
        <v>4.6577250063073235E-2</v>
      </c>
      <c r="AT12" s="22">
        <f t="shared" si="3"/>
        <v>1.2645690001970946E-3</v>
      </c>
    </row>
    <row r="13" spans="1:1001" x14ac:dyDescent="0.35">
      <c r="A13" s="2">
        <v>39782</v>
      </c>
      <c r="B13" s="35">
        <v>-6.5709079215350075E-2</v>
      </c>
      <c r="C13" s="35">
        <v>3.0729043889385022E-2</v>
      </c>
      <c r="D13" s="35">
        <v>2.6935322101272471E-2</v>
      </c>
      <c r="E13" s="35">
        <v>3.7020314418962919E-3</v>
      </c>
      <c r="F13" s="35">
        <v>-3.695746180586016E-2</v>
      </c>
      <c r="G13" s="35">
        <v>1.7713956291599109E-2</v>
      </c>
      <c r="H13" s="35">
        <v>-1.1645305655420881E-2</v>
      </c>
      <c r="I13" s="35">
        <v>-3.6445375733058511E-4</v>
      </c>
      <c r="J13" s="35">
        <f>HLOOKUP($J$2,'Monthly Returns (strats)'!$D$1:$F$174,'Monthly Returns (strats)'!$A12,FALSE)</f>
        <v>4.4744753522787388E-2</v>
      </c>
      <c r="K13" s="35">
        <f>SUMPRODUCT(B13:J13,'Monthly Analysis'!$C$47:$K$47)</f>
        <v>-6.0481900828133248E-2</v>
      </c>
      <c r="L13" s="35">
        <f>SUMPRODUCT(C13:J13,'Monthly Analysis'!$D$48:$K$48)</f>
        <v>9.7076170048312482E-3</v>
      </c>
      <c r="N13" s="1">
        <f t="shared" si="4"/>
        <v>0.62801342142795535</v>
      </c>
      <c r="O13" s="11">
        <f>(N12-MAX($N$3:$N12))/MAX($N$3:$N12)</f>
        <v>-0.31600603456654225</v>
      </c>
      <c r="P13" s="11">
        <f t="shared" si="6"/>
        <v>-0.27141692909179138</v>
      </c>
      <c r="Q13" s="11"/>
      <c r="R13" s="1">
        <f t="shared" si="5"/>
        <v>1.197628888836183</v>
      </c>
      <c r="S13" s="11">
        <f>(R12-MAX($R$3:$R12))/MAX($R$3:$R12)</f>
        <v>0</v>
      </c>
      <c r="T13" s="11">
        <f t="shared" si="7"/>
        <v>0.1712529306081616</v>
      </c>
      <c r="V13" s="2">
        <v>39994</v>
      </c>
      <c r="W13" s="11">
        <f t="shared" si="8"/>
        <v>-5.5465913674868084E-3</v>
      </c>
      <c r="X13" s="11">
        <f t="shared" si="8"/>
        <v>-2.0426041539604482E-2</v>
      </c>
      <c r="Y13" s="11">
        <f t="shared" si="8"/>
        <v>-6.7713195134785353E-3</v>
      </c>
      <c r="Z13" s="11">
        <f t="shared" si="8"/>
        <v>2.035956447841158E-3</v>
      </c>
      <c r="AA13" s="11">
        <f t="shared" si="8"/>
        <v>4.108159097324867E-2</v>
      </c>
      <c r="AB13" s="11">
        <f t="shared" si="8"/>
        <v>-4.2483771199641751E-5</v>
      </c>
      <c r="AC13" s="11">
        <f t="shared" si="8"/>
        <v>2.3423754517362121E-3</v>
      </c>
      <c r="AD13" s="11">
        <f t="shared" si="8"/>
        <v>1.7937744633358382E-2</v>
      </c>
      <c r="AE13" s="11">
        <f t="shared" si="8"/>
        <v>1.486997301634263E-2</v>
      </c>
      <c r="AF13" s="11">
        <f t="shared" si="8"/>
        <v>-2.4586530811097867E-3</v>
      </c>
      <c r="AG13" s="38">
        <f t="shared" si="9"/>
        <v>5.7347425318430402E-3</v>
      </c>
      <c r="AH13" s="28"/>
      <c r="AI13" s="2">
        <v>40147</v>
      </c>
      <c r="AJ13" s="22">
        <f t="shared" ref="AJ13:AT22" si="10">VLOOKUP($AI13,$A$3:$L$175,AJ$1,FALSE)</f>
        <v>4.1164132144729797E-2</v>
      </c>
      <c r="AK13" s="22">
        <f t="shared" si="10"/>
        <v>4.599728731538244E-3</v>
      </c>
      <c r="AL13" s="22">
        <f t="shared" si="10"/>
        <v>-3.3495156760022789E-3</v>
      </c>
      <c r="AM13" s="22">
        <f t="shared" si="10"/>
        <v>-1.1249569304866871E-2</v>
      </c>
      <c r="AN13" s="22">
        <f t="shared" si="10"/>
        <v>8.7038911099645792E-3</v>
      </c>
      <c r="AO13" s="22">
        <f t="shared" si="10"/>
        <v>4.7153486762412378E-3</v>
      </c>
      <c r="AP13" s="22">
        <f t="shared" si="10"/>
        <v>5.4576295664903176E-3</v>
      </c>
      <c r="AQ13" s="22">
        <f t="shared" si="10"/>
        <v>5.6246510277788717E-3</v>
      </c>
      <c r="AR13" s="22">
        <f t="shared" si="10"/>
        <v>7.0352631388685971E-3</v>
      </c>
      <c r="AS13" s="22">
        <f t="shared" si="10"/>
        <v>4.2170993268322882E-2</v>
      </c>
      <c r="AT13" s="22">
        <f t="shared" si="10"/>
        <v>1.869884943815727E-3</v>
      </c>
    </row>
    <row r="14" spans="1:1001" x14ac:dyDescent="0.35">
      <c r="A14" s="2">
        <v>39813</v>
      </c>
      <c r="B14" s="35">
        <v>3.6255162918769963E-2</v>
      </c>
      <c r="C14" s="35">
        <v>-5.3233390536304048E-2</v>
      </c>
      <c r="D14" s="35">
        <v>-8.0978098952324551E-3</v>
      </c>
      <c r="E14" s="35">
        <v>1.542354583047811E-2</v>
      </c>
      <c r="F14" s="35">
        <v>-6.6885877229265006E-2</v>
      </c>
      <c r="G14" s="35">
        <v>-9.4924215115780308E-3</v>
      </c>
      <c r="H14" s="35">
        <v>8.9948725501613369E-2</v>
      </c>
      <c r="I14" s="35">
        <v>3.0580629938766511E-2</v>
      </c>
      <c r="J14" s="35">
        <f>HLOOKUP($J$2,'Monthly Returns (strats)'!$D$1:$F$174,'Monthly Returns (strats)'!$A13,FALSE)</f>
        <v>1.4865573404281299E-2</v>
      </c>
      <c r="K14" s="35">
        <f>SUMPRODUCT(B14:J14,'Monthly Analysis'!$C$47:$K$47)</f>
        <v>3.1346716164970034E-2</v>
      </c>
      <c r="L14" s="35">
        <f>SUMPRODUCT(C14:J14,'Monthly Analysis'!$D$48:$K$48)</f>
        <v>-9.1156868284855835E-3</v>
      </c>
      <c r="N14" s="1">
        <f t="shared" si="4"/>
        <v>0.64769957989724924</v>
      </c>
      <c r="O14" s="11">
        <f>(N13-MAX($N$3:$N13))/MAX($N$3:$N13)</f>
        <v>-0.35737528975093025</v>
      </c>
      <c r="P14" s="11">
        <f t="shared" si="6"/>
        <v>-0.15394676567869325</v>
      </c>
      <c r="Q14" s="11"/>
      <c r="R14" s="1">
        <f t="shared" si="5"/>
        <v>1.1867116789488052</v>
      </c>
      <c r="S14" s="11">
        <f>(R13-MAX($R$3:$R13))/MAX($R$3:$R13)</f>
        <v>0</v>
      </c>
      <c r="T14" s="11">
        <f t="shared" si="7"/>
        <v>0.1330644174236093</v>
      </c>
      <c r="V14" s="2">
        <v>40117</v>
      </c>
      <c r="W14" s="11">
        <f t="shared" si="8"/>
        <v>-1.5487867836861071E-2</v>
      </c>
      <c r="X14" s="11">
        <f t="shared" si="8"/>
        <v>-1.9648943869267081E-3</v>
      </c>
      <c r="Y14" s="11">
        <f t="shared" si="8"/>
        <v>-1.5951317305717969E-3</v>
      </c>
      <c r="Z14" s="11">
        <f t="shared" si="8"/>
        <v>2.0055978017841092E-3</v>
      </c>
      <c r="AA14" s="11">
        <f t="shared" si="8"/>
        <v>3.8640808645218093E-2</v>
      </c>
      <c r="AB14" s="11">
        <f t="shared" si="8"/>
        <v>-5.2671440374559841E-3</v>
      </c>
      <c r="AC14" s="11">
        <f t="shared" si="8"/>
        <v>1.012832935842467E-2</v>
      </c>
      <c r="AD14" s="11">
        <f t="shared" si="8"/>
        <v>1.8859043939336701E-2</v>
      </c>
      <c r="AE14" s="11">
        <f t="shared" si="8"/>
        <v>9.2280054851925364E-3</v>
      </c>
      <c r="AF14" s="11">
        <f t="shared" si="8"/>
        <v>-1.1070515346019235E-2</v>
      </c>
      <c r="AG14" s="38">
        <f t="shared" si="9"/>
        <v>8.2036546258491289E-3</v>
      </c>
      <c r="AH14" s="28"/>
      <c r="AI14" s="2">
        <v>40178</v>
      </c>
      <c r="AJ14" s="22">
        <f t="shared" si="10"/>
        <v>2.0733652312599601E-2</v>
      </c>
      <c r="AK14" s="22">
        <f t="shared" si="10"/>
        <v>-1.526378532526129E-2</v>
      </c>
      <c r="AL14" s="22">
        <f t="shared" si="10"/>
        <v>-2.2986828182580692E-3</v>
      </c>
      <c r="AM14" s="22">
        <f t="shared" si="10"/>
        <v>-1.1092090046187499E-3</v>
      </c>
      <c r="AN14" s="22">
        <f t="shared" si="10"/>
        <v>3.6278412322052943E-2</v>
      </c>
      <c r="AO14" s="22">
        <f t="shared" si="10"/>
        <v>9.6447793326159825E-4</v>
      </c>
      <c r="AP14" s="22">
        <f t="shared" si="10"/>
        <v>2.957273731593713E-3</v>
      </c>
      <c r="AQ14" s="22">
        <f t="shared" si="10"/>
        <v>2.2748521455544731E-2</v>
      </c>
      <c r="AR14" s="22">
        <f t="shared" si="10"/>
        <v>-7.2193723082764061E-3</v>
      </c>
      <c r="AS14" s="22">
        <f t="shared" si="10"/>
        <v>2.3647090476977824E-2</v>
      </c>
      <c r="AT14" s="22">
        <f t="shared" si="10"/>
        <v>5.4106708767024097E-3</v>
      </c>
    </row>
    <row r="15" spans="1:1001" x14ac:dyDescent="0.35">
      <c r="A15" s="2">
        <v>39844</v>
      </c>
      <c r="B15" s="35">
        <v>-8.5363153232949407E-2</v>
      </c>
      <c r="C15" s="35">
        <v>-3.1046898244665E-2</v>
      </c>
      <c r="D15" s="35">
        <v>-2.762709593301937E-3</v>
      </c>
      <c r="E15" s="35">
        <v>3.3350177483422387E-2</v>
      </c>
      <c r="F15" s="35">
        <v>3.9325887055485093E-2</v>
      </c>
      <c r="G15" s="35">
        <v>-4.6790517121841901E-4</v>
      </c>
      <c r="H15" s="35">
        <v>1.0527332963043531E-2</v>
      </c>
      <c r="I15" s="35">
        <v>2.158703233295807E-2</v>
      </c>
      <c r="J15" s="35">
        <f>HLOOKUP($J$2,'Monthly Returns (strats)'!$D$1:$F$174,'Monthly Returns (strats)'!$A14,FALSE)</f>
        <v>1.460107700987834E-2</v>
      </c>
      <c r="K15" s="35">
        <f>SUMPRODUCT(B15:J15,'Monthly Analysis'!$C$47:$K$47)</f>
        <v>-8.0037977986022107E-2</v>
      </c>
      <c r="L15" s="35">
        <f>SUMPRODUCT(C15:J15,'Monthly Analysis'!$D$48:$K$48)</f>
        <v>9.8896111728649667E-3</v>
      </c>
      <c r="N15" s="1">
        <f t="shared" si="4"/>
        <v>0.59585901517987749</v>
      </c>
      <c r="O15" s="11">
        <f>(N14-MAX($N$3:$N14))/MAX($N$3:$N14)</f>
        <v>-0.33723111535815647</v>
      </c>
      <c r="P15" s="11">
        <f t="shared" si="6"/>
        <v>-0.10858540563779873</v>
      </c>
      <c r="Q15" s="11"/>
      <c r="R15" s="1">
        <f t="shared" si="5"/>
        <v>1.1984477960279067</v>
      </c>
      <c r="S15" s="11">
        <f>(R14-MAX($R$3:$R14))/MAX($R$3:$R14)</f>
        <v>-9.1156868284855402E-3</v>
      </c>
      <c r="T15" s="11">
        <f t="shared" si="7"/>
        <v>1.039802856454819E-2</v>
      </c>
      <c r="V15" s="2">
        <v>40209</v>
      </c>
      <c r="W15" s="11">
        <f t="shared" si="8"/>
        <v>-4.325657894736834E-2</v>
      </c>
      <c r="X15" s="11">
        <f t="shared" si="8"/>
        <v>-1.1786935055070219E-2</v>
      </c>
      <c r="Y15" s="11">
        <f t="shared" si="8"/>
        <v>-5.5095148446837605E-4</v>
      </c>
      <c r="Z15" s="11">
        <f t="shared" si="8"/>
        <v>1.114716190668452E-2</v>
      </c>
      <c r="AA15" s="11">
        <f t="shared" si="8"/>
        <v>1.5021762204888231E-2</v>
      </c>
      <c r="AB15" s="11">
        <f t="shared" si="8"/>
        <v>6.727634058002252E-3</v>
      </c>
      <c r="AC15" s="11">
        <f t="shared" si="8"/>
        <v>-3.1591650537454719E-5</v>
      </c>
      <c r="AD15" s="11">
        <f t="shared" si="8"/>
        <v>3.7746357383442891E-3</v>
      </c>
      <c r="AE15" s="11">
        <f t="shared" si="8"/>
        <v>3.8321631767286308E-3</v>
      </c>
      <c r="AF15" s="11">
        <f t="shared" si="8"/>
        <v>-4.1248597934061146E-2</v>
      </c>
      <c r="AG15" s="38">
        <f t="shared" si="9"/>
        <v>3.7291075961419363E-3</v>
      </c>
      <c r="AH15" s="28"/>
      <c r="AI15" s="2">
        <v>40237</v>
      </c>
      <c r="AJ15" s="22">
        <f t="shared" si="10"/>
        <v>1.272133402097286E-2</v>
      </c>
      <c r="AK15" s="22">
        <f t="shared" si="10"/>
        <v>-7.284878928040861E-3</v>
      </c>
      <c r="AL15" s="22">
        <f t="shared" si="10"/>
        <v>-3.9781057025879418E-3</v>
      </c>
      <c r="AM15" s="22">
        <f t="shared" si="10"/>
        <v>-1.169638026915654E-2</v>
      </c>
      <c r="AN15" s="22">
        <f t="shared" si="10"/>
        <v>-1.2557177924413829E-2</v>
      </c>
      <c r="AO15" s="22">
        <f t="shared" si="10"/>
        <v>-8.8703543868947632E-3</v>
      </c>
      <c r="AP15" s="22">
        <f t="shared" si="10"/>
        <v>-5.8179617546416651E-3</v>
      </c>
      <c r="AQ15" s="22">
        <f t="shared" si="10"/>
        <v>3.1629608710803002E-3</v>
      </c>
      <c r="AR15" s="22">
        <f t="shared" si="10"/>
        <v>-1.08507146085568E-4</v>
      </c>
      <c r="AS15" s="22">
        <f t="shared" si="10"/>
        <v>9.3577027304064114E-3</v>
      </c>
      <c r="AT15" s="22">
        <f t="shared" si="10"/>
        <v>-6.246743825337687E-3</v>
      </c>
    </row>
    <row r="16" spans="1:1001" x14ac:dyDescent="0.35">
      <c r="A16" s="2">
        <v>39872</v>
      </c>
      <c r="B16" s="35">
        <v>-9.793003268369449E-2</v>
      </c>
      <c r="C16" s="35">
        <v>-4.6600513355314233E-2</v>
      </c>
      <c r="D16" s="35">
        <v>-9.5868157882028626E-4</v>
      </c>
      <c r="E16" s="35">
        <v>3.8219783256345792E-2</v>
      </c>
      <c r="F16" s="35">
        <v>3.9766350939555942E-3</v>
      </c>
      <c r="G16" s="35">
        <v>2.0311389288624419E-2</v>
      </c>
      <c r="H16" s="35">
        <v>1.141433765821831E-2</v>
      </c>
      <c r="I16" s="35">
        <v>1.300845777648141E-2</v>
      </c>
      <c r="J16" s="35">
        <f>HLOOKUP($J$2,'Monthly Returns (strats)'!$D$1:$F$174,'Monthly Returns (strats)'!$A15,FALSE)</f>
        <v>2.484258174586329E-2</v>
      </c>
      <c r="K16" s="35">
        <f>SUMPRODUCT(B16:J16,'Monthly Analysis'!$C$47:$K$47)</f>
        <v>-9.4622934577998016E-2</v>
      </c>
      <c r="L16" s="35">
        <f>SUMPRODUCT(C16:J16,'Monthly Analysis'!$D$48:$K$48)</f>
        <v>6.141753624864835E-3</v>
      </c>
      <c r="N16" s="1">
        <f t="shared" si="4"/>
        <v>0.53947708656880167</v>
      </c>
      <c r="O16" s="11">
        <f>(N15-MAX($N$3:$N15))/MAX($N$3:$N15)</f>
        <v>-0.39027779675694074</v>
      </c>
      <c r="P16" s="11">
        <f t="shared" si="6"/>
        <v>-0.14097841198655092</v>
      </c>
      <c r="Q16" s="11"/>
      <c r="R16" s="1">
        <f t="shared" si="5"/>
        <v>1.2058083671233726</v>
      </c>
      <c r="S16" s="11">
        <f>(R15-MAX($R$3:$R15))/MAX($R$3:$R15)</f>
        <v>0</v>
      </c>
      <c r="T16" s="11">
        <f t="shared" si="7"/>
        <v>6.829726940820624E-3</v>
      </c>
      <c r="V16" s="2">
        <v>40329</v>
      </c>
      <c r="W16" s="11">
        <f t="shared" si="8"/>
        <v>-9.4809743671389946E-2</v>
      </c>
      <c r="X16" s="11">
        <f t="shared" si="8"/>
        <v>2.425100622444076E-2</v>
      </c>
      <c r="Y16" s="11">
        <f t="shared" si="8"/>
        <v>1.099209040271765E-2</v>
      </c>
      <c r="Z16" s="11">
        <f t="shared" si="8"/>
        <v>1.460497650800097E-2</v>
      </c>
      <c r="AA16" s="11">
        <f t="shared" si="8"/>
        <v>-4.2330890273309198E-2</v>
      </c>
      <c r="AB16" s="11">
        <f t="shared" si="8"/>
        <v>-2.8202784054646161E-2</v>
      </c>
      <c r="AC16" s="11">
        <f t="shared" si="8"/>
        <v>5.7988964413333566E-3</v>
      </c>
      <c r="AD16" s="11">
        <f t="shared" si="8"/>
        <v>-1.410911974086085E-2</v>
      </c>
      <c r="AE16" s="11">
        <f t="shared" si="8"/>
        <v>1.3546621247873871E-2</v>
      </c>
      <c r="AF16" s="11">
        <f t="shared" si="8"/>
        <v>-9.6642333178982798E-2</v>
      </c>
      <c r="AG16" s="38">
        <f t="shared" si="9"/>
        <v>-3.4033805141010193E-3</v>
      </c>
      <c r="AH16" s="28"/>
      <c r="AI16" s="2">
        <v>40268</v>
      </c>
      <c r="AJ16" s="22">
        <f t="shared" si="10"/>
        <v>6.433542692242411E-2</v>
      </c>
      <c r="AK16" s="22">
        <f t="shared" si="10"/>
        <v>1.7992574554490659E-3</v>
      </c>
      <c r="AL16" s="22">
        <f t="shared" si="10"/>
        <v>-1.0581968325972251E-3</v>
      </c>
      <c r="AM16" s="22">
        <f t="shared" si="10"/>
        <v>-1.2895562941469761E-2</v>
      </c>
      <c r="AN16" s="22">
        <f t="shared" si="10"/>
        <v>-1.55999456462759E-2</v>
      </c>
      <c r="AO16" s="22">
        <f t="shared" si="10"/>
        <v>3.5350617773604038E-3</v>
      </c>
      <c r="AP16" s="22">
        <f t="shared" si="10"/>
        <v>-2.73427983292085E-3</v>
      </c>
      <c r="AQ16" s="22">
        <f t="shared" si="10"/>
        <v>2.327016740919579E-2</v>
      </c>
      <c r="AR16" s="22">
        <f t="shared" si="10"/>
        <v>4.4729887498100576E-3</v>
      </c>
      <c r="AS16" s="22">
        <f t="shared" si="10"/>
        <v>6.4361515878592415E-2</v>
      </c>
      <c r="AT16" s="22">
        <f t="shared" si="10"/>
        <v>4.8450918598268915E-5</v>
      </c>
    </row>
    <row r="17" spans="1:46" x14ac:dyDescent="0.35">
      <c r="A17" s="2">
        <v>39903</v>
      </c>
      <c r="B17" s="35">
        <v>8.2259796027912113E-2</v>
      </c>
      <c r="C17" s="35">
        <v>4.6860929981603627E-2</v>
      </c>
      <c r="D17" s="35">
        <v>-3.5822605189705921E-3</v>
      </c>
      <c r="E17" s="35">
        <v>-1.7535746041880129E-2</v>
      </c>
      <c r="F17" s="35">
        <v>-4.2933108658882703E-2</v>
      </c>
      <c r="G17" s="35">
        <v>5.5821303856518067E-3</v>
      </c>
      <c r="H17" s="35">
        <v>7.1577198051591129E-2</v>
      </c>
      <c r="I17" s="35">
        <v>-2.2065098325696358E-3</v>
      </c>
      <c r="J17" s="35">
        <f>HLOOKUP($J$2,'Monthly Returns (strats)'!$D$1:$F$174,'Monthly Returns (strats)'!$A16,FALSE)</f>
        <v>9.7494008307854596E-3</v>
      </c>
      <c r="K17" s="35">
        <f>SUMPRODUCT(B17:J17,'Monthly Analysis'!$C$47:$K$47)</f>
        <v>8.2879709113565972E-2</v>
      </c>
      <c r="L17" s="35">
        <f>SUMPRODUCT(C17:J17,'Monthly Analysis'!$D$48:$K$48)</f>
        <v>1.1512671590714627E-3</v>
      </c>
      <c r="N17" s="1">
        <f t="shared" si="4"/>
        <v>0.58418879057705797</v>
      </c>
      <c r="O17" s="11">
        <f>(N16-MAX($N$3:$N16))/MAX($N$3:$N16)</f>
        <v>-0.44797150090516147</v>
      </c>
      <c r="P17" s="11">
        <f t="shared" si="6"/>
        <v>-9.8055937183511244E-2</v>
      </c>
      <c r="Q17" s="11"/>
      <c r="R17" s="1">
        <f t="shared" si="5"/>
        <v>1.2071965746965754</v>
      </c>
      <c r="S17" s="11">
        <f>(R16-MAX($R$3:$R16))/MAX($R$3:$R16)</f>
        <v>0</v>
      </c>
      <c r="T17" s="11">
        <f t="shared" si="7"/>
        <v>1.7261897823332983E-2</v>
      </c>
      <c r="V17" s="2">
        <v>40359</v>
      </c>
      <c r="W17" s="11">
        <f t="shared" si="8"/>
        <v>-3.0867997537595619E-2</v>
      </c>
      <c r="X17" s="11">
        <f t="shared" si="8"/>
        <v>-4.9161737666217897E-3</v>
      </c>
      <c r="Y17" s="11">
        <f t="shared" si="8"/>
        <v>-4.6724605177073109E-5</v>
      </c>
      <c r="Z17" s="11">
        <f t="shared" si="8"/>
        <v>2.512077075156971E-2</v>
      </c>
      <c r="AA17" s="11">
        <f t="shared" si="8"/>
        <v>1.4906776932318309E-2</v>
      </c>
      <c r="AB17" s="11">
        <f t="shared" si="8"/>
        <v>-7.9875039937449266E-5</v>
      </c>
      <c r="AC17" s="11">
        <f t="shared" si="8"/>
        <v>-1.340675058610763E-2</v>
      </c>
      <c r="AD17" s="11">
        <f t="shared" si="8"/>
        <v>2.2504359779677841E-2</v>
      </c>
      <c r="AE17" s="11">
        <f t="shared" si="8"/>
        <v>8.0937311008963952E-3</v>
      </c>
      <c r="AF17" s="11">
        <f t="shared" si="8"/>
        <v>-2.6393179783406651E-2</v>
      </c>
      <c r="AG17" s="38">
        <f t="shared" si="9"/>
        <v>8.3103758292080807E-3</v>
      </c>
      <c r="AH17" s="28"/>
      <c r="AI17" s="2">
        <v>40298</v>
      </c>
      <c r="AJ17" s="22">
        <f t="shared" si="10"/>
        <v>1.7543859649122859E-3</v>
      </c>
      <c r="AK17" s="22">
        <f t="shared" si="10"/>
        <v>1.7277209213352181E-2</v>
      </c>
      <c r="AL17" s="22">
        <f t="shared" si="10"/>
        <v>-1.4518649989406769E-3</v>
      </c>
      <c r="AM17" s="22">
        <f t="shared" si="10"/>
        <v>-3.848804693434738E-3</v>
      </c>
      <c r="AN17" s="22">
        <f t="shared" si="10"/>
        <v>4.8704212555280978E-2</v>
      </c>
      <c r="AO17" s="22">
        <f t="shared" si="10"/>
        <v>-3.8233196724831719E-3</v>
      </c>
      <c r="AP17" s="22">
        <f t="shared" si="10"/>
        <v>5.0877233977919536E-3</v>
      </c>
      <c r="AQ17" s="22">
        <f t="shared" si="10"/>
        <v>4.381510937907329E-3</v>
      </c>
      <c r="AR17" s="22">
        <f t="shared" si="10"/>
        <v>7.7622201580151984E-3</v>
      </c>
      <c r="AS17" s="22">
        <f t="shared" si="10"/>
        <v>6.8335411972509259E-3</v>
      </c>
      <c r="AT17" s="22">
        <f t="shared" si="10"/>
        <v>9.4327168600574739E-3</v>
      </c>
    </row>
    <row r="18" spans="1:46" x14ac:dyDescent="0.35">
      <c r="A18" s="2">
        <v>39933</v>
      </c>
      <c r="B18" s="35">
        <v>0.11816491010539371</v>
      </c>
      <c r="C18" s="35">
        <v>-1.821138611814976E-2</v>
      </c>
      <c r="D18" s="35">
        <v>-1.610267493222628E-2</v>
      </c>
      <c r="E18" s="35">
        <v>-1.7011426068917701E-2</v>
      </c>
      <c r="F18" s="35">
        <v>3.025274933881647E-2</v>
      </c>
      <c r="G18" s="35">
        <v>-1.047704344593303E-2</v>
      </c>
      <c r="H18" s="35">
        <v>2.5981329595619052E-3</v>
      </c>
      <c r="I18" s="35">
        <v>3.2042417909272651E-3</v>
      </c>
      <c r="J18" s="35">
        <f>HLOOKUP($J$2,'Monthly Returns (strats)'!$D$1:$F$174,'Monthly Returns (strats)'!$A17,FALSE)</f>
        <v>-1.818288074050212E-2</v>
      </c>
      <c r="K18" s="35">
        <f>SUMPRODUCT(B18:J18,'Monthly Analysis'!$C$47:$K$47)</f>
        <v>0.115025439697786</v>
      </c>
      <c r="L18" s="35">
        <f>SUMPRODUCT(C18:J18,'Monthly Analysis'!$D$48:$K$48)</f>
        <v>-5.8304450427000267E-3</v>
      </c>
      <c r="N18" s="1">
        <f t="shared" si="4"/>
        <v>0.65138536307970185</v>
      </c>
      <c r="O18" s="11">
        <f>(N17-MAX($N$3:$N17))/MAX($N$3:$N17)</f>
        <v>-0.40221953947778288</v>
      </c>
      <c r="P18" s="11">
        <f t="shared" si="6"/>
        <v>9.3187056812528146E-2</v>
      </c>
      <c r="Q18" s="11"/>
      <c r="R18" s="1">
        <f t="shared" si="5"/>
        <v>1.2001580814120714</v>
      </c>
      <c r="S18" s="11">
        <f>(R17-MAX($R$3:$R17))/MAX($R$3:$R17)</f>
        <v>0</v>
      </c>
      <c r="T18" s="11">
        <f t="shared" si="7"/>
        <v>1.4270837577015083E-3</v>
      </c>
      <c r="V18" s="2">
        <v>40421</v>
      </c>
      <c r="W18" s="11">
        <f t="shared" si="8"/>
        <v>-3.4992028195015568E-2</v>
      </c>
      <c r="X18" s="11">
        <f t="shared" si="8"/>
        <v>-1.0165904720351169E-2</v>
      </c>
      <c r="Y18" s="11">
        <f t="shared" si="8"/>
        <v>-2.4397993871760888E-3</v>
      </c>
      <c r="Z18" s="11">
        <f t="shared" si="8"/>
        <v>1.352372854358341E-2</v>
      </c>
      <c r="AA18" s="11">
        <f t="shared" si="8"/>
        <v>2.41286670381042E-2</v>
      </c>
      <c r="AB18" s="11">
        <f t="shared" si="8"/>
        <v>3.4686151949991921E-3</v>
      </c>
      <c r="AC18" s="11">
        <f t="shared" si="8"/>
        <v>1.1807188708226061E-2</v>
      </c>
      <c r="AD18" s="11">
        <f t="shared" si="8"/>
        <v>1.267296837086189E-2</v>
      </c>
      <c r="AE18" s="11">
        <f t="shared" si="8"/>
        <v>8.4163153148637537E-3</v>
      </c>
      <c r="AF18" s="11">
        <f t="shared" si="8"/>
        <v>-3.1319852808268198E-2</v>
      </c>
      <c r="AG18" s="38">
        <f t="shared" si="9"/>
        <v>6.819754289673686E-3</v>
      </c>
      <c r="AH18" s="28"/>
      <c r="AI18" s="2">
        <v>40390</v>
      </c>
      <c r="AJ18" s="22">
        <f t="shared" si="10"/>
        <v>8.1397459165154284E-2</v>
      </c>
      <c r="AK18" s="22">
        <f t="shared" si="10"/>
        <v>-3.041617474810809E-2</v>
      </c>
      <c r="AL18" s="22">
        <f t="shared" si="10"/>
        <v>-7.9966166637230884E-3</v>
      </c>
      <c r="AM18" s="22">
        <f t="shared" si="10"/>
        <v>-1.1597841725206731E-2</v>
      </c>
      <c r="AN18" s="22">
        <f t="shared" si="10"/>
        <v>-2.8762795234773871E-3</v>
      </c>
      <c r="AO18" s="22">
        <f t="shared" si="10"/>
        <v>8.1922834547827339E-3</v>
      </c>
      <c r="AP18" s="22">
        <f t="shared" si="10"/>
        <v>-4.3542806917149512E-3</v>
      </c>
      <c r="AQ18" s="22">
        <f t="shared" si="10"/>
        <v>1.170879997086245E-2</v>
      </c>
      <c r="AR18" s="22">
        <f t="shared" si="10"/>
        <v>-1.1590940588343529E-2</v>
      </c>
      <c r="AS18" s="22">
        <f t="shared" si="10"/>
        <v>7.8176765021469571E-2</v>
      </c>
      <c r="AT18" s="22">
        <f t="shared" si="10"/>
        <v>-5.9812891239859126E-3</v>
      </c>
    </row>
    <row r="19" spans="1:46" x14ac:dyDescent="0.35">
      <c r="A19" s="2">
        <v>39964</v>
      </c>
      <c r="B19" s="35">
        <v>9.9578620536704188E-2</v>
      </c>
      <c r="C19" s="35">
        <v>-3.0572215627869489E-2</v>
      </c>
      <c r="D19" s="35">
        <v>-8.3908161141895699E-3</v>
      </c>
      <c r="E19" s="35">
        <v>-4.6308192626510758E-3</v>
      </c>
      <c r="F19" s="35">
        <v>8.4376380389969946E-2</v>
      </c>
      <c r="G19" s="35">
        <v>4.935362125791487E-3</v>
      </c>
      <c r="H19" s="35">
        <v>1.6207340631036571E-2</v>
      </c>
      <c r="I19" s="35">
        <v>1.402443726635103E-2</v>
      </c>
      <c r="J19" s="35">
        <f>HLOOKUP($J$2,'Monthly Returns (strats)'!$D$1:$F$174,'Monthly Returns (strats)'!$A18,FALSE)</f>
        <v>-2.5209461755407721E-3</v>
      </c>
      <c r="K19" s="35">
        <f>SUMPRODUCT(B19:J19,'Monthly Analysis'!$C$47:$K$47)</f>
        <v>0.10422754259969218</v>
      </c>
      <c r="L19" s="35">
        <f>SUMPRODUCT(C19:J19,'Monthly Analysis'!$D$48:$K$48)</f>
        <v>8.6337124026919562E-3</v>
      </c>
      <c r="N19" s="1">
        <f t="shared" si="4"/>
        <v>0.71927765875890737</v>
      </c>
      <c r="O19" s="11">
        <f>(N18-MAX($N$3:$N18))/MAX($N$3:$N18)</f>
        <v>-0.33345957916346985</v>
      </c>
      <c r="P19" s="11">
        <f t="shared" si="6"/>
        <v>0.33328676354667564</v>
      </c>
      <c r="Q19" s="11"/>
      <c r="R19" s="1">
        <f t="shared" si="5"/>
        <v>1.2105199011247498</v>
      </c>
      <c r="S19" s="11">
        <f>(R18-MAX($R$3:$R18))/MAX($R$3:$R18)</f>
        <v>-5.8304450426999522E-3</v>
      </c>
      <c r="T19" s="11">
        <f t="shared" si="7"/>
        <v>3.9073654901045085E-3</v>
      </c>
      <c r="V19" s="2">
        <v>40512</v>
      </c>
      <c r="W19" s="11">
        <f t="shared" ref="W19:AF28" si="11">VLOOKUP($V19,$A$3:$L$175,W$1,FALSE)</f>
        <v>-2.2288602941176409E-2</v>
      </c>
      <c r="X19" s="11">
        <f t="shared" si="11"/>
        <v>2.496284289252193E-3</v>
      </c>
      <c r="Y19" s="11">
        <f t="shared" si="11"/>
        <v>-2.0479391506280642E-3</v>
      </c>
      <c r="Z19" s="11">
        <f t="shared" si="11"/>
        <v>-1.8491805577336429E-4</v>
      </c>
      <c r="AA19" s="11">
        <f t="shared" si="11"/>
        <v>3.0131128900169529E-2</v>
      </c>
      <c r="AB19" s="11">
        <f t="shared" si="11"/>
        <v>5.7926961657037701E-3</v>
      </c>
      <c r="AC19" s="11">
        <f t="shared" si="11"/>
        <v>7.712165327919962E-3</v>
      </c>
      <c r="AD19" s="11">
        <f t="shared" si="11"/>
        <v>9.5955329345957206E-3</v>
      </c>
      <c r="AE19" s="11">
        <f t="shared" si="11"/>
        <v>6.2550963515788371E-3</v>
      </c>
      <c r="AF19" s="11">
        <f t="shared" si="11"/>
        <v>-1.8417342187066241E-2</v>
      </c>
      <c r="AG19" s="38">
        <f t="shared" si="9"/>
        <v>7.1894842576331677E-3</v>
      </c>
      <c r="AH19" s="28"/>
      <c r="AI19" s="2">
        <v>40451</v>
      </c>
      <c r="AJ19" s="22">
        <f t="shared" si="10"/>
        <v>9.5739130434782549E-2</v>
      </c>
      <c r="AK19" s="22">
        <f t="shared" si="10"/>
        <v>7.1760138024909992E-3</v>
      </c>
      <c r="AL19" s="22">
        <f t="shared" si="10"/>
        <v>-2.332121654477826E-3</v>
      </c>
      <c r="AM19" s="22">
        <f t="shared" si="10"/>
        <v>-2.4274748757004531E-2</v>
      </c>
      <c r="AN19" s="22">
        <f t="shared" si="10"/>
        <v>4.7232735697411342E-2</v>
      </c>
      <c r="AO19" s="22">
        <f t="shared" si="10"/>
        <v>4.3690342504212332E-3</v>
      </c>
      <c r="AP19" s="22">
        <f t="shared" si="10"/>
        <v>-3.4702351923007191E-3</v>
      </c>
      <c r="AQ19" s="22">
        <f t="shared" si="10"/>
        <v>2.040706743879284E-2</v>
      </c>
      <c r="AR19" s="22">
        <f t="shared" si="10"/>
        <v>-7.464102259673977E-3</v>
      </c>
      <c r="AS19" s="22">
        <f t="shared" si="10"/>
        <v>9.9384925852944284E-2</v>
      </c>
      <c r="AT19" s="22">
        <f t="shared" si="10"/>
        <v>6.7707629194432043E-3</v>
      </c>
    </row>
    <row r="20" spans="1:46" x14ac:dyDescent="0.35">
      <c r="A20" s="2">
        <v>39994</v>
      </c>
      <c r="B20" s="35">
        <v>-5.5465913674868084E-3</v>
      </c>
      <c r="C20" s="35">
        <v>-2.0426041539604482E-2</v>
      </c>
      <c r="D20" s="35">
        <v>-6.7713195134785353E-3</v>
      </c>
      <c r="E20" s="35">
        <v>2.035956447841158E-3</v>
      </c>
      <c r="F20" s="35">
        <v>4.108159097324867E-2</v>
      </c>
      <c r="G20" s="35">
        <v>-4.2483771199641751E-5</v>
      </c>
      <c r="H20" s="35">
        <v>2.3423754517362121E-3</v>
      </c>
      <c r="I20" s="35">
        <v>1.7937744633358382E-2</v>
      </c>
      <c r="J20" s="35">
        <f>HLOOKUP($J$2,'Monthly Returns (strats)'!$D$1:$F$174,'Monthly Returns (strats)'!$A19,FALSE)</f>
        <v>1.486997301634263E-2</v>
      </c>
      <c r="K20" s="35">
        <f>SUMPRODUCT(B20:J20,'Monthly Analysis'!$C$47:$K$47)</f>
        <v>-2.4586530811097867E-3</v>
      </c>
      <c r="L20" s="35">
        <f>SUMPRODUCT(C20:J20,'Monthly Analysis'!$D$48:$K$48)</f>
        <v>5.7347425318430402E-3</v>
      </c>
      <c r="N20" s="1">
        <f t="shared" si="4"/>
        <v>0.71750920452702638</v>
      </c>
      <c r="O20" s="11">
        <f>(N19-MAX($N$3:$N19))/MAX($N$3:$N19)</f>
        <v>-0.26398770905631375</v>
      </c>
      <c r="P20" s="11">
        <f t="shared" si="6"/>
        <v>0.22821460476548228</v>
      </c>
      <c r="Q20" s="11"/>
      <c r="R20" s="1">
        <f t="shared" si="5"/>
        <v>1.2174619210873723</v>
      </c>
      <c r="S20" s="11">
        <f>(R19-MAX($R$3:$R19))/MAX($R$3:$R19)</f>
        <v>0</v>
      </c>
      <c r="T20" s="11">
        <f t="shared" si="7"/>
        <v>8.5034588450327853E-3</v>
      </c>
      <c r="V20" s="2">
        <v>40633</v>
      </c>
      <c r="W20" s="11">
        <f t="shared" si="11"/>
        <v>-1.0474128901613029E-3</v>
      </c>
      <c r="X20" s="11">
        <f t="shared" si="11"/>
        <v>-2.288925507245021E-3</v>
      </c>
      <c r="Y20" s="11">
        <f t="shared" si="11"/>
        <v>-1.902352397401885E-3</v>
      </c>
      <c r="Z20" s="11">
        <f t="shared" si="11"/>
        <v>-1.752319146001158E-3</v>
      </c>
      <c r="AA20" s="11">
        <f t="shared" si="11"/>
        <v>8.7364733771370887E-3</v>
      </c>
      <c r="AB20" s="11">
        <f t="shared" si="11"/>
        <v>-5.3701114937437788E-3</v>
      </c>
      <c r="AC20" s="11">
        <f t="shared" si="11"/>
        <v>1.0810909024836499E-3</v>
      </c>
      <c r="AD20" s="11">
        <f t="shared" si="11"/>
        <v>6.964290471221735E-3</v>
      </c>
      <c r="AE20" s="11">
        <f t="shared" si="11"/>
        <v>-8.3638976388018538E-3</v>
      </c>
      <c r="AF20" s="11">
        <f t="shared" si="11"/>
        <v>-1.0474289585584956E-3</v>
      </c>
      <c r="AG20" s="38">
        <f t="shared" si="9"/>
        <v>-2.9841309072235755E-8</v>
      </c>
      <c r="AH20" s="28"/>
      <c r="AI20" s="2">
        <v>40482</v>
      </c>
      <c r="AJ20" s="22">
        <f t="shared" si="10"/>
        <v>3.6108245377350912E-2</v>
      </c>
      <c r="AK20" s="22">
        <f t="shared" si="10"/>
        <v>-2.646069311225718E-2</v>
      </c>
      <c r="AL20" s="22">
        <f t="shared" si="10"/>
        <v>-2.7202163979874738E-3</v>
      </c>
      <c r="AM20" s="22">
        <f t="shared" si="10"/>
        <v>-4.3677526541285872E-3</v>
      </c>
      <c r="AN20" s="22">
        <f t="shared" si="10"/>
        <v>-2.408636531763745E-2</v>
      </c>
      <c r="AO20" s="22">
        <f t="shared" si="10"/>
        <v>5.7913034363481497E-3</v>
      </c>
      <c r="AP20" s="22">
        <f t="shared" si="10"/>
        <v>6.7857142857141728E-3</v>
      </c>
      <c r="AQ20" s="22">
        <f t="shared" si="10"/>
        <v>1.694596149221057E-2</v>
      </c>
      <c r="AR20" s="22">
        <f t="shared" si="10"/>
        <v>-9.6099587202393977E-3</v>
      </c>
      <c r="AS20" s="22">
        <f t="shared" si="10"/>
        <v>3.3132370958763223E-2</v>
      </c>
      <c r="AT20" s="22">
        <f t="shared" si="10"/>
        <v>-5.5266239202342842E-3</v>
      </c>
    </row>
    <row r="21" spans="1:46" x14ac:dyDescent="0.35">
      <c r="A21" s="2">
        <v>40025</v>
      </c>
      <c r="B21" s="35">
        <v>8.8023527025656634E-2</v>
      </c>
      <c r="C21" s="35">
        <v>7.6883601058068676E-3</v>
      </c>
      <c r="D21" s="35">
        <v>-2.9141765612247239E-3</v>
      </c>
      <c r="E21" s="35">
        <v>-1.4574820873215381E-2</v>
      </c>
      <c r="F21" s="35">
        <v>4.244356263850043E-2</v>
      </c>
      <c r="G21" s="35">
        <v>-5.2342229812977203E-3</v>
      </c>
      <c r="H21" s="35">
        <v>-4.5642279163856658E-3</v>
      </c>
      <c r="I21" s="35">
        <v>1.317936303442482E-2</v>
      </c>
      <c r="J21" s="35">
        <f>HLOOKUP($J$2,'Monthly Returns (strats)'!$D$1:$F$174,'Monthly Returns (strats)'!$A20,FALSE)</f>
        <v>1.0851580509496859E-2</v>
      </c>
      <c r="K21" s="35">
        <f>SUMPRODUCT(B21:J21,'Monthly Analysis'!$C$47:$K$47)</f>
        <v>9.1419238910144335E-2</v>
      </c>
      <c r="L21" s="35">
        <f>SUMPRODUCT(C21:J21,'Monthly Analysis'!$D$48:$K$48)</f>
        <v>6.3063220711914465E-3</v>
      </c>
      <c r="N21" s="1">
        <f t="shared" si="4"/>
        <v>0.78310334991591013</v>
      </c>
      <c r="O21" s="11">
        <f>(N20-MAX($N$3:$N20))/MAX($N$3:$N20)</f>
        <v>-0.26579730794317707</v>
      </c>
      <c r="P21" s="11">
        <f t="shared" si="6"/>
        <v>0.20221207644804196</v>
      </c>
      <c r="Q21" s="11"/>
      <c r="R21" s="1">
        <f t="shared" si="5"/>
        <v>1.2251396280711606</v>
      </c>
      <c r="S21" s="11">
        <f>(R20-MAX($R$3:$R20))/MAX($R$3:$R20)</f>
        <v>0</v>
      </c>
      <c r="T21" s="11">
        <f t="shared" si="7"/>
        <v>2.0815213467293203E-2</v>
      </c>
      <c r="V21" s="2">
        <v>40694</v>
      </c>
      <c r="W21" s="11">
        <f t="shared" si="11"/>
        <v>-2.1489490296151988E-2</v>
      </c>
      <c r="X21" s="11">
        <f t="shared" si="11"/>
        <v>-1.3044566243956E-2</v>
      </c>
      <c r="Y21" s="11">
        <f t="shared" si="11"/>
        <v>-1.1466574934067E-3</v>
      </c>
      <c r="Z21" s="11">
        <f t="shared" si="11"/>
        <v>4.4474777251801711E-4</v>
      </c>
      <c r="AA21" s="11">
        <f t="shared" si="11"/>
        <v>2.1576855798508071E-2</v>
      </c>
      <c r="AB21" s="11">
        <f t="shared" si="11"/>
        <v>1.560249639942279E-3</v>
      </c>
      <c r="AC21" s="11">
        <f t="shared" si="11"/>
        <v>-2.0492218759854408E-3</v>
      </c>
      <c r="AD21" s="11">
        <f t="shared" si="11"/>
        <v>9.2176153622681722E-3</v>
      </c>
      <c r="AE21" s="11">
        <f t="shared" si="11"/>
        <v>-6.8460654434994161E-3</v>
      </c>
      <c r="AF21" s="11">
        <f t="shared" si="11"/>
        <v>-2.0382856275246129E-2</v>
      </c>
      <c r="AG21" s="38">
        <f t="shared" si="9"/>
        <v>2.0551774673965855E-3</v>
      </c>
      <c r="AH21" s="28"/>
      <c r="AI21" s="2">
        <v>40543</v>
      </c>
      <c r="AJ21" s="22">
        <f t="shared" si="10"/>
        <v>7.3247160203681938E-2</v>
      </c>
      <c r="AK21" s="22">
        <f t="shared" si="10"/>
        <v>-4.4793574221025922E-3</v>
      </c>
      <c r="AL21" s="22">
        <f t="shared" si="10"/>
        <v>-2.5422055285312379E-3</v>
      </c>
      <c r="AM21" s="22">
        <f t="shared" si="10"/>
        <v>-9.0447794903439904E-3</v>
      </c>
      <c r="AN21" s="22">
        <f t="shared" si="10"/>
        <v>3.4013858132144418E-3</v>
      </c>
      <c r="AO21" s="22">
        <f t="shared" si="10"/>
        <v>6.5105515836016981E-3</v>
      </c>
      <c r="AP21" s="22">
        <f t="shared" si="10"/>
        <v>1.129255095937864E-3</v>
      </c>
      <c r="AQ21" s="22">
        <f t="shared" si="10"/>
        <v>2.5901549267020069E-2</v>
      </c>
      <c r="AR21" s="22">
        <f t="shared" si="10"/>
        <v>8.4434590549276045E-4</v>
      </c>
      <c r="AS21" s="22">
        <f t="shared" si="10"/>
        <v>7.4771474016563186E-2</v>
      </c>
      <c r="AT21" s="22">
        <f t="shared" si="10"/>
        <v>2.8308685096366318E-3</v>
      </c>
    </row>
    <row r="22" spans="1:46" x14ac:dyDescent="0.35">
      <c r="A22" s="2">
        <v>40056</v>
      </c>
      <c r="B22" s="35">
        <v>3.5697641905116928E-2</v>
      </c>
      <c r="C22" s="35">
        <v>6.9940478976666656E-3</v>
      </c>
      <c r="D22" s="35">
        <v>-1.5374750719490131E-3</v>
      </c>
      <c r="E22" s="35">
        <v>-3.9327137929956457E-3</v>
      </c>
      <c r="F22" s="35">
        <v>4.0379666512730471E-2</v>
      </c>
      <c r="G22" s="35">
        <v>-3.006722416311725E-3</v>
      </c>
      <c r="H22" s="35">
        <v>-1.8804924138184911E-3</v>
      </c>
      <c r="I22" s="35">
        <v>1.6708794857041132E-2</v>
      </c>
      <c r="J22" s="35">
        <f>HLOOKUP($J$2,'Monthly Returns (strats)'!$D$1:$F$174,'Monthly Returns (strats)'!$A21,FALSE)</f>
        <v>2.4376251759450351E-3</v>
      </c>
      <c r="K22" s="35">
        <f>SUMPRODUCT(B22:J22,'Monthly Analysis'!$C$47:$K$47)</f>
        <v>4.0003020266864045E-2</v>
      </c>
      <c r="L22" s="35">
        <f>SUMPRODUCT(C22:J22,'Monthly Analysis'!$D$48:$K$48)</f>
        <v>7.9957026718160736E-3</v>
      </c>
      <c r="N22" s="1">
        <f t="shared" si="4"/>
        <v>0.81442984909364535</v>
      </c>
      <c r="O22" s="11">
        <f>(N21-MAX($N$3:$N21))/MAX($N$3:$N21)</f>
        <v>-0.19867705662956336</v>
      </c>
      <c r="P22" s="11">
        <f t="shared" si="6"/>
        <v>0.13228853861375356</v>
      </c>
      <c r="Q22" s="11"/>
      <c r="R22" s="1">
        <f t="shared" si="5"/>
        <v>1.2349354802686769</v>
      </c>
      <c r="S22" s="11">
        <f>(R21-MAX($R$3:$R21))/MAX($R$3:$R21)</f>
        <v>0</v>
      </c>
      <c r="T22" s="11">
        <f t="shared" si="7"/>
        <v>2.0169498346323422E-2</v>
      </c>
      <c r="V22" s="2">
        <v>40724</v>
      </c>
      <c r="W22" s="11">
        <f t="shared" si="11"/>
        <v>-1.5716148514172131E-2</v>
      </c>
      <c r="X22" s="11">
        <f t="shared" si="11"/>
        <v>-2.9218840733803431E-3</v>
      </c>
      <c r="Y22" s="11">
        <f t="shared" si="11"/>
        <v>-2.5450823976532751E-3</v>
      </c>
      <c r="Z22" s="11">
        <f t="shared" si="11"/>
        <v>2.8064686497679681E-3</v>
      </c>
      <c r="AA22" s="11">
        <f t="shared" si="11"/>
        <v>3.5192914780110069E-4</v>
      </c>
      <c r="AB22" s="11">
        <f t="shared" si="11"/>
        <v>-6.2227167679530524E-3</v>
      </c>
      <c r="AC22" s="11">
        <f t="shared" si="11"/>
        <v>3.8399347610427181E-3</v>
      </c>
      <c r="AD22" s="11">
        <f t="shared" si="11"/>
        <v>9.3065807311118551E-3</v>
      </c>
      <c r="AE22" s="11">
        <f t="shared" si="11"/>
        <v>-3.1377423166748519E-3</v>
      </c>
      <c r="AF22" s="11">
        <f t="shared" si="11"/>
        <v>-1.575229180477181E-2</v>
      </c>
      <c r="AG22" s="38">
        <f t="shared" si="9"/>
        <v>-6.7123253970830085E-5</v>
      </c>
      <c r="AH22" s="28"/>
      <c r="AI22" s="2">
        <v>40574</v>
      </c>
      <c r="AJ22" s="22">
        <f t="shared" si="10"/>
        <v>1.5693430656934289E-2</v>
      </c>
      <c r="AK22" s="22">
        <f t="shared" si="10"/>
        <v>-1.3199892448260701E-2</v>
      </c>
      <c r="AL22" s="22">
        <f t="shared" si="10"/>
        <v>-1.158786942394352E-3</v>
      </c>
      <c r="AM22" s="22">
        <f t="shared" si="10"/>
        <v>-3.7173127303491431E-3</v>
      </c>
      <c r="AN22" s="22">
        <f t="shared" si="10"/>
        <v>3.0170318088646751E-2</v>
      </c>
      <c r="AO22" s="22">
        <f t="shared" si="10"/>
        <v>-4.1521541444330401E-3</v>
      </c>
      <c r="AP22" s="22">
        <f t="shared" si="10"/>
        <v>1.966308172851372E-3</v>
      </c>
      <c r="AQ22" s="22">
        <f t="shared" si="10"/>
        <v>1.8462896675959749E-2</v>
      </c>
      <c r="AR22" s="22">
        <f t="shared" si="10"/>
        <v>-1.1101894950228289E-2</v>
      </c>
      <c r="AS22" s="22">
        <f t="shared" si="10"/>
        <v>1.7313123067062702E-2</v>
      </c>
      <c r="AT22" s="22">
        <f t="shared" si="10"/>
        <v>3.0080001902384823E-3</v>
      </c>
    </row>
    <row r="23" spans="1:46" x14ac:dyDescent="0.35">
      <c r="A23" s="2">
        <v>40086</v>
      </c>
      <c r="B23" s="35">
        <v>4.5896328293736348E-2</v>
      </c>
      <c r="C23" s="35">
        <v>-8.3120674187596721E-3</v>
      </c>
      <c r="D23" s="35">
        <v>-4.1093909172085219E-3</v>
      </c>
      <c r="E23" s="35">
        <v>-3.9989553366558406E-3</v>
      </c>
      <c r="F23" s="35">
        <v>2.797110530617675E-3</v>
      </c>
      <c r="G23" s="35">
        <v>-4.5151175044335634E-3</v>
      </c>
      <c r="H23" s="35">
        <v>-1.142580824408612E-2</v>
      </c>
      <c r="I23" s="35">
        <v>2.881421741962216E-2</v>
      </c>
      <c r="J23" s="35">
        <f>HLOOKUP($J$2,'Monthly Returns (strats)'!$D$1:$F$174,'Monthly Returns (strats)'!$A22,FALSE)</f>
        <v>4.1199720370421744E-3</v>
      </c>
      <c r="K23" s="35">
        <f>SUMPRODUCT(B23:J23,'Monthly Analysis'!$C$47:$K$47)</f>
        <v>4.6577250063073235E-2</v>
      </c>
      <c r="L23" s="35">
        <f>SUMPRODUCT(C23:J23,'Monthly Analysis'!$D$48:$K$48)</f>
        <v>1.2645690001970946E-3</v>
      </c>
      <c r="N23" s="1">
        <f t="shared" si="4"/>
        <v>0.85236375183371105</v>
      </c>
      <c r="O23" s="11">
        <f>(N22-MAX($N$3:$N22))/MAX($N$3:$N22)</f>
        <v>-0.16662171868561268</v>
      </c>
      <c r="P23" s="11">
        <f t="shared" si="6"/>
        <v>0.18794817746704617</v>
      </c>
      <c r="Q23" s="11"/>
      <c r="R23" s="1">
        <f t="shared" si="5"/>
        <v>1.2364971413942683</v>
      </c>
      <c r="S23" s="11">
        <f>(R22-MAX($R$3:$R22))/MAX($R$3:$R22)</f>
        <v>0</v>
      </c>
      <c r="T23" s="11">
        <f t="shared" si="7"/>
        <v>1.5635166880533458E-2</v>
      </c>
      <c r="V23" s="2">
        <v>40755</v>
      </c>
      <c r="W23" s="11">
        <f t="shared" si="11"/>
        <v>-1.63157160786499E-2</v>
      </c>
      <c r="X23" s="11">
        <f t="shared" si="11"/>
        <v>-8.5411544195601596E-4</v>
      </c>
      <c r="Y23" s="11">
        <f t="shared" si="11"/>
        <v>7.2564024079180278E-4</v>
      </c>
      <c r="Z23" s="11">
        <f t="shared" si="11"/>
        <v>2.4837851569321501E-3</v>
      </c>
      <c r="AA23" s="11">
        <f t="shared" si="11"/>
        <v>1.9163919732498619E-2</v>
      </c>
      <c r="AB23" s="11">
        <f t="shared" si="11"/>
        <v>-9.3537634686439164E-3</v>
      </c>
      <c r="AC23" s="11">
        <f t="shared" si="11"/>
        <v>-6.2337343292978584E-3</v>
      </c>
      <c r="AD23" s="11">
        <f t="shared" si="11"/>
        <v>6.5263392833909478E-3</v>
      </c>
      <c r="AE23" s="11">
        <f t="shared" si="11"/>
        <v>1.719330680607811E-3</v>
      </c>
      <c r="AF23" s="11">
        <f t="shared" si="11"/>
        <v>-1.4917681669327517E-2</v>
      </c>
      <c r="AG23" s="38">
        <f t="shared" si="9"/>
        <v>2.5963496173129971E-3</v>
      </c>
      <c r="AH23" s="28"/>
      <c r="AI23" s="2">
        <v>40602</v>
      </c>
      <c r="AJ23" s="22">
        <f t="shared" ref="AJ23:AT32" si="12">VLOOKUP($AI23,$A$3:$L$175,AJ$1,FALSE)</f>
        <v>2.9177146963708319E-2</v>
      </c>
      <c r="AK23" s="22">
        <f t="shared" si="12"/>
        <v>3.7221629567367738E-3</v>
      </c>
      <c r="AL23" s="22">
        <f t="shared" si="12"/>
        <v>-2.3113633807876339E-3</v>
      </c>
      <c r="AM23" s="22">
        <f t="shared" si="12"/>
        <v>-5.3933737148953442E-3</v>
      </c>
      <c r="AN23" s="22">
        <f t="shared" si="12"/>
        <v>-2.1770768156107491E-2</v>
      </c>
      <c r="AO23" s="22">
        <f t="shared" si="12"/>
        <v>1.063041642976548E-2</v>
      </c>
      <c r="AP23" s="22">
        <f t="shared" si="12"/>
        <v>-5.5982621482149053E-3</v>
      </c>
      <c r="AQ23" s="22">
        <f t="shared" si="12"/>
        <v>2.1678636516189509E-2</v>
      </c>
      <c r="AR23" s="22">
        <f t="shared" si="12"/>
        <v>-1.2826996436710041E-3</v>
      </c>
      <c r="AS23" s="22">
        <f t="shared" si="12"/>
        <v>2.947998961346333E-2</v>
      </c>
      <c r="AT23" s="22">
        <f t="shared" si="12"/>
        <v>5.6242206383073619E-4</v>
      </c>
    </row>
    <row r="24" spans="1:46" x14ac:dyDescent="0.35">
      <c r="A24" s="2">
        <v>40117</v>
      </c>
      <c r="B24" s="35">
        <v>-1.5487867836861071E-2</v>
      </c>
      <c r="C24" s="35">
        <v>-1.9648943869267081E-3</v>
      </c>
      <c r="D24" s="35">
        <v>-1.5951317305717969E-3</v>
      </c>
      <c r="E24" s="35">
        <v>2.0055978017841092E-3</v>
      </c>
      <c r="F24" s="35">
        <v>3.8640808645218093E-2</v>
      </c>
      <c r="G24" s="35">
        <v>-5.2671440374559841E-3</v>
      </c>
      <c r="H24" s="35">
        <v>1.012832935842467E-2</v>
      </c>
      <c r="I24" s="35">
        <v>1.8859043939336701E-2</v>
      </c>
      <c r="J24" s="35">
        <f>HLOOKUP($J$2,'Monthly Returns (strats)'!$D$1:$F$174,'Monthly Returns (strats)'!$A23,FALSE)</f>
        <v>9.2280054851925364E-3</v>
      </c>
      <c r="K24" s="35">
        <f>SUMPRODUCT(B24:J24,'Monthly Analysis'!$C$47:$K$47)</f>
        <v>-1.1070515346019235E-2</v>
      </c>
      <c r="L24" s="35">
        <f>SUMPRODUCT(C24:J24,'Monthly Analysis'!$D$48:$K$48)</f>
        <v>8.2036546258491289E-3</v>
      </c>
      <c r="N24" s="1">
        <f t="shared" si="4"/>
        <v>0.84292764583864543</v>
      </c>
      <c r="O24" s="11">
        <f>(N23-MAX($N$3:$N23))/MAX($N$3:$N23)</f>
        <v>-0.12780525007969828</v>
      </c>
      <c r="P24" s="11">
        <f t="shared" si="6"/>
        <v>7.6393870526999086E-2</v>
      </c>
      <c r="Q24" s="11"/>
      <c r="R24" s="1">
        <f t="shared" si="5"/>
        <v>1.2466409368881164</v>
      </c>
      <c r="S24" s="11">
        <f>(R23-MAX($R$3:$R23))/MAX($R$3:$R23)</f>
        <v>0</v>
      </c>
      <c r="T24" s="11">
        <f t="shared" si="7"/>
        <v>1.755008843425232E-2</v>
      </c>
      <c r="V24" s="2">
        <v>40786</v>
      </c>
      <c r="W24" s="11">
        <f t="shared" si="11"/>
        <v>-7.3008222285228297E-2</v>
      </c>
      <c r="X24" s="11">
        <f t="shared" si="11"/>
        <v>8.653746491592651E-2</v>
      </c>
      <c r="Y24" s="11">
        <f t="shared" si="11"/>
        <v>7.6613317629325772E-2</v>
      </c>
      <c r="Z24" s="11">
        <f t="shared" si="11"/>
        <v>1.833890742640398E-2</v>
      </c>
      <c r="AA24" s="11">
        <f t="shared" si="11"/>
        <v>-4.9951315863778017E-2</v>
      </c>
      <c r="AB24" s="11">
        <f t="shared" si="11"/>
        <v>-3.502090995244167E-2</v>
      </c>
      <c r="AC24" s="11">
        <f t="shared" si="11"/>
        <v>9.8091391562851182E-2</v>
      </c>
      <c r="AD24" s="11">
        <f t="shared" si="11"/>
        <v>5.9707382909908726E-3</v>
      </c>
      <c r="AE24" s="11">
        <f t="shared" si="11"/>
        <v>-1.367690561845603E-3</v>
      </c>
      <c r="AF24" s="11">
        <f t="shared" si="11"/>
        <v>-6.181741194187839E-2</v>
      </c>
      <c r="AG24" s="38">
        <f t="shared" si="9"/>
        <v>2.07829334947927E-2</v>
      </c>
      <c r="AH24" s="28"/>
      <c r="AI24" s="2">
        <v>40663</v>
      </c>
      <c r="AJ24" s="22">
        <f t="shared" si="12"/>
        <v>4.08919334544946E-2</v>
      </c>
      <c r="AK24" s="22">
        <f t="shared" si="12"/>
        <v>-4.9558232931726787E-3</v>
      </c>
      <c r="AL24" s="22">
        <f t="shared" si="12"/>
        <v>-9.7736224310729369E-4</v>
      </c>
      <c r="AM24" s="22">
        <f t="shared" si="12"/>
        <v>-5.3817117635994727E-3</v>
      </c>
      <c r="AN24" s="22">
        <f t="shared" si="12"/>
        <v>1.264202546357281E-2</v>
      </c>
      <c r="AO24" s="22">
        <f t="shared" si="12"/>
        <v>-3.2566031914704752E-4</v>
      </c>
      <c r="AP24" s="22">
        <f t="shared" si="12"/>
        <v>-1.5427477244471801E-3</v>
      </c>
      <c r="AQ24" s="22">
        <f t="shared" si="12"/>
        <v>1.691585366878923E-2</v>
      </c>
      <c r="AR24" s="22">
        <f t="shared" si="12"/>
        <v>3.9003368782593029E-3</v>
      </c>
      <c r="AS24" s="22">
        <f t="shared" si="12"/>
        <v>4.2371738259154336E-2</v>
      </c>
      <c r="AT24" s="22">
        <f t="shared" si="12"/>
        <v>2.7482089229395115E-3</v>
      </c>
    </row>
    <row r="25" spans="1:46" x14ac:dyDescent="0.35">
      <c r="A25" s="2">
        <v>40147</v>
      </c>
      <c r="B25" s="35">
        <v>4.1164132144729797E-2</v>
      </c>
      <c r="C25" s="35">
        <v>4.599728731538244E-3</v>
      </c>
      <c r="D25" s="35">
        <v>-3.3495156760022789E-3</v>
      </c>
      <c r="E25" s="35">
        <v>-1.1249569304866871E-2</v>
      </c>
      <c r="F25" s="35">
        <v>8.7038911099645792E-3</v>
      </c>
      <c r="G25" s="35">
        <v>4.7153486762412378E-3</v>
      </c>
      <c r="H25" s="35">
        <v>5.4576295664903176E-3</v>
      </c>
      <c r="I25" s="35">
        <v>5.6246510277788717E-3</v>
      </c>
      <c r="J25" s="35">
        <f>HLOOKUP($J$2,'Monthly Returns (strats)'!$D$1:$F$174,'Monthly Returns (strats)'!$A24,FALSE)</f>
        <v>7.0352631388685971E-3</v>
      </c>
      <c r="K25" s="35">
        <f>SUMPRODUCT(B25:J25,'Monthly Analysis'!$C$47:$K$47)</f>
        <v>4.2170993268322882E-2</v>
      </c>
      <c r="L25" s="35">
        <f>SUMPRODUCT(C25:J25,'Monthly Analysis'!$D$48:$K$48)</f>
        <v>1.869884943815727E-3</v>
      </c>
      <c r="N25" s="1">
        <f t="shared" si="4"/>
        <v>0.87847474191699026</v>
      </c>
      <c r="O25" s="11">
        <f>(N24-MAX($N$3:$N24))/MAX($N$3:$N24)</f>
        <v>-0.13746089544340839</v>
      </c>
      <c r="P25" s="11">
        <f t="shared" si="6"/>
        <v>7.8637703289753613E-2</v>
      </c>
      <c r="Q25" s="11"/>
      <c r="R25" s="1">
        <f t="shared" si="5"/>
        <v>1.2489720120063477</v>
      </c>
      <c r="S25" s="11">
        <f>(R24-MAX($R$3:$R24))/MAX($R$3:$R24)</f>
        <v>0</v>
      </c>
      <c r="T25" s="11">
        <f t="shared" si="7"/>
        <v>1.1366206544342505E-2</v>
      </c>
      <c r="V25" s="2">
        <v>40816</v>
      </c>
      <c r="W25" s="11">
        <f t="shared" si="11"/>
        <v>-9.4433399602385615E-2</v>
      </c>
      <c r="X25" s="11">
        <f t="shared" si="11"/>
        <v>3.0413564406278629E-2</v>
      </c>
      <c r="Y25" s="11">
        <f t="shared" si="11"/>
        <v>2.475637205546E-2</v>
      </c>
      <c r="Z25" s="11">
        <f t="shared" si="11"/>
        <v>2.0829873226945409E-2</v>
      </c>
      <c r="AA25" s="11">
        <f t="shared" si="11"/>
        <v>-7.335428951519651E-3</v>
      </c>
      <c r="AB25" s="11">
        <f t="shared" si="11"/>
        <v>1.4596041049110831E-3</v>
      </c>
      <c r="AC25" s="11">
        <f t="shared" si="11"/>
        <v>-8.9204913561155008E-3</v>
      </c>
      <c r="AD25" s="11">
        <f t="shared" si="11"/>
        <v>1.6597288924616489E-2</v>
      </c>
      <c r="AE25" s="11">
        <f t="shared" si="11"/>
        <v>6.0311171443653722E-2</v>
      </c>
      <c r="AF25" s="11">
        <f t="shared" si="11"/>
        <v>-8.5138335782127539E-2</v>
      </c>
      <c r="AG25" s="38">
        <f t="shared" si="9"/>
        <v>1.7262261380479278E-2</v>
      </c>
      <c r="AH25" s="28"/>
      <c r="AI25" s="2">
        <v>40847</v>
      </c>
      <c r="AJ25" s="22">
        <f t="shared" si="12"/>
        <v>0.1071519040783584</v>
      </c>
      <c r="AK25" s="22">
        <f t="shared" si="12"/>
        <v>-1.0013089245186849E-2</v>
      </c>
      <c r="AL25" s="22">
        <f t="shared" si="12"/>
        <v>-2.2891869113276338E-2</v>
      </c>
      <c r="AM25" s="22">
        <f t="shared" si="12"/>
        <v>-2.0450997355264011E-2</v>
      </c>
      <c r="AN25" s="22">
        <f t="shared" si="12"/>
        <v>-1.517647657336784E-3</v>
      </c>
      <c r="AO25" s="22">
        <f t="shared" si="12"/>
        <v>6.0188392367142018E-3</v>
      </c>
      <c r="AP25" s="22">
        <f t="shared" si="12"/>
        <v>1.7791839797940408E-2</v>
      </c>
      <c r="AQ25" s="22">
        <f t="shared" si="12"/>
        <v>1.553627295097388E-2</v>
      </c>
      <c r="AR25" s="22">
        <f t="shared" si="12"/>
        <v>4.4357049854013564E-3</v>
      </c>
      <c r="AS25" s="22">
        <f t="shared" si="12"/>
        <v>0.10466146976916539</v>
      </c>
      <c r="AT25" s="22">
        <f t="shared" si="12"/>
        <v>-4.6250922885013156E-3</v>
      </c>
    </row>
    <row r="26" spans="1:46" x14ac:dyDescent="0.35">
      <c r="A26" s="2">
        <v>40178</v>
      </c>
      <c r="B26" s="35">
        <v>2.0733652312599601E-2</v>
      </c>
      <c r="C26" s="35">
        <v>-1.526378532526129E-2</v>
      </c>
      <c r="D26" s="35">
        <v>-2.2986828182580692E-3</v>
      </c>
      <c r="E26" s="35">
        <v>-1.1092090046187499E-3</v>
      </c>
      <c r="F26" s="35">
        <v>3.6278412322052943E-2</v>
      </c>
      <c r="G26" s="35">
        <v>9.6447793326159825E-4</v>
      </c>
      <c r="H26" s="35">
        <v>2.957273731593713E-3</v>
      </c>
      <c r="I26" s="35">
        <v>2.2748521455544731E-2</v>
      </c>
      <c r="J26" s="35">
        <f>HLOOKUP($J$2,'Monthly Returns (strats)'!$D$1:$F$174,'Monthly Returns (strats)'!$A25,FALSE)</f>
        <v>-7.2193723082764061E-3</v>
      </c>
      <c r="K26" s="35">
        <f>SUMPRODUCT(B26:J26,'Monthly Analysis'!$C$47:$K$47)</f>
        <v>2.3647090476977824E-2</v>
      </c>
      <c r="L26" s="35">
        <f>SUMPRODUCT(C26:J26,'Monthly Analysis'!$D$48:$K$48)</f>
        <v>5.4106708767024097E-3</v>
      </c>
      <c r="N26" s="1">
        <f t="shared" si="4"/>
        <v>0.89924811362084112</v>
      </c>
      <c r="O26" s="11">
        <f>(N25-MAX($N$3:$N25))/MAX($N$3:$N25)</f>
        <v>-0.10108676467148706</v>
      </c>
      <c r="P26" s="11">
        <f t="shared" si="6"/>
        <v>5.5005109832822585E-2</v>
      </c>
      <c r="Q26" s="11"/>
      <c r="R26" s="1">
        <f t="shared" si="5"/>
        <v>1.2557297884975267</v>
      </c>
      <c r="S26" s="11">
        <f>(R25-MAX($R$3:$R25))/MAX($R$3:$R25)</f>
        <v>0</v>
      </c>
      <c r="T26" s="11">
        <f t="shared" si="7"/>
        <v>1.5554137942908497E-2</v>
      </c>
      <c r="V26" s="2">
        <v>40877</v>
      </c>
      <c r="W26" s="11">
        <f t="shared" si="11"/>
        <v>-2.99725442342893E-2</v>
      </c>
      <c r="X26" s="11">
        <f t="shared" si="11"/>
        <v>6.3237930166066816E-3</v>
      </c>
      <c r="Y26" s="11">
        <f t="shared" si="11"/>
        <v>-1.281725350620877E-3</v>
      </c>
      <c r="Z26" s="11">
        <f t="shared" si="11"/>
        <v>-4.0525272038028906E-3</v>
      </c>
      <c r="AA26" s="11">
        <f t="shared" si="11"/>
        <v>2.3175734604794909E-2</v>
      </c>
      <c r="AB26" s="11">
        <f t="shared" si="11"/>
        <v>8.0575925594705833E-3</v>
      </c>
      <c r="AC26" s="11">
        <f t="shared" si="11"/>
        <v>1.287840457921385E-2</v>
      </c>
      <c r="AD26" s="11">
        <f t="shared" si="11"/>
        <v>4.5049312797990522E-3</v>
      </c>
      <c r="AE26" s="11">
        <f t="shared" si="11"/>
        <v>1.2332355303192429E-2</v>
      </c>
      <c r="AF26" s="11">
        <f t="shared" si="11"/>
        <v>-2.6449994513905305E-2</v>
      </c>
      <c r="AG26" s="38">
        <f t="shared" si="9"/>
        <v>6.5418780521417016E-3</v>
      </c>
      <c r="AH26" s="28"/>
      <c r="AI26" s="2">
        <v>40939</v>
      </c>
      <c r="AJ26" s="22">
        <f t="shared" si="12"/>
        <v>5.8137702851740913E-2</v>
      </c>
      <c r="AK26" s="22">
        <f t="shared" si="12"/>
        <v>-1.9207420763926789E-2</v>
      </c>
      <c r="AL26" s="22">
        <f t="shared" si="12"/>
        <v>-2.0365654338819761E-3</v>
      </c>
      <c r="AM26" s="22">
        <f t="shared" si="12"/>
        <v>-5.5023350551577366E-3</v>
      </c>
      <c r="AN26" s="22">
        <f t="shared" si="12"/>
        <v>-1.6113268506973949E-2</v>
      </c>
      <c r="AO26" s="22">
        <f t="shared" si="12"/>
        <v>7.0470541366030037E-3</v>
      </c>
      <c r="AP26" s="22">
        <f t="shared" si="12"/>
        <v>1.1959840510389339E-3</v>
      </c>
      <c r="AQ26" s="22">
        <f t="shared" si="12"/>
        <v>1.352884835728585E-2</v>
      </c>
      <c r="AR26" s="22">
        <f t="shared" si="12"/>
        <v>1.3519596057949279E-3</v>
      </c>
      <c r="AS26" s="22">
        <f t="shared" si="12"/>
        <v>5.6459406481828234E-2</v>
      </c>
      <c r="AT26" s="22">
        <f t="shared" si="12"/>
        <v>-3.1168361155521278E-3</v>
      </c>
    </row>
    <row r="27" spans="1:46" x14ac:dyDescent="0.35">
      <c r="A27" s="2">
        <v>40209</v>
      </c>
      <c r="B27" s="35">
        <v>-4.325657894736834E-2</v>
      </c>
      <c r="C27" s="35">
        <v>-1.1786935055070219E-2</v>
      </c>
      <c r="D27" s="35">
        <v>-5.5095148446837605E-4</v>
      </c>
      <c r="E27" s="35">
        <v>1.114716190668452E-2</v>
      </c>
      <c r="F27" s="35">
        <v>1.5021762204888231E-2</v>
      </c>
      <c r="G27" s="35">
        <v>6.727634058002252E-3</v>
      </c>
      <c r="H27" s="35">
        <v>-3.1591650537454719E-5</v>
      </c>
      <c r="I27" s="35">
        <v>3.7746357383442891E-3</v>
      </c>
      <c r="J27" s="35">
        <f>HLOOKUP($J$2,'Monthly Returns (strats)'!$D$1:$F$174,'Monthly Returns (strats)'!$A26,FALSE)</f>
        <v>3.8321631767286308E-3</v>
      </c>
      <c r="K27" s="35">
        <f>SUMPRODUCT(B27:J27,'Monthly Analysis'!$C$47:$K$47)</f>
        <v>-4.1248597934061146E-2</v>
      </c>
      <c r="L27" s="35">
        <f>SUMPRODUCT(C27:J27,'Monthly Analysis'!$D$48:$K$48)</f>
        <v>3.7291075961419363E-3</v>
      </c>
      <c r="N27" s="1">
        <f t="shared" si="4"/>
        <v>0.86215538973913219</v>
      </c>
      <c r="O27" s="11">
        <f>(N26-MAX($N$3:$N26))/MAX($N$3:$N26)</f>
        <v>-7.9830082064720809E-2</v>
      </c>
      <c r="P27" s="11">
        <f t="shared" si="6"/>
        <v>2.2810669451180043E-2</v>
      </c>
      <c r="Q27" s="11"/>
      <c r="R27" s="1">
        <f t="shared" si="5"/>
        <v>1.2604125399905144</v>
      </c>
      <c r="S27" s="11">
        <f>(R26-MAX($R$3:$R26))/MAX($R$3:$R26)</f>
        <v>0</v>
      </c>
      <c r="T27" s="11">
        <f t="shared" si="7"/>
        <v>1.1046968453302108E-2</v>
      </c>
      <c r="V27" s="2">
        <v>40908</v>
      </c>
      <c r="W27" s="11">
        <f t="shared" si="11"/>
        <v>-1.9655633304505038E-3</v>
      </c>
      <c r="X27" s="11">
        <f t="shared" si="11"/>
        <v>-3.152515737736894E-2</v>
      </c>
      <c r="Y27" s="11">
        <f t="shared" si="11"/>
        <v>-3.418280223218551E-3</v>
      </c>
      <c r="Z27" s="11">
        <f t="shared" si="11"/>
        <v>1.0258544772385749E-3</v>
      </c>
      <c r="AA27" s="11">
        <f t="shared" si="11"/>
        <v>2.7988168985366392E-3</v>
      </c>
      <c r="AB27" s="11">
        <f t="shared" si="11"/>
        <v>2.0759219666259821E-3</v>
      </c>
      <c r="AC27" s="11">
        <f t="shared" si="11"/>
        <v>-1.3689918035764139E-3</v>
      </c>
      <c r="AD27" s="11">
        <f t="shared" si="11"/>
        <v>1.515375246371398E-2</v>
      </c>
      <c r="AE27" s="11">
        <f t="shared" si="11"/>
        <v>5.8337837295057149E-3</v>
      </c>
      <c r="AF27" s="11">
        <f t="shared" si="11"/>
        <v>-2.9016416332519035E-3</v>
      </c>
      <c r="AG27" s="38">
        <f t="shared" si="9"/>
        <v>-1.7384311337740287E-3</v>
      </c>
      <c r="AH27" s="28"/>
      <c r="AI27" s="2">
        <v>40968</v>
      </c>
      <c r="AJ27" s="22">
        <f t="shared" si="12"/>
        <v>5.0327575938058589E-2</v>
      </c>
      <c r="AK27" s="22">
        <f t="shared" si="12"/>
        <v>7.9591552078854821E-3</v>
      </c>
      <c r="AL27" s="22">
        <f t="shared" si="12"/>
        <v>-1.482360594498022E-3</v>
      </c>
      <c r="AM27" s="22">
        <f t="shared" si="12"/>
        <v>-5.0565988051372024E-3</v>
      </c>
      <c r="AN27" s="22">
        <f t="shared" si="12"/>
        <v>2.4253282880733779E-2</v>
      </c>
      <c r="AO27" s="22">
        <f t="shared" si="12"/>
        <v>2.7252507670305631E-4</v>
      </c>
      <c r="AP27" s="22">
        <f t="shared" si="12"/>
        <v>8.2673500091092755E-3</v>
      </c>
      <c r="AQ27" s="22">
        <f t="shared" si="12"/>
        <v>2.4000526429026621E-2</v>
      </c>
      <c r="AR27" s="22">
        <f t="shared" si="12"/>
        <v>1.0369785490462751E-3</v>
      </c>
      <c r="AS27" s="22">
        <f t="shared" si="12"/>
        <v>5.433998107828087E-2</v>
      </c>
      <c r="AT27" s="22">
        <f t="shared" si="12"/>
        <v>7.4516095461270946E-3</v>
      </c>
    </row>
    <row r="28" spans="1:46" x14ac:dyDescent="0.35">
      <c r="A28" s="2">
        <v>40237</v>
      </c>
      <c r="B28" s="35">
        <v>1.272133402097286E-2</v>
      </c>
      <c r="C28" s="35">
        <v>-7.284878928040861E-3</v>
      </c>
      <c r="D28" s="35">
        <v>-3.9781057025879418E-3</v>
      </c>
      <c r="E28" s="35">
        <v>-1.169638026915654E-2</v>
      </c>
      <c r="F28" s="35">
        <v>-1.2557177924413829E-2</v>
      </c>
      <c r="G28" s="35">
        <v>-8.8703543868947632E-3</v>
      </c>
      <c r="H28" s="35">
        <v>-5.8179617546416651E-3</v>
      </c>
      <c r="I28" s="35">
        <v>3.1629608710803002E-3</v>
      </c>
      <c r="J28" s="35">
        <f>HLOOKUP($J$2,'Monthly Returns (strats)'!$D$1:$F$174,'Monthly Returns (strats)'!$A27,FALSE)</f>
        <v>-1.08507146085568E-4</v>
      </c>
      <c r="K28" s="35">
        <f>SUMPRODUCT(B28:J28,'Monthly Analysis'!$C$47:$K$47)</f>
        <v>9.3577027304064114E-3</v>
      </c>
      <c r="L28" s="35">
        <f>SUMPRODUCT(C28:J28,'Monthly Analysis'!$D$48:$K$48)</f>
        <v>-6.246743825337687E-3</v>
      </c>
      <c r="N28" s="1">
        <f t="shared" si="4"/>
        <v>0.87022318358372863</v>
      </c>
      <c r="O28" s="11">
        <f>(N27-MAX($N$3:$N27))/MAX($N$3:$N27)</f>
        <v>-0.11778580104065109</v>
      </c>
      <c r="P28" s="11">
        <f t="shared" si="6"/>
        <v>-9.3930513189887099E-3</v>
      </c>
      <c r="Q28" s="11"/>
      <c r="R28" s="1">
        <f t="shared" si="5"/>
        <v>1.2525390657389504</v>
      </c>
      <c r="S28" s="11">
        <f>(R27-MAX($R$3:$R27))/MAX($R$3:$R27)</f>
        <v>0</v>
      </c>
      <c r="T28" s="11">
        <f t="shared" si="7"/>
        <v>2.8559917262458434E-3</v>
      </c>
      <c r="V28" s="2">
        <v>41029</v>
      </c>
      <c r="W28" s="11">
        <f t="shared" si="11"/>
        <v>-1.14076473487783E-2</v>
      </c>
      <c r="X28" s="11">
        <f t="shared" si="11"/>
        <v>-3.6642777251665311E-3</v>
      </c>
      <c r="Y28" s="11">
        <f t="shared" si="11"/>
        <v>-2.3291273067832519E-3</v>
      </c>
      <c r="Z28" s="11">
        <f t="shared" si="11"/>
        <v>-3.0868375098247469E-5</v>
      </c>
      <c r="AA28" s="11">
        <f t="shared" si="11"/>
        <v>6.5826119447311652E-3</v>
      </c>
      <c r="AB28" s="11">
        <f t="shared" si="11"/>
        <v>8.3927822073004421E-4</v>
      </c>
      <c r="AC28" s="11">
        <f t="shared" si="11"/>
        <v>2.297440773508796E-4</v>
      </c>
      <c r="AD28" s="11">
        <f t="shared" si="11"/>
        <v>2.1060019626575351E-4</v>
      </c>
      <c r="AE28" s="11">
        <f t="shared" si="11"/>
        <v>8.1064894976543567E-3</v>
      </c>
      <c r="AF28" s="11">
        <f t="shared" si="11"/>
        <v>-1.1012523049074607E-2</v>
      </c>
      <c r="AG28" s="38">
        <f t="shared" si="9"/>
        <v>7.3380227087828809E-4</v>
      </c>
      <c r="AH28" s="28"/>
      <c r="AI28" s="2">
        <v>40999</v>
      </c>
      <c r="AJ28" s="22">
        <f t="shared" si="12"/>
        <v>6.5920045364331603E-3</v>
      </c>
      <c r="AK28" s="22">
        <f t="shared" si="12"/>
        <v>-1.3662139527374721E-2</v>
      </c>
      <c r="AL28" s="22">
        <f t="shared" si="12"/>
        <v>-1.335799973299356E-3</v>
      </c>
      <c r="AM28" s="22">
        <f t="shared" si="12"/>
        <v>-4.597882912912632E-3</v>
      </c>
      <c r="AN28" s="22">
        <f t="shared" si="12"/>
        <v>-3.7320348173072317E-2</v>
      </c>
      <c r="AO28" s="22">
        <f t="shared" si="12"/>
        <v>5.2908192860030567E-3</v>
      </c>
      <c r="AP28" s="22">
        <f t="shared" si="12"/>
        <v>1.3535951397495969E-2</v>
      </c>
      <c r="AQ28" s="22">
        <f t="shared" si="12"/>
        <v>1.229630121568788E-2</v>
      </c>
      <c r="AR28" s="22">
        <f t="shared" si="12"/>
        <v>-6.4772885382757828E-3</v>
      </c>
      <c r="AS28" s="22">
        <f t="shared" si="12"/>
        <v>3.5521848058134046E-3</v>
      </c>
      <c r="AT28" s="22">
        <f t="shared" si="12"/>
        <v>-5.6453794997224039E-3</v>
      </c>
    </row>
    <row r="29" spans="1:46" x14ac:dyDescent="0.35">
      <c r="A29" s="2">
        <v>40268</v>
      </c>
      <c r="B29" s="35">
        <v>6.433542692242411E-2</v>
      </c>
      <c r="C29" s="35">
        <v>1.7992574554490659E-3</v>
      </c>
      <c r="D29" s="35">
        <v>-1.0581968325972251E-3</v>
      </c>
      <c r="E29" s="35">
        <v>-1.2895562941469761E-2</v>
      </c>
      <c r="F29" s="35">
        <v>-1.55999456462759E-2</v>
      </c>
      <c r="G29" s="35">
        <v>3.5350617773604038E-3</v>
      </c>
      <c r="H29" s="35">
        <v>-2.73427983292085E-3</v>
      </c>
      <c r="I29" s="35">
        <v>2.327016740919579E-2</v>
      </c>
      <c r="J29" s="35">
        <f>HLOOKUP($J$2,'Monthly Returns (strats)'!$D$1:$F$174,'Monthly Returns (strats)'!$A28,FALSE)</f>
        <v>4.4729887498100576E-3</v>
      </c>
      <c r="K29" s="35">
        <f>SUMPRODUCT(B29:J29,'Monthly Analysis'!$C$47:$K$47)</f>
        <v>6.4361515878592415E-2</v>
      </c>
      <c r="L29" s="35">
        <f>SUMPRODUCT(C29:J29,'Monthly Analysis'!$D$48:$K$48)</f>
        <v>4.8450918598268915E-5</v>
      </c>
      <c r="N29" s="1">
        <f t="shared" si="4"/>
        <v>0.92623206683187198</v>
      </c>
      <c r="O29" s="11">
        <f>(N28-MAX($N$3:$N28))/MAX($N$3:$N28)</f>
        <v>-0.10953030282224593</v>
      </c>
      <c r="P29" s="11">
        <f t="shared" si="6"/>
        <v>3.0007239161591759E-2</v>
      </c>
      <c r="Q29" s="11"/>
      <c r="R29" s="1">
        <f t="shared" si="5"/>
        <v>1.2525997524072656</v>
      </c>
      <c r="S29" s="11">
        <f>(R28-MAX($R$3:$R28))/MAX($R$3:$R28)</f>
        <v>-6.2467438253377685E-3</v>
      </c>
      <c r="T29" s="11">
        <f t="shared" si="7"/>
        <v>-2.4926032008893984E-3</v>
      </c>
      <c r="V29" s="2">
        <v>41060</v>
      </c>
      <c r="W29" s="11">
        <f t="shared" ref="W29:AF38" si="13">VLOOKUP($V29,$A$3:$L$175,W$1,FALSE)</f>
        <v>-8.9678752047866572E-2</v>
      </c>
      <c r="X29" s="11">
        <f t="shared" si="13"/>
        <v>2.2901621790765159E-3</v>
      </c>
      <c r="Y29" s="11">
        <f t="shared" si="13"/>
        <v>1.931050324457839E-3</v>
      </c>
      <c r="Z29" s="11">
        <f t="shared" si="13"/>
        <v>1.9776264280821469E-2</v>
      </c>
      <c r="AA29" s="11">
        <f t="shared" si="13"/>
        <v>-5.0400968449645291E-2</v>
      </c>
      <c r="AB29" s="11">
        <f t="shared" si="13"/>
        <v>3.6250873515029092E-3</v>
      </c>
      <c r="AC29" s="11">
        <f t="shared" si="13"/>
        <v>2.4016523073870921E-3</v>
      </c>
      <c r="AD29" s="11">
        <f t="shared" si="13"/>
        <v>1.082277679991916E-2</v>
      </c>
      <c r="AE29" s="11">
        <f t="shared" si="13"/>
        <v>2.876231814750696E-2</v>
      </c>
      <c r="AF29" s="11">
        <f t="shared" si="13"/>
        <v>-8.9408851492647545E-2</v>
      </c>
      <c r="AG29" s="38">
        <f t="shared" si="9"/>
        <v>5.0124388826390184E-4</v>
      </c>
      <c r="AH29" s="28"/>
      <c r="AI29" s="2">
        <v>41090</v>
      </c>
      <c r="AJ29" s="22">
        <f t="shared" si="12"/>
        <v>4.9374021909233352E-2</v>
      </c>
      <c r="AK29" s="22">
        <f t="shared" si="12"/>
        <v>-1.354566980527361E-2</v>
      </c>
      <c r="AL29" s="22">
        <f t="shared" si="12"/>
        <v>-7.0605029853723078E-3</v>
      </c>
      <c r="AM29" s="22">
        <f t="shared" si="12"/>
        <v>-1.1916658946393269E-2</v>
      </c>
      <c r="AN29" s="22">
        <f t="shared" si="12"/>
        <v>3.011816065992387E-2</v>
      </c>
      <c r="AO29" s="22">
        <f t="shared" si="12"/>
        <v>1.610165803559882E-3</v>
      </c>
      <c r="AP29" s="22">
        <f t="shared" si="12"/>
        <v>1.6559866597170899E-2</v>
      </c>
      <c r="AQ29" s="22">
        <f t="shared" si="12"/>
        <v>1.128498227616785E-2</v>
      </c>
      <c r="AR29" s="22">
        <f t="shared" si="12"/>
        <v>-2.2446218241363169E-2</v>
      </c>
      <c r="AS29" s="22">
        <f t="shared" si="12"/>
        <v>4.9500345661916467E-2</v>
      </c>
      <c r="AT29" s="22">
        <f t="shared" si="12"/>
        <v>2.3460125498292526E-4</v>
      </c>
    </row>
    <row r="30" spans="1:46" x14ac:dyDescent="0.35">
      <c r="A30" s="2">
        <v>40298</v>
      </c>
      <c r="B30" s="35">
        <v>1.7543859649122859E-3</v>
      </c>
      <c r="C30" s="35">
        <v>1.7277209213352181E-2</v>
      </c>
      <c r="D30" s="35">
        <v>-1.4518649989406769E-3</v>
      </c>
      <c r="E30" s="35">
        <v>-3.848804693434738E-3</v>
      </c>
      <c r="F30" s="35">
        <v>4.8704212555280978E-2</v>
      </c>
      <c r="G30" s="35">
        <v>-3.8233196724831719E-3</v>
      </c>
      <c r="H30" s="35">
        <v>5.0877233977919536E-3</v>
      </c>
      <c r="I30" s="35">
        <v>4.381510937907329E-3</v>
      </c>
      <c r="J30" s="35">
        <f>HLOOKUP($J$2,'Monthly Returns (strats)'!$D$1:$F$174,'Monthly Returns (strats)'!$A29,FALSE)</f>
        <v>7.7622201580151984E-3</v>
      </c>
      <c r="K30" s="35">
        <f>SUMPRODUCT(B30:J30,'Monthly Analysis'!$C$47:$K$47)</f>
        <v>6.8335411972509259E-3</v>
      </c>
      <c r="L30" s="35">
        <f>SUMPRODUCT(C30:J30,'Monthly Analysis'!$D$48:$K$48)</f>
        <v>9.4327168600574739E-3</v>
      </c>
      <c r="N30" s="1">
        <f t="shared" si="4"/>
        <v>0.93256151181878244</v>
      </c>
      <c r="O30" s="11">
        <f>(N29-MAX($N$3:$N29))/MAX($N$3:$N29)</f>
        <v>-5.2218323267934581E-2</v>
      </c>
      <c r="P30" s="11">
        <f t="shared" si="6"/>
        <v>8.1662914733912961E-2</v>
      </c>
      <c r="Q30" s="11"/>
      <c r="R30" s="1">
        <f t="shared" si="5"/>
        <v>1.2644151712107015</v>
      </c>
      <c r="S30" s="11">
        <f>(R29-MAX($R$3:$R29))/MAX($R$3:$R29)</f>
        <v>-6.1985955672160861E-3</v>
      </c>
      <c r="T30" s="11">
        <f t="shared" si="7"/>
        <v>3.1756516959258185E-3</v>
      </c>
      <c r="V30" s="2">
        <v>41213</v>
      </c>
      <c r="W30" s="11">
        <f t="shared" si="13"/>
        <v>-6.6303740926855204E-3</v>
      </c>
      <c r="X30" s="11">
        <f t="shared" si="13"/>
        <v>-1.617767723358687E-2</v>
      </c>
      <c r="Y30" s="11">
        <f t="shared" si="13"/>
        <v>-2.9918662983641209E-4</v>
      </c>
      <c r="Z30" s="11">
        <f t="shared" si="13"/>
        <v>5.1868861075607953E-3</v>
      </c>
      <c r="AA30" s="11">
        <f t="shared" si="13"/>
        <v>9.6359015433319451E-4</v>
      </c>
      <c r="AB30" s="11">
        <f t="shared" si="13"/>
        <v>-3.8942157914745312E-4</v>
      </c>
      <c r="AC30" s="11">
        <f t="shared" si="13"/>
        <v>2.3432919614951859E-3</v>
      </c>
      <c r="AD30" s="11">
        <f t="shared" si="13"/>
        <v>1.5874883472192729E-2</v>
      </c>
      <c r="AE30" s="11">
        <f t="shared" si="13"/>
        <v>-1.6238329207144411E-3</v>
      </c>
      <c r="AF30" s="11">
        <f t="shared" si="13"/>
        <v>-6.2566676185260234E-3</v>
      </c>
      <c r="AG30" s="38">
        <f t="shared" si="9"/>
        <v>6.9402630915335085E-4</v>
      </c>
      <c r="AH30" s="28"/>
      <c r="AI30" s="2">
        <v>41121</v>
      </c>
      <c r="AJ30" s="22">
        <f t="shared" si="12"/>
        <v>1.372008053090723E-2</v>
      </c>
      <c r="AK30" s="22">
        <f t="shared" si="12"/>
        <v>-7.2476023471630402E-3</v>
      </c>
      <c r="AL30" s="22">
        <f t="shared" si="12"/>
        <v>-1.7709426864145339E-3</v>
      </c>
      <c r="AM30" s="22">
        <f t="shared" si="12"/>
        <v>-5.9829996356628454E-3</v>
      </c>
      <c r="AN30" s="22">
        <f t="shared" si="12"/>
        <v>4.4788773640478067E-3</v>
      </c>
      <c r="AO30" s="22">
        <f t="shared" si="12"/>
        <v>-3.5974973931177661E-3</v>
      </c>
      <c r="AP30" s="22">
        <f t="shared" si="12"/>
        <v>-1.8206375387101129E-2</v>
      </c>
      <c r="AQ30" s="22">
        <f t="shared" si="12"/>
        <v>-7.7278726130378702E-4</v>
      </c>
      <c r="AR30" s="22">
        <f t="shared" si="12"/>
        <v>1.946634478277254E-3</v>
      </c>
      <c r="AS30" s="22">
        <f t="shared" si="12"/>
        <v>1.2265160204841502E-2</v>
      </c>
      <c r="AT30" s="22">
        <f t="shared" si="12"/>
        <v>-2.7019948912649218E-3</v>
      </c>
    </row>
    <row r="31" spans="1:46" x14ac:dyDescent="0.35">
      <c r="A31" s="2">
        <v>40329</v>
      </c>
      <c r="B31" s="35">
        <v>-9.4809743671389946E-2</v>
      </c>
      <c r="C31" s="35">
        <v>2.425100622444076E-2</v>
      </c>
      <c r="D31" s="35">
        <v>1.099209040271765E-2</v>
      </c>
      <c r="E31" s="35">
        <v>1.460497650800097E-2</v>
      </c>
      <c r="F31" s="35">
        <v>-4.2330890273309198E-2</v>
      </c>
      <c r="G31" s="35">
        <v>-2.8202784054646161E-2</v>
      </c>
      <c r="H31" s="35">
        <v>5.7988964413333566E-3</v>
      </c>
      <c r="I31" s="35">
        <v>-1.410911974086085E-2</v>
      </c>
      <c r="J31" s="35">
        <f>HLOOKUP($J$2,'Monthly Returns (strats)'!$D$1:$F$174,'Monthly Returns (strats)'!$A30,FALSE)</f>
        <v>1.3546621247873871E-2</v>
      </c>
      <c r="K31" s="35">
        <f>SUMPRODUCT(B31:J31,'Monthly Analysis'!$C$47:$K$47)</f>
        <v>-9.6642333178982798E-2</v>
      </c>
      <c r="L31" s="35">
        <f>SUMPRODUCT(C31:J31,'Monthly Analysis'!$D$48:$K$48)</f>
        <v>-3.4033805141010193E-3</v>
      </c>
      <c r="N31" s="1">
        <f t="shared" si="4"/>
        <v>0.84243659148369576</v>
      </c>
      <c r="O31" s="11">
        <f>(N30-MAX($N$3:$N30))/MAX($N$3:$N30)</f>
        <v>-4.5741618133986466E-2</v>
      </c>
      <c r="P31" s="11">
        <f t="shared" si="6"/>
        <v>-3.1930420407329185E-2</v>
      </c>
      <c r="Q31" s="11"/>
      <c r="R31" s="1">
        <f t="shared" si="5"/>
        <v>1.2601118852552693</v>
      </c>
      <c r="S31" s="11">
        <f>(R30-MAX($R$3:$R30))/MAX($R$3:$R30)</f>
        <v>0</v>
      </c>
      <c r="T31" s="11">
        <f t="shared" si="7"/>
        <v>6.0459747112568962E-3</v>
      </c>
      <c r="V31" s="2">
        <v>41333</v>
      </c>
      <c r="W31" s="11">
        <f t="shared" si="13"/>
        <v>-1.297016861218081E-4</v>
      </c>
      <c r="X31" s="11">
        <f t="shared" si="13"/>
        <v>2.0386724215919472E-3</v>
      </c>
      <c r="Y31" s="11">
        <f t="shared" si="13"/>
        <v>-2.7194422614555962E-3</v>
      </c>
      <c r="Z31" s="11">
        <f t="shared" si="13"/>
        <v>-3.40833941801244E-3</v>
      </c>
      <c r="AA31" s="11">
        <f t="shared" si="13"/>
        <v>2.4601666891835822E-2</v>
      </c>
      <c r="AB31" s="11">
        <f t="shared" si="13"/>
        <v>-6.0737749794703699E-4</v>
      </c>
      <c r="AC31" s="11">
        <f t="shared" si="13"/>
        <v>1.337468635431871E-2</v>
      </c>
      <c r="AD31" s="11">
        <f t="shared" si="13"/>
        <v>-4.8524361902499537E-3</v>
      </c>
      <c r="AE31" s="11">
        <f t="shared" si="13"/>
        <v>1.1683509125471669E-2</v>
      </c>
      <c r="AF31" s="11">
        <f t="shared" si="13"/>
        <v>1.6824759701639113E-3</v>
      </c>
      <c r="AG31" s="38">
        <f t="shared" si="9"/>
        <v>3.3654727902449077E-3</v>
      </c>
      <c r="AH31" s="28"/>
      <c r="AI31" s="2">
        <v>41152</v>
      </c>
      <c r="AJ31" s="22">
        <f t="shared" si="12"/>
        <v>2.1772710555351349E-2</v>
      </c>
      <c r="AK31" s="22">
        <f t="shared" si="12"/>
        <v>8.2788302042802187E-4</v>
      </c>
      <c r="AL31" s="22">
        <f t="shared" si="12"/>
        <v>-1.114103470528871E-3</v>
      </c>
      <c r="AM31" s="22">
        <f t="shared" si="12"/>
        <v>-4.4087536868731014E-3</v>
      </c>
      <c r="AN31" s="22">
        <f t="shared" si="12"/>
        <v>1.147708949781686E-2</v>
      </c>
      <c r="AO31" s="22">
        <f t="shared" si="12"/>
        <v>2.520363490485122E-3</v>
      </c>
      <c r="AP31" s="22">
        <f t="shared" si="12"/>
        <v>-9.3867912687903843E-3</v>
      </c>
      <c r="AQ31" s="22">
        <f t="shared" si="12"/>
        <v>1.5713771995621451E-2</v>
      </c>
      <c r="AR31" s="22">
        <f t="shared" si="12"/>
        <v>5.406074849378939E-5</v>
      </c>
      <c r="AS31" s="22">
        <f t="shared" si="12"/>
        <v>2.3497176519687236E-2</v>
      </c>
      <c r="AT31" s="22">
        <f t="shared" si="12"/>
        <v>3.2025796480523662E-3</v>
      </c>
    </row>
    <row r="32" spans="1:46" x14ac:dyDescent="0.35">
      <c r="A32" s="2">
        <v>40359</v>
      </c>
      <c r="B32" s="35">
        <v>-3.0867997537595619E-2</v>
      </c>
      <c r="C32" s="35">
        <v>-4.9161737666217897E-3</v>
      </c>
      <c r="D32" s="35">
        <v>-4.6724605177073109E-5</v>
      </c>
      <c r="E32" s="35">
        <v>2.512077075156971E-2</v>
      </c>
      <c r="F32" s="35">
        <v>1.4906776932318309E-2</v>
      </c>
      <c r="G32" s="35">
        <v>-7.9875039937449266E-5</v>
      </c>
      <c r="H32" s="35">
        <v>-1.340675058610763E-2</v>
      </c>
      <c r="I32" s="35">
        <v>2.2504359779677841E-2</v>
      </c>
      <c r="J32" s="35">
        <f>HLOOKUP($J$2,'Monthly Returns (strats)'!$D$1:$F$174,'Monthly Returns (strats)'!$A31,FALSE)</f>
        <v>8.0937311008963952E-3</v>
      </c>
      <c r="K32" s="35">
        <f>SUMPRODUCT(B32:J32,'Monthly Analysis'!$C$47:$K$47)</f>
        <v>-2.6393179783406651E-2</v>
      </c>
      <c r="L32" s="35">
        <f>SUMPRODUCT(C32:J32,'Monthly Analysis'!$D$48:$K$48)</f>
        <v>8.3103758292080807E-3</v>
      </c>
      <c r="N32" s="1">
        <f t="shared" si="4"/>
        <v>0.82020201106854629</v>
      </c>
      <c r="O32" s="11">
        <f>(N31-MAX($N$3:$N31))/MAX($N$3:$N31)</f>
        <v>-0.13796337461311875</v>
      </c>
      <c r="P32" s="11">
        <f t="shared" si="6"/>
        <v>-0.11447461123430536</v>
      </c>
      <c r="Q32" s="11"/>
      <c r="R32" s="1">
        <f t="shared" si="5"/>
        <v>1.2705838886085925</v>
      </c>
      <c r="S32" s="11">
        <f>(R31-MAX($R$3:$R31))/MAX($R$3:$R31)</f>
        <v>-3.4033805141009893E-3</v>
      </c>
      <c r="T32" s="11">
        <f t="shared" si="7"/>
        <v>1.4357448312411591E-2</v>
      </c>
      <c r="V32" s="2">
        <v>41425</v>
      </c>
      <c r="W32" s="11">
        <f t="shared" si="13"/>
        <v>-1.9197423829576681E-3</v>
      </c>
      <c r="X32" s="11">
        <f t="shared" si="13"/>
        <v>9.0697929313368064E-3</v>
      </c>
      <c r="Y32" s="11">
        <f t="shared" si="13"/>
        <v>-2.1109730725843429E-4</v>
      </c>
      <c r="Z32" s="11">
        <f t="shared" si="13"/>
        <v>-3.3374982005315301E-3</v>
      </c>
      <c r="AA32" s="11">
        <f t="shared" si="13"/>
        <v>-1.188867451512036E-2</v>
      </c>
      <c r="AB32" s="11">
        <f t="shared" si="13"/>
        <v>1.265876555796241E-3</v>
      </c>
      <c r="AC32" s="11">
        <f t="shared" si="13"/>
        <v>1.235475787193518E-3</v>
      </c>
      <c r="AD32" s="11">
        <f t="shared" si="13"/>
        <v>6.2462276122290342E-4</v>
      </c>
      <c r="AE32" s="11">
        <f t="shared" si="13"/>
        <v>-3.1106212167073539E-3</v>
      </c>
      <c r="AF32" s="11">
        <f t="shared" si="13"/>
        <v>-2.3640649801056897E-3</v>
      </c>
      <c r="AG32" s="38">
        <f t="shared" si="9"/>
        <v>-8.2517053756061122E-4</v>
      </c>
      <c r="AH32" s="28"/>
      <c r="AI32" s="2">
        <v>41182</v>
      </c>
      <c r="AJ32" s="22">
        <f t="shared" si="12"/>
        <v>3.1459218198833787E-2</v>
      </c>
      <c r="AK32" s="22">
        <f t="shared" si="12"/>
        <v>-1.612289915548137E-2</v>
      </c>
      <c r="AL32" s="22">
        <f t="shared" si="12"/>
        <v>-1.586184219666831E-3</v>
      </c>
      <c r="AM32" s="22">
        <f t="shared" si="12"/>
        <v>-4.9365022825210714E-3</v>
      </c>
      <c r="AN32" s="22">
        <f t="shared" si="12"/>
        <v>-4.4539762644530186E-3</v>
      </c>
      <c r="AO32" s="22">
        <f t="shared" si="12"/>
        <v>5.2281327475969253E-3</v>
      </c>
      <c r="AP32" s="22">
        <f t="shared" si="12"/>
        <v>-5.9368601389222508E-3</v>
      </c>
      <c r="AQ32" s="22">
        <f t="shared" si="12"/>
        <v>1.286497964114721E-2</v>
      </c>
      <c r="AR32" s="22">
        <f t="shared" si="12"/>
        <v>-8.9987987528487023E-3</v>
      </c>
      <c r="AS32" s="22">
        <f t="shared" si="12"/>
        <v>3.0275632814260725E-2</v>
      </c>
      <c r="AT32" s="22">
        <f t="shared" si="12"/>
        <v>-2.198087142778539E-3</v>
      </c>
    </row>
    <row r="33" spans="1:46" x14ac:dyDescent="0.35">
      <c r="A33" s="2">
        <v>40390</v>
      </c>
      <c r="B33" s="35">
        <v>8.1397459165154284E-2</v>
      </c>
      <c r="C33" s="35">
        <v>-3.041617474810809E-2</v>
      </c>
      <c r="D33" s="35">
        <v>-7.9966166637230884E-3</v>
      </c>
      <c r="E33" s="35">
        <v>-1.1597841725206731E-2</v>
      </c>
      <c r="F33" s="35">
        <v>-2.8762795234773871E-3</v>
      </c>
      <c r="G33" s="35">
        <v>8.1922834547827339E-3</v>
      </c>
      <c r="H33" s="35">
        <v>-4.3542806917149512E-3</v>
      </c>
      <c r="I33" s="35">
        <v>1.170879997086245E-2</v>
      </c>
      <c r="J33" s="35">
        <f>HLOOKUP($J$2,'Monthly Returns (strats)'!$D$1:$F$174,'Monthly Returns (strats)'!$A32,FALSE)</f>
        <v>-1.1590940588343529E-2</v>
      </c>
      <c r="K33" s="35">
        <f>SUMPRODUCT(B33:J33,'Monthly Analysis'!$C$47:$K$47)</f>
        <v>7.8176765021469571E-2</v>
      </c>
      <c r="L33" s="35">
        <f>SUMPRODUCT(C33:J33,'Monthly Analysis'!$D$48:$K$48)</f>
        <v>-5.9812891239859126E-3</v>
      </c>
      <c r="N33" s="1">
        <f t="shared" si="4"/>
        <v>0.88432275095798873</v>
      </c>
      <c r="O33" s="11">
        <f>(N32-MAX($N$3:$N32))/MAX($N$3:$N32)</f>
        <v>-0.16071526224683585</v>
      </c>
      <c r="P33" s="11">
        <f t="shared" si="6"/>
        <v>-5.1727162497531398E-2</v>
      </c>
      <c r="Q33" s="11"/>
      <c r="R33" s="1">
        <f t="shared" si="5"/>
        <v>1.2629841590145463</v>
      </c>
      <c r="S33" s="11">
        <f>(R32-MAX($R$3:$R32))/MAX($R$3:$R32)</f>
        <v>0</v>
      </c>
      <c r="T33" s="11">
        <f t="shared" si="7"/>
        <v>-1.1317581667300569E-3</v>
      </c>
      <c r="V33" s="2">
        <v>41455</v>
      </c>
      <c r="W33" s="11">
        <f t="shared" si="13"/>
        <v>-3.0030402680399471E-2</v>
      </c>
      <c r="X33" s="11">
        <f t="shared" si="13"/>
        <v>1.4538314516381321E-3</v>
      </c>
      <c r="Y33" s="11">
        <f t="shared" si="13"/>
        <v>-2.9012458152843918E-4</v>
      </c>
      <c r="Z33" s="11">
        <f t="shared" si="13"/>
        <v>1.4519491468030219E-3</v>
      </c>
      <c r="AA33" s="11">
        <f t="shared" si="13"/>
        <v>1.575203889479956E-2</v>
      </c>
      <c r="AB33" s="11">
        <f t="shared" si="13"/>
        <v>-6.7541195037930102E-3</v>
      </c>
      <c r="AC33" s="11">
        <f t="shared" si="13"/>
        <v>1.127184725757235E-3</v>
      </c>
      <c r="AD33" s="11">
        <f t="shared" si="13"/>
        <v>2.112834878646041E-3</v>
      </c>
      <c r="AE33" s="11">
        <f t="shared" si="13"/>
        <v>-8.9930669666423713E-3</v>
      </c>
      <c r="AF33" s="11">
        <f t="shared" si="13"/>
        <v>-2.9304314846607064E-2</v>
      </c>
      <c r="AG33" s="38">
        <f t="shared" si="9"/>
        <v>1.3484488341859021E-3</v>
      </c>
      <c r="AH33" s="28"/>
      <c r="AI33" s="2">
        <v>41243</v>
      </c>
      <c r="AJ33" s="22">
        <f t="shared" ref="AJ33:AT42" si="14">VLOOKUP($AI33,$A$3:$L$175,AJ$1,FALSE)</f>
        <v>1.278718471158569E-2</v>
      </c>
      <c r="AK33" s="22">
        <f t="shared" si="14"/>
        <v>-1.83081398876398E-2</v>
      </c>
      <c r="AL33" s="22">
        <f t="shared" si="14"/>
        <v>-2.0292006928979141E-3</v>
      </c>
      <c r="AM33" s="22">
        <f t="shared" si="14"/>
        <v>2.417594740253826E-3</v>
      </c>
      <c r="AN33" s="22">
        <f t="shared" si="14"/>
        <v>2.724887742685464E-2</v>
      </c>
      <c r="AO33" s="22">
        <f t="shared" si="14"/>
        <v>4.4671070287682912E-3</v>
      </c>
      <c r="AP33" s="22">
        <f t="shared" si="14"/>
        <v>5.055235425104998E-3</v>
      </c>
      <c r="AQ33" s="22">
        <f t="shared" si="14"/>
        <v>1.08650755573181E-2</v>
      </c>
      <c r="AR33" s="22">
        <f t="shared" si="14"/>
        <v>-1.0124396964380609E-2</v>
      </c>
      <c r="AS33" s="22">
        <f t="shared" si="14"/>
        <v>1.4353001971087123E-2</v>
      </c>
      <c r="AT33" s="22">
        <f t="shared" si="14"/>
        <v>2.9079463390740876E-3</v>
      </c>
    </row>
    <row r="34" spans="1:46" x14ac:dyDescent="0.35">
      <c r="A34" s="2">
        <v>40421</v>
      </c>
      <c r="B34" s="35">
        <v>-3.4992028195015568E-2</v>
      </c>
      <c r="C34" s="35">
        <v>-1.0165904720351169E-2</v>
      </c>
      <c r="D34" s="35">
        <v>-2.4397993871760888E-3</v>
      </c>
      <c r="E34" s="35">
        <v>1.352372854358341E-2</v>
      </c>
      <c r="F34" s="35">
        <v>2.41286670381042E-2</v>
      </c>
      <c r="G34" s="35">
        <v>3.4686151949991921E-3</v>
      </c>
      <c r="H34" s="35">
        <v>1.1807188708226061E-2</v>
      </c>
      <c r="I34" s="35">
        <v>1.267296837086189E-2</v>
      </c>
      <c r="J34" s="35">
        <f>HLOOKUP($J$2,'Monthly Returns (strats)'!$D$1:$F$174,'Monthly Returns (strats)'!$A33,FALSE)</f>
        <v>8.4163153148637537E-3</v>
      </c>
      <c r="K34" s="35">
        <f>SUMPRODUCT(B34:J34,'Monthly Analysis'!$C$47:$K$47)</f>
        <v>-3.1319852808268198E-2</v>
      </c>
      <c r="L34" s="35">
        <f>SUMPRODUCT(C34:J34,'Monthly Analysis'!$D$48:$K$48)</f>
        <v>6.819754289673686E-3</v>
      </c>
      <c r="N34" s="1">
        <f t="shared" si="4"/>
        <v>0.85662589256298172</v>
      </c>
      <c r="O34" s="11">
        <f>(N33-MAX($N$3:$N33))/MAX($N$3:$N33)</f>
        <v>-9.5102696517401109E-2</v>
      </c>
      <c r="P34" s="11">
        <f t="shared" si="6"/>
        <v>1.6843168046981161E-2</v>
      </c>
      <c r="Q34" s="11"/>
      <c r="R34" s="1">
        <f t="shared" si="5"/>
        <v>1.2715974006507758</v>
      </c>
      <c r="S34" s="11">
        <f>(R33-MAX($R$3:$R33))/MAX($R$3:$R33)</f>
        <v>-5.9812891239858328E-3</v>
      </c>
      <c r="T34" s="11">
        <f t="shared" si="7"/>
        <v>9.1146790454879056E-3</v>
      </c>
      <c r="V34" s="2">
        <v>41517</v>
      </c>
      <c r="W34" s="11">
        <f t="shared" si="13"/>
        <v>-2.0876571847149191E-2</v>
      </c>
      <c r="X34" s="11">
        <f t="shared" si="13"/>
        <v>-2.4744510041876389E-3</v>
      </c>
      <c r="Y34" s="11">
        <f t="shared" si="13"/>
        <v>1.080409898120527E-3</v>
      </c>
      <c r="Z34" s="11">
        <f t="shared" si="13"/>
        <v>5.331736217010663E-3</v>
      </c>
      <c r="AA34" s="11">
        <f t="shared" si="13"/>
        <v>1.2411628357531479E-2</v>
      </c>
      <c r="AB34" s="11">
        <f t="shared" si="13"/>
        <v>-3.7513992975742871E-3</v>
      </c>
      <c r="AC34" s="11">
        <f t="shared" si="13"/>
        <v>-3.5701732949805498E-3</v>
      </c>
      <c r="AD34" s="11">
        <f t="shared" si="13"/>
        <v>1.1715847817497901E-2</v>
      </c>
      <c r="AE34" s="11">
        <f t="shared" si="13"/>
        <v>8.8882054140431155E-3</v>
      </c>
      <c r="AF34" s="11">
        <f t="shared" si="13"/>
        <v>-1.8712307705133407E-2</v>
      </c>
      <c r="AG34" s="38">
        <f t="shared" si="9"/>
        <v>4.0193476923150277E-3</v>
      </c>
      <c r="AH34" s="28"/>
      <c r="AI34" s="2">
        <v>41274</v>
      </c>
      <c r="AJ34" s="22">
        <f t="shared" si="14"/>
        <v>2.2615331252167751E-2</v>
      </c>
      <c r="AK34" s="22">
        <f t="shared" si="14"/>
        <v>2.9101011307282039E-3</v>
      </c>
      <c r="AL34" s="22">
        <f t="shared" si="14"/>
        <v>2.970950704225261E-3</v>
      </c>
      <c r="AM34" s="22">
        <f t="shared" si="14"/>
        <v>-2.4611847201299049E-3</v>
      </c>
      <c r="AN34" s="22">
        <f t="shared" si="14"/>
        <v>1.6889913956195289E-2</v>
      </c>
      <c r="AO34" s="22">
        <f t="shared" si="14"/>
        <v>9.2133727494463358E-3</v>
      </c>
      <c r="AP34" s="22">
        <f t="shared" si="14"/>
        <v>8.5222854462643216E-3</v>
      </c>
      <c r="AQ34" s="22">
        <f t="shared" si="14"/>
        <v>1.6380343072573061E-2</v>
      </c>
      <c r="AR34" s="22">
        <f t="shared" si="14"/>
        <v>1.7048585856020979E-3</v>
      </c>
      <c r="AS34" s="22">
        <f t="shared" si="14"/>
        <v>2.643296473089557E-2</v>
      </c>
      <c r="AT34" s="22">
        <f t="shared" si="14"/>
        <v>7.0898907462088124E-3</v>
      </c>
    </row>
    <row r="35" spans="1:46" x14ac:dyDescent="0.35">
      <c r="A35" s="2">
        <v>40451</v>
      </c>
      <c r="B35" s="35">
        <v>9.5739130434782549E-2</v>
      </c>
      <c r="C35" s="35">
        <v>7.1760138024909992E-3</v>
      </c>
      <c r="D35" s="35">
        <v>-2.332121654477826E-3</v>
      </c>
      <c r="E35" s="35">
        <v>-2.4274748757004531E-2</v>
      </c>
      <c r="F35" s="35">
        <v>4.7232735697411342E-2</v>
      </c>
      <c r="G35" s="35">
        <v>4.3690342504212332E-3</v>
      </c>
      <c r="H35" s="35">
        <v>-3.4702351923007191E-3</v>
      </c>
      <c r="I35" s="35">
        <v>2.040706743879284E-2</v>
      </c>
      <c r="J35" s="35">
        <f>HLOOKUP($J$2,'Monthly Returns (strats)'!$D$1:$F$174,'Monthly Returns (strats)'!$A34,FALSE)</f>
        <v>-7.464102259673977E-3</v>
      </c>
      <c r="K35" s="35">
        <f>SUMPRODUCT(B35:J35,'Monthly Analysis'!$C$47:$K$47)</f>
        <v>9.9384925852944284E-2</v>
      </c>
      <c r="L35" s="35">
        <f>SUMPRODUCT(C35:J35,'Monthly Analysis'!$D$48:$K$48)</f>
        <v>6.7707629194432043E-3</v>
      </c>
      <c r="N35" s="1">
        <f t="shared" si="4"/>
        <v>0.94176159337906584</v>
      </c>
      <c r="O35" s="11">
        <f>(N34-MAX($N$3:$N34))/MAX($N$3:$N34)</f>
        <v>-0.12344394686907491</v>
      </c>
      <c r="P35" s="11">
        <f t="shared" si="6"/>
        <v>0.14820688156098716</v>
      </c>
      <c r="Q35" s="11"/>
      <c r="R35" s="1">
        <f t="shared" si="5"/>
        <v>1.2802070851795624</v>
      </c>
      <c r="S35" s="11">
        <f>(R34-MAX($R$3:$R34))/MAX($R$3:$R34)</f>
        <v>0</v>
      </c>
      <c r="T35" s="11">
        <f t="shared" si="7"/>
        <v>7.5738380261598515E-3</v>
      </c>
      <c r="V35" s="2">
        <v>41670</v>
      </c>
      <c r="W35" s="11">
        <f t="shared" si="13"/>
        <v>-3.9995580598828913E-2</v>
      </c>
      <c r="X35" s="11">
        <f t="shared" si="13"/>
        <v>-5.7893375231100608E-3</v>
      </c>
      <c r="Y35" s="11">
        <f t="shared" si="13"/>
        <v>1.1603322347069069E-3</v>
      </c>
      <c r="Z35" s="11">
        <f t="shared" si="13"/>
        <v>6.698409177139153E-3</v>
      </c>
      <c r="AA35" s="11">
        <f t="shared" si="13"/>
        <v>-1.117972553919847E-2</v>
      </c>
      <c r="AB35" s="11">
        <f t="shared" si="13"/>
        <v>3.3455718354358233E-4</v>
      </c>
      <c r="AC35" s="11">
        <f t="shared" si="13"/>
        <v>5.0087806941097046E-3</v>
      </c>
      <c r="AD35" s="11">
        <f t="shared" si="13"/>
        <v>6.670833381218589E-3</v>
      </c>
      <c r="AE35" s="11">
        <f t="shared" si="13"/>
        <v>1.025281567773906E-2</v>
      </c>
      <c r="AF35" s="11">
        <f t="shared" si="13"/>
        <v>-3.9644522523030967E-2</v>
      </c>
      <c r="AG35" s="38">
        <f t="shared" si="9"/>
        <v>6.5196499791048319E-4</v>
      </c>
      <c r="AH35" s="28"/>
      <c r="AI35" s="2">
        <v>41305</v>
      </c>
      <c r="AJ35" s="22">
        <f t="shared" si="14"/>
        <v>4.6062003934604023E-2</v>
      </c>
      <c r="AK35" s="22">
        <f t="shared" si="14"/>
        <v>-1.167765494305306E-2</v>
      </c>
      <c r="AL35" s="22">
        <f t="shared" si="14"/>
        <v>-7.0615685335269074E-3</v>
      </c>
      <c r="AM35" s="22">
        <f t="shared" si="14"/>
        <v>-1.0049152933953479E-2</v>
      </c>
      <c r="AN35" s="22">
        <f t="shared" si="14"/>
        <v>2.1708726814368501E-2</v>
      </c>
      <c r="AO35" s="22">
        <f t="shared" si="14"/>
        <v>-1.7080002732801081E-3</v>
      </c>
      <c r="AP35" s="22">
        <f t="shared" si="14"/>
        <v>-2.4717452325338729E-2</v>
      </c>
      <c r="AQ35" s="22">
        <f t="shared" si="14"/>
        <v>9.3789371295559948E-3</v>
      </c>
      <c r="AR35" s="22">
        <f t="shared" si="14"/>
        <v>-7.9373887569665902E-3</v>
      </c>
      <c r="AS35" s="22">
        <f t="shared" si="14"/>
        <v>4.5191068370520275E-2</v>
      </c>
      <c r="AT35" s="22">
        <f t="shared" si="14"/>
        <v>-1.6174517618698231E-3</v>
      </c>
    </row>
    <row r="36" spans="1:46" x14ac:dyDescent="0.35">
      <c r="A36" s="2">
        <v>40482</v>
      </c>
      <c r="B36" s="35">
        <v>3.6108245377350912E-2</v>
      </c>
      <c r="C36" s="35">
        <v>-2.646069311225718E-2</v>
      </c>
      <c r="D36" s="35">
        <v>-2.7202163979874738E-3</v>
      </c>
      <c r="E36" s="35">
        <v>-4.3677526541285872E-3</v>
      </c>
      <c r="F36" s="35">
        <v>-2.408636531763745E-2</v>
      </c>
      <c r="G36" s="35">
        <v>5.7913034363481497E-3</v>
      </c>
      <c r="H36" s="35">
        <v>6.7857142857141728E-3</v>
      </c>
      <c r="I36" s="35">
        <v>1.694596149221057E-2</v>
      </c>
      <c r="J36" s="35">
        <f>HLOOKUP($J$2,'Monthly Returns (strats)'!$D$1:$F$174,'Monthly Returns (strats)'!$A35,FALSE)</f>
        <v>-9.6099587202393977E-3</v>
      </c>
      <c r="K36" s="35">
        <f>SUMPRODUCT(B36:J36,'Monthly Analysis'!$C$47:$K$47)</f>
        <v>3.3132370958763223E-2</v>
      </c>
      <c r="L36" s="35">
        <f>SUMPRODUCT(C36:J36,'Monthly Analysis'!$D$48:$K$48)</f>
        <v>-5.5266239202342842E-3</v>
      </c>
      <c r="N36" s="1">
        <f t="shared" ref="N36:N67" si="15">+(K36+1)*N35</f>
        <v>0.97296438784561701</v>
      </c>
      <c r="O36" s="11">
        <f>(N35-MAX($N$3:$N35))/MAX($N$3:$N35)</f>
        <v>-3.6327488522708451E-2</v>
      </c>
      <c r="P36" s="11">
        <f t="shared" si="6"/>
        <v>0.10023674816870032</v>
      </c>
      <c r="Q36" s="11"/>
      <c r="R36" s="1">
        <f t="shared" ref="R36:R67" si="16">+(L36+1)*R35</f>
        <v>1.2731318620797556</v>
      </c>
      <c r="S36" s="11">
        <f>(R35-MAX($R$3:$R35))/MAX($R$3:$R35)</f>
        <v>0</v>
      </c>
      <c r="T36" s="11">
        <f t="shared" si="7"/>
        <v>8.0347033593257677E-3</v>
      </c>
      <c r="V36" s="2">
        <v>41851</v>
      </c>
      <c r="W36" s="11">
        <f t="shared" si="13"/>
        <v>-1.212215805629269E-2</v>
      </c>
      <c r="X36" s="11">
        <f t="shared" si="13"/>
        <v>2.259205058910307E-3</v>
      </c>
      <c r="Y36" s="11">
        <f t="shared" si="13"/>
        <v>1.7129590531084199E-4</v>
      </c>
      <c r="Z36" s="11">
        <f t="shared" si="13"/>
        <v>3.6812679123743308E-3</v>
      </c>
      <c r="AA36" s="11">
        <f t="shared" si="13"/>
        <v>1.202165627605886E-2</v>
      </c>
      <c r="AB36" s="11">
        <f t="shared" si="13"/>
        <v>-7.8853842736564816E-3</v>
      </c>
      <c r="AC36" s="11">
        <f t="shared" si="13"/>
        <v>6.6889821889850598E-3</v>
      </c>
      <c r="AD36" s="11">
        <f t="shared" si="13"/>
        <v>4.6672531882057337E-3</v>
      </c>
      <c r="AE36" s="11">
        <f t="shared" si="13"/>
        <v>7.9508857635115504E-3</v>
      </c>
      <c r="AF36" s="11">
        <f t="shared" si="13"/>
        <v>-1.0537096019943969E-2</v>
      </c>
      <c r="AG36" s="38">
        <f t="shared" si="9"/>
        <v>2.9436866389333347E-3</v>
      </c>
      <c r="AH36" s="28"/>
      <c r="AI36" s="2">
        <v>41364</v>
      </c>
      <c r="AJ36" s="22">
        <f t="shared" si="14"/>
        <v>1.8290310027240912E-2</v>
      </c>
      <c r="AK36" s="22">
        <f t="shared" si="14"/>
        <v>2.782310076750782E-3</v>
      </c>
      <c r="AL36" s="22">
        <f t="shared" si="14"/>
        <v>-8.4029351756853554E-4</v>
      </c>
      <c r="AM36" s="22">
        <f t="shared" si="14"/>
        <v>-6.7574047169549623E-3</v>
      </c>
      <c r="AN36" s="22">
        <f t="shared" si="14"/>
        <v>1.410743010459733E-2</v>
      </c>
      <c r="AO36" s="22">
        <f t="shared" si="14"/>
        <v>1.609244596618931E-3</v>
      </c>
      <c r="AP36" s="22">
        <f t="shared" si="14"/>
        <v>-6.1025105366753207E-3</v>
      </c>
      <c r="AQ36" s="22">
        <f t="shared" si="14"/>
        <v>9.069685695920638E-3</v>
      </c>
      <c r="AR36" s="22">
        <f t="shared" si="14"/>
        <v>-2.5662488074884582E-4</v>
      </c>
      <c r="AS36" s="22">
        <f t="shared" si="14"/>
        <v>1.9683153010735432E-2</v>
      </c>
      <c r="AT36" s="22">
        <f t="shared" si="14"/>
        <v>2.5867083979183992E-3</v>
      </c>
    </row>
    <row r="37" spans="1:46" x14ac:dyDescent="0.35">
      <c r="A37" s="2">
        <v>40512</v>
      </c>
      <c r="B37" s="35">
        <v>-2.2288602941176409E-2</v>
      </c>
      <c r="C37" s="35">
        <v>2.496284289252193E-3</v>
      </c>
      <c r="D37" s="35">
        <v>-2.0479391506280642E-3</v>
      </c>
      <c r="E37" s="35">
        <v>-1.8491805577336429E-4</v>
      </c>
      <c r="F37" s="35">
        <v>3.0131128900169529E-2</v>
      </c>
      <c r="G37" s="35">
        <v>5.7926961657037701E-3</v>
      </c>
      <c r="H37" s="35">
        <v>7.712165327919962E-3</v>
      </c>
      <c r="I37" s="35">
        <v>9.5955329345957206E-3</v>
      </c>
      <c r="J37" s="35">
        <f>HLOOKUP($J$2,'Monthly Returns (strats)'!$D$1:$F$174,'Monthly Returns (strats)'!$A36,FALSE)</f>
        <v>6.2550963515788371E-3</v>
      </c>
      <c r="K37" s="35">
        <f>SUMPRODUCT(B37:J37,'Monthly Analysis'!$C$47:$K$47)</f>
        <v>-1.8417342187066241E-2</v>
      </c>
      <c r="L37" s="35">
        <f>SUMPRODUCT(C37:J37,'Monthly Analysis'!$D$48:$K$48)</f>
        <v>7.1894842576331677E-3</v>
      </c>
      <c r="N37" s="1">
        <f t="shared" si="15"/>
        <v>0.9550449697788348</v>
      </c>
      <c r="O37" s="11">
        <f>(N36-MAX($N$3:$N36))/MAX($N$3:$N36)</f>
        <v>-4.3987333896797964E-3</v>
      </c>
      <c r="P37" s="11">
        <f t="shared" si="6"/>
        <v>0.11489155075780877</v>
      </c>
      <c r="Q37" s="11"/>
      <c r="R37" s="1">
        <f t="shared" si="16"/>
        <v>1.2822850235600693</v>
      </c>
      <c r="S37" s="11">
        <f>(R36-MAX($R$3:$R36))/MAX($R$3:$R36)</f>
        <v>-5.5266239202342955E-3</v>
      </c>
      <c r="T37" s="11">
        <f t="shared" si="7"/>
        <v>8.404879487661665E-3</v>
      </c>
      <c r="V37" s="2">
        <v>41912</v>
      </c>
      <c r="W37" s="11">
        <f t="shared" si="13"/>
        <v>-3.2410985726799568E-2</v>
      </c>
      <c r="X37" s="11">
        <f t="shared" si="13"/>
        <v>2.1009746306248629E-3</v>
      </c>
      <c r="Y37" s="11">
        <f t="shared" si="13"/>
        <v>6.792663922960962E-5</v>
      </c>
      <c r="Z37" s="11">
        <f t="shared" si="13"/>
        <v>4.5502511409001301E-4</v>
      </c>
      <c r="AA37" s="11">
        <f t="shared" si="13"/>
        <v>-1.9065320583214449E-2</v>
      </c>
      <c r="AB37" s="11">
        <f t="shared" si="13"/>
        <v>8.5184006057503758E-4</v>
      </c>
      <c r="AC37" s="11">
        <f t="shared" si="13"/>
        <v>5.4286827429621543E-3</v>
      </c>
      <c r="AD37" s="11">
        <f t="shared" si="13"/>
        <v>1.2142521122817751E-2</v>
      </c>
      <c r="AE37" s="11">
        <f t="shared" si="13"/>
        <v>-3.6111148516805298E-3</v>
      </c>
      <c r="AF37" s="11">
        <f t="shared" si="13"/>
        <v>-3.2709327118812595E-2</v>
      </c>
      <c r="AG37" s="38">
        <f t="shared" si="9"/>
        <v>-5.540625851670714E-4</v>
      </c>
      <c r="AH37" s="28"/>
      <c r="AI37" s="2">
        <v>41394</v>
      </c>
      <c r="AJ37" s="22">
        <f t="shared" si="14"/>
        <v>2.85350318471338E-2</v>
      </c>
      <c r="AK37" s="22">
        <f t="shared" si="14"/>
        <v>-2.0057406042044419E-3</v>
      </c>
      <c r="AL37" s="22">
        <f t="shared" si="14"/>
        <v>-1.2392454268174149E-3</v>
      </c>
      <c r="AM37" s="22">
        <f t="shared" si="14"/>
        <v>-4.9220171073545149E-3</v>
      </c>
      <c r="AN37" s="22">
        <f t="shared" si="14"/>
        <v>1.0225524326230261E-3</v>
      </c>
      <c r="AO37" s="22">
        <f t="shared" si="14"/>
        <v>5.9138728175498478E-3</v>
      </c>
      <c r="AP37" s="22">
        <f t="shared" si="14"/>
        <v>1.4014304608037429E-2</v>
      </c>
      <c r="AQ37" s="22">
        <f t="shared" si="14"/>
        <v>-2.333309587484299E-3</v>
      </c>
      <c r="AR37" s="22">
        <f t="shared" si="14"/>
        <v>-1.5559052397545741E-3</v>
      </c>
      <c r="AS37" s="22">
        <f t="shared" si="14"/>
        <v>2.8446718362498409E-2</v>
      </c>
      <c r="AT37" s="22">
        <f t="shared" si="14"/>
        <v>-1.640107571800115E-4</v>
      </c>
    </row>
    <row r="38" spans="1:46" x14ac:dyDescent="0.35">
      <c r="A38" s="2">
        <v>40543</v>
      </c>
      <c r="B38" s="35">
        <v>7.3247160203681938E-2</v>
      </c>
      <c r="C38" s="35">
        <v>-4.4793574221025922E-3</v>
      </c>
      <c r="D38" s="35">
        <v>-2.5422055285312379E-3</v>
      </c>
      <c r="E38" s="35">
        <v>-9.0447794903439904E-3</v>
      </c>
      <c r="F38" s="35">
        <v>3.4013858132144418E-3</v>
      </c>
      <c r="G38" s="35">
        <v>6.5105515836016981E-3</v>
      </c>
      <c r="H38" s="35">
        <v>1.129255095937864E-3</v>
      </c>
      <c r="I38" s="35">
        <v>2.5901549267020069E-2</v>
      </c>
      <c r="J38" s="35">
        <f>HLOOKUP($J$2,'Monthly Returns (strats)'!$D$1:$F$174,'Monthly Returns (strats)'!$A37,FALSE)</f>
        <v>8.4434590549276045E-4</v>
      </c>
      <c r="K38" s="35">
        <f>SUMPRODUCT(B38:J38,'Monthly Analysis'!$C$47:$K$47)</f>
        <v>7.4771474016563186E-2</v>
      </c>
      <c r="L38" s="35">
        <f>SUMPRODUCT(C38:J38,'Monthly Analysis'!$D$48:$K$48)</f>
        <v>2.8308685096366318E-3</v>
      </c>
      <c r="N38" s="1">
        <f t="shared" si="15"/>
        <v>1.0264550899213023</v>
      </c>
      <c r="O38" s="11">
        <f>(N37-MAX($N$3:$N37))/MAX($N$3:$N37)</f>
        <v>-2.2735062598718679E-2</v>
      </c>
      <c r="P38" s="11">
        <f t="shared" si="6"/>
        <v>8.9930930649182672E-2</v>
      </c>
      <c r="Q38" s="11"/>
      <c r="R38" s="1">
        <f t="shared" si="16"/>
        <v>1.285915003853644</v>
      </c>
      <c r="S38" s="11">
        <f>(R37-MAX($R$3:$R37))/MAX($R$3:$R37)</f>
        <v>0</v>
      </c>
      <c r="T38" s="11">
        <f t="shared" si="7"/>
        <v>4.4585901297999886E-3</v>
      </c>
      <c r="V38" s="2">
        <v>42004</v>
      </c>
      <c r="W38" s="11">
        <f t="shared" si="13"/>
        <v>-1.9347792167264791E-2</v>
      </c>
      <c r="X38" s="11">
        <f t="shared" si="13"/>
        <v>1.322691495751083E-2</v>
      </c>
      <c r="Y38" s="11">
        <f t="shared" si="13"/>
        <v>-5.4258066392804949E-3</v>
      </c>
      <c r="Z38" s="11">
        <f t="shared" si="13"/>
        <v>2.42100156739733E-3</v>
      </c>
      <c r="AA38" s="11">
        <f t="shared" si="13"/>
        <v>1.3315917873220029E-2</v>
      </c>
      <c r="AB38" s="11">
        <f t="shared" si="13"/>
        <v>3.6676481100119669E-3</v>
      </c>
      <c r="AC38" s="11">
        <f t="shared" si="13"/>
        <v>-2.4873761804597549E-2</v>
      </c>
      <c r="AD38" s="11">
        <f t="shared" si="13"/>
        <v>-1.7612718332473459E-3</v>
      </c>
      <c r="AE38" s="11">
        <f t="shared" si="13"/>
        <v>1.3765155441161969E-2</v>
      </c>
      <c r="AF38" s="11">
        <f t="shared" si="13"/>
        <v>-1.7443785271478347E-2</v>
      </c>
      <c r="AG38" s="38">
        <f t="shared" si="9"/>
        <v>3.536012806460541E-3</v>
      </c>
      <c r="AH38" s="28"/>
      <c r="AI38" s="2">
        <v>41486</v>
      </c>
      <c r="AJ38" s="22">
        <f t="shared" si="14"/>
        <v>4.791146932770407E-2</v>
      </c>
      <c r="AK38" s="22">
        <f t="shared" si="14"/>
        <v>-8.2848209648520577E-3</v>
      </c>
      <c r="AL38" s="22">
        <f t="shared" si="14"/>
        <v>-8.5811059222928865E-4</v>
      </c>
      <c r="AM38" s="22">
        <f t="shared" si="14"/>
        <v>-7.7009071808702423E-3</v>
      </c>
      <c r="AN38" s="22">
        <f t="shared" si="14"/>
        <v>9.1747758481119605E-3</v>
      </c>
      <c r="AO38" s="22">
        <f t="shared" si="14"/>
        <v>-2.9899707837122152E-4</v>
      </c>
      <c r="AP38" s="22">
        <f t="shared" si="14"/>
        <v>-4.284240675034634E-3</v>
      </c>
      <c r="AQ38" s="22">
        <f t="shared" si="14"/>
        <v>1.504422083575181E-2</v>
      </c>
      <c r="AR38" s="22">
        <f t="shared" si="14"/>
        <v>-5.9779427901123228E-3</v>
      </c>
      <c r="AS38" s="22">
        <f t="shared" si="14"/>
        <v>4.8126977147370895E-2</v>
      </c>
      <c r="AT38" s="22">
        <f t="shared" si="14"/>
        <v>4.0022880795268873E-4</v>
      </c>
    </row>
    <row r="39" spans="1:46" x14ac:dyDescent="0.35">
      <c r="A39" s="2">
        <v>40574</v>
      </c>
      <c r="B39" s="35">
        <v>1.5693430656934289E-2</v>
      </c>
      <c r="C39" s="35">
        <v>-1.3199892448260701E-2</v>
      </c>
      <c r="D39" s="35">
        <v>-1.158786942394352E-3</v>
      </c>
      <c r="E39" s="35">
        <v>-3.7173127303491431E-3</v>
      </c>
      <c r="F39" s="35">
        <v>3.0170318088646751E-2</v>
      </c>
      <c r="G39" s="35">
        <v>-4.1521541444330401E-3</v>
      </c>
      <c r="H39" s="35">
        <v>1.966308172851372E-3</v>
      </c>
      <c r="I39" s="35">
        <v>1.8462896675959749E-2</v>
      </c>
      <c r="J39" s="35">
        <f>HLOOKUP($J$2,'Monthly Returns (strats)'!$D$1:$F$174,'Monthly Returns (strats)'!$A38,FALSE)</f>
        <v>-1.1101894950228289E-2</v>
      </c>
      <c r="K39" s="35">
        <f>SUMPRODUCT(B39:J39,'Monthly Analysis'!$C$47:$K$47)</f>
        <v>1.7313123067062702E-2</v>
      </c>
      <c r="L39" s="35">
        <f>SUMPRODUCT(C39:J39,'Monthly Analysis'!$D$48:$K$48)</f>
        <v>3.0080001902384823E-3</v>
      </c>
      <c r="N39" s="1">
        <f t="shared" si="15"/>
        <v>1.0442262332159227</v>
      </c>
      <c r="O39" s="11">
        <f>(N38-MAX($N$3:$N38))/MAX($N$3:$N38)</f>
        <v>0</v>
      </c>
      <c r="P39" s="11">
        <f t="shared" si="6"/>
        <v>7.3241987333263925E-2</v>
      </c>
      <c r="Q39" s="11"/>
      <c r="R39" s="1">
        <f t="shared" si="16"/>
        <v>1.2897830364298661</v>
      </c>
      <c r="S39" s="11">
        <f>(R38-MAX($R$3:$R38))/MAX($R$3:$R38)</f>
        <v>0</v>
      </c>
      <c r="T39" s="11">
        <f t="shared" si="7"/>
        <v>1.3078907885401225E-2</v>
      </c>
      <c r="V39" s="2">
        <v>42035</v>
      </c>
      <c r="W39" s="11">
        <f t="shared" ref="W39:AF48" si="17">VLOOKUP($V39,$A$3:$L$175,W$1,FALSE)</f>
        <v>-1.5592680986475701E-2</v>
      </c>
      <c r="X39" s="11">
        <f t="shared" si="17"/>
        <v>-8.0827333050966788E-3</v>
      </c>
      <c r="Y39" s="11">
        <f t="shared" si="17"/>
        <v>-3.4714746821200571E-3</v>
      </c>
      <c r="Z39" s="11">
        <f t="shared" si="17"/>
        <v>4.2055994335565838E-3</v>
      </c>
      <c r="AA39" s="11">
        <f t="shared" si="17"/>
        <v>2.841636689636081E-2</v>
      </c>
      <c r="AB39" s="11">
        <f t="shared" si="17"/>
        <v>7.800245877315648E-3</v>
      </c>
      <c r="AC39" s="11">
        <f t="shared" si="17"/>
        <v>6.4201080600838623E-3</v>
      </c>
      <c r="AD39" s="11">
        <f t="shared" si="17"/>
        <v>-1.9469878782717449E-4</v>
      </c>
      <c r="AE39" s="11">
        <f t="shared" si="17"/>
        <v>9.3132007397220828E-3</v>
      </c>
      <c r="AF39" s="11">
        <f t="shared" si="17"/>
        <v>-1.2972137590587926E-2</v>
      </c>
      <c r="AG39" s="38">
        <f t="shared" si="9"/>
        <v>4.8667234495058751E-3</v>
      </c>
      <c r="AH39" s="28"/>
      <c r="AI39" s="2">
        <v>41547</v>
      </c>
      <c r="AJ39" s="22">
        <f t="shared" si="14"/>
        <v>5.1683291770573632E-2</v>
      </c>
      <c r="AK39" s="22">
        <f t="shared" si="14"/>
        <v>-3.5284877683658959E-3</v>
      </c>
      <c r="AL39" s="22">
        <f t="shared" si="14"/>
        <v>-2.225744971544708E-3</v>
      </c>
      <c r="AM39" s="22">
        <f t="shared" si="14"/>
        <v>-5.6965522503815702E-3</v>
      </c>
      <c r="AN39" s="22">
        <f t="shared" si="14"/>
        <v>-8.4969242782613526E-3</v>
      </c>
      <c r="AO39" s="22">
        <f t="shared" si="14"/>
        <v>2.7362245248061519E-3</v>
      </c>
      <c r="AP39" s="22">
        <f t="shared" si="14"/>
        <v>-4.7752276263908211E-3</v>
      </c>
      <c r="AQ39" s="22">
        <f t="shared" si="14"/>
        <v>8.3014773985466955E-3</v>
      </c>
      <c r="AR39" s="22">
        <f t="shared" si="14"/>
        <v>-3.1585037151959931E-3</v>
      </c>
      <c r="AS39" s="22">
        <f t="shared" si="14"/>
        <v>5.0741791589628819E-2</v>
      </c>
      <c r="AT39" s="22">
        <f t="shared" si="14"/>
        <v>-1.7485003360403649E-3</v>
      </c>
    </row>
    <row r="40" spans="1:46" x14ac:dyDescent="0.35">
      <c r="A40" s="2">
        <v>40602</v>
      </c>
      <c r="B40" s="35">
        <v>2.9177146963708319E-2</v>
      </c>
      <c r="C40" s="35">
        <v>3.7221629567367738E-3</v>
      </c>
      <c r="D40" s="35">
        <v>-2.3113633807876339E-3</v>
      </c>
      <c r="E40" s="35">
        <v>-5.3933737148953442E-3</v>
      </c>
      <c r="F40" s="35">
        <v>-2.1770768156107491E-2</v>
      </c>
      <c r="G40" s="35">
        <v>1.063041642976548E-2</v>
      </c>
      <c r="H40" s="35">
        <v>-5.5982621482149053E-3</v>
      </c>
      <c r="I40" s="35">
        <v>2.1678636516189509E-2</v>
      </c>
      <c r="J40" s="35">
        <f>HLOOKUP($J$2,'Monthly Returns (strats)'!$D$1:$F$174,'Monthly Returns (strats)'!$A39,FALSE)</f>
        <v>-1.2826996436710041E-3</v>
      </c>
      <c r="K40" s="35">
        <f>SUMPRODUCT(B40:J40,'Monthly Analysis'!$C$47:$K$47)</f>
        <v>2.947998961346333E-2</v>
      </c>
      <c r="L40" s="35">
        <f>SUMPRODUCT(C40:J40,'Monthly Analysis'!$D$48:$K$48)</f>
        <v>5.6242206383073619E-4</v>
      </c>
      <c r="N40" s="1">
        <f t="shared" si="15"/>
        <v>1.0750100117252341</v>
      </c>
      <c r="O40" s="11">
        <f>(N39-MAX($N$3:$N39))/MAX($N$3:$N39)</f>
        <v>0</v>
      </c>
      <c r="P40" s="11">
        <f t="shared" si="6"/>
        <v>0.12561193005830962</v>
      </c>
      <c r="Q40" s="11"/>
      <c r="R40" s="1">
        <f t="shared" si="16"/>
        <v>1.2905084388671089</v>
      </c>
      <c r="S40" s="11">
        <f>(R39-MAX($R$3:$R39))/MAX($R$3:$R39)</f>
        <v>0</v>
      </c>
      <c r="T40" s="11">
        <f t="shared" si="7"/>
        <v>6.4130947144718231E-3</v>
      </c>
      <c r="V40" s="2">
        <v>42094</v>
      </c>
      <c r="W40" s="11">
        <f t="shared" si="17"/>
        <v>-1.5514953557211331E-2</v>
      </c>
      <c r="X40" s="11">
        <f t="shared" si="17"/>
        <v>-9.4326166754064023E-3</v>
      </c>
      <c r="Y40" s="11">
        <f t="shared" si="17"/>
        <v>-8.889449140645489E-4</v>
      </c>
      <c r="Z40" s="11">
        <f t="shared" si="17"/>
        <v>1.639101880301919E-3</v>
      </c>
      <c r="AA40" s="11">
        <f t="shared" si="17"/>
        <v>1.535168685675644E-2</v>
      </c>
      <c r="AB40" s="11">
        <f t="shared" si="17"/>
        <v>3.5620360198411749E-3</v>
      </c>
      <c r="AC40" s="11">
        <f t="shared" si="17"/>
        <v>5.8003881188317674E-3</v>
      </c>
      <c r="AD40" s="11">
        <f t="shared" si="17"/>
        <v>-7.660311697473166E-4</v>
      </c>
      <c r="AE40" s="11">
        <f t="shared" si="17"/>
        <v>-1.677616731486475E-3</v>
      </c>
      <c r="AF40" s="11">
        <f t="shared" si="17"/>
        <v>-1.4756931677739808E-2</v>
      </c>
      <c r="AG40" s="38">
        <f t="shared" si="9"/>
        <v>1.4077549190185477E-3</v>
      </c>
      <c r="AH40" s="28"/>
      <c r="AI40" s="2">
        <v>41578</v>
      </c>
      <c r="AJ40" s="22">
        <f t="shared" si="14"/>
        <v>4.0192068290947791E-2</v>
      </c>
      <c r="AK40" s="22">
        <f t="shared" si="14"/>
        <v>4.372536282635453E-3</v>
      </c>
      <c r="AL40" s="22">
        <f t="shared" si="14"/>
        <v>-4.2482248768838096E-3</v>
      </c>
      <c r="AM40" s="22">
        <f t="shared" si="14"/>
        <v>-7.9814123864996311E-3</v>
      </c>
      <c r="AN40" s="22">
        <f t="shared" si="14"/>
        <v>1.0130334793327601E-3</v>
      </c>
      <c r="AO40" s="22">
        <f t="shared" si="14"/>
        <v>-1.3686560652853559E-3</v>
      </c>
      <c r="AP40" s="22">
        <f t="shared" si="14"/>
        <v>-3.7739573356609929E-4</v>
      </c>
      <c r="AQ40" s="22">
        <f t="shared" si="14"/>
        <v>1.439162768615836E-2</v>
      </c>
      <c r="AR40" s="22">
        <f t="shared" si="14"/>
        <v>1.6661932616717219E-3</v>
      </c>
      <c r="AS40" s="22">
        <f t="shared" si="14"/>
        <v>4.0642498721538647E-2</v>
      </c>
      <c r="AT40" s="22">
        <f t="shared" si="14"/>
        <v>8.3651365681159425E-4</v>
      </c>
    </row>
    <row r="41" spans="1:46" x14ac:dyDescent="0.35">
      <c r="A41" s="2">
        <v>40633</v>
      </c>
      <c r="B41" s="35">
        <v>-1.0474128901613029E-3</v>
      </c>
      <c r="C41" s="35">
        <v>-2.288925507245021E-3</v>
      </c>
      <c r="D41" s="35">
        <v>-1.902352397401885E-3</v>
      </c>
      <c r="E41" s="35">
        <v>-1.752319146001158E-3</v>
      </c>
      <c r="F41" s="35">
        <v>8.7364733771370887E-3</v>
      </c>
      <c r="G41" s="35">
        <v>-5.3701114937437788E-3</v>
      </c>
      <c r="H41" s="35">
        <v>1.0810909024836499E-3</v>
      </c>
      <c r="I41" s="35">
        <v>6.964290471221735E-3</v>
      </c>
      <c r="J41" s="35">
        <f>HLOOKUP($J$2,'Monthly Returns (strats)'!$D$1:$F$174,'Monthly Returns (strats)'!$A40,FALSE)</f>
        <v>-8.3638976388018538E-3</v>
      </c>
      <c r="K41" s="35">
        <f>SUMPRODUCT(B41:J41,'Monthly Analysis'!$C$47:$K$47)</f>
        <v>-1.0474289585584956E-3</v>
      </c>
      <c r="L41" s="35">
        <f>SUMPRODUCT(C41:J41,'Monthly Analysis'!$D$48:$K$48)</f>
        <v>-2.9841309072235755E-8</v>
      </c>
      <c r="N41" s="1">
        <f t="shared" si="15"/>
        <v>1.0738840151082127</v>
      </c>
      <c r="O41" s="11">
        <f>(N40-MAX($N$3:$N40))/MAX($N$3:$N40)</f>
        <v>0</v>
      </c>
      <c r="P41" s="11">
        <f t="shared" si="6"/>
        <v>4.6206527350891591E-2</v>
      </c>
      <c r="Q41" s="11"/>
      <c r="R41" s="1">
        <f t="shared" si="16"/>
        <v>1.2905084003566476</v>
      </c>
      <c r="S41" s="11">
        <f>(R40-MAX($R$3:$R40))/MAX($R$3:$R40)</f>
        <v>0</v>
      </c>
      <c r="T41" s="11">
        <f t="shared" si="7"/>
        <v>3.5720840718382885E-3</v>
      </c>
      <c r="V41" s="2">
        <v>42155</v>
      </c>
      <c r="W41" s="11">
        <f t="shared" si="17"/>
        <v>-1.3098236775818119E-3</v>
      </c>
      <c r="X41" s="11">
        <f t="shared" si="17"/>
        <v>-1.045459784590042E-2</v>
      </c>
      <c r="Y41" s="11">
        <f t="shared" si="17"/>
        <v>-7.1468614459602176E-4</v>
      </c>
      <c r="Z41" s="11">
        <f t="shared" si="17"/>
        <v>-6.9401489098086522E-3</v>
      </c>
      <c r="AA41" s="11">
        <f t="shared" si="17"/>
        <v>-1.359334068579646E-2</v>
      </c>
      <c r="AB41" s="11">
        <f t="shared" si="17"/>
        <v>-1.0184910511222721E-2</v>
      </c>
      <c r="AC41" s="11">
        <f t="shared" si="17"/>
        <v>3.321760345313951E-4</v>
      </c>
      <c r="AD41" s="11">
        <f t="shared" si="17"/>
        <v>1.0016090430947199E-3</v>
      </c>
      <c r="AE41" s="11">
        <f t="shared" si="17"/>
        <v>3.7882058501448319E-3</v>
      </c>
      <c r="AF41" s="11">
        <f t="shared" si="17"/>
        <v>-4.316562112710527E-3</v>
      </c>
      <c r="AG41" s="38">
        <f t="shared" ref="AG41:AG62" si="18">VLOOKUP($V41,$A$3:$L$161,AG$1,FALSE)</f>
        <v>-5.5839428080961843E-3</v>
      </c>
      <c r="AH41" s="28"/>
      <c r="AI41" s="2">
        <v>41608</v>
      </c>
      <c r="AJ41" s="22">
        <f t="shared" si="14"/>
        <v>1.4133470108850471E-2</v>
      </c>
      <c r="AK41" s="22">
        <f t="shared" si="14"/>
        <v>2.917782780025524E-3</v>
      </c>
      <c r="AL41" s="22">
        <f t="shared" si="14"/>
        <v>-1.519198178221437E-4</v>
      </c>
      <c r="AM41" s="22">
        <f t="shared" si="14"/>
        <v>-5.1006307473752122E-3</v>
      </c>
      <c r="AN41" s="22">
        <f t="shared" si="14"/>
        <v>6.2306919728196356E-3</v>
      </c>
      <c r="AO41" s="22">
        <f t="shared" si="14"/>
        <v>1.404795148316484E-3</v>
      </c>
      <c r="AP41" s="22">
        <f t="shared" si="14"/>
        <v>-2.235423640722933E-4</v>
      </c>
      <c r="AQ41" s="22">
        <f t="shared" si="14"/>
        <v>9.9920275671750991E-3</v>
      </c>
      <c r="AR41" s="22">
        <f t="shared" si="14"/>
        <v>1.7268950112159229E-3</v>
      </c>
      <c r="AS41" s="22">
        <f t="shared" si="14"/>
        <v>1.5369033867563834E-2</v>
      </c>
      <c r="AT41" s="22">
        <f t="shared" si="14"/>
        <v>2.2946184090391055E-3</v>
      </c>
    </row>
    <row r="42" spans="1:46" x14ac:dyDescent="0.35">
      <c r="A42" s="2">
        <v>40663</v>
      </c>
      <c r="B42" s="35">
        <v>4.08919334544946E-2</v>
      </c>
      <c r="C42" s="35">
        <v>-4.9558232931726787E-3</v>
      </c>
      <c r="D42" s="35">
        <v>-9.7736224310729369E-4</v>
      </c>
      <c r="E42" s="35">
        <v>-5.3817117635994727E-3</v>
      </c>
      <c r="F42" s="35">
        <v>1.264202546357281E-2</v>
      </c>
      <c r="G42" s="35">
        <v>-3.2566031914704752E-4</v>
      </c>
      <c r="H42" s="35">
        <v>-1.5427477244471801E-3</v>
      </c>
      <c r="I42" s="35">
        <v>1.691585366878923E-2</v>
      </c>
      <c r="J42" s="35">
        <f>HLOOKUP($J$2,'Monthly Returns (strats)'!$D$1:$F$174,'Monthly Returns (strats)'!$A41,FALSE)</f>
        <v>3.9003368782593029E-3</v>
      </c>
      <c r="K42" s="35">
        <f>SUMPRODUCT(B42:J42,'Monthly Analysis'!$C$47:$K$47)</f>
        <v>4.2371738259154336E-2</v>
      </c>
      <c r="L42" s="35">
        <f>SUMPRODUCT(C42:J42,'Monthly Analysis'!$D$48:$K$48)</f>
        <v>2.7482089229395115E-3</v>
      </c>
      <c r="N42" s="1">
        <f t="shared" si="15"/>
        <v>1.1193863475170678</v>
      </c>
      <c r="O42" s="11">
        <f>(N41-MAX($N$3:$N41))/MAX($N$3:$N41)</f>
        <v>-1.0474289585585684E-3</v>
      </c>
      <c r="P42" s="11">
        <f t="shared" si="6"/>
        <v>7.1976849374558505E-2</v>
      </c>
      <c r="Q42" s="11"/>
      <c r="R42" s="1">
        <f t="shared" si="16"/>
        <v>1.2940549870576363</v>
      </c>
      <c r="S42" s="11">
        <f>(R41-MAX($R$3:$R41))/MAX($R$3:$R41)</f>
        <v>-2.9841309134063939E-8</v>
      </c>
      <c r="T42" s="11">
        <f t="shared" si="7"/>
        <v>3.3121466999559424E-3</v>
      </c>
      <c r="V42" s="2">
        <v>42185</v>
      </c>
      <c r="W42" s="11">
        <f t="shared" si="17"/>
        <v>-2.350686037126715E-2</v>
      </c>
      <c r="X42" s="11">
        <f t="shared" si="17"/>
        <v>-7.1655982260722118E-3</v>
      </c>
      <c r="Y42" s="11">
        <f t="shared" si="17"/>
        <v>5.5936301511416708E-4</v>
      </c>
      <c r="Z42" s="11">
        <f t="shared" si="17"/>
        <v>3.2602877613319152E-3</v>
      </c>
      <c r="AA42" s="11">
        <f t="shared" si="17"/>
        <v>-1.618851749112948E-3</v>
      </c>
      <c r="AB42" s="11">
        <f t="shared" si="17"/>
        <v>-5.0616050616049124E-3</v>
      </c>
      <c r="AC42" s="11">
        <f t="shared" si="17"/>
        <v>4.4294191476230704E-3</v>
      </c>
      <c r="AD42" s="11">
        <f t="shared" si="17"/>
        <v>1.920208342308212E-2</v>
      </c>
      <c r="AE42" s="11">
        <f t="shared" si="17"/>
        <v>1.0523458912182759E-2</v>
      </c>
      <c r="AF42" s="11">
        <f t="shared" si="17"/>
        <v>-2.2300352358996852E-2</v>
      </c>
      <c r="AG42" s="38">
        <f t="shared" si="18"/>
        <v>2.2406577370734028E-3</v>
      </c>
      <c r="AH42" s="28"/>
      <c r="AI42" s="2">
        <v>41639</v>
      </c>
      <c r="AJ42" s="22">
        <f t="shared" si="14"/>
        <v>1.7252037089070079E-2</v>
      </c>
      <c r="AK42" s="22">
        <f t="shared" si="14"/>
        <v>-1.29710404454908E-3</v>
      </c>
      <c r="AL42" s="22">
        <f t="shared" si="14"/>
        <v>-5.9045168766835854E-4</v>
      </c>
      <c r="AM42" s="22">
        <f t="shared" si="14"/>
        <v>-6.0851415205714909E-3</v>
      </c>
      <c r="AN42" s="22">
        <f t="shared" si="14"/>
        <v>1.4064540728319939E-2</v>
      </c>
      <c r="AO42" s="22">
        <f t="shared" si="14"/>
        <v>-2.8655255887152231E-3</v>
      </c>
      <c r="AP42" s="22">
        <f t="shared" si="14"/>
        <v>-7.2543294620801557E-3</v>
      </c>
      <c r="AQ42" s="22">
        <f t="shared" si="14"/>
        <v>1.5538063340502759E-2</v>
      </c>
      <c r="AR42" s="22">
        <f t="shared" si="14"/>
        <v>7.4539876434402963E-3</v>
      </c>
      <c r="AS42" s="22">
        <f t="shared" si="14"/>
        <v>1.8831281686116356E-2</v>
      </c>
      <c r="AT42" s="22">
        <f t="shared" si="14"/>
        <v>2.9328828230859375E-3</v>
      </c>
    </row>
    <row r="43" spans="1:46" x14ac:dyDescent="0.35">
      <c r="A43" s="2">
        <v>40694</v>
      </c>
      <c r="B43" s="35">
        <v>-2.1489490296151988E-2</v>
      </c>
      <c r="C43" s="35">
        <v>-1.3044566243956E-2</v>
      </c>
      <c r="D43" s="35">
        <v>-1.1466574934067E-3</v>
      </c>
      <c r="E43" s="35">
        <v>4.4474777251801711E-4</v>
      </c>
      <c r="F43" s="35">
        <v>2.1576855798508071E-2</v>
      </c>
      <c r="G43" s="35">
        <v>1.560249639942279E-3</v>
      </c>
      <c r="H43" s="35">
        <v>-2.0492218759854408E-3</v>
      </c>
      <c r="I43" s="35">
        <v>9.2176153622681722E-3</v>
      </c>
      <c r="J43" s="35">
        <f>HLOOKUP($J$2,'Monthly Returns (strats)'!$D$1:$F$174,'Monthly Returns (strats)'!$A42,FALSE)</f>
        <v>-6.8460654434994161E-3</v>
      </c>
      <c r="K43" s="35">
        <f>SUMPRODUCT(B43:J43,'Monthly Analysis'!$C$47:$K$47)</f>
        <v>-2.0382856275246129E-2</v>
      </c>
      <c r="L43" s="35">
        <f>SUMPRODUCT(C43:J43,'Monthly Analysis'!$D$48:$K$48)</f>
        <v>2.0551774673965855E-3</v>
      </c>
      <c r="N43" s="1">
        <f t="shared" si="15"/>
        <v>1.0965700564791547</v>
      </c>
      <c r="O43" s="11">
        <f>(N42-MAX($N$3:$N42))/MAX($N$3:$N42)</f>
        <v>0</v>
      </c>
      <c r="P43" s="11">
        <f t="shared" si="6"/>
        <v>2.0055668801930437E-2</v>
      </c>
      <c r="Q43" s="11"/>
      <c r="R43" s="1">
        <f t="shared" si="16"/>
        <v>1.2967144997086095</v>
      </c>
      <c r="S43" s="11">
        <f>(R42-MAX($R$3:$R42))/MAX($R$3:$R42)</f>
        <v>0</v>
      </c>
      <c r="T43" s="11">
        <f t="shared" si="7"/>
        <v>4.8090044625734851E-3</v>
      </c>
      <c r="V43" s="2">
        <v>42247</v>
      </c>
      <c r="W43" s="11">
        <f t="shared" si="17"/>
        <v>-6.8575233022636461E-2</v>
      </c>
      <c r="X43" s="11">
        <f t="shared" si="17"/>
        <v>5.3468084311972808E-2</v>
      </c>
      <c r="Y43" s="11">
        <f t="shared" si="17"/>
        <v>4.8553429232378598E-2</v>
      </c>
      <c r="Z43" s="11">
        <f t="shared" si="17"/>
        <v>2.7582917271506521E-2</v>
      </c>
      <c r="AA43" s="11">
        <f t="shared" si="17"/>
        <v>2.8691058261835719E-3</v>
      </c>
      <c r="AB43" s="11">
        <f t="shared" si="17"/>
        <v>-8.5638131591500022E-3</v>
      </c>
      <c r="AC43" s="11">
        <f t="shared" si="17"/>
        <v>-3.1676804991381813E-2</v>
      </c>
      <c r="AD43" s="11">
        <f t="shared" si="17"/>
        <v>-2.8547169737788359E-2</v>
      </c>
      <c r="AE43" s="11">
        <f t="shared" si="17"/>
        <v>4.0561608805704141E-2</v>
      </c>
      <c r="AF43" s="11">
        <f t="shared" si="17"/>
        <v>-5.9355039622005369E-2</v>
      </c>
      <c r="AG43" s="38">
        <f t="shared" si="18"/>
        <v>1.7123216315457771E-2</v>
      </c>
      <c r="AH43" s="28"/>
      <c r="AI43" s="2">
        <v>41698</v>
      </c>
      <c r="AJ43" s="22">
        <f t="shared" ref="AJ43:AT52" si="19">VLOOKUP($AI43,$A$3:$L$175,AJ$1,FALSE)</f>
        <v>4.8336977788007829E-2</v>
      </c>
      <c r="AK43" s="22">
        <f t="shared" si="19"/>
        <v>5.7987203043006197E-3</v>
      </c>
      <c r="AL43" s="22">
        <f t="shared" si="19"/>
        <v>-8.7864307986941226E-3</v>
      </c>
      <c r="AM43" s="22">
        <f t="shared" si="19"/>
        <v>-7.7476757388112993E-3</v>
      </c>
      <c r="AN43" s="22">
        <f t="shared" si="19"/>
        <v>1.5368791589550699E-4</v>
      </c>
      <c r="AO43" s="22">
        <f t="shared" si="19"/>
        <v>4.7165361758350072E-4</v>
      </c>
      <c r="AP43" s="22">
        <f t="shared" si="19"/>
        <v>-1.009711783934142E-2</v>
      </c>
      <c r="AQ43" s="22">
        <f t="shared" si="19"/>
        <v>9.2507655101985668E-3</v>
      </c>
      <c r="AR43" s="22">
        <f t="shared" si="19"/>
        <v>-1.785351661929391E-3</v>
      </c>
      <c r="AS43" s="22">
        <f t="shared" si="19"/>
        <v>4.7839066851084702E-2</v>
      </c>
      <c r="AT43" s="22">
        <f t="shared" si="19"/>
        <v>-9.2469174000011571E-4</v>
      </c>
    </row>
    <row r="44" spans="1:46" x14ac:dyDescent="0.35">
      <c r="A44" s="2">
        <v>40724</v>
      </c>
      <c r="B44" s="35">
        <v>-1.5716148514172131E-2</v>
      </c>
      <c r="C44" s="35">
        <v>-2.9218840733803431E-3</v>
      </c>
      <c r="D44" s="35">
        <v>-2.5450823976532751E-3</v>
      </c>
      <c r="E44" s="35">
        <v>2.8064686497679681E-3</v>
      </c>
      <c r="F44" s="35">
        <v>3.5192914780110069E-4</v>
      </c>
      <c r="G44" s="35">
        <v>-6.2227167679530524E-3</v>
      </c>
      <c r="H44" s="35">
        <v>3.8399347610427181E-3</v>
      </c>
      <c r="I44" s="35">
        <v>9.3065807311118551E-3</v>
      </c>
      <c r="J44" s="35">
        <f>HLOOKUP($J$2,'Monthly Returns (strats)'!$D$1:$F$174,'Monthly Returns (strats)'!$A43,FALSE)</f>
        <v>-3.1377423166748519E-3</v>
      </c>
      <c r="K44" s="35">
        <f>SUMPRODUCT(B44:J44,'Monthly Analysis'!$C$47:$K$47)</f>
        <v>-1.575229180477181E-2</v>
      </c>
      <c r="L44" s="35">
        <f>SUMPRODUCT(C44:J44,'Monthly Analysis'!$D$48:$K$48)</f>
        <v>-6.7123253970830085E-5</v>
      </c>
      <c r="N44" s="1">
        <f t="shared" si="15"/>
        <v>1.0792965649651201</v>
      </c>
      <c r="O44" s="11">
        <f>(N43-MAX($N$3:$N43))/MAX($N$3:$N43)</f>
        <v>-2.0382856275246077E-2</v>
      </c>
      <c r="P44" s="11">
        <f t="shared" si="6"/>
        <v>5.0401624204843287E-3</v>
      </c>
      <c r="Q44" s="11"/>
      <c r="R44" s="1">
        <f t="shared" si="16"/>
        <v>1.2966274600119179</v>
      </c>
      <c r="S44" s="11">
        <f>(R43-MAX($R$3:$R43))/MAX($R$3:$R43)</f>
        <v>0</v>
      </c>
      <c r="T44" s="11">
        <f t="shared" si="7"/>
        <v>4.7415883953789706E-3</v>
      </c>
      <c r="V44" s="2">
        <v>42277</v>
      </c>
      <c r="W44" s="11">
        <f t="shared" si="17"/>
        <v>-3.6234673118161309E-2</v>
      </c>
      <c r="X44" s="11">
        <f t="shared" si="17"/>
        <v>-1.9031446658890231E-2</v>
      </c>
      <c r="Y44" s="11">
        <f t="shared" si="17"/>
        <v>-2.1752061433876761E-2</v>
      </c>
      <c r="Z44" s="11">
        <f t="shared" si="17"/>
        <v>8.9751700024736092E-3</v>
      </c>
      <c r="AA44" s="11">
        <f t="shared" si="17"/>
        <v>2.8512108556318988E-4</v>
      </c>
      <c r="AB44" s="11">
        <f t="shared" si="17"/>
        <v>4.4475053311983093E-3</v>
      </c>
      <c r="AC44" s="11">
        <f t="shared" si="17"/>
        <v>2.0807459275398399E-2</v>
      </c>
      <c r="AD44" s="11">
        <f t="shared" si="17"/>
        <v>1.3941455847165621E-2</v>
      </c>
      <c r="AE44" s="11">
        <f t="shared" si="17"/>
        <v>2.0362419949792491E-2</v>
      </c>
      <c r="AF44" s="11">
        <f t="shared" si="17"/>
        <v>-3.6479995917475902E-2</v>
      </c>
      <c r="AG44" s="38">
        <f t="shared" si="18"/>
        <v>-4.5559948444137363E-4</v>
      </c>
      <c r="AH44" s="28"/>
      <c r="AI44" s="2">
        <v>41729</v>
      </c>
      <c r="AJ44" s="22">
        <f t="shared" si="19"/>
        <v>4.4461521572072282E-3</v>
      </c>
      <c r="AK44" s="22">
        <f t="shared" si="19"/>
        <v>-5.3214816435175338E-3</v>
      </c>
      <c r="AL44" s="22">
        <f t="shared" si="19"/>
        <v>-2.3377283154861761E-3</v>
      </c>
      <c r="AM44" s="22">
        <f t="shared" si="19"/>
        <v>-3.347555148004222E-3</v>
      </c>
      <c r="AN44" s="22">
        <f t="shared" si="19"/>
        <v>8.6512079170970261E-3</v>
      </c>
      <c r="AO44" s="22">
        <f t="shared" si="19"/>
        <v>5.9314624654998038E-3</v>
      </c>
      <c r="AP44" s="22">
        <f t="shared" si="19"/>
        <v>5.7760792967331831E-3</v>
      </c>
      <c r="AQ44" s="22">
        <f t="shared" si="19"/>
        <v>1.4153374329733339E-2</v>
      </c>
      <c r="AR44" s="22">
        <f t="shared" si="19"/>
        <v>6.1740867932305044E-3</v>
      </c>
      <c r="AS44" s="22">
        <f t="shared" si="19"/>
        <v>6.1135299069956317E-3</v>
      </c>
      <c r="AT44" s="22">
        <f t="shared" si="19"/>
        <v>3.0965586781784627E-3</v>
      </c>
    </row>
    <row r="45" spans="1:46" x14ac:dyDescent="0.35">
      <c r="A45" s="2">
        <v>40755</v>
      </c>
      <c r="B45" s="35">
        <v>-1.63157160786499E-2</v>
      </c>
      <c r="C45" s="35">
        <v>-8.5411544195601596E-4</v>
      </c>
      <c r="D45" s="35">
        <v>7.2564024079180278E-4</v>
      </c>
      <c r="E45" s="35">
        <v>2.4837851569321501E-3</v>
      </c>
      <c r="F45" s="35">
        <v>1.9163919732498619E-2</v>
      </c>
      <c r="G45" s="35">
        <v>-9.3537634686439164E-3</v>
      </c>
      <c r="H45" s="35">
        <v>-6.2337343292978584E-3</v>
      </c>
      <c r="I45" s="35">
        <v>6.5263392833909478E-3</v>
      </c>
      <c r="J45" s="35">
        <f>HLOOKUP($J$2,'Monthly Returns (strats)'!$D$1:$F$174,'Monthly Returns (strats)'!$A44,FALSE)</f>
        <v>1.719330680607811E-3</v>
      </c>
      <c r="K45" s="35">
        <f>SUMPRODUCT(B45:J45,'Monthly Analysis'!$C$47:$K$47)</f>
        <v>-1.4917681669327517E-2</v>
      </c>
      <c r="L45" s="35">
        <f>SUMPRODUCT(C45:J45,'Monthly Analysis'!$D$48:$K$48)</f>
        <v>2.5963496173129971E-3</v>
      </c>
      <c r="N45" s="1">
        <f t="shared" si="15"/>
        <v>1.0631959623821718</v>
      </c>
      <c r="O45" s="11">
        <f>(N44-MAX($N$3:$N44))/MAX($N$3:$N44)</f>
        <v>-3.5814071380155424E-2</v>
      </c>
      <c r="P45" s="11">
        <f t="shared" si="6"/>
        <v>-5.0197490133351064E-2</v>
      </c>
      <c r="Q45" s="11"/>
      <c r="R45" s="1">
        <f t="shared" si="16"/>
        <v>1.2999939582215172</v>
      </c>
      <c r="S45" s="11">
        <f>(R44-MAX($R$3:$R44))/MAX($R$3:$R44)</f>
        <v>-6.7123253970877058E-5</v>
      </c>
      <c r="T45" s="11">
        <f t="shared" si="7"/>
        <v>4.589427206168839E-3</v>
      </c>
      <c r="V45" s="2">
        <v>42338</v>
      </c>
      <c r="W45" s="11">
        <f t="shared" si="17"/>
        <v>-8.2522217520101249E-3</v>
      </c>
      <c r="X45" s="11">
        <f t="shared" si="17"/>
        <v>-6.3568749602693764E-4</v>
      </c>
      <c r="Y45" s="11">
        <f t="shared" si="17"/>
        <v>-3.436996091306987E-3</v>
      </c>
      <c r="Z45" s="11">
        <f t="shared" si="17"/>
        <v>-1.2346219836638641E-3</v>
      </c>
      <c r="AA45" s="11">
        <f t="shared" si="17"/>
        <v>1.1091621073507659E-2</v>
      </c>
      <c r="AB45" s="11">
        <f t="shared" si="17"/>
        <v>-1.197555335315625E-3</v>
      </c>
      <c r="AC45" s="11">
        <f t="shared" si="17"/>
        <v>5.687789759136308E-3</v>
      </c>
      <c r="AD45" s="11">
        <f t="shared" si="17"/>
        <v>5.6263385851517116E-3</v>
      </c>
      <c r="AE45" s="11">
        <f t="shared" si="17"/>
        <v>4.1969458872497256E-3</v>
      </c>
      <c r="AF45" s="11">
        <f t="shared" si="17"/>
        <v>-7.2618932817848795E-3</v>
      </c>
      <c r="AG45" s="38">
        <f t="shared" si="18"/>
        <v>1.8391814447040215E-3</v>
      </c>
      <c r="AH45" s="28"/>
      <c r="AI45" s="2">
        <v>41759</v>
      </c>
      <c r="AJ45" s="22">
        <f t="shared" si="19"/>
        <v>9.5087163232963068E-3</v>
      </c>
      <c r="AK45" s="22">
        <f t="shared" si="19"/>
        <v>-6.1852203894467994E-3</v>
      </c>
      <c r="AL45" s="22">
        <f t="shared" si="19"/>
        <v>-1.002526206910326E-3</v>
      </c>
      <c r="AM45" s="22">
        <f t="shared" si="19"/>
        <v>-3.980013679884542E-3</v>
      </c>
      <c r="AN45" s="22">
        <f t="shared" si="19"/>
        <v>-2.604827571832257E-3</v>
      </c>
      <c r="AO45" s="22">
        <f t="shared" si="19"/>
        <v>2.4710714224851488E-4</v>
      </c>
      <c r="AP45" s="22">
        <f t="shared" si="19"/>
        <v>-4.2510647982573202E-3</v>
      </c>
      <c r="AQ45" s="22">
        <f t="shared" si="19"/>
        <v>7.1655190744856819E-3</v>
      </c>
      <c r="AR45" s="22">
        <f t="shared" si="19"/>
        <v>4.5725118553001654E-3</v>
      </c>
      <c r="AS45" s="22">
        <f t="shared" si="19"/>
        <v>9.0943237498361876E-3</v>
      </c>
      <c r="AT45" s="22">
        <f t="shared" si="19"/>
        <v>-7.6958620785450818E-4</v>
      </c>
    </row>
    <row r="46" spans="1:46" x14ac:dyDescent="0.35">
      <c r="A46" s="2">
        <v>40786</v>
      </c>
      <c r="B46" s="35">
        <v>-7.3008222285228297E-2</v>
      </c>
      <c r="C46" s="35">
        <v>8.653746491592651E-2</v>
      </c>
      <c r="D46" s="35">
        <v>7.6613317629325772E-2</v>
      </c>
      <c r="E46" s="35">
        <v>1.833890742640398E-2</v>
      </c>
      <c r="F46" s="35">
        <v>-4.9951315863778017E-2</v>
      </c>
      <c r="G46" s="35">
        <v>-3.502090995244167E-2</v>
      </c>
      <c r="H46" s="35">
        <v>9.8091391562851182E-2</v>
      </c>
      <c r="I46" s="35">
        <v>5.9707382909908726E-3</v>
      </c>
      <c r="J46" s="35">
        <f>HLOOKUP($J$2,'Monthly Returns (strats)'!$D$1:$F$174,'Monthly Returns (strats)'!$A45,FALSE)</f>
        <v>-1.367690561845603E-3</v>
      </c>
      <c r="K46" s="35">
        <f>SUMPRODUCT(B46:J46,'Monthly Analysis'!$C$47:$K$47)</f>
        <v>-6.181741194187839E-2</v>
      </c>
      <c r="L46" s="35">
        <f>SUMPRODUCT(C46:J46,'Monthly Analysis'!$D$48:$K$48)</f>
        <v>2.07829334947927E-2</v>
      </c>
      <c r="N46" s="1">
        <f t="shared" si="15"/>
        <v>0.99747193960065128</v>
      </c>
      <c r="O46" s="11">
        <f>(N45-MAX($N$3:$N45))/MAX($N$3:$N45)</f>
        <v>-5.0197490133351098E-2</v>
      </c>
      <c r="P46" s="11">
        <f t="shared" si="6"/>
        <v>-9.037098568666535E-2</v>
      </c>
      <c r="Q46" s="11"/>
      <c r="R46" s="1">
        <f t="shared" si="16"/>
        <v>1.3270116461988672</v>
      </c>
      <c r="S46" s="11">
        <f>(R45-MAX($R$3:$R45))/MAX($R$3:$R45)</f>
        <v>0</v>
      </c>
      <c r="T46" s="11">
        <f t="shared" si="7"/>
        <v>2.3364546704047751E-2</v>
      </c>
      <c r="V46" s="2">
        <v>42369</v>
      </c>
      <c r="W46" s="11">
        <f t="shared" si="17"/>
        <v>-1.8028589716236328E-2</v>
      </c>
      <c r="X46" s="11">
        <f t="shared" si="17"/>
        <v>-9.5827237453087744E-3</v>
      </c>
      <c r="Y46" s="11">
        <f t="shared" si="17"/>
        <v>-1.076141802283803E-2</v>
      </c>
      <c r="Z46" s="11">
        <f t="shared" si="17"/>
        <v>1.619225305116823E-3</v>
      </c>
      <c r="AA46" s="11">
        <f t="shared" si="17"/>
        <v>-5.5215468439543313E-4</v>
      </c>
      <c r="AB46" s="11">
        <f t="shared" si="17"/>
        <v>-3.8285029147886451E-3</v>
      </c>
      <c r="AC46" s="11">
        <f t="shared" si="17"/>
        <v>2.2468330445035711E-3</v>
      </c>
      <c r="AD46" s="11">
        <f t="shared" si="17"/>
        <v>3.7605389643311391E-3</v>
      </c>
      <c r="AE46" s="11">
        <f t="shared" si="17"/>
        <v>-8.3368484962901279E-3</v>
      </c>
      <c r="AF46" s="11">
        <f t="shared" si="17"/>
        <v>-2.0001059377052603E-2</v>
      </c>
      <c r="AG46" s="38">
        <f t="shared" si="18"/>
        <v>-3.6631579415159427E-3</v>
      </c>
      <c r="AH46" s="28"/>
      <c r="AI46" s="2">
        <v>41790</v>
      </c>
      <c r="AJ46" s="22">
        <f t="shared" si="19"/>
        <v>2.1274292210252899E-2</v>
      </c>
      <c r="AK46" s="22">
        <f t="shared" si="19"/>
        <v>-1.1606963326890041E-3</v>
      </c>
      <c r="AL46" s="22">
        <f t="shared" si="19"/>
        <v>-2.0468872579282321E-4</v>
      </c>
      <c r="AM46" s="22">
        <f t="shared" si="19"/>
        <v>-8.0353704576053842E-3</v>
      </c>
      <c r="AN46" s="22">
        <f t="shared" si="19"/>
        <v>-1.1916215375822651E-3</v>
      </c>
      <c r="AO46" s="22">
        <f t="shared" si="19"/>
        <v>-1.593021373746728E-3</v>
      </c>
      <c r="AP46" s="22">
        <f t="shared" si="19"/>
        <v>1.312348318593948E-4</v>
      </c>
      <c r="AQ46" s="22">
        <f t="shared" si="19"/>
        <v>6.5936928846640928E-3</v>
      </c>
      <c r="AR46" s="22">
        <f t="shared" si="19"/>
        <v>-4.9218285008185703E-3</v>
      </c>
      <c r="AS46" s="22">
        <f t="shared" si="19"/>
        <v>2.0653447343587917E-2</v>
      </c>
      <c r="AT46" s="22">
        <f t="shared" si="19"/>
        <v>-1.1529976095206789E-3</v>
      </c>
    </row>
    <row r="47" spans="1:46" x14ac:dyDescent="0.35">
      <c r="A47" s="2">
        <v>40816</v>
      </c>
      <c r="B47" s="35">
        <v>-9.4433399602385615E-2</v>
      </c>
      <c r="C47" s="35">
        <v>3.0413564406278629E-2</v>
      </c>
      <c r="D47" s="35">
        <v>2.475637205546E-2</v>
      </c>
      <c r="E47" s="35">
        <v>2.0829873226945409E-2</v>
      </c>
      <c r="F47" s="35">
        <v>-7.335428951519651E-3</v>
      </c>
      <c r="G47" s="35">
        <v>1.4596041049110831E-3</v>
      </c>
      <c r="H47" s="35">
        <v>-8.9204913561155008E-3</v>
      </c>
      <c r="I47" s="35">
        <v>1.6597288924616489E-2</v>
      </c>
      <c r="J47" s="35">
        <f>HLOOKUP($J$2,'Monthly Returns (strats)'!$D$1:$F$174,'Monthly Returns (strats)'!$A46,FALSE)</f>
        <v>6.0311171443653722E-2</v>
      </c>
      <c r="K47" s="35">
        <f>SUMPRODUCT(B47:J47,'Monthly Analysis'!$C$47:$K$47)</f>
        <v>-8.5138335782127539E-2</v>
      </c>
      <c r="L47" s="35">
        <f>SUMPRODUCT(C47:J47,'Monthly Analysis'!$D$48:$K$48)</f>
        <v>1.7262261380479278E-2</v>
      </c>
      <c r="N47" s="1">
        <f t="shared" si="15"/>
        <v>0.91254883867368097</v>
      </c>
      <c r="O47" s="11">
        <f>(N46-MAX($N$3:$N46))/MAX($N$3:$N46)</f>
        <v>-0.10891182314920776</v>
      </c>
      <c r="P47" s="11">
        <f t="shared" si="6"/>
        <v>-0.15449667098387176</v>
      </c>
      <c r="Q47" s="11"/>
      <c r="R47" s="1">
        <f t="shared" si="16"/>
        <v>1.3499188680904923</v>
      </c>
      <c r="S47" s="11">
        <f>(R46-MAX($R$3:$R46))/MAX($R$3:$R46)</f>
        <v>0</v>
      </c>
      <c r="T47" s="11">
        <f t="shared" si="7"/>
        <v>4.1100015017485836E-2</v>
      </c>
      <c r="V47" s="2">
        <v>42400</v>
      </c>
      <c r="W47" s="11">
        <f t="shared" si="17"/>
        <v>-6.0347637153720712E-2</v>
      </c>
      <c r="X47" s="11">
        <f t="shared" si="17"/>
        <v>-1.568900720493327E-2</v>
      </c>
      <c r="Y47" s="11">
        <f t="shared" si="17"/>
        <v>-2.9955845903846261E-3</v>
      </c>
      <c r="Z47" s="11">
        <f t="shared" si="17"/>
        <v>1.6009446330660589E-2</v>
      </c>
      <c r="AA47" s="11">
        <f t="shared" si="17"/>
        <v>2.906063093518008E-3</v>
      </c>
      <c r="AB47" s="11">
        <f t="shared" si="17"/>
        <v>1.6518361112955789E-2</v>
      </c>
      <c r="AC47" s="11">
        <f t="shared" si="17"/>
        <v>1.9057189513162379E-2</v>
      </c>
      <c r="AD47" s="11">
        <f t="shared" si="17"/>
        <v>-1.016012191042393E-3</v>
      </c>
      <c r="AE47" s="11">
        <f t="shared" si="17"/>
        <v>6.1084553012731302E-3</v>
      </c>
      <c r="AF47" s="11">
        <f t="shared" si="17"/>
        <v>-5.859356827432801E-2</v>
      </c>
      <c r="AG47" s="38">
        <f t="shared" si="18"/>
        <v>3.2575564903007288E-3</v>
      </c>
      <c r="AH47" s="28"/>
      <c r="AI47" s="2">
        <v>41820</v>
      </c>
      <c r="AJ47" s="22">
        <f t="shared" si="19"/>
        <v>1.8816919325771231E-2</v>
      </c>
      <c r="AK47" s="22">
        <f t="shared" si="19"/>
        <v>-2.8673010516987452E-3</v>
      </c>
      <c r="AL47" s="22">
        <f t="shared" si="19"/>
        <v>-1.3542493157059349E-4</v>
      </c>
      <c r="AM47" s="22">
        <f t="shared" si="19"/>
        <v>-4.9890066347201278E-3</v>
      </c>
      <c r="AN47" s="22">
        <f t="shared" si="19"/>
        <v>-1.4271835613561301E-2</v>
      </c>
      <c r="AO47" s="22">
        <f t="shared" si="19"/>
        <v>-1.262798634812379E-3</v>
      </c>
      <c r="AP47" s="22">
        <f t="shared" si="19"/>
        <v>-4.2272161650053208E-3</v>
      </c>
      <c r="AQ47" s="22">
        <f t="shared" si="19"/>
        <v>1.362368243270775E-2</v>
      </c>
      <c r="AR47" s="22">
        <f t="shared" si="19"/>
        <v>-4.2679514727080869E-3</v>
      </c>
      <c r="AS47" s="22">
        <f t="shared" si="19"/>
        <v>1.7807125445451738E-2</v>
      </c>
      <c r="AT47" s="22">
        <f t="shared" si="19"/>
        <v>-1.8753314920219167E-3</v>
      </c>
    </row>
    <row r="48" spans="1:46" x14ac:dyDescent="0.35">
      <c r="A48" s="2">
        <v>40847</v>
      </c>
      <c r="B48" s="35">
        <v>0.1071519040783584</v>
      </c>
      <c r="C48" s="35">
        <v>-1.0013089245186849E-2</v>
      </c>
      <c r="D48" s="35">
        <v>-2.2891869113276338E-2</v>
      </c>
      <c r="E48" s="35">
        <v>-2.0450997355264011E-2</v>
      </c>
      <c r="F48" s="35">
        <v>-1.517647657336784E-3</v>
      </c>
      <c r="G48" s="35">
        <v>6.0188392367142018E-3</v>
      </c>
      <c r="H48" s="35">
        <v>1.7791839797940408E-2</v>
      </c>
      <c r="I48" s="35">
        <v>1.553627295097388E-2</v>
      </c>
      <c r="J48" s="35">
        <f>HLOOKUP($J$2,'Monthly Returns (strats)'!$D$1:$F$174,'Monthly Returns (strats)'!$A47,FALSE)</f>
        <v>4.4357049854013564E-3</v>
      </c>
      <c r="K48" s="35">
        <f>SUMPRODUCT(B48:J48,'Monthly Analysis'!$C$47:$K$47)</f>
        <v>0.10466146976916539</v>
      </c>
      <c r="L48" s="35">
        <f>SUMPRODUCT(C48:J48,'Monthly Analysis'!$D$48:$K$48)</f>
        <v>-4.6250922885013156E-3</v>
      </c>
      <c r="N48" s="1">
        <f t="shared" si="15"/>
        <v>1.0080575413654136</v>
      </c>
      <c r="O48" s="11">
        <f>(N47-MAX($N$3:$N47))/MAX($N$3:$N47)</f>
        <v>-0.18477758756141438</v>
      </c>
      <c r="P48" s="11">
        <f t="shared" si="6"/>
        <v>-5.1861014307481357E-2</v>
      </c>
      <c r="Q48" s="11"/>
      <c r="R48" s="1">
        <f t="shared" si="16"/>
        <v>1.3436753687435847</v>
      </c>
      <c r="S48" s="11">
        <f>(R47-MAX($R$3:$R47))/MAX($R$3:$R47)</f>
        <v>0</v>
      </c>
      <c r="T48" s="11">
        <f t="shared" si="7"/>
        <v>3.3601241179479713E-2</v>
      </c>
      <c r="V48" s="2">
        <v>42429</v>
      </c>
      <c r="W48" s="11">
        <f t="shared" si="17"/>
        <v>-6.8790103474188902E-3</v>
      </c>
      <c r="X48" s="11">
        <f t="shared" si="17"/>
        <v>1.5159358130591989E-3</v>
      </c>
      <c r="Y48" s="11">
        <f t="shared" si="17"/>
        <v>-5.6642602546899123E-3</v>
      </c>
      <c r="Z48" s="11">
        <f t="shared" si="17"/>
        <v>1.2604063317289691E-3</v>
      </c>
      <c r="AA48" s="11">
        <f t="shared" si="17"/>
        <v>4.2974163485031917E-3</v>
      </c>
      <c r="AB48" s="11">
        <f t="shared" si="17"/>
        <v>4.0665675883131414E-3</v>
      </c>
      <c r="AC48" s="11">
        <f t="shared" si="17"/>
        <v>-5.709732518621502E-3</v>
      </c>
      <c r="AD48" s="11">
        <f t="shared" si="17"/>
        <v>-7.8570650260103572E-4</v>
      </c>
      <c r="AE48" s="11">
        <f t="shared" si="17"/>
        <v>2.9230895181804328E-3</v>
      </c>
      <c r="AF48" s="11">
        <f t="shared" si="17"/>
        <v>-6.6245175866438211E-3</v>
      </c>
      <c r="AG48" s="38">
        <f t="shared" si="18"/>
        <v>4.7262941286798775E-4</v>
      </c>
      <c r="AH48" s="28"/>
      <c r="AI48" s="2">
        <v>41882</v>
      </c>
      <c r="AJ48" s="22">
        <f t="shared" si="19"/>
        <v>2.206656835896359E-2</v>
      </c>
      <c r="AK48" s="22">
        <f t="shared" si="19"/>
        <v>3.4850818248166599E-4</v>
      </c>
      <c r="AL48" s="22">
        <f t="shared" si="19"/>
        <v>-3.1887445204655811E-3</v>
      </c>
      <c r="AM48" s="22">
        <f t="shared" si="19"/>
        <v>-7.2466703411497857E-3</v>
      </c>
      <c r="AN48" s="22">
        <f t="shared" si="19"/>
        <v>-3.588672667010605E-3</v>
      </c>
      <c r="AO48" s="22">
        <f t="shared" si="19"/>
        <v>7.7500021527798779E-4</v>
      </c>
      <c r="AP48" s="22">
        <f t="shared" si="19"/>
        <v>-1.696677418344561E-3</v>
      </c>
      <c r="AQ48" s="22">
        <f t="shared" si="19"/>
        <v>1.6986525278803979E-2</v>
      </c>
      <c r="AR48" s="22">
        <f t="shared" si="19"/>
        <v>-2.8901238193025369E-3</v>
      </c>
      <c r="AS48" s="22">
        <f t="shared" si="19"/>
        <v>2.2175762878470041E-2</v>
      </c>
      <c r="AT48" s="22">
        <f t="shared" si="19"/>
        <v>2.0278982194055063E-4</v>
      </c>
    </row>
    <row r="49" spans="1:46" x14ac:dyDescent="0.35">
      <c r="A49" s="2">
        <v>40877</v>
      </c>
      <c r="B49" s="35">
        <v>-2.99725442342893E-2</v>
      </c>
      <c r="C49" s="35">
        <v>6.3237930166066816E-3</v>
      </c>
      <c r="D49" s="35">
        <v>-1.281725350620877E-3</v>
      </c>
      <c r="E49" s="35">
        <v>-4.0525272038028906E-3</v>
      </c>
      <c r="F49" s="35">
        <v>2.3175734604794909E-2</v>
      </c>
      <c r="G49" s="35">
        <v>8.0575925594705833E-3</v>
      </c>
      <c r="H49" s="35">
        <v>1.287840457921385E-2</v>
      </c>
      <c r="I49" s="35">
        <v>4.5049312797990522E-3</v>
      </c>
      <c r="J49" s="35">
        <f>HLOOKUP($J$2,'Monthly Returns (strats)'!$D$1:$F$174,'Monthly Returns (strats)'!$A48,FALSE)</f>
        <v>1.2332355303192429E-2</v>
      </c>
      <c r="K49" s="35">
        <f>SUMPRODUCT(B49:J49,'Monthly Analysis'!$C$47:$K$47)</f>
        <v>-2.6449994513905305E-2</v>
      </c>
      <c r="L49" s="35">
        <f>SUMPRODUCT(C49:J49,'Monthly Analysis'!$D$48:$K$48)</f>
        <v>6.5418780521417016E-3</v>
      </c>
      <c r="N49" s="1">
        <f t="shared" si="15"/>
        <v>0.98139442492659756</v>
      </c>
      <c r="O49" s="11">
        <f>(N48-MAX($N$3:$N48))/MAX($N$3:$N48)</f>
        <v>-9.9455211686827111E-2</v>
      </c>
      <c r="P49" s="11">
        <f t="shared" si="6"/>
        <v>-1.6118262615478218E-2</v>
      </c>
      <c r="Q49" s="11"/>
      <c r="R49" s="1">
        <f t="shared" si="16"/>
        <v>1.352465529147572</v>
      </c>
      <c r="S49" s="11">
        <f>(R48-MAX($R$3:$R48))/MAX($R$3:$R48)</f>
        <v>-4.6250922885011959E-3</v>
      </c>
      <c r="T49" s="11">
        <f t="shared" si="7"/>
        <v>1.9181356110638204E-2</v>
      </c>
      <c r="V49" s="2">
        <v>42551</v>
      </c>
      <c r="W49" s="11">
        <f t="shared" ref="W49:AF58" si="20">VLOOKUP($V49,$A$3:$L$175,W$1,FALSE)</f>
        <v>-6.0799999999999743E-3</v>
      </c>
      <c r="X49" s="11">
        <f t="shared" si="20"/>
        <v>6.750587115586848E-3</v>
      </c>
      <c r="Y49" s="11">
        <f t="shared" si="20"/>
        <v>-1.8495308227432509E-2</v>
      </c>
      <c r="Z49" s="11">
        <f t="shared" si="20"/>
        <v>4.3875512962832097E-3</v>
      </c>
      <c r="AA49" s="11">
        <f t="shared" si="20"/>
        <v>1.44413949878219E-2</v>
      </c>
      <c r="AB49" s="11">
        <f t="shared" si="20"/>
        <v>-4.5741863148146544E-3</v>
      </c>
      <c r="AC49" s="11">
        <f t="shared" si="20"/>
        <v>2.396774017463521E-4</v>
      </c>
      <c r="AD49" s="11">
        <f t="shared" si="20"/>
        <v>1.709579980714385E-2</v>
      </c>
      <c r="AE49" s="11">
        <f t="shared" si="20"/>
        <v>-4.3389416736991926E-3</v>
      </c>
      <c r="AF49" s="11">
        <f t="shared" si="20"/>
        <v>-5.0898107598986277E-3</v>
      </c>
      <c r="AG49" s="38">
        <f t="shared" si="18"/>
        <v>1.8389228744739297E-3</v>
      </c>
      <c r="AH49" s="28"/>
      <c r="AI49" s="2">
        <v>41943</v>
      </c>
      <c r="AJ49" s="22">
        <f t="shared" si="19"/>
        <v>7.0295026094364674E-3</v>
      </c>
      <c r="AK49" s="22">
        <f t="shared" si="19"/>
        <v>8.6658926794416224E-3</v>
      </c>
      <c r="AL49" s="22">
        <f t="shared" si="19"/>
        <v>-1.0793209395613901E-2</v>
      </c>
      <c r="AM49" s="22">
        <f t="shared" si="19"/>
        <v>3.878632518212521E-3</v>
      </c>
      <c r="AN49" s="22">
        <f t="shared" si="19"/>
        <v>1.4662984901413011E-2</v>
      </c>
      <c r="AO49" s="22">
        <f t="shared" si="19"/>
        <v>7.3849275262642946E-3</v>
      </c>
      <c r="AP49" s="22">
        <f t="shared" si="19"/>
        <v>1.0114851297333689E-3</v>
      </c>
      <c r="AQ49" s="22">
        <f t="shared" si="19"/>
        <v>7.9839746163550256E-4</v>
      </c>
      <c r="AR49" s="22">
        <f t="shared" si="19"/>
        <v>-6.3693146049079719E-3</v>
      </c>
      <c r="AS49" s="22">
        <f t="shared" si="19"/>
        <v>8.4885439419310014E-3</v>
      </c>
      <c r="AT49" s="22">
        <f t="shared" si="19"/>
        <v>2.7096481889184185E-3</v>
      </c>
    </row>
    <row r="50" spans="1:46" x14ac:dyDescent="0.35">
      <c r="A50" s="2">
        <v>40908</v>
      </c>
      <c r="B50" s="35">
        <v>-1.9655633304505038E-3</v>
      </c>
      <c r="C50" s="35">
        <v>-3.152515737736894E-2</v>
      </c>
      <c r="D50" s="35">
        <v>-3.418280223218551E-3</v>
      </c>
      <c r="E50" s="35">
        <v>1.0258544772385749E-3</v>
      </c>
      <c r="F50" s="35">
        <v>2.7988168985366392E-3</v>
      </c>
      <c r="G50" s="35">
        <v>2.0759219666259821E-3</v>
      </c>
      <c r="H50" s="35">
        <v>-1.3689918035764139E-3</v>
      </c>
      <c r="I50" s="35">
        <v>1.515375246371398E-2</v>
      </c>
      <c r="J50" s="35">
        <f>HLOOKUP($J$2,'Monthly Returns (strats)'!$D$1:$F$174,'Monthly Returns (strats)'!$A49,FALSE)</f>
        <v>5.8337837295057149E-3</v>
      </c>
      <c r="K50" s="35">
        <f>SUMPRODUCT(B50:J50,'Monthly Analysis'!$C$47:$K$47)</f>
        <v>-2.9016416332519035E-3</v>
      </c>
      <c r="L50" s="35">
        <f>SUMPRODUCT(C50:J50,'Monthly Analysis'!$D$48:$K$48)</f>
        <v>-1.7384311337740287E-3</v>
      </c>
      <c r="N50" s="1">
        <f t="shared" si="15"/>
        <v>0.97854677000458923</v>
      </c>
      <c r="O50" s="11">
        <f>(N49-MAX($N$3:$N49))/MAX($N$3:$N49)</f>
        <v>-0.12327461639723651</v>
      </c>
      <c r="P50" s="11">
        <f t="shared" si="6"/>
        <v>7.2322629248897208E-2</v>
      </c>
      <c r="Q50" s="11"/>
      <c r="R50" s="1">
        <f t="shared" si="16"/>
        <v>1.3501143609643458</v>
      </c>
      <c r="S50" s="11">
        <f>(R49-MAX($R$3:$R49))/MAX($R$3:$R49)</f>
        <v>0</v>
      </c>
      <c r="T50" s="11">
        <f t="shared" si="7"/>
        <v>1.4481823943235383E-4</v>
      </c>
      <c r="V50" s="2">
        <v>42674</v>
      </c>
      <c r="W50" s="11">
        <f t="shared" si="20"/>
        <v>-1.6969017529555711E-2</v>
      </c>
      <c r="X50" s="11">
        <f t="shared" si="20"/>
        <v>-1.245628221862072E-2</v>
      </c>
      <c r="Y50" s="11">
        <f t="shared" si="20"/>
        <v>-7.1298066709157837E-4</v>
      </c>
      <c r="Z50" s="11">
        <f t="shared" si="20"/>
        <v>2.536254100595325E-3</v>
      </c>
      <c r="AA50" s="11">
        <f t="shared" si="20"/>
        <v>8.7001211080181074E-4</v>
      </c>
      <c r="AB50" s="11">
        <f t="shared" si="20"/>
        <v>-5.9921527424358079E-3</v>
      </c>
      <c r="AC50" s="11">
        <f t="shared" si="20"/>
        <v>3.1794127161699492E-4</v>
      </c>
      <c r="AD50" s="11">
        <f t="shared" si="20"/>
        <v>1.181811401525064E-2</v>
      </c>
      <c r="AE50" s="11">
        <f t="shared" si="20"/>
        <v>-6.2340011193384726E-4</v>
      </c>
      <c r="AF50" s="11">
        <f t="shared" si="20"/>
        <v>-1.7303440245427706E-2</v>
      </c>
      <c r="AG50" s="38">
        <f t="shared" si="18"/>
        <v>-6.2107075804798554E-4</v>
      </c>
      <c r="AH50" s="28"/>
      <c r="AI50" s="2">
        <v>41973</v>
      </c>
      <c r="AJ50" s="22">
        <f t="shared" si="19"/>
        <v>1.6763617133791708E-2</v>
      </c>
      <c r="AK50" s="22">
        <f t="shared" si="19"/>
        <v>2.0848814474008211E-3</v>
      </c>
      <c r="AL50" s="22">
        <f t="shared" si="19"/>
        <v>-2.6172766105936329E-4</v>
      </c>
      <c r="AM50" s="22">
        <f t="shared" si="19"/>
        <v>-3.9292022699024542E-3</v>
      </c>
      <c r="AN50" s="22">
        <f t="shared" si="19"/>
        <v>-6.766188157157715E-3</v>
      </c>
      <c r="AO50" s="22">
        <f t="shared" si="19"/>
        <v>2.875991022129432E-3</v>
      </c>
      <c r="AP50" s="22">
        <f t="shared" si="19"/>
        <v>-1.2997010999149521E-3</v>
      </c>
      <c r="AQ50" s="22">
        <f t="shared" si="19"/>
        <v>1.557029282997484E-2</v>
      </c>
      <c r="AR50" s="22">
        <f t="shared" si="19"/>
        <v>-1.2608317992279791E-4</v>
      </c>
      <c r="AS50" s="22">
        <f t="shared" si="19"/>
        <v>1.7465205474651756E-2</v>
      </c>
      <c r="AT50" s="22">
        <f t="shared" si="19"/>
        <v>1.3029497758829402E-3</v>
      </c>
    </row>
    <row r="51" spans="1:46" x14ac:dyDescent="0.35">
      <c r="A51" s="2">
        <v>40939</v>
      </c>
      <c r="B51" s="35">
        <v>5.8137702851740913E-2</v>
      </c>
      <c r="C51" s="35">
        <v>-1.9207420763926789E-2</v>
      </c>
      <c r="D51" s="35">
        <v>-2.0365654338819761E-3</v>
      </c>
      <c r="E51" s="35">
        <v>-5.5023350551577366E-3</v>
      </c>
      <c r="F51" s="35">
        <v>-1.6113268506973949E-2</v>
      </c>
      <c r="G51" s="35">
        <v>7.0470541366030037E-3</v>
      </c>
      <c r="H51" s="35">
        <v>1.1959840510389339E-3</v>
      </c>
      <c r="I51" s="35">
        <v>1.352884835728585E-2</v>
      </c>
      <c r="J51" s="35">
        <f>HLOOKUP($J$2,'Monthly Returns (strats)'!$D$1:$F$174,'Monthly Returns (strats)'!$A50,FALSE)</f>
        <v>1.3519596057949279E-3</v>
      </c>
      <c r="K51" s="35">
        <f>SUMPRODUCT(B51:J51,'Monthly Analysis'!$C$47:$K$47)</f>
        <v>5.6459406481828234E-2</v>
      </c>
      <c r="L51" s="35">
        <f>SUMPRODUCT(C51:J51,'Monthly Analysis'!$D$48:$K$48)</f>
        <v>-3.1168361155521278E-3</v>
      </c>
      <c r="N51" s="1">
        <f t="shared" si="15"/>
        <v>1.0337949398537585</v>
      </c>
      <c r="O51" s="11">
        <f>(N50-MAX($N$3:$N50))/MAX($N$3:$N50)</f>
        <v>-0.12581855927122704</v>
      </c>
      <c r="P51" s="11">
        <f t="shared" si="6"/>
        <v>2.5531675953223365E-2</v>
      </c>
      <c r="Q51" s="11"/>
      <c r="R51" s="1">
        <f t="shared" si="16"/>
        <v>1.3459062757639666</v>
      </c>
      <c r="S51" s="11">
        <f>(R50-MAX($R$3:$R50))/MAX($R$3:$R50)</f>
        <v>-1.7384311337739706E-3</v>
      </c>
      <c r="T51" s="11">
        <f t="shared" si="7"/>
        <v>1.6603020880465724E-3</v>
      </c>
      <c r="V51" s="2">
        <v>43159</v>
      </c>
      <c r="W51" s="11">
        <f t="shared" si="20"/>
        <v>-4.202714653747075E-2</v>
      </c>
      <c r="X51" s="11">
        <f t="shared" si="20"/>
        <v>1.485753288370106E-2</v>
      </c>
      <c r="Y51" s="11">
        <f t="shared" si="20"/>
        <v>-3.1895102698710209E-2</v>
      </c>
      <c r="Z51" s="11">
        <f t="shared" si="20"/>
        <v>7.8573542573217026E-3</v>
      </c>
      <c r="AA51" s="11">
        <f t="shared" si="20"/>
        <v>5.1942877176510771E-4</v>
      </c>
      <c r="AB51" s="11">
        <f t="shared" si="20"/>
        <v>-7.1452639089845116E-3</v>
      </c>
      <c r="AC51" s="11">
        <f t="shared" si="20"/>
        <v>0.1052458619437191</v>
      </c>
      <c r="AD51" s="11">
        <f t="shared" si="20"/>
        <v>-2.654289277610656E-3</v>
      </c>
      <c r="AE51" s="11">
        <f t="shared" si="20"/>
        <v>6.7733927432298557E-3</v>
      </c>
      <c r="AF51" s="11">
        <f t="shared" si="20"/>
        <v>-4.1776066059751545E-2</v>
      </c>
      <c r="AG51" s="38">
        <f t="shared" si="18"/>
        <v>4.6629231576423387E-4</v>
      </c>
      <c r="AH51" s="28"/>
      <c r="AI51" s="2">
        <v>42063</v>
      </c>
      <c r="AJ51" s="22">
        <f t="shared" si="19"/>
        <v>5.5654328969344302E-2</v>
      </c>
      <c r="AK51" s="22">
        <f t="shared" si="19"/>
        <v>-2.0952337096102891E-3</v>
      </c>
      <c r="AL51" s="22">
        <f t="shared" si="19"/>
        <v>-4.0297860129004937E-3</v>
      </c>
      <c r="AM51" s="22">
        <f t="shared" si="19"/>
        <v>-9.2006628447888206E-3</v>
      </c>
      <c r="AN51" s="22">
        <f t="shared" si="19"/>
        <v>-3.094282726231682E-2</v>
      </c>
      <c r="AO51" s="22">
        <f t="shared" si="19"/>
        <v>1.0861060867370259E-2</v>
      </c>
      <c r="AP51" s="22">
        <f t="shared" si="19"/>
        <v>1.074534331356003E-2</v>
      </c>
      <c r="AQ51" s="22">
        <f t="shared" si="19"/>
        <v>1.0301245302461371E-2</v>
      </c>
      <c r="AR51" s="22">
        <f t="shared" si="19"/>
        <v>-2.58372334985757E-3</v>
      </c>
      <c r="AS51" s="22">
        <f t="shared" si="19"/>
        <v>5.3752853891686707E-2</v>
      </c>
      <c r="AT51" s="22">
        <f t="shared" si="19"/>
        <v>-3.5313108585069567E-3</v>
      </c>
    </row>
    <row r="52" spans="1:46" x14ac:dyDescent="0.35">
      <c r="A52" s="2">
        <v>40968</v>
      </c>
      <c r="B52" s="35">
        <v>5.0327575938058589E-2</v>
      </c>
      <c r="C52" s="35">
        <v>7.9591552078854821E-3</v>
      </c>
      <c r="D52" s="35">
        <v>-1.482360594498022E-3</v>
      </c>
      <c r="E52" s="35">
        <v>-5.0565988051372024E-3</v>
      </c>
      <c r="F52" s="35">
        <v>2.4253282880733779E-2</v>
      </c>
      <c r="G52" s="35">
        <v>2.7252507670305631E-4</v>
      </c>
      <c r="H52" s="35">
        <v>8.2673500091092755E-3</v>
      </c>
      <c r="I52" s="35">
        <v>2.4000526429026621E-2</v>
      </c>
      <c r="J52" s="35">
        <f>HLOOKUP($J$2,'Monthly Returns (strats)'!$D$1:$F$174,'Monthly Returns (strats)'!$A51,FALSE)</f>
        <v>1.0369785490462751E-3</v>
      </c>
      <c r="K52" s="35">
        <f>SUMPRODUCT(B52:J52,'Monthly Analysis'!$C$47:$K$47)</f>
        <v>5.433998107828087E-2</v>
      </c>
      <c r="L52" s="35">
        <f>SUMPRODUCT(C52:J52,'Monthly Analysis'!$D$48:$K$48)</f>
        <v>7.4516095461270946E-3</v>
      </c>
      <c r="N52" s="1">
        <f t="shared" si="15"/>
        <v>1.0899713373242343</v>
      </c>
      <c r="O52" s="11">
        <f>(N51-MAX($N$3:$N51))/MAX($N$3:$N51)</f>
        <v>-7.6462793970250964E-2</v>
      </c>
      <c r="P52" s="11">
        <f t="shared" si="6"/>
        <v>0.11063534664541996</v>
      </c>
      <c r="Q52" s="11"/>
      <c r="R52" s="1">
        <f t="shared" si="16"/>
        <v>1.3559354438166416</v>
      </c>
      <c r="S52" s="11">
        <f>(R51-MAX($R$3:$R51))/MAX($R$3:$R51)</f>
        <v>-4.8498488443839E-3</v>
      </c>
      <c r="T52" s="11">
        <f t="shared" si="7"/>
        <v>2.5656215217970679E-3</v>
      </c>
      <c r="V52" s="2">
        <v>43190</v>
      </c>
      <c r="W52" s="11">
        <f t="shared" si="20"/>
        <v>-2.1393593963233482E-2</v>
      </c>
      <c r="X52" s="11">
        <f t="shared" si="20"/>
        <v>-5.5502802498254011E-3</v>
      </c>
      <c r="Y52" s="11">
        <f t="shared" si="20"/>
        <v>-6.9940104816571544E-3</v>
      </c>
      <c r="Z52" s="11">
        <f t="shared" si="20"/>
        <v>7.6067071555354637E-3</v>
      </c>
      <c r="AA52" s="11">
        <f t="shared" si="20"/>
        <v>6.0455600893216336E-3</v>
      </c>
      <c r="AB52" s="11">
        <f t="shared" si="20"/>
        <v>1.690871887009027E-2</v>
      </c>
      <c r="AC52" s="11">
        <f t="shared" si="20"/>
        <v>-6.4881716199358666E-3</v>
      </c>
      <c r="AD52" s="11">
        <f t="shared" si="20"/>
        <v>-1.194371544304251E-3</v>
      </c>
      <c r="AE52" s="11">
        <f t="shared" si="20"/>
        <v>-6.037298503076105E-3</v>
      </c>
      <c r="AF52" s="11">
        <f t="shared" si="20"/>
        <v>-2.0591045573831616E-2</v>
      </c>
      <c r="AG52" s="38">
        <f t="shared" si="18"/>
        <v>1.4904470088891789E-3</v>
      </c>
      <c r="AH52" s="28"/>
      <c r="AI52" s="2">
        <v>42124</v>
      </c>
      <c r="AJ52" s="22">
        <f t="shared" si="19"/>
        <v>2.9030585795749131E-2</v>
      </c>
      <c r="AK52" s="22">
        <f t="shared" si="19"/>
        <v>-7.9427764355122221E-3</v>
      </c>
      <c r="AL52" s="22">
        <f t="shared" si="19"/>
        <v>-3.8587990860139421E-4</v>
      </c>
      <c r="AM52" s="22">
        <f t="shared" si="19"/>
        <v>-3.594459020119789E-3</v>
      </c>
      <c r="AN52" s="22">
        <f t="shared" si="19"/>
        <v>-1.035312238409517E-2</v>
      </c>
      <c r="AO52" s="22">
        <f t="shared" si="19"/>
        <v>6.4021760764281233E-3</v>
      </c>
      <c r="AP52" s="22">
        <f t="shared" si="19"/>
        <v>8.0078977891862024E-5</v>
      </c>
      <c r="AQ52" s="22">
        <f t="shared" si="19"/>
        <v>8.3813677004296316E-3</v>
      </c>
      <c r="AR52" s="22">
        <f t="shared" si="19"/>
        <v>7.6235576851872988E-3</v>
      </c>
      <c r="AS52" s="22">
        <f t="shared" si="19"/>
        <v>2.8741557691014167E-2</v>
      </c>
      <c r="AT52" s="22">
        <f t="shared" si="19"/>
        <v>-5.3676648022207938E-4</v>
      </c>
    </row>
    <row r="53" spans="1:46" x14ac:dyDescent="0.35">
      <c r="A53" s="2">
        <v>40999</v>
      </c>
      <c r="B53" s="35">
        <v>6.5920045364331603E-3</v>
      </c>
      <c r="C53" s="35">
        <v>-1.3662139527374721E-2</v>
      </c>
      <c r="D53" s="35">
        <v>-1.335799973299356E-3</v>
      </c>
      <c r="E53" s="35">
        <v>-4.597882912912632E-3</v>
      </c>
      <c r="F53" s="35">
        <v>-3.7320348173072317E-2</v>
      </c>
      <c r="G53" s="35">
        <v>5.2908192860030567E-3</v>
      </c>
      <c r="H53" s="35">
        <v>1.3535951397495969E-2</v>
      </c>
      <c r="I53" s="35">
        <v>1.229630121568788E-2</v>
      </c>
      <c r="J53" s="35">
        <f>HLOOKUP($J$2,'Monthly Returns (strats)'!$D$1:$F$174,'Monthly Returns (strats)'!$A52,FALSE)</f>
        <v>-6.4772885382757828E-3</v>
      </c>
      <c r="K53" s="35">
        <f>SUMPRODUCT(B53:J53,'Monthly Analysis'!$C$47:$K$47)</f>
        <v>3.5521848058134046E-3</v>
      </c>
      <c r="L53" s="35">
        <f>SUMPRODUCT(C53:J53,'Monthly Analysis'!$D$48:$K$48)</f>
        <v>-5.6453794997224039E-3</v>
      </c>
      <c r="N53" s="1">
        <f t="shared" si="15"/>
        <v>1.0938431169474496</v>
      </c>
      <c r="O53" s="11">
        <f>(N52-MAX($N$3:$N52))/MAX($N$3:$N52)</f>
        <v>-2.6277799669505914E-2</v>
      </c>
      <c r="P53" s="11">
        <f t="shared" si="6"/>
        <v>0.11782405346074531</v>
      </c>
      <c r="Q53" s="11"/>
      <c r="R53" s="1">
        <f t="shared" si="16"/>
        <v>1.3482806736591721</v>
      </c>
      <c r="S53" s="11">
        <f>(R52-MAX($R$3:$R52))/MAX($R$3:$R52)</f>
        <v>0</v>
      </c>
      <c r="T53" s="11">
        <f t="shared" si="7"/>
        <v>-1.3581718395053732E-3</v>
      </c>
      <c r="V53" s="2">
        <v>43281</v>
      </c>
      <c r="W53" s="11">
        <f t="shared" si="20"/>
        <v>-5.437208358693324E-3</v>
      </c>
      <c r="X53" s="11">
        <f t="shared" si="20"/>
        <v>7.876199716083665E-4</v>
      </c>
      <c r="Y53" s="11">
        <f t="shared" si="20"/>
        <v>-7.8452618520624684E-3</v>
      </c>
      <c r="Z53" s="11">
        <f t="shared" si="20"/>
        <v>-1.610324714430456E-3</v>
      </c>
      <c r="AA53" s="11">
        <f t="shared" si="20"/>
        <v>8.4628667508099501E-3</v>
      </c>
      <c r="AB53" s="11">
        <f t="shared" si="20"/>
        <v>5.6737170221343716E-3</v>
      </c>
      <c r="AC53" s="11">
        <f t="shared" si="20"/>
        <v>5.1407772246578887E-3</v>
      </c>
      <c r="AD53" s="11">
        <f t="shared" si="20"/>
        <v>7.1316917299836906E-3</v>
      </c>
      <c r="AE53" s="11">
        <f t="shared" si="20"/>
        <v>-4.5483940428544534E-3</v>
      </c>
      <c r="AF53" s="11">
        <f t="shared" si="20"/>
        <v>-4.6949013794806245E-3</v>
      </c>
      <c r="AG53" s="38">
        <f t="shared" si="18"/>
        <v>1.3785701042521548E-3</v>
      </c>
      <c r="AH53" s="28"/>
      <c r="AI53" s="2">
        <v>42216</v>
      </c>
      <c r="AJ53" s="22">
        <f t="shared" ref="AJ53:AT62" si="21">VLOOKUP($AI53,$A$3:$L$175,AJ$1,FALSE)</f>
        <v>8.6785824981918669E-3</v>
      </c>
      <c r="AK53" s="22">
        <f t="shared" si="21"/>
        <v>-1.0804246092612661E-2</v>
      </c>
      <c r="AL53" s="22">
        <f t="shared" si="21"/>
        <v>-6.4085854387888608E-3</v>
      </c>
      <c r="AM53" s="22">
        <f t="shared" si="21"/>
        <v>-8.2141188772648643E-3</v>
      </c>
      <c r="AN53" s="22">
        <f t="shared" si="21"/>
        <v>6.8387363952986061E-3</v>
      </c>
      <c r="AO53" s="22">
        <f t="shared" si="21"/>
        <v>1.7119619787134392E-2</v>
      </c>
      <c r="AP53" s="22">
        <f t="shared" si="21"/>
        <v>-1.1697435629238419E-2</v>
      </c>
      <c r="AQ53" s="22">
        <f t="shared" si="21"/>
        <v>6.611956050830114E-3</v>
      </c>
      <c r="AR53" s="22">
        <f t="shared" si="21"/>
        <v>6.2266888842432699E-3</v>
      </c>
      <c r="AS53" s="22">
        <f t="shared" si="21"/>
        <v>8.965521036631216E-3</v>
      </c>
      <c r="AT53" s="22">
        <f t="shared" si="21"/>
        <v>5.3288585710164842E-4</v>
      </c>
    </row>
    <row r="54" spans="1:46" x14ac:dyDescent="0.35">
      <c r="A54" s="2">
        <v>41029</v>
      </c>
      <c r="B54" s="35">
        <v>-1.14076473487783E-2</v>
      </c>
      <c r="C54" s="35">
        <v>-3.6642777251665311E-3</v>
      </c>
      <c r="D54" s="35">
        <v>-2.3291273067832519E-3</v>
      </c>
      <c r="E54" s="35">
        <v>-3.0868375098247469E-5</v>
      </c>
      <c r="F54" s="35">
        <v>6.5826119447311652E-3</v>
      </c>
      <c r="G54" s="35">
        <v>8.3927822073004421E-4</v>
      </c>
      <c r="H54" s="35">
        <v>2.297440773508796E-4</v>
      </c>
      <c r="I54" s="35">
        <v>2.1060019626575351E-4</v>
      </c>
      <c r="J54" s="35">
        <f>HLOOKUP($J$2,'Monthly Returns (strats)'!$D$1:$F$174,'Monthly Returns (strats)'!$A53,FALSE)</f>
        <v>8.1064894976543567E-3</v>
      </c>
      <c r="K54" s="35">
        <f>SUMPRODUCT(B54:J54,'Monthly Analysis'!$C$47:$K$47)</f>
        <v>-1.1012523049074607E-2</v>
      </c>
      <c r="L54" s="35">
        <f>SUMPRODUCT(C54:J54,'Monthly Analysis'!$D$48:$K$48)</f>
        <v>7.3380227087828809E-4</v>
      </c>
      <c r="N54" s="1">
        <f t="shared" si="15"/>
        <v>1.0817971444099943</v>
      </c>
      <c r="O54" s="11">
        <f>(N53-MAX($N$3:$N53))/MAX($N$3:$N53)</f>
        <v>-2.2818958464408724E-2</v>
      </c>
      <c r="P54" s="11">
        <f t="shared" si="6"/>
        <v>4.6433003979518661E-2</v>
      </c>
      <c r="Q54" s="11"/>
      <c r="R54" s="1">
        <f t="shared" si="16"/>
        <v>1.3492700450792845</v>
      </c>
      <c r="S54" s="11">
        <f>(R53-MAX($R$3:$R53))/MAX($R$3:$R53)</f>
        <v>-5.6453794997223571E-3</v>
      </c>
      <c r="T54" s="11">
        <f t="shared" si="7"/>
        <v>2.4992597002406747E-3</v>
      </c>
      <c r="V54" s="2">
        <v>43404</v>
      </c>
      <c r="W54" s="11">
        <f t="shared" si="20"/>
        <v>-7.4924684064321734E-2</v>
      </c>
      <c r="X54" s="11">
        <f t="shared" si="20"/>
        <v>-6.4435188792161258E-3</v>
      </c>
      <c r="Y54" s="11">
        <f t="shared" si="20"/>
        <v>7.3448790969432576E-3</v>
      </c>
      <c r="Z54" s="11">
        <f t="shared" si="20"/>
        <v>2.1806781230029101E-2</v>
      </c>
      <c r="AA54" s="11">
        <f t="shared" si="20"/>
        <v>5.5844537037363588E-3</v>
      </c>
      <c r="AB54" s="11">
        <f t="shared" si="20"/>
        <v>2.4010351302181879E-2</v>
      </c>
      <c r="AC54" s="11">
        <f t="shared" si="20"/>
        <v>-1.8661640276636641E-2</v>
      </c>
      <c r="AD54" s="11">
        <f t="shared" si="20"/>
        <v>2.7428663889505259E-3</v>
      </c>
      <c r="AE54" s="11">
        <f t="shared" si="20"/>
        <v>-6.7446026182924612E-3</v>
      </c>
      <c r="AF54" s="11">
        <f t="shared" si="20"/>
        <v>-7.1167428584432854E-2</v>
      </c>
      <c r="AG54" s="38">
        <f t="shared" si="18"/>
        <v>6.9777601769364875E-3</v>
      </c>
      <c r="AH54" s="28"/>
      <c r="AI54" s="2">
        <v>42308</v>
      </c>
      <c r="AJ54" s="22">
        <f t="shared" si="21"/>
        <v>7.8502966681880393E-2</v>
      </c>
      <c r="AK54" s="22">
        <f t="shared" si="21"/>
        <v>2.9860262472769521E-3</v>
      </c>
      <c r="AL54" s="22">
        <f t="shared" si="21"/>
        <v>-5.9124243754996586E-3</v>
      </c>
      <c r="AM54" s="22">
        <f t="shared" si="21"/>
        <v>-1.1620878268543629E-2</v>
      </c>
      <c r="AN54" s="22">
        <f t="shared" si="21"/>
        <v>4.3029757754493251E-3</v>
      </c>
      <c r="AO54" s="22">
        <f t="shared" si="21"/>
        <v>2.230427994356354E-4</v>
      </c>
      <c r="AP54" s="22">
        <f t="shared" si="21"/>
        <v>-1.339833124717993E-2</v>
      </c>
      <c r="AQ54" s="22">
        <f t="shared" si="21"/>
        <v>4.7321219236691843E-3</v>
      </c>
      <c r="AR54" s="22">
        <f t="shared" si="21"/>
        <v>-8.1377361681306271E-3</v>
      </c>
      <c r="AS54" s="22">
        <f t="shared" si="21"/>
        <v>7.741175953665369E-2</v>
      </c>
      <c r="AT54" s="22">
        <f t="shared" si="21"/>
        <v>-2.026527555421057E-3</v>
      </c>
    </row>
    <row r="55" spans="1:46" x14ac:dyDescent="0.35">
      <c r="A55" s="2">
        <v>41060</v>
      </c>
      <c r="B55" s="35">
        <v>-8.9678752047866572E-2</v>
      </c>
      <c r="C55" s="35">
        <v>2.2901621790765159E-3</v>
      </c>
      <c r="D55" s="35">
        <v>1.931050324457839E-3</v>
      </c>
      <c r="E55" s="35">
        <v>1.9776264280821469E-2</v>
      </c>
      <c r="F55" s="35">
        <v>-5.0400968449645291E-2</v>
      </c>
      <c r="G55" s="35">
        <v>3.6250873515029092E-3</v>
      </c>
      <c r="H55" s="35">
        <v>2.4016523073870921E-3</v>
      </c>
      <c r="I55" s="35">
        <v>1.082277679991916E-2</v>
      </c>
      <c r="J55" s="35">
        <f>HLOOKUP($J$2,'Monthly Returns (strats)'!$D$1:$F$174,'Monthly Returns (strats)'!$A54,FALSE)</f>
        <v>2.876231814750696E-2</v>
      </c>
      <c r="K55" s="35">
        <f>SUMPRODUCT(B55:J55,'Monthly Analysis'!$C$47:$K$47)</f>
        <v>-8.9408851492647545E-2</v>
      </c>
      <c r="L55" s="35">
        <f>SUMPRODUCT(C55:J55,'Monthly Analysis'!$D$48:$K$48)</f>
        <v>5.0124388826390184E-4</v>
      </c>
      <c r="N55" s="1">
        <f t="shared" si="15"/>
        <v>0.98507490418027088</v>
      </c>
      <c r="O55" s="11">
        <f>(N54-MAX($N$3:$N54))/MAX($N$3:$N54)</f>
        <v>-3.3580187207438078E-2</v>
      </c>
      <c r="P55" s="11">
        <f t="shared" si="6"/>
        <v>-9.6237790437199267E-2</v>
      </c>
      <c r="Q55" s="11"/>
      <c r="R55" s="1">
        <f t="shared" si="16"/>
        <v>1.349946358442998</v>
      </c>
      <c r="S55" s="11">
        <f>(R54-MAX($R$3:$R54))/MAX($R$3:$R54)</f>
        <v>-4.9157198211409779E-3</v>
      </c>
      <c r="T55" s="11">
        <f t="shared" si="7"/>
        <v>-4.4169399073938909E-3</v>
      </c>
      <c r="V55" s="2">
        <v>43465</v>
      </c>
      <c r="W55" s="11">
        <f t="shared" si="20"/>
        <v>-7.0446019174656094E-2</v>
      </c>
      <c r="X55" s="11">
        <f t="shared" si="20"/>
        <v>-1.280723544742879E-2</v>
      </c>
      <c r="Y55" s="11">
        <f t="shared" si="20"/>
        <v>6.5563275735518456E-3</v>
      </c>
      <c r="Z55" s="11">
        <f t="shared" si="20"/>
        <v>1.6592571287071589E-2</v>
      </c>
      <c r="AA55" s="11">
        <f t="shared" si="20"/>
        <v>-9.4374765620420017E-3</v>
      </c>
      <c r="AB55" s="11">
        <f t="shared" si="20"/>
        <v>-8.1856292525054331E-3</v>
      </c>
      <c r="AC55" s="11">
        <f t="shared" si="20"/>
        <v>1.722919521748079E-3</v>
      </c>
      <c r="AD55" s="11">
        <f t="shared" si="20"/>
        <v>-5.9638096672464773E-3</v>
      </c>
      <c r="AE55" s="11">
        <f t="shared" si="20"/>
        <v>1.2285004992593549E-2</v>
      </c>
      <c r="AF55" s="11">
        <f t="shared" si="20"/>
        <v>-7.0833168236077451E-2</v>
      </c>
      <c r="AG55" s="38">
        <f t="shared" si="18"/>
        <v>-7.1899111406821623E-4</v>
      </c>
      <c r="AH55" s="28"/>
      <c r="AI55" s="2">
        <v>42460</v>
      </c>
      <c r="AJ55" s="22">
        <f t="shared" si="21"/>
        <v>7.4155995343422543E-2</v>
      </c>
      <c r="AK55" s="22">
        <f t="shared" si="21"/>
        <v>-6.4215740565801696E-3</v>
      </c>
      <c r="AL55" s="22">
        <f t="shared" si="21"/>
        <v>-1.35603996592526E-3</v>
      </c>
      <c r="AM55" s="22">
        <f t="shared" si="21"/>
        <v>-1.7027623655468279E-2</v>
      </c>
      <c r="AN55" s="22">
        <f t="shared" si="21"/>
        <v>3.2322004255877731E-3</v>
      </c>
      <c r="AO55" s="22">
        <f t="shared" si="21"/>
        <v>-1.7891997397478929E-4</v>
      </c>
      <c r="AP55" s="22">
        <f t="shared" si="21"/>
        <v>-6.0549786750646586E-3</v>
      </c>
      <c r="AQ55" s="22">
        <f t="shared" si="21"/>
        <v>1.457240383036278E-2</v>
      </c>
      <c r="AR55" s="22">
        <f t="shared" si="21"/>
        <v>-1.6472463055269171E-2</v>
      </c>
      <c r="AS55" s="22">
        <f t="shared" si="21"/>
        <v>7.2827646144662556E-2</v>
      </c>
      <c r="AT55" s="22">
        <f t="shared" si="21"/>
        <v>-2.4669342262685729E-3</v>
      </c>
    </row>
    <row r="56" spans="1:46" x14ac:dyDescent="0.35">
      <c r="A56" s="2">
        <v>41090</v>
      </c>
      <c r="B56" s="35">
        <v>4.9374021909233352E-2</v>
      </c>
      <c r="C56" s="35">
        <v>-1.354566980527361E-2</v>
      </c>
      <c r="D56" s="35">
        <v>-7.0605029853723078E-3</v>
      </c>
      <c r="E56" s="35">
        <v>-1.1916658946393269E-2</v>
      </c>
      <c r="F56" s="35">
        <v>3.011816065992387E-2</v>
      </c>
      <c r="G56" s="35">
        <v>1.610165803559882E-3</v>
      </c>
      <c r="H56" s="35">
        <v>1.6559866597170899E-2</v>
      </c>
      <c r="I56" s="35">
        <v>1.128498227616785E-2</v>
      </c>
      <c r="J56" s="35">
        <f>HLOOKUP($J$2,'Monthly Returns (strats)'!$D$1:$F$174,'Monthly Returns (strats)'!$A55,FALSE)</f>
        <v>-2.2446218241363169E-2</v>
      </c>
      <c r="K56" s="35">
        <f>SUMPRODUCT(B56:J56,'Monthly Analysis'!$C$47:$K$47)</f>
        <v>4.9500345661916467E-2</v>
      </c>
      <c r="L56" s="35">
        <f>SUMPRODUCT(C56:J56,'Monthly Analysis'!$D$48:$K$48)</f>
        <v>2.3460125498292526E-4</v>
      </c>
      <c r="N56" s="1">
        <f t="shared" si="15"/>
        <v>1.0338364524400736</v>
      </c>
      <c r="O56" s="11">
        <f>(N55-MAX($N$3:$N55))/MAX($N$3:$N55)</f>
        <v>-0.11998667272896053</v>
      </c>
      <c r="P56" s="11">
        <f t="shared" si="6"/>
        <v>-5.4858565709893115E-2</v>
      </c>
      <c r="Q56" s="11"/>
      <c r="R56" s="1">
        <f t="shared" si="16"/>
        <v>1.3502630575528485</v>
      </c>
      <c r="S56" s="11">
        <f>(R55-MAX($R$3:$R55))/MAX($R$3:$R55)</f>
        <v>-4.4169399073938458E-3</v>
      </c>
      <c r="T56" s="11">
        <f t="shared" si="7"/>
        <v>1.4703050576971854E-3</v>
      </c>
      <c r="V56" s="2">
        <v>43616</v>
      </c>
      <c r="W56" s="11">
        <f t="shared" si="20"/>
        <v>-5.9319412219644319E-2</v>
      </c>
      <c r="X56" s="11">
        <f t="shared" si="20"/>
        <v>-2.4830085002489399E-2</v>
      </c>
      <c r="Y56" s="11">
        <f t="shared" si="20"/>
        <v>-7.1517710097191989E-3</v>
      </c>
      <c r="Z56" s="11">
        <f t="shared" si="20"/>
        <v>1.2757180260787541E-2</v>
      </c>
      <c r="AA56" s="11">
        <f t="shared" si="20"/>
        <v>2.4546524386019199E-2</v>
      </c>
      <c r="AB56" s="11">
        <f t="shared" si="20"/>
        <v>1.015434606011389E-3</v>
      </c>
      <c r="AC56" s="11">
        <f t="shared" si="20"/>
        <v>1.8127278476355979E-2</v>
      </c>
      <c r="AD56" s="11">
        <f t="shared" si="20"/>
        <v>-1.08397443944005E-2</v>
      </c>
      <c r="AE56" s="11">
        <f t="shared" si="20"/>
        <v>-1.045489166883296E-2</v>
      </c>
      <c r="AF56" s="11">
        <f t="shared" si="20"/>
        <v>-5.9856799152071108E-2</v>
      </c>
      <c r="AG56" s="38">
        <f t="shared" si="18"/>
        <v>-9.9800430307832224E-4</v>
      </c>
      <c r="AH56" s="28"/>
      <c r="AI56" s="2">
        <v>42490</v>
      </c>
      <c r="AJ56" s="22">
        <f t="shared" si="21"/>
        <v>1.4739351902026691E-2</v>
      </c>
      <c r="AK56" s="22">
        <f t="shared" si="21"/>
        <v>5.4642181140929218E-5</v>
      </c>
      <c r="AL56" s="22">
        <f t="shared" si="21"/>
        <v>-5.9438394218302992E-4</v>
      </c>
      <c r="AM56" s="22">
        <f t="shared" si="21"/>
        <v>-8.4716390568173594E-4</v>
      </c>
      <c r="AN56" s="22">
        <f t="shared" si="21"/>
        <v>-6.315015044228189E-3</v>
      </c>
      <c r="AO56" s="22">
        <f t="shared" si="21"/>
        <v>3.4163562120743669E-3</v>
      </c>
      <c r="AP56" s="22">
        <f t="shared" si="21"/>
        <v>5.3893244412768224E-3</v>
      </c>
      <c r="AQ56" s="22">
        <f t="shared" si="21"/>
        <v>2.6751539797304049E-3</v>
      </c>
      <c r="AR56" s="22">
        <f t="shared" si="21"/>
        <v>-1.645967566331064E-3</v>
      </c>
      <c r="AS56" s="22">
        <f t="shared" si="21"/>
        <v>1.4644378119139049E-2</v>
      </c>
      <c r="AT56" s="22">
        <f t="shared" si="21"/>
        <v>-1.7637988250561963E-4</v>
      </c>
    </row>
    <row r="57" spans="1:46" x14ac:dyDescent="0.35">
      <c r="A57" s="2">
        <v>41121</v>
      </c>
      <c r="B57" s="35">
        <v>1.372008053090723E-2</v>
      </c>
      <c r="C57" s="35">
        <v>-7.2476023471630402E-3</v>
      </c>
      <c r="D57" s="35">
        <v>-1.7709426864145339E-3</v>
      </c>
      <c r="E57" s="35">
        <v>-5.9829996356628454E-3</v>
      </c>
      <c r="F57" s="35">
        <v>4.4788773640478067E-3</v>
      </c>
      <c r="G57" s="35">
        <v>-3.5974973931177661E-3</v>
      </c>
      <c r="H57" s="35">
        <v>-1.8206375387101129E-2</v>
      </c>
      <c r="I57" s="35">
        <v>-7.7278726130378702E-4</v>
      </c>
      <c r="J57" s="35">
        <f>HLOOKUP($J$2,'Monthly Returns (strats)'!$D$1:$F$174,'Monthly Returns (strats)'!$A56,FALSE)</f>
        <v>1.946634478277254E-3</v>
      </c>
      <c r="K57" s="35">
        <f>SUMPRODUCT(B57:J57,'Monthly Analysis'!$C$47:$K$47)</f>
        <v>1.2265160204841502E-2</v>
      </c>
      <c r="L57" s="35">
        <f>SUMPRODUCT(C57:J57,'Monthly Analysis'!$D$48:$K$48)</f>
        <v>-2.7019948912649218E-3</v>
      </c>
      <c r="N57" s="1">
        <f t="shared" si="15"/>
        <v>1.0465166221548563</v>
      </c>
      <c r="O57" s="11">
        <f>(N56-MAX($N$3:$N56))/MAX($N$3:$N56)</f>
        <v>-7.6425708841950796E-2</v>
      </c>
      <c r="P57" s="11">
        <f t="shared" si="6"/>
        <v>-3.2612881664038529E-2</v>
      </c>
      <c r="Q57" s="11"/>
      <c r="R57" s="1">
        <f t="shared" si="16"/>
        <v>1.346614653669477</v>
      </c>
      <c r="S57" s="11">
        <f>(R56-MAX($R$3:$R56))/MAX($R$3:$R56)</f>
        <v>-4.1833748720563196E-3</v>
      </c>
      <c r="T57" s="11">
        <f t="shared" si="7"/>
        <v>-1.9680207231247415E-3</v>
      </c>
      <c r="V57" s="2">
        <v>43708</v>
      </c>
      <c r="W57" s="11">
        <f t="shared" si="20"/>
        <v>-2.3735333718022611E-2</v>
      </c>
      <c r="X57" s="11">
        <f t="shared" si="20"/>
        <v>2.0229747073262191E-2</v>
      </c>
      <c r="Y57" s="11">
        <f t="shared" si="20"/>
        <v>-1.033589553412884E-2</v>
      </c>
      <c r="Z57" s="11">
        <f t="shared" si="20"/>
        <v>5.1787213385487973E-3</v>
      </c>
      <c r="AA57" s="11">
        <f t="shared" si="20"/>
        <v>2.1642457718059359E-2</v>
      </c>
      <c r="AB57" s="11">
        <f t="shared" si="20"/>
        <v>-4.8539941713469092E-3</v>
      </c>
      <c r="AC57" s="11">
        <f t="shared" si="20"/>
        <v>2.263555774315984E-2</v>
      </c>
      <c r="AD57" s="11">
        <f t="shared" si="20"/>
        <v>-9.2579167563885973E-3</v>
      </c>
      <c r="AE57" s="11">
        <f t="shared" si="20"/>
        <v>6.5345471753821549E-3</v>
      </c>
      <c r="AF57" s="11">
        <f t="shared" si="20"/>
        <v>-2.1508771502026087E-2</v>
      </c>
      <c r="AG57" s="38">
        <f t="shared" si="18"/>
        <v>4.1350441154221172E-3</v>
      </c>
      <c r="AH57" s="28"/>
      <c r="AI57" s="2">
        <v>42521</v>
      </c>
      <c r="AJ57" s="22">
        <f t="shared" si="21"/>
        <v>1.28164049983992E-3</v>
      </c>
      <c r="AK57" s="22">
        <f t="shared" si="21"/>
        <v>-1.0266704841251251E-2</v>
      </c>
      <c r="AL57" s="22">
        <f t="shared" si="21"/>
        <v>-1.9940708741230662E-3</v>
      </c>
      <c r="AM57" s="22">
        <f t="shared" si="21"/>
        <v>-6.6774401406676231E-3</v>
      </c>
      <c r="AN57" s="22">
        <f t="shared" si="21"/>
        <v>2.51059805303574E-3</v>
      </c>
      <c r="AO57" s="22">
        <f t="shared" si="21"/>
        <v>-2.237390359765334E-3</v>
      </c>
      <c r="AP57" s="22">
        <f t="shared" si="21"/>
        <v>8.7979750732478657E-3</v>
      </c>
      <c r="AQ57" s="22">
        <f t="shared" si="21"/>
        <v>1.540839450619314E-3</v>
      </c>
      <c r="AR57" s="22">
        <f t="shared" si="21"/>
        <v>-4.6814683198572737E-3</v>
      </c>
      <c r="AS57" s="22">
        <f t="shared" si="21"/>
        <v>-8.4815409567746017E-5</v>
      </c>
      <c r="AT57" s="22">
        <f t="shared" si="21"/>
        <v>-2.5377038317570938E-3</v>
      </c>
    </row>
    <row r="58" spans="1:46" x14ac:dyDescent="0.35">
      <c r="A58" s="2">
        <v>41152</v>
      </c>
      <c r="B58" s="35">
        <v>2.1772710555351349E-2</v>
      </c>
      <c r="C58" s="35">
        <v>8.2788302042802187E-4</v>
      </c>
      <c r="D58" s="35">
        <v>-1.114103470528871E-3</v>
      </c>
      <c r="E58" s="35">
        <v>-4.4087536868731014E-3</v>
      </c>
      <c r="F58" s="35">
        <v>1.147708949781686E-2</v>
      </c>
      <c r="G58" s="35">
        <v>2.520363490485122E-3</v>
      </c>
      <c r="H58" s="35">
        <v>-9.3867912687903843E-3</v>
      </c>
      <c r="I58" s="35">
        <v>1.5713771995621451E-2</v>
      </c>
      <c r="J58" s="35">
        <f>HLOOKUP($J$2,'Monthly Returns (strats)'!$D$1:$F$174,'Monthly Returns (strats)'!$A57,FALSE)</f>
        <v>5.406074849378939E-5</v>
      </c>
      <c r="K58" s="35">
        <f>SUMPRODUCT(B58:J58,'Monthly Analysis'!$C$47:$K$47)</f>
        <v>2.3497176519687236E-2</v>
      </c>
      <c r="L58" s="35">
        <f>SUMPRODUCT(C58:J58,'Monthly Analysis'!$D$48:$K$48)</f>
        <v>3.2025796480523662E-3</v>
      </c>
      <c r="N58" s="1">
        <f t="shared" si="15"/>
        <v>1.0711068079564157</v>
      </c>
      <c r="O58" s="11">
        <f>(N57-MAX($N$3:$N57))/MAX($N$3:$N57)</f>
        <v>-6.5097922199824229E-2</v>
      </c>
      <c r="P58" s="11">
        <f t="shared" si="6"/>
        <v>8.7335392883382879E-2</v>
      </c>
      <c r="Q58" s="11"/>
      <c r="R58" s="1">
        <f t="shared" si="16"/>
        <v>1.3509272943530879</v>
      </c>
      <c r="S58" s="11">
        <f>(R57-MAX($R$3:$R57))/MAX($R$3:$R57)</f>
        <v>-6.8740663057886694E-3</v>
      </c>
      <c r="T58" s="11">
        <f t="shared" si="7"/>
        <v>7.2664806564692874E-4</v>
      </c>
      <c r="V58" s="2">
        <v>43861</v>
      </c>
      <c r="W58" s="11">
        <f t="shared" si="20"/>
        <v>-1.101625872268075E-2</v>
      </c>
      <c r="X58" s="11">
        <f t="shared" si="20"/>
        <v>-9.2105679404097529E-4</v>
      </c>
      <c r="Y58" s="11">
        <f t="shared" si="20"/>
        <v>1.391244687540816E-4</v>
      </c>
      <c r="Z58" s="11">
        <f t="shared" si="20"/>
        <v>8.2230473664046677E-4</v>
      </c>
      <c r="AA58" s="11">
        <f t="shared" si="20"/>
        <v>5.4578926480965632E-3</v>
      </c>
      <c r="AB58" s="11">
        <f t="shared" si="20"/>
        <v>6.0865467682398311E-3</v>
      </c>
      <c r="AC58" s="11">
        <f t="shared" si="20"/>
        <v>2.2638135007722049E-3</v>
      </c>
      <c r="AD58" s="11">
        <f t="shared" si="20"/>
        <v>1.72636644008155E-3</v>
      </c>
      <c r="AE58" s="11">
        <f t="shared" si="20"/>
        <v>-2.282523137103309E-3</v>
      </c>
      <c r="AF58" s="11">
        <f t="shared" si="20"/>
        <v>-1.0033900938711409E-2</v>
      </c>
      <c r="AG58" s="38">
        <f t="shared" si="18"/>
        <v>1.8243787416573475E-3</v>
      </c>
      <c r="AH58" s="28"/>
      <c r="AI58" s="2">
        <v>42582</v>
      </c>
      <c r="AJ58" s="22">
        <f t="shared" si="21"/>
        <v>4.308864563210979E-2</v>
      </c>
      <c r="AK58" s="22">
        <f t="shared" si="21"/>
        <v>-4.612787929103801E-3</v>
      </c>
      <c r="AL58" s="22">
        <f t="shared" si="21"/>
        <v>-6.2832527603551291E-4</v>
      </c>
      <c r="AM58" s="22">
        <f t="shared" si="21"/>
        <v>-4.6018784905876853E-3</v>
      </c>
      <c r="AN58" s="22">
        <f t="shared" si="21"/>
        <v>-1.2459491284332141E-2</v>
      </c>
      <c r="AO58" s="22">
        <f t="shared" si="21"/>
        <v>-7.7702233939225263E-3</v>
      </c>
      <c r="AP58" s="22">
        <f t="shared" si="21"/>
        <v>4.6794894714619062E-4</v>
      </c>
      <c r="AQ58" s="22">
        <f t="shared" si="21"/>
        <v>7.493221968924677E-3</v>
      </c>
      <c r="AR58" s="22">
        <f t="shared" si="21"/>
        <v>5.9410212704731347E-3</v>
      </c>
      <c r="AS58" s="22">
        <f t="shared" si="21"/>
        <v>4.1577178874260337E-2</v>
      </c>
      <c r="AT58" s="22">
        <f t="shared" si="21"/>
        <v>-2.8070096931489645E-3</v>
      </c>
    </row>
    <row r="59" spans="1:46" x14ac:dyDescent="0.35">
      <c r="A59" s="2">
        <v>41182</v>
      </c>
      <c r="B59" s="35">
        <v>3.1459218198833787E-2</v>
      </c>
      <c r="C59" s="35">
        <v>-1.612289915548137E-2</v>
      </c>
      <c r="D59" s="35">
        <v>-1.586184219666831E-3</v>
      </c>
      <c r="E59" s="35">
        <v>-4.9365022825210714E-3</v>
      </c>
      <c r="F59" s="35">
        <v>-4.4539762644530186E-3</v>
      </c>
      <c r="G59" s="35">
        <v>5.2281327475969253E-3</v>
      </c>
      <c r="H59" s="35">
        <v>-5.9368601389222508E-3</v>
      </c>
      <c r="I59" s="35">
        <v>1.286497964114721E-2</v>
      </c>
      <c r="J59" s="35">
        <f>HLOOKUP($J$2,'Monthly Returns (strats)'!$D$1:$F$174,'Monthly Returns (strats)'!$A58,FALSE)</f>
        <v>-8.9987987528487023E-3</v>
      </c>
      <c r="K59" s="35">
        <f>SUMPRODUCT(B59:J59,'Monthly Analysis'!$C$47:$K$47)</f>
        <v>3.0275632814260725E-2</v>
      </c>
      <c r="L59" s="35">
        <f>SUMPRODUCT(C59:J59,'Monthly Analysis'!$D$48:$K$48)</f>
        <v>-2.198087142778539E-3</v>
      </c>
      <c r="N59" s="1">
        <f t="shared" si="15"/>
        <v>1.103535244378959</v>
      </c>
      <c r="O59" s="11">
        <f>(N58-MAX($N$3:$N58))/MAX($N$3:$N58)</f>
        <v>-4.3130363049131239E-2</v>
      </c>
      <c r="P59" s="11">
        <f t="shared" si="6"/>
        <v>6.7417618883897301E-2</v>
      </c>
      <c r="Q59" s="11"/>
      <c r="R59" s="1">
        <f t="shared" si="16"/>
        <v>1.3479578384365418</v>
      </c>
      <c r="S59" s="11">
        <f>(R58-MAX($R$3:$R58))/MAX($R$3:$R58)</f>
        <v>-3.6935014025866056E-3</v>
      </c>
      <c r="T59" s="11">
        <f t="shared" si="7"/>
        <v>-1.7072370479308541E-3</v>
      </c>
      <c r="V59" s="2">
        <v>43890</v>
      </c>
      <c r="W59" s="11">
        <f t="shared" ref="W59:AF68" si="22">VLOOKUP($V59,$A$3:$L$175,W$1,FALSE)</f>
        <v>-8.0766475644699187E-2</v>
      </c>
      <c r="X59" s="11">
        <f t="shared" si="22"/>
        <v>4.0814735880651432E-2</v>
      </c>
      <c r="Y59" s="11">
        <f t="shared" si="22"/>
        <v>7.8073222646312779E-2</v>
      </c>
      <c r="Z59" s="11">
        <f t="shared" si="22"/>
        <v>1.281342865225343E-2</v>
      </c>
      <c r="AA59" s="11">
        <f t="shared" si="22"/>
        <v>-1.4132476333770721E-2</v>
      </c>
      <c r="AB59" s="11">
        <f t="shared" si="22"/>
        <v>1.6207407985636909E-2</v>
      </c>
      <c r="AC59" s="11">
        <f t="shared" si="22"/>
        <v>-3.5456507859292767E-2</v>
      </c>
      <c r="AD59" s="11">
        <f t="shared" si="22"/>
        <v>-1.9519811696924062E-2</v>
      </c>
      <c r="AE59" s="11">
        <f t="shared" si="22"/>
        <v>3.9173409046888708E-2</v>
      </c>
      <c r="AF59" s="11">
        <f t="shared" si="22"/>
        <v>-6.9651291771286955E-2</v>
      </c>
      <c r="AG59" s="38">
        <f t="shared" si="18"/>
        <v>2.064248433633702E-2</v>
      </c>
      <c r="AH59" s="28"/>
      <c r="AI59" s="2">
        <v>42613</v>
      </c>
      <c r="AJ59" s="22">
        <f t="shared" si="21"/>
        <v>3.395236380472344E-3</v>
      </c>
      <c r="AK59" s="22">
        <f t="shared" si="21"/>
        <v>-7.3313669903384282E-3</v>
      </c>
      <c r="AL59" s="22">
        <f t="shared" si="21"/>
        <v>-2.6436757260572818E-4</v>
      </c>
      <c r="AM59" s="22">
        <f t="shared" si="21"/>
        <v>-1.727641262115998E-3</v>
      </c>
      <c r="AN59" s="22">
        <f t="shared" si="21"/>
        <v>1.3612620411149931E-2</v>
      </c>
      <c r="AO59" s="22">
        <f t="shared" si="21"/>
        <v>2.0811568929066659E-3</v>
      </c>
      <c r="AP59" s="22">
        <f t="shared" si="21"/>
        <v>1.5674600313264619E-5</v>
      </c>
      <c r="AQ59" s="22">
        <f t="shared" si="21"/>
        <v>1.018050780520412E-2</v>
      </c>
      <c r="AR59" s="22">
        <f t="shared" si="21"/>
        <v>-7.2195439440447817E-4</v>
      </c>
      <c r="AS59" s="22">
        <f t="shared" si="21"/>
        <v>4.6358332146204367E-3</v>
      </c>
      <c r="AT59" s="22">
        <f t="shared" si="21"/>
        <v>2.3039655491321723E-3</v>
      </c>
    </row>
    <row r="60" spans="1:46" x14ac:dyDescent="0.35">
      <c r="A60" s="2">
        <v>41213</v>
      </c>
      <c r="B60" s="35">
        <v>-6.6303740926855204E-3</v>
      </c>
      <c r="C60" s="35">
        <v>-1.617767723358687E-2</v>
      </c>
      <c r="D60" s="35">
        <v>-2.9918662983641209E-4</v>
      </c>
      <c r="E60" s="35">
        <v>5.1868861075607953E-3</v>
      </c>
      <c r="F60" s="35">
        <v>9.6359015433319451E-4</v>
      </c>
      <c r="G60" s="35">
        <v>-3.8942157914745312E-4</v>
      </c>
      <c r="H60" s="35">
        <v>2.3432919614951859E-3</v>
      </c>
      <c r="I60" s="35">
        <v>1.5874883472192729E-2</v>
      </c>
      <c r="J60" s="35">
        <f>HLOOKUP($J$2,'Monthly Returns (strats)'!$D$1:$F$174,'Monthly Returns (strats)'!$A59,FALSE)</f>
        <v>-1.6238329207144411E-3</v>
      </c>
      <c r="K60" s="35">
        <f>SUMPRODUCT(B60:J60,'Monthly Analysis'!$C$47:$K$47)</f>
        <v>-6.2566676185260234E-3</v>
      </c>
      <c r="L60" s="35">
        <f>SUMPRODUCT(C60:J60,'Monthly Analysis'!$D$48:$K$48)</f>
        <v>6.9402630915335085E-4</v>
      </c>
      <c r="N60" s="1">
        <f t="shared" si="15"/>
        <v>1.096630791149551</v>
      </c>
      <c r="O60" s="11">
        <f>(N59-MAX($N$3:$N59))/MAX($N$3:$N59)</f>
        <v>-1.416052926969175E-2</v>
      </c>
      <c r="P60" s="11">
        <f t="shared" si="6"/>
        <v>4.7886644066394091E-2</v>
      </c>
      <c r="Q60" s="11"/>
      <c r="R60" s="1">
        <f t="shared" si="16"/>
        <v>1.3488933566400461</v>
      </c>
      <c r="S60" s="11">
        <f>(R59-MAX($R$3:$R59))/MAX($R$3:$R59)</f>
        <v>-5.8834699074202471E-3</v>
      </c>
      <c r="T60" s="11">
        <f t="shared" si="7"/>
        <v>1.6921715238726875E-3</v>
      </c>
      <c r="V60" s="2">
        <v>43921</v>
      </c>
      <c r="W60" s="11">
        <f t="shared" si="22"/>
        <v>-0.13500876680303911</v>
      </c>
      <c r="X60" s="11">
        <f t="shared" si="22"/>
        <v>0.33335361480110309</v>
      </c>
      <c r="Y60" s="11">
        <f t="shared" si="22"/>
        <v>0.43271949228861639</v>
      </c>
      <c r="Z60" s="11">
        <f t="shared" si="22"/>
        <v>6.400660629193311E-4</v>
      </c>
      <c r="AA60" s="11">
        <f t="shared" si="22"/>
        <v>7.2175783752550194E-3</v>
      </c>
      <c r="AB60" s="11">
        <f t="shared" si="22"/>
        <v>5.68726295069375E-2</v>
      </c>
      <c r="AC60" s="11">
        <f t="shared" si="22"/>
        <v>0.60844340876996705</v>
      </c>
      <c r="AD60" s="11">
        <f t="shared" si="22"/>
        <v>9.7783028682561668E-2</v>
      </c>
      <c r="AE60" s="11">
        <f t="shared" si="22"/>
        <v>7.3030367463270629E-2</v>
      </c>
      <c r="AF60" s="11">
        <f t="shared" si="22"/>
        <v>-4.0747819209679556E-2</v>
      </c>
      <c r="AG60" s="38">
        <f t="shared" si="18"/>
        <v>0.17505604553052487</v>
      </c>
      <c r="AH60" s="28"/>
      <c r="AI60" s="2">
        <v>42643</v>
      </c>
      <c r="AJ60" s="22">
        <f t="shared" si="21"/>
        <v>6.1009997436554109E-3</v>
      </c>
      <c r="AK60" s="22">
        <f t="shared" si="21"/>
        <v>-7.6208192880206083E-3</v>
      </c>
      <c r="AL60" s="22">
        <f t="shared" si="21"/>
        <v>-2.6384419207993171E-3</v>
      </c>
      <c r="AM60" s="22">
        <f t="shared" si="21"/>
        <v>-2.824646714681522E-3</v>
      </c>
      <c r="AN60" s="22">
        <f t="shared" si="21"/>
        <v>-5.1154026401522331E-3</v>
      </c>
      <c r="AO60" s="22">
        <f t="shared" si="21"/>
        <v>4.9252996223714263E-5</v>
      </c>
      <c r="AP60" s="22">
        <f t="shared" si="21"/>
        <v>1.557027690941859E-2</v>
      </c>
      <c r="AQ60" s="22">
        <f t="shared" si="21"/>
        <v>3.3264412176906548E-4</v>
      </c>
      <c r="AR60" s="22">
        <f t="shared" si="21"/>
        <v>-6.1527038095223752E-3</v>
      </c>
      <c r="AS60" s="22">
        <f t="shared" si="21"/>
        <v>4.7424761587886981E-3</v>
      </c>
      <c r="AT60" s="22">
        <f t="shared" si="21"/>
        <v>-2.5229723718953245E-3</v>
      </c>
    </row>
    <row r="61" spans="1:46" x14ac:dyDescent="0.35">
      <c r="A61" s="2">
        <v>41243</v>
      </c>
      <c r="B61" s="35">
        <v>1.278718471158569E-2</v>
      </c>
      <c r="C61" s="35">
        <v>-1.83081398876398E-2</v>
      </c>
      <c r="D61" s="35">
        <v>-2.0292006928979141E-3</v>
      </c>
      <c r="E61" s="35">
        <v>2.417594740253826E-3</v>
      </c>
      <c r="F61" s="35">
        <v>2.724887742685464E-2</v>
      </c>
      <c r="G61" s="35">
        <v>4.4671070287682912E-3</v>
      </c>
      <c r="H61" s="35">
        <v>5.055235425104998E-3</v>
      </c>
      <c r="I61" s="35">
        <v>1.08650755573181E-2</v>
      </c>
      <c r="J61" s="35">
        <f>HLOOKUP($J$2,'Monthly Returns (strats)'!$D$1:$F$174,'Monthly Returns (strats)'!$A60,FALSE)</f>
        <v>-1.0124396964380609E-2</v>
      </c>
      <c r="K61" s="35">
        <f>SUMPRODUCT(B61:J61,'Monthly Analysis'!$C$47:$K$47)</f>
        <v>1.4353001971087123E-2</v>
      </c>
      <c r="L61" s="35">
        <f>SUMPRODUCT(C61:J61,'Monthly Analysis'!$D$48:$K$48)</f>
        <v>2.9079463390740876E-3</v>
      </c>
      <c r="N61" s="1">
        <f t="shared" si="15"/>
        <v>1.1123707350564753</v>
      </c>
      <c r="O61" s="11">
        <f>(N60-MAX($N$3:$N60))/MAX($N$3:$N60)</f>
        <v>-2.0328599163274896E-2</v>
      </c>
      <c r="P61" s="11">
        <f t="shared" si="6"/>
        <v>3.8524568038912799E-2</v>
      </c>
      <c r="Q61" s="11"/>
      <c r="R61" s="1">
        <f t="shared" si="16"/>
        <v>1.3528158661382887</v>
      </c>
      <c r="S61" s="11">
        <f>(R60-MAX($R$3:$R60))/MAX($R$3:$R60)</f>
        <v>-5.1935268811719093E-3</v>
      </c>
      <c r="T61" s="11">
        <f t="shared" si="7"/>
        <v>1.3979818107867636E-3</v>
      </c>
      <c r="V61" s="2">
        <v>44104</v>
      </c>
      <c r="W61" s="11">
        <f t="shared" si="22"/>
        <v>-3.2260246178817842E-2</v>
      </c>
      <c r="X61" s="11">
        <f t="shared" si="22"/>
        <v>-7.77264477178502E-2</v>
      </c>
      <c r="Y61" s="11">
        <f t="shared" si="22"/>
        <v>-1.4478220158699149E-2</v>
      </c>
      <c r="Z61" s="11">
        <f t="shared" si="22"/>
        <v>4.5923967830820978E-3</v>
      </c>
      <c r="AA61" s="11">
        <f t="shared" si="22"/>
        <v>4.4817637042311124E-3</v>
      </c>
      <c r="AB61" s="11">
        <f t="shared" si="22"/>
        <v>-1.9822653212772549E-2</v>
      </c>
      <c r="AC61" s="11">
        <f t="shared" si="22"/>
        <v>4.3725959455225498E-2</v>
      </c>
      <c r="AD61" s="11">
        <f t="shared" si="22"/>
        <v>-2.6088229928169018E-2</v>
      </c>
      <c r="AE61" s="11">
        <f t="shared" si="22"/>
        <v>-7.5003992922029195E-4</v>
      </c>
      <c r="AF61" s="11">
        <f t="shared" si="22"/>
        <v>-4.1652898153483699E-2</v>
      </c>
      <c r="AG61" s="38">
        <f t="shared" si="18"/>
        <v>-1.7443496524379466E-2</v>
      </c>
      <c r="AH61" s="28"/>
      <c r="AI61" s="2">
        <v>42704</v>
      </c>
      <c r="AJ61" s="22">
        <f t="shared" si="21"/>
        <v>7.6201337411228032E-3</v>
      </c>
      <c r="AK61" s="22">
        <f t="shared" si="21"/>
        <v>1.582196047341444E-3</v>
      </c>
      <c r="AL61" s="22">
        <f t="shared" si="21"/>
        <v>-3.5113201594337839E-3</v>
      </c>
      <c r="AM61" s="22">
        <f t="shared" si="21"/>
        <v>-3.9605308902808112E-3</v>
      </c>
      <c r="AN61" s="22">
        <f t="shared" si="21"/>
        <v>-1.447047291504347E-2</v>
      </c>
      <c r="AO61" s="22">
        <f t="shared" si="21"/>
        <v>2.8109929312281508E-2</v>
      </c>
      <c r="AP61" s="22">
        <f t="shared" si="21"/>
        <v>-6.7814141853015384E-3</v>
      </c>
      <c r="AQ61" s="22">
        <f t="shared" si="21"/>
        <v>1.5841909601487261E-2</v>
      </c>
      <c r="AR61" s="22">
        <f t="shared" si="21"/>
        <v>-8.3986600470020711E-4</v>
      </c>
      <c r="AS61" s="22">
        <f t="shared" si="21"/>
        <v>9.2046410032626657E-3</v>
      </c>
      <c r="AT61" s="22">
        <f t="shared" si="21"/>
        <v>2.9426563439740299E-3</v>
      </c>
    </row>
    <row r="62" spans="1:46" x14ac:dyDescent="0.35">
      <c r="A62" s="2">
        <v>41274</v>
      </c>
      <c r="B62" s="35">
        <v>2.2615331252167751E-2</v>
      </c>
      <c r="C62" s="35">
        <v>2.9101011307282039E-3</v>
      </c>
      <c r="D62" s="35">
        <v>2.970950704225261E-3</v>
      </c>
      <c r="E62" s="35">
        <v>-2.4611847201299049E-3</v>
      </c>
      <c r="F62" s="35">
        <v>1.6889913956195289E-2</v>
      </c>
      <c r="G62" s="35">
        <v>9.2133727494463358E-3</v>
      </c>
      <c r="H62" s="35">
        <v>8.5222854462643216E-3</v>
      </c>
      <c r="I62" s="35">
        <v>1.6380343072573061E-2</v>
      </c>
      <c r="J62" s="35">
        <f>HLOOKUP($J$2,'Monthly Returns (strats)'!$D$1:$F$174,'Monthly Returns (strats)'!$A61,FALSE)</f>
        <v>1.7048585856020979E-3</v>
      </c>
      <c r="K62" s="35">
        <f>SUMPRODUCT(B62:J62,'Monthly Analysis'!$C$47:$K$47)</f>
        <v>2.643296473089557E-2</v>
      </c>
      <c r="L62" s="35">
        <f>SUMPRODUCT(C62:J62,'Monthly Analysis'!$D$48:$K$48)</f>
        <v>7.0898907462088124E-3</v>
      </c>
      <c r="N62" s="1">
        <f t="shared" si="15"/>
        <v>1.1417739914639036</v>
      </c>
      <c r="O62" s="11">
        <f>(N61-MAX($N$3:$N61))/MAX($N$3:$N61)</f>
        <v>-6.2673736160476865E-3</v>
      </c>
      <c r="P62" s="11">
        <f t="shared" si="6"/>
        <v>3.4651133509074672E-2</v>
      </c>
      <c r="Q62" s="11"/>
      <c r="R62" s="1">
        <f t="shared" si="16"/>
        <v>1.3624071828289472</v>
      </c>
      <c r="S62" s="11">
        <f>(R61-MAX($R$3:$R61))/MAX($R$3:$R61)</f>
        <v>-2.3006830395788757E-3</v>
      </c>
      <c r="T62" s="11">
        <f t="shared" si="7"/>
        <v>1.0719433487003327E-2</v>
      </c>
      <c r="V62" s="2">
        <v>44135</v>
      </c>
      <c r="W62" s="11">
        <f t="shared" si="22"/>
        <v>-2.4320357816758561E-2</v>
      </c>
      <c r="X62" s="11">
        <f t="shared" si="22"/>
        <v>3.7835033948780961E-3</v>
      </c>
      <c r="Y62" s="11">
        <f t="shared" si="22"/>
        <v>3.0846722502351209E-3</v>
      </c>
      <c r="Z62" s="11">
        <f t="shared" si="22"/>
        <v>5.0508429221300943E-3</v>
      </c>
      <c r="AA62" s="11">
        <f t="shared" si="22"/>
        <v>-3.995201876649623E-3</v>
      </c>
      <c r="AB62" s="11">
        <f t="shared" si="22"/>
        <v>-1.216620913401556E-2</v>
      </c>
      <c r="AC62" s="11">
        <f t="shared" si="22"/>
        <v>3.536523208713005E-3</v>
      </c>
      <c r="AD62" s="11">
        <f t="shared" si="22"/>
        <v>6.6492114820448931E-3</v>
      </c>
      <c r="AE62" s="11">
        <f t="shared" si="22"/>
        <v>4.3450674642848694E-3</v>
      </c>
      <c r="AF62" s="11">
        <f t="shared" si="22"/>
        <v>-2.3840769229412213E-2</v>
      </c>
      <c r="AG62" s="38">
        <f t="shared" si="18"/>
        <v>8.9066451935749819E-4</v>
      </c>
      <c r="AH62" s="28"/>
      <c r="AI62" s="2">
        <v>42735</v>
      </c>
      <c r="AJ62" s="22">
        <f t="shared" si="21"/>
        <v>2.160716123057926E-2</v>
      </c>
      <c r="AK62" s="22">
        <f t="shared" si="21"/>
        <v>1.467749650306827E-3</v>
      </c>
      <c r="AL62" s="22">
        <f t="shared" si="21"/>
        <v>-1.877482330331359E-4</v>
      </c>
      <c r="AM62" s="22">
        <f t="shared" si="21"/>
        <v>-3.3734310133509689E-3</v>
      </c>
      <c r="AN62" s="22">
        <f t="shared" si="21"/>
        <v>2.0827670085831981E-3</v>
      </c>
      <c r="AO62" s="22">
        <f t="shared" si="21"/>
        <v>-3.084337349398059E-3</v>
      </c>
      <c r="AP62" s="22">
        <f t="shared" si="21"/>
        <v>-5.4805654303080598E-4</v>
      </c>
      <c r="AQ62" s="22">
        <f t="shared" si="21"/>
        <v>5.6986444530973566E-3</v>
      </c>
      <c r="AR62" s="22">
        <f t="shared" si="21"/>
        <v>6.2824687597600182E-3</v>
      </c>
      <c r="AS62" s="22">
        <f t="shared" si="21"/>
        <v>2.2034924899969197E-2</v>
      </c>
      <c r="AT62" s="22">
        <f t="shared" si="21"/>
        <v>7.9441824315274866E-4</v>
      </c>
    </row>
    <row r="63" spans="1:46" x14ac:dyDescent="0.35">
      <c r="A63" s="2">
        <v>41305</v>
      </c>
      <c r="B63" s="35">
        <v>4.6062003934604023E-2</v>
      </c>
      <c r="C63" s="35">
        <v>-1.167765494305306E-2</v>
      </c>
      <c r="D63" s="35">
        <v>-7.0615685335269074E-3</v>
      </c>
      <c r="E63" s="35">
        <v>-1.0049152933953479E-2</v>
      </c>
      <c r="F63" s="35">
        <v>2.1708726814368501E-2</v>
      </c>
      <c r="G63" s="35">
        <v>-1.7080002732801081E-3</v>
      </c>
      <c r="H63" s="35">
        <v>-2.4717452325338729E-2</v>
      </c>
      <c r="I63" s="35">
        <v>9.3789371295559948E-3</v>
      </c>
      <c r="J63" s="35">
        <f>HLOOKUP($J$2,'Monthly Returns (strats)'!$D$1:$F$174,'Monthly Returns (strats)'!$A62,FALSE)</f>
        <v>-7.9373887569665902E-3</v>
      </c>
      <c r="K63" s="35">
        <f>SUMPRODUCT(B63:J63,'Monthly Analysis'!$C$47:$K$47)</f>
        <v>4.5191068370520275E-2</v>
      </c>
      <c r="L63" s="35">
        <f>SUMPRODUCT(C63:J63,'Monthly Analysis'!$D$48:$K$48)</f>
        <v>-1.6174517618698231E-3</v>
      </c>
      <c r="N63" s="1">
        <f t="shared" si="15"/>
        <v>1.1933719779758307</v>
      </c>
      <c r="O63" s="11">
        <f>(N62-MAX($N$3:$N62))/MAX($N$3:$N62)</f>
        <v>0</v>
      </c>
      <c r="P63" s="11">
        <f t="shared" si="6"/>
        <v>8.8216734024830767E-2</v>
      </c>
      <c r="Q63" s="11"/>
      <c r="R63" s="1">
        <f t="shared" si="16"/>
        <v>1.3602035549306966</v>
      </c>
      <c r="S63" s="11">
        <f>(R62-MAX($R$3:$R62))/MAX($R$3:$R62)</f>
        <v>0</v>
      </c>
      <c r="T63" s="11">
        <f t="shared" si="7"/>
        <v>8.3847979790063754E-3</v>
      </c>
      <c r="V63" s="2">
        <v>44227</v>
      </c>
      <c r="W63" s="11">
        <f t="shared" si="22"/>
        <v>-4.5399146861669903E-3</v>
      </c>
      <c r="X63" s="11">
        <f t="shared" si="22"/>
        <v>1.8327533150192869E-2</v>
      </c>
      <c r="Y63" s="11">
        <f t="shared" si="22"/>
        <v>3.9415289859223712E-3</v>
      </c>
      <c r="Z63" s="11">
        <f t="shared" si="22"/>
        <v>-1.223612286439635E-3</v>
      </c>
      <c r="AA63" s="11">
        <f t="shared" si="22"/>
        <v>2.1991169404328409E-2</v>
      </c>
      <c r="AB63" s="11">
        <f t="shared" si="22"/>
        <v>-1.685693899393548E-3</v>
      </c>
      <c r="AC63" s="11">
        <f t="shared" si="22"/>
        <v>1.151841292869338E-2</v>
      </c>
      <c r="AD63" s="11">
        <f t="shared" si="22"/>
        <v>9.7262976414237874E-3</v>
      </c>
      <c r="AE63" s="11">
        <f t="shared" si="22"/>
        <v>1.120422255653741E-2</v>
      </c>
      <c r="AF63" s="11">
        <f t="shared" si="22"/>
        <v>1.1734067944507915E-4</v>
      </c>
      <c r="AG63" s="38">
        <f t="shared" ref="AG63:AG68" si="23">VLOOKUP($V63,$A$3:$L$175,AG$1,FALSE)</f>
        <v>8.6491885361366996E-3</v>
      </c>
      <c r="AH63" s="28"/>
      <c r="AI63" s="2">
        <v>42766</v>
      </c>
      <c r="AJ63" s="22">
        <f t="shared" ref="AJ63:AT72" si="24">VLOOKUP($AI63,$A$3:$L$175,AJ$1,FALSE)</f>
        <v>2.729378587974618E-2</v>
      </c>
      <c r="AK63" s="22">
        <f t="shared" si="24"/>
        <v>-1.2505010472593449E-2</v>
      </c>
      <c r="AL63" s="22">
        <f t="shared" si="24"/>
        <v>-4.3360914744583479E-4</v>
      </c>
      <c r="AM63" s="22">
        <f t="shared" si="24"/>
        <v>-5.8003681028371279E-3</v>
      </c>
      <c r="AN63" s="22">
        <f t="shared" si="24"/>
        <v>8.061383869552804E-4</v>
      </c>
      <c r="AO63" s="22">
        <f t="shared" si="24"/>
        <v>-1.0224306294112639E-2</v>
      </c>
      <c r="AP63" s="22">
        <f t="shared" si="24"/>
        <v>-2.453307270829264E-3</v>
      </c>
      <c r="AQ63" s="22">
        <f t="shared" si="24"/>
        <v>4.5821002135177924E-3</v>
      </c>
      <c r="AR63" s="22">
        <f t="shared" si="24"/>
        <v>-4.9432598379682826E-3</v>
      </c>
      <c r="AS63" s="22">
        <f t="shared" si="24"/>
        <v>2.5234677076663953E-2</v>
      </c>
      <c r="AT63" s="22">
        <f t="shared" si="24"/>
        <v>-3.8240592057241273E-3</v>
      </c>
    </row>
    <row r="64" spans="1:46" x14ac:dyDescent="0.35">
      <c r="A64" s="2">
        <v>41333</v>
      </c>
      <c r="B64" s="35">
        <v>-1.297016861218081E-4</v>
      </c>
      <c r="C64" s="35">
        <v>2.0386724215919472E-3</v>
      </c>
      <c r="D64" s="35">
        <v>-2.7194422614555962E-3</v>
      </c>
      <c r="E64" s="35">
        <v>-3.40833941801244E-3</v>
      </c>
      <c r="F64" s="35">
        <v>2.4601666891835822E-2</v>
      </c>
      <c r="G64" s="35">
        <v>-6.0737749794703699E-4</v>
      </c>
      <c r="H64" s="35">
        <v>1.337468635431871E-2</v>
      </c>
      <c r="I64" s="35">
        <v>-4.8524361902499537E-3</v>
      </c>
      <c r="J64" s="35">
        <f>HLOOKUP($J$2,'Monthly Returns (strats)'!$D$1:$F$174,'Monthly Returns (strats)'!$A63,FALSE)</f>
        <v>1.1683509125471669E-2</v>
      </c>
      <c r="K64" s="35">
        <f>SUMPRODUCT(B64:J64,'Monthly Analysis'!$C$47:$K$47)</f>
        <v>1.6824759701639113E-3</v>
      </c>
      <c r="L64" s="35">
        <f>SUMPRODUCT(C64:J64,'Monthly Analysis'!$D$48:$K$48)</f>
        <v>3.3654727902449077E-3</v>
      </c>
      <c r="N64" s="1">
        <f t="shared" si="15"/>
        <v>1.195379797652242</v>
      </c>
      <c r="O64" s="11">
        <f>(N63-MAX($N$3:$N63))/MAX($N$3:$N63)</f>
        <v>0</v>
      </c>
      <c r="P64" s="11">
        <f t="shared" si="6"/>
        <v>7.4623558477158403E-2</v>
      </c>
      <c r="Q64" s="11"/>
      <c r="R64" s="1">
        <f t="shared" si="16"/>
        <v>1.3647812829840105</v>
      </c>
      <c r="S64" s="11">
        <f>(R63-MAX($R$3:$R63))/MAX($R$3:$R63)</f>
        <v>-1.6174517618697489E-3</v>
      </c>
      <c r="T64" s="11">
        <f t="shared" si="7"/>
        <v>8.8448229690547553E-3</v>
      </c>
      <c r="V64" s="2">
        <v>44469</v>
      </c>
      <c r="W64" s="11">
        <f t="shared" si="22"/>
        <v>-4.1297547383086768E-2</v>
      </c>
      <c r="X64" s="11">
        <f t="shared" si="22"/>
        <v>-1.170587807961887E-2</v>
      </c>
      <c r="Y64" s="11">
        <f t="shared" si="22"/>
        <v>-9.0591278944905929E-3</v>
      </c>
      <c r="Z64" s="11">
        <f t="shared" si="22"/>
        <v>1.025040788820308E-2</v>
      </c>
      <c r="AA64" s="11">
        <f t="shared" si="22"/>
        <v>2.6587874436747269E-3</v>
      </c>
      <c r="AB64" s="11">
        <f t="shared" si="22"/>
        <v>1.688875691325364E-3</v>
      </c>
      <c r="AC64" s="11">
        <f t="shared" si="22"/>
        <v>-1.382171006047272E-2</v>
      </c>
      <c r="AD64" s="11">
        <f t="shared" si="22"/>
        <v>6.6972309828241539E-3</v>
      </c>
      <c r="AE64" s="11">
        <f t="shared" si="22"/>
        <v>2.270255123018039E-3</v>
      </c>
      <c r="AF64" s="11">
        <f t="shared" si="22"/>
        <v>-4.1609453990418613E-2</v>
      </c>
      <c r="AG64" s="38">
        <f t="shared" si="23"/>
        <v>-5.7925512790199215E-4</v>
      </c>
      <c r="AH64" s="28"/>
      <c r="AI64" s="2">
        <v>42794</v>
      </c>
      <c r="AJ64" s="22">
        <f t="shared" si="24"/>
        <v>2.808823529411764E-2</v>
      </c>
      <c r="AK64" s="22">
        <f t="shared" si="24"/>
        <v>1.383537052494388E-3</v>
      </c>
      <c r="AL64" s="22">
        <f t="shared" si="24"/>
        <v>-1.024717903700401E-4</v>
      </c>
      <c r="AM64" s="22">
        <f t="shared" si="24"/>
        <v>-6.4964672691250058E-3</v>
      </c>
      <c r="AN64" s="22">
        <f t="shared" si="24"/>
        <v>8.673826806696117E-3</v>
      </c>
      <c r="AO64" s="22">
        <f t="shared" si="24"/>
        <v>8.6530399602751107E-3</v>
      </c>
      <c r="AP64" s="22">
        <f t="shared" si="24"/>
        <v>-5.0377221493367319E-3</v>
      </c>
      <c r="AQ64" s="22">
        <f t="shared" si="24"/>
        <v>7.0743753119562056E-3</v>
      </c>
      <c r="AR64" s="22">
        <f t="shared" si="24"/>
        <v>-2.0388005700211491E-3</v>
      </c>
      <c r="AS64" s="22">
        <f t="shared" si="24"/>
        <v>2.9386803855809138E-2</v>
      </c>
      <c r="AT64" s="22">
        <f t="shared" si="24"/>
        <v>2.4116273288556441E-3</v>
      </c>
    </row>
    <row r="65" spans="1:46" x14ac:dyDescent="0.35">
      <c r="A65" s="2">
        <v>41364</v>
      </c>
      <c r="B65" s="35">
        <v>1.8290310027240912E-2</v>
      </c>
      <c r="C65" s="35">
        <v>2.782310076750782E-3</v>
      </c>
      <c r="D65" s="35">
        <v>-8.4029351756853554E-4</v>
      </c>
      <c r="E65" s="35">
        <v>-6.7574047169549623E-3</v>
      </c>
      <c r="F65" s="35">
        <v>1.410743010459733E-2</v>
      </c>
      <c r="G65" s="35">
        <v>1.609244596618931E-3</v>
      </c>
      <c r="H65" s="35">
        <v>-6.1025105366753207E-3</v>
      </c>
      <c r="I65" s="35">
        <v>9.069685695920638E-3</v>
      </c>
      <c r="J65" s="35">
        <f>HLOOKUP($J$2,'Monthly Returns (strats)'!$D$1:$F$174,'Monthly Returns (strats)'!$A64,FALSE)</f>
        <v>-2.5662488074884582E-4</v>
      </c>
      <c r="K65" s="35">
        <f>SUMPRODUCT(B65:J65,'Monthly Analysis'!$C$47:$K$47)</f>
        <v>1.9683153010735432E-2</v>
      </c>
      <c r="L65" s="35">
        <f>SUMPRODUCT(C65:J65,'Monthly Analysis'!$D$48:$K$48)</f>
        <v>2.5867083979183992E-3</v>
      </c>
      <c r="N65" s="1">
        <f t="shared" si="15"/>
        <v>1.2189086411153731</v>
      </c>
      <c r="O65" s="11">
        <f>(N64-MAX($N$3:$N64))/MAX($N$3:$N64)</f>
        <v>0</v>
      </c>
      <c r="P65" s="11">
        <f t="shared" si="6"/>
        <v>6.7556845950373035E-2</v>
      </c>
      <c r="Q65" s="11"/>
      <c r="R65" s="1">
        <f t="shared" si="16"/>
        <v>1.3683115741900269</v>
      </c>
      <c r="S65" s="11">
        <f>(R64-MAX($R$3:$R64))/MAX($R$3:$R64)</f>
        <v>0</v>
      </c>
      <c r="T65" s="11">
        <f t="shared" si="7"/>
        <v>4.3337934763523212E-3</v>
      </c>
      <c r="V65" s="2">
        <v>44530</v>
      </c>
      <c r="W65" s="11">
        <f t="shared" si="22"/>
        <v>-2.4079726592053489E-2</v>
      </c>
      <c r="X65" s="11">
        <f t="shared" si="22"/>
        <v>1.4078791181472591E-2</v>
      </c>
      <c r="Y65" s="11">
        <f t="shared" si="22"/>
        <v>-1.365374112506923E-3</v>
      </c>
      <c r="Z65" s="11">
        <f t="shared" si="22"/>
        <v>7.1293622785439936E-4</v>
      </c>
      <c r="AA65" s="11">
        <f t="shared" si="22"/>
        <v>7.5365408911047486E-3</v>
      </c>
      <c r="AB65" s="11">
        <f t="shared" si="22"/>
        <v>2.1413078591536738E-3</v>
      </c>
      <c r="AC65" s="11">
        <f t="shared" si="22"/>
        <v>2.020520721922181E-2</v>
      </c>
      <c r="AD65" s="11">
        <f t="shared" si="22"/>
        <v>3.1213066951772512E-3</v>
      </c>
      <c r="AE65" s="11">
        <f t="shared" si="22"/>
        <v>7.2721268582744969E-3</v>
      </c>
      <c r="AF65" s="11">
        <f t="shared" si="22"/>
        <v>-2.1420378096047965E-2</v>
      </c>
      <c r="AG65" s="38">
        <f t="shared" si="23"/>
        <v>4.9387900640102435E-3</v>
      </c>
      <c r="AH65" s="28"/>
      <c r="AI65" s="2">
        <v>42825</v>
      </c>
      <c r="AJ65" s="22">
        <f t="shared" si="24"/>
        <v>1.2206169837410069E-2</v>
      </c>
      <c r="AK65" s="22">
        <f t="shared" si="24"/>
        <v>-1.3015825892347401E-2</v>
      </c>
      <c r="AL65" s="22">
        <f t="shared" si="24"/>
        <v>-4.27863568740805E-4</v>
      </c>
      <c r="AM65" s="22">
        <f t="shared" si="24"/>
        <v>-3.7572832328532919E-3</v>
      </c>
      <c r="AN65" s="22">
        <f t="shared" si="24"/>
        <v>-1.2289004891160909E-3</v>
      </c>
      <c r="AO65" s="22">
        <f t="shared" si="24"/>
        <v>-9.1356629811963908E-3</v>
      </c>
      <c r="AP65" s="22">
        <f t="shared" si="24"/>
        <v>3.6932821853004061E-3</v>
      </c>
      <c r="AQ65" s="22">
        <f t="shared" si="24"/>
        <v>4.5546557439132716E-3</v>
      </c>
      <c r="AR65" s="22">
        <f t="shared" si="24"/>
        <v>-5.7099080622234899E-3</v>
      </c>
      <c r="AS65" s="22">
        <f t="shared" si="24"/>
        <v>1.0279286776078334E-2</v>
      </c>
      <c r="AT65" s="22">
        <f t="shared" si="24"/>
        <v>-3.5784971139017924E-3</v>
      </c>
    </row>
    <row r="66" spans="1:46" x14ac:dyDescent="0.35">
      <c r="A66" s="2">
        <v>41394</v>
      </c>
      <c r="B66" s="35">
        <v>2.85350318471338E-2</v>
      </c>
      <c r="C66" s="35">
        <v>-2.0057406042044419E-3</v>
      </c>
      <c r="D66" s="35">
        <v>-1.2392454268174149E-3</v>
      </c>
      <c r="E66" s="35">
        <v>-4.9220171073545149E-3</v>
      </c>
      <c r="F66" s="35">
        <v>1.0225524326230261E-3</v>
      </c>
      <c r="G66" s="35">
        <v>5.9138728175498478E-3</v>
      </c>
      <c r="H66" s="35">
        <v>1.4014304608037429E-2</v>
      </c>
      <c r="I66" s="35">
        <v>-2.333309587484299E-3</v>
      </c>
      <c r="J66" s="35">
        <f>HLOOKUP($J$2,'Monthly Returns (strats)'!$D$1:$F$174,'Monthly Returns (strats)'!$A65,FALSE)</f>
        <v>-1.5559052397545741E-3</v>
      </c>
      <c r="K66" s="35">
        <f>SUMPRODUCT(B66:J66,'Monthly Analysis'!$C$47:$K$47)</f>
        <v>2.8446718362498409E-2</v>
      </c>
      <c r="L66" s="35">
        <f>SUMPRODUCT(C66:J66,'Monthly Analysis'!$D$48:$K$48)</f>
        <v>-1.640107571800115E-4</v>
      </c>
      <c r="N66" s="1">
        <f t="shared" si="15"/>
        <v>1.2535825919387977</v>
      </c>
      <c r="O66" s="11">
        <f>(N65-MAX($N$3:$N65))/MAX($N$3:$N65)</f>
        <v>0</v>
      </c>
      <c r="P66" s="11">
        <f t="shared" si="6"/>
        <v>5.0454187859425792E-2</v>
      </c>
      <c r="Q66" s="11"/>
      <c r="R66" s="1">
        <f t="shared" si="16"/>
        <v>1.368087156372686</v>
      </c>
      <c r="S66" s="11">
        <f>(R65-MAX($R$3:$R65))/MAX($R$3:$R65)</f>
        <v>0</v>
      </c>
      <c r="T66" s="11">
        <f t="shared" si="7"/>
        <v>5.7958982781742829E-3</v>
      </c>
      <c r="V66" s="2">
        <v>44592</v>
      </c>
      <c r="W66" s="11">
        <f t="shared" si="22"/>
        <v>-4.9095208718897831E-2</v>
      </c>
      <c r="X66" s="11">
        <f t="shared" si="22"/>
        <v>-2.091593997235075E-2</v>
      </c>
      <c r="Y66" s="11">
        <f t="shared" si="22"/>
        <v>-1.403334129603717E-2</v>
      </c>
      <c r="Z66" s="11">
        <f t="shared" si="22"/>
        <v>1.047603084143489E-2</v>
      </c>
      <c r="AA66" s="11">
        <f t="shared" si="22"/>
        <v>3.1727223023077809E-2</v>
      </c>
      <c r="AB66" s="11">
        <f t="shared" si="22"/>
        <v>1.089154411764692E-2</v>
      </c>
      <c r="AC66" s="11">
        <f t="shared" si="22"/>
        <v>-1.5689785797919908E-2</v>
      </c>
      <c r="AD66" s="11">
        <f t="shared" si="22"/>
        <v>-3.1890271885302413E-2</v>
      </c>
      <c r="AE66" s="11">
        <f t="shared" si="22"/>
        <v>9.1425226401717907E-3</v>
      </c>
      <c r="AF66" s="11">
        <f t="shared" si="22"/>
        <v>-5.0372460690046597E-2</v>
      </c>
      <c r="AG66" s="38">
        <f t="shared" si="23"/>
        <v>-2.3720393749905836E-3</v>
      </c>
      <c r="AH66" s="28"/>
      <c r="AI66" s="2">
        <v>42855</v>
      </c>
      <c r="AJ66" s="22">
        <f t="shared" si="24"/>
        <v>1.559187903339776E-2</v>
      </c>
      <c r="AK66" s="22">
        <f t="shared" si="24"/>
        <v>-5.3772584080401531E-3</v>
      </c>
      <c r="AL66" s="22">
        <f t="shared" si="24"/>
        <v>-2.012930257434653E-3</v>
      </c>
      <c r="AM66" s="22">
        <f t="shared" si="24"/>
        <v>-5.2685309406315106E-3</v>
      </c>
      <c r="AN66" s="22">
        <f t="shared" si="24"/>
        <v>-3.291727093840101E-3</v>
      </c>
      <c r="AO66" s="22">
        <f t="shared" si="24"/>
        <v>-1.1671472087833481E-2</v>
      </c>
      <c r="AP66" s="22">
        <f t="shared" si="24"/>
        <v>1.193902795217916E-3</v>
      </c>
      <c r="AQ66" s="22">
        <f t="shared" si="24"/>
        <v>9.1970001713444615E-3</v>
      </c>
      <c r="AR66" s="22">
        <f t="shared" si="24"/>
        <v>3.6116834662536229E-4</v>
      </c>
      <c r="AS66" s="22">
        <f t="shared" si="24"/>
        <v>1.4172718163499532E-2</v>
      </c>
      <c r="AT66" s="22">
        <f t="shared" si="24"/>
        <v>-2.6355844726681341E-3</v>
      </c>
    </row>
    <row r="67" spans="1:46" x14ac:dyDescent="0.35">
      <c r="A67" s="2">
        <v>41425</v>
      </c>
      <c r="B67" s="35">
        <v>-1.9197423829576681E-3</v>
      </c>
      <c r="C67" s="35">
        <v>9.0697929313368064E-3</v>
      </c>
      <c r="D67" s="35">
        <v>-2.1109730725843429E-4</v>
      </c>
      <c r="E67" s="35">
        <v>-3.3374982005315301E-3</v>
      </c>
      <c r="F67" s="35">
        <v>-1.188867451512036E-2</v>
      </c>
      <c r="G67" s="35">
        <v>1.265876555796241E-3</v>
      </c>
      <c r="H67" s="35">
        <v>1.235475787193518E-3</v>
      </c>
      <c r="I67" s="35">
        <v>6.2462276122290342E-4</v>
      </c>
      <c r="J67" s="35">
        <f>HLOOKUP($J$2,'Monthly Returns (strats)'!$D$1:$F$174,'Monthly Returns (strats)'!$A66,FALSE)</f>
        <v>-3.1106212167073539E-3</v>
      </c>
      <c r="K67" s="35">
        <f>SUMPRODUCT(B67:J67,'Monthly Analysis'!$C$47:$K$47)</f>
        <v>-2.3640649801056897E-3</v>
      </c>
      <c r="L67" s="35">
        <f>SUMPRODUCT(C67:J67,'Monthly Analysis'!$D$48:$K$48)</f>
        <v>-8.2517053756061122E-4</v>
      </c>
      <c r="N67" s="1">
        <f t="shared" si="15"/>
        <v>1.2506190412335252</v>
      </c>
      <c r="O67" s="11">
        <f>(N66-MAX($N$3:$N66))/MAX($N$3:$N66)</f>
        <v>0</v>
      </c>
      <c r="P67" s="11">
        <f t="shared" si="6"/>
        <v>4.6210621670011998E-2</v>
      </c>
      <c r="Q67" s="11"/>
      <c r="R67" s="1">
        <f t="shared" si="16"/>
        <v>1.3669582511584322</v>
      </c>
      <c r="S67" s="11">
        <f>(R66-MAX($R$3:$R66))/MAX($R$3:$R66)</f>
        <v>-1.6401075717991626E-4</v>
      </c>
      <c r="T67" s="11">
        <f t="shared" si="7"/>
        <v>1.5951040665371785E-3</v>
      </c>
      <c r="V67" s="2">
        <v>44620</v>
      </c>
      <c r="W67" s="11">
        <f t="shared" si="22"/>
        <v>-2.5842028437043859E-2</v>
      </c>
      <c r="X67" s="11">
        <f t="shared" si="22"/>
        <v>-1.2609057711454369E-2</v>
      </c>
      <c r="Y67" s="11">
        <f t="shared" si="22"/>
        <v>-1.2275327379568379E-2</v>
      </c>
      <c r="Z67" s="11">
        <f t="shared" si="22"/>
        <v>1.235796632661512E-2</v>
      </c>
      <c r="AA67" s="11">
        <f t="shared" si="22"/>
        <v>2.30209460104864E-2</v>
      </c>
      <c r="AB67" s="11">
        <f t="shared" si="22"/>
        <v>3.0504159658135469E-2</v>
      </c>
      <c r="AC67" s="11">
        <f t="shared" si="22"/>
        <v>-5.1172544864723779E-3</v>
      </c>
      <c r="AD67" s="11">
        <f t="shared" si="22"/>
        <v>-6.0898972370416733E-4</v>
      </c>
      <c r="AE67" s="11">
        <f t="shared" si="22"/>
        <v>-2.1738734114230551E-3</v>
      </c>
      <c r="AF67" s="11">
        <f t="shared" si="22"/>
        <v>-2.315321189794476E-2</v>
      </c>
      <c r="AG67" s="38">
        <f t="shared" si="23"/>
        <v>4.9935164297554785E-3</v>
      </c>
      <c r="AH67" s="28"/>
      <c r="AI67" s="2">
        <v>42886</v>
      </c>
      <c r="AJ67" s="22">
        <f t="shared" si="24"/>
        <v>2.2077922077922141E-2</v>
      </c>
      <c r="AK67" s="22">
        <f t="shared" si="24"/>
        <v>1.770317063553462E-3</v>
      </c>
      <c r="AL67" s="22">
        <f t="shared" si="24"/>
        <v>-9.8195581284454825E-4</v>
      </c>
      <c r="AM67" s="22">
        <f t="shared" si="24"/>
        <v>-5.5507216360122236E-3</v>
      </c>
      <c r="AN67" s="22">
        <f t="shared" si="24"/>
        <v>4.6449542939821179E-3</v>
      </c>
      <c r="AO67" s="22">
        <f t="shared" si="24"/>
        <v>-2.3404342988999631E-3</v>
      </c>
      <c r="AP67" s="22">
        <f t="shared" si="24"/>
        <v>-5.2629905729946191E-3</v>
      </c>
      <c r="AQ67" s="22">
        <f t="shared" si="24"/>
        <v>8.7421918242865937E-3</v>
      </c>
      <c r="AR67" s="22">
        <f t="shared" si="24"/>
        <v>2.0609348456144261E-3</v>
      </c>
      <c r="AS67" s="22">
        <f t="shared" si="24"/>
        <v>2.2520505328723128E-2</v>
      </c>
      <c r="AT67" s="22">
        <f t="shared" si="24"/>
        <v>8.2194032291612283E-4</v>
      </c>
    </row>
    <row r="68" spans="1:46" x14ac:dyDescent="0.35">
      <c r="A68" s="2">
        <v>41455</v>
      </c>
      <c r="B68" s="35">
        <v>-3.0030402680399471E-2</v>
      </c>
      <c r="C68" s="35">
        <v>1.4538314516381321E-3</v>
      </c>
      <c r="D68" s="35">
        <v>-2.9012458152843918E-4</v>
      </c>
      <c r="E68" s="35">
        <v>1.4519491468030219E-3</v>
      </c>
      <c r="F68" s="35">
        <v>1.575203889479956E-2</v>
      </c>
      <c r="G68" s="35">
        <v>-6.7541195037930102E-3</v>
      </c>
      <c r="H68" s="35">
        <v>1.127184725757235E-3</v>
      </c>
      <c r="I68" s="35">
        <v>2.112834878646041E-3</v>
      </c>
      <c r="J68" s="35">
        <f>HLOOKUP($J$2,'Monthly Returns (strats)'!$D$1:$F$174,'Monthly Returns (strats)'!$A67,FALSE)</f>
        <v>-8.9930669666423713E-3</v>
      </c>
      <c r="K68" s="35">
        <f>SUMPRODUCT(B68:J68,'Monthly Analysis'!$C$47:$K$47)</f>
        <v>-2.9304314846607064E-2</v>
      </c>
      <c r="L68" s="35">
        <f>SUMPRODUCT(C68:J68,'Monthly Analysis'!$D$48:$K$48)</f>
        <v>1.3484488341859021E-3</v>
      </c>
      <c r="N68" s="1">
        <f t="shared" ref="N68:N99" si="25">+(K68+1)*N67</f>
        <v>1.213970507096056</v>
      </c>
      <c r="O68" s="11">
        <f>(N67-MAX($N$3:$N67))/MAX($N$3:$N67)</f>
        <v>-2.364064980105619E-3</v>
      </c>
      <c r="P68" s="11">
        <f t="shared" si="6"/>
        <v>-4.0512749296767181E-3</v>
      </c>
      <c r="Q68" s="11"/>
      <c r="R68" s="1">
        <f t="shared" ref="R68:R99" si="26">+(L68+1)*R67</f>
        <v>1.3688015244185876</v>
      </c>
      <c r="S68" s="11">
        <f>(R67-MAX($R$3:$R67))/MAX($R$3:$R67)</f>
        <v>-9.8904595789584319E-4</v>
      </c>
      <c r="T68" s="11">
        <f t="shared" si="7"/>
        <v>3.5806919842129581E-4</v>
      </c>
      <c r="V68" s="2">
        <v>44681</v>
      </c>
      <c r="W68" s="11">
        <f t="shared" si="22"/>
        <v>-8.0040196637605532E-2</v>
      </c>
      <c r="X68" s="11">
        <f t="shared" si="22"/>
        <v>-2.0343792770055599E-2</v>
      </c>
      <c r="Y68" s="11">
        <f t="shared" si="22"/>
        <v>3.604596856313869E-3</v>
      </c>
      <c r="Z68" s="11">
        <f t="shared" si="22"/>
        <v>2.9718382942591551E-2</v>
      </c>
      <c r="AA68" s="11">
        <f t="shared" si="22"/>
        <v>1.7260536242822101E-3</v>
      </c>
      <c r="AB68" s="11">
        <f t="shared" si="22"/>
        <v>1.3112527426601069E-2</v>
      </c>
      <c r="AC68" s="11">
        <f t="shared" si="22"/>
        <v>7.0947547462596461E-3</v>
      </c>
      <c r="AD68" s="11">
        <f t="shared" si="22"/>
        <v>3.28176911031588E-3</v>
      </c>
      <c r="AE68" s="11">
        <f t="shared" si="22"/>
        <v>1.1504527220274061E-4</v>
      </c>
      <c r="AF68" s="11">
        <f t="shared" si="22"/>
        <v>-7.74377429663137E-2</v>
      </c>
      <c r="AG68" s="38">
        <f t="shared" si="23"/>
        <v>4.8331282466848192E-3</v>
      </c>
      <c r="AH68" s="28"/>
      <c r="AI68" s="2">
        <v>42916</v>
      </c>
      <c r="AJ68" s="22">
        <f t="shared" si="24"/>
        <v>4.5380286803413661E-3</v>
      </c>
      <c r="AK68" s="22">
        <f t="shared" si="24"/>
        <v>-5.68124423080274E-3</v>
      </c>
      <c r="AL68" s="22">
        <f t="shared" si="24"/>
        <v>-2.5108618340430322E-4</v>
      </c>
      <c r="AM68" s="22">
        <f t="shared" si="24"/>
        <v>-3.1583536629994362E-3</v>
      </c>
      <c r="AN68" s="22">
        <f t="shared" si="24"/>
        <v>5.1688956697634961E-3</v>
      </c>
      <c r="AO68" s="22">
        <f t="shared" si="24"/>
        <v>7.7151188243946836E-3</v>
      </c>
      <c r="AP68" s="22">
        <f t="shared" si="24"/>
        <v>6.3730669303629917E-4</v>
      </c>
      <c r="AQ68" s="22">
        <f t="shared" si="24"/>
        <v>-1.197183756463915E-3</v>
      </c>
      <c r="AR68" s="22">
        <f t="shared" si="24"/>
        <v>7.4954683337491446E-4</v>
      </c>
      <c r="AS68" s="22">
        <f t="shared" si="24"/>
        <v>4.7739883114631537E-3</v>
      </c>
      <c r="AT68" s="22">
        <f t="shared" si="24"/>
        <v>4.3821074351189167E-4</v>
      </c>
    </row>
    <row r="69" spans="1:46" x14ac:dyDescent="0.35">
      <c r="A69" s="2">
        <v>41486</v>
      </c>
      <c r="B69" s="35">
        <v>4.791146932770407E-2</v>
      </c>
      <c r="C69" s="35">
        <v>-8.2848209648520577E-3</v>
      </c>
      <c r="D69" s="35">
        <v>-8.5811059222928865E-4</v>
      </c>
      <c r="E69" s="35">
        <v>-7.7009071808702423E-3</v>
      </c>
      <c r="F69" s="35">
        <v>9.1747758481119605E-3</v>
      </c>
      <c r="G69" s="35">
        <v>-2.9899707837122152E-4</v>
      </c>
      <c r="H69" s="35">
        <v>-4.284240675034634E-3</v>
      </c>
      <c r="I69" s="35">
        <v>1.504422083575181E-2</v>
      </c>
      <c r="J69" s="35">
        <f>HLOOKUP($J$2,'Monthly Returns (strats)'!$D$1:$F$174,'Monthly Returns (strats)'!$A68,FALSE)</f>
        <v>-5.9779427901123228E-3</v>
      </c>
      <c r="K69" s="35">
        <f>SUMPRODUCT(B69:J69,'Monthly Analysis'!$C$47:$K$47)</f>
        <v>4.8126977147370895E-2</v>
      </c>
      <c r="L69" s="35">
        <f>SUMPRODUCT(C69:J69,'Monthly Analysis'!$D$48:$K$48)</f>
        <v>4.0022880795268873E-4</v>
      </c>
      <c r="N69" s="1">
        <f t="shared" si="25"/>
        <v>1.2723952379486503</v>
      </c>
      <c r="O69" s="11">
        <f>(N68-MAX($N$3:$N68))/MAX($N$3:$N68)</f>
        <v>-3.1599102522217891E-2</v>
      </c>
      <c r="P69" s="11">
        <f t="shared" si="6"/>
        <v>1.5007105340188787E-2</v>
      </c>
      <c r="Q69" s="11"/>
      <c r="R69" s="1">
        <f t="shared" si="26"/>
        <v>1.3693493582210297</v>
      </c>
      <c r="S69" s="11">
        <f>(R68-MAX($R$3:$R68))/MAX($R$3:$R68)</f>
        <v>0</v>
      </c>
      <c r="T69" s="11">
        <f t="shared" si="7"/>
        <v>9.226033900429087E-4</v>
      </c>
      <c r="W69" s="28"/>
      <c r="AH69" s="28"/>
      <c r="AI69" s="2">
        <v>42947</v>
      </c>
      <c r="AJ69" s="22">
        <f t="shared" si="24"/>
        <v>2.7963498373689829E-2</v>
      </c>
      <c r="AK69" s="22">
        <f t="shared" si="24"/>
        <v>-6.8218814006225648E-3</v>
      </c>
      <c r="AL69" s="22">
        <f t="shared" si="24"/>
        <v>-1.774330832984283E-4</v>
      </c>
      <c r="AM69" s="22">
        <f t="shared" si="24"/>
        <v>-5.6380667253896899E-3</v>
      </c>
      <c r="AN69" s="22">
        <f t="shared" si="24"/>
        <v>1.855851012533461E-3</v>
      </c>
      <c r="AO69" s="22">
        <f t="shared" si="24"/>
        <v>-8.7544571498833212E-3</v>
      </c>
      <c r="AP69" s="22">
        <f t="shared" si="24"/>
        <v>-5.6550778277730807E-4</v>
      </c>
      <c r="AQ69" s="22">
        <f t="shared" si="24"/>
        <v>3.462301040589377E-3</v>
      </c>
      <c r="AR69" s="22">
        <f t="shared" si="24"/>
        <v>-1.6999480555992541E-3</v>
      </c>
      <c r="AS69" s="22">
        <f t="shared" si="24"/>
        <v>2.6647391023659848E-2</v>
      </c>
      <c r="AT69" s="22">
        <f t="shared" si="24"/>
        <v>-2.4441993643413897E-3</v>
      </c>
    </row>
    <row r="70" spans="1:46" x14ac:dyDescent="0.35">
      <c r="A70" s="2">
        <v>41517</v>
      </c>
      <c r="B70" s="35">
        <v>-2.0876571847149191E-2</v>
      </c>
      <c r="C70" s="35">
        <v>-2.4744510041876389E-3</v>
      </c>
      <c r="D70" s="35">
        <v>1.080409898120527E-3</v>
      </c>
      <c r="E70" s="35">
        <v>5.331736217010663E-3</v>
      </c>
      <c r="F70" s="35">
        <v>1.2411628357531479E-2</v>
      </c>
      <c r="G70" s="35">
        <v>-3.7513992975742871E-3</v>
      </c>
      <c r="H70" s="35">
        <v>-3.5701732949805498E-3</v>
      </c>
      <c r="I70" s="35">
        <v>1.1715847817497901E-2</v>
      </c>
      <c r="J70" s="35">
        <f>HLOOKUP($J$2,'Monthly Returns (strats)'!$D$1:$F$174,'Monthly Returns (strats)'!$A69,FALSE)</f>
        <v>8.8882054140431155E-3</v>
      </c>
      <c r="K70" s="35">
        <f>SUMPRODUCT(B70:J70,'Monthly Analysis'!$C$47:$K$47)</f>
        <v>-1.8712307705133407E-2</v>
      </c>
      <c r="L70" s="35">
        <f>SUMPRODUCT(C70:J70,'Monthly Analysis'!$D$48:$K$48)</f>
        <v>4.0193476923150277E-3</v>
      </c>
      <c r="N70" s="1">
        <f t="shared" si="25"/>
        <v>1.2485857867336088</v>
      </c>
      <c r="O70" s="11">
        <f>(N69-MAX($N$3:$N69))/MAX($N$3:$N69)</f>
        <v>0</v>
      </c>
      <c r="P70" s="11">
        <f t="shared" si="6"/>
        <v>-1.6257984509103762E-3</v>
      </c>
      <c r="Q70" s="11"/>
      <c r="R70" s="1">
        <f t="shared" si="26"/>
        <v>1.3748532494039682</v>
      </c>
      <c r="S70" s="11">
        <f>(R69-MAX($R$3:$R69))/MAX($R$3:$R69)</f>
        <v>0</v>
      </c>
      <c r="T70" s="11">
        <f t="shared" si="7"/>
        <v>5.7755957351626197E-3</v>
      </c>
      <c r="W70" s="28"/>
      <c r="AH70" s="28"/>
      <c r="AI70" s="2">
        <v>42978</v>
      </c>
      <c r="AJ70" s="22">
        <f t="shared" si="24"/>
        <v>3.8233355306525052E-3</v>
      </c>
      <c r="AK70" s="22">
        <f t="shared" si="24"/>
        <v>4.7935380708270534E-3</v>
      </c>
      <c r="AL70" s="22">
        <f t="shared" si="24"/>
        <v>-5.210771327897934E-3</v>
      </c>
      <c r="AM70" s="22">
        <f t="shared" si="24"/>
        <v>-3.263594259630298E-3</v>
      </c>
      <c r="AN70" s="22">
        <f t="shared" si="24"/>
        <v>5.736458001449141E-3</v>
      </c>
      <c r="AO70" s="22">
        <f t="shared" si="24"/>
        <v>-8.1040627816784117E-3</v>
      </c>
      <c r="AP70" s="22">
        <f t="shared" si="24"/>
        <v>2.678752697550912E-3</v>
      </c>
      <c r="AQ70" s="22">
        <f t="shared" si="24"/>
        <v>1.3932807960472581E-3</v>
      </c>
      <c r="AR70" s="22">
        <f t="shared" si="24"/>
        <v>2.046935584886667E-3</v>
      </c>
      <c r="AS70" s="22">
        <f t="shared" si="24"/>
        <v>3.4952825794196886E-3</v>
      </c>
      <c r="AT70" s="22">
        <f t="shared" si="24"/>
        <v>-6.092411951466592E-4</v>
      </c>
    </row>
    <row r="71" spans="1:46" x14ac:dyDescent="0.35">
      <c r="A71" s="2">
        <v>41547</v>
      </c>
      <c r="B71" s="35">
        <v>5.1683291770573632E-2</v>
      </c>
      <c r="C71" s="35">
        <v>-3.5284877683658959E-3</v>
      </c>
      <c r="D71" s="35">
        <v>-2.225744971544708E-3</v>
      </c>
      <c r="E71" s="35">
        <v>-5.6965522503815702E-3</v>
      </c>
      <c r="F71" s="35">
        <v>-8.4969242782613526E-3</v>
      </c>
      <c r="G71" s="35">
        <v>2.7362245248061519E-3</v>
      </c>
      <c r="H71" s="35">
        <v>-4.7752276263908211E-3</v>
      </c>
      <c r="I71" s="35">
        <v>8.3014773985466955E-3</v>
      </c>
      <c r="J71" s="35">
        <f>HLOOKUP($J$2,'Monthly Returns (strats)'!$D$1:$F$174,'Monthly Returns (strats)'!$A70,FALSE)</f>
        <v>-3.1585037151959931E-3</v>
      </c>
      <c r="K71" s="35">
        <f>SUMPRODUCT(B71:J71,'Monthly Analysis'!$C$47:$K$47)</f>
        <v>5.0741791589628819E-2</v>
      </c>
      <c r="L71" s="35">
        <f>SUMPRODUCT(C71:J71,'Monthly Analysis'!$D$48:$K$48)</f>
        <v>-1.7485003360403649E-3</v>
      </c>
      <c r="N71" s="1">
        <f t="shared" si="25"/>
        <v>1.3119412665058183</v>
      </c>
      <c r="O71" s="11">
        <f>(N70-MAX($N$3:$N70))/MAX($N$3:$N70)</f>
        <v>-1.8712307705133359E-2</v>
      </c>
      <c r="P71" s="11">
        <f t="shared" ref="P71:P134" si="27">+N71/N68-1</f>
        <v>8.0702750879935836E-2</v>
      </c>
      <c r="Q71" s="11"/>
      <c r="R71" s="1">
        <f t="shared" si="26"/>
        <v>1.3724493180353792</v>
      </c>
      <c r="S71" s="11">
        <f>(R70-MAX($R$3:$R70))/MAX($R$3:$R70)</f>
        <v>0</v>
      </c>
      <c r="T71" s="11">
        <f t="shared" ref="T71:T134" si="28">+R71/R68-1</f>
        <v>2.6649543792267583E-3</v>
      </c>
      <c r="W71" s="28"/>
      <c r="AH71" s="28"/>
      <c r="AI71" s="2">
        <v>43008</v>
      </c>
      <c r="AJ71" s="22">
        <f t="shared" si="24"/>
        <v>1.9350319586726169E-2</v>
      </c>
      <c r="AK71" s="22">
        <f t="shared" si="24"/>
        <v>-3.190977735704648E-3</v>
      </c>
      <c r="AL71" s="22">
        <f t="shared" si="24"/>
        <v>-2.5250958329892098E-4</v>
      </c>
      <c r="AM71" s="22">
        <f t="shared" si="24"/>
        <v>-6.5237022240289821E-3</v>
      </c>
      <c r="AN71" s="22">
        <f t="shared" si="24"/>
        <v>-7.7168264046473586E-3</v>
      </c>
      <c r="AO71" s="22">
        <f t="shared" si="24"/>
        <v>3.076358725103701E-3</v>
      </c>
      <c r="AP71" s="22">
        <f t="shared" si="24"/>
        <v>-3.0553061024254369E-3</v>
      </c>
      <c r="AQ71" s="22">
        <f t="shared" si="24"/>
        <v>3.515512070982552E-3</v>
      </c>
      <c r="AR71" s="22">
        <f t="shared" si="24"/>
        <v>8.5927594607837499E-4</v>
      </c>
      <c r="AS71" s="22">
        <f t="shared" si="24"/>
        <v>1.8466514886727282E-2</v>
      </c>
      <c r="AT71" s="22">
        <f t="shared" si="24"/>
        <v>-1.6413515857122225E-3</v>
      </c>
    </row>
    <row r="72" spans="1:46" x14ac:dyDescent="0.35">
      <c r="A72" s="2">
        <v>41578</v>
      </c>
      <c r="B72" s="35">
        <v>4.0192068290947791E-2</v>
      </c>
      <c r="C72" s="35">
        <v>4.372536282635453E-3</v>
      </c>
      <c r="D72" s="35">
        <v>-4.2482248768838096E-3</v>
      </c>
      <c r="E72" s="35">
        <v>-7.9814123864996311E-3</v>
      </c>
      <c r="F72" s="35">
        <v>1.0130334793327601E-3</v>
      </c>
      <c r="G72" s="35">
        <v>-1.3686560652853559E-3</v>
      </c>
      <c r="H72" s="35">
        <v>-3.7739573356609929E-4</v>
      </c>
      <c r="I72" s="35">
        <v>1.439162768615836E-2</v>
      </c>
      <c r="J72" s="35">
        <f>HLOOKUP($J$2,'Monthly Returns (strats)'!$D$1:$F$174,'Monthly Returns (strats)'!$A71,FALSE)</f>
        <v>1.6661932616717219E-3</v>
      </c>
      <c r="K72" s="35">
        <f>SUMPRODUCT(B72:J72,'Monthly Analysis'!$C$47:$K$47)</f>
        <v>4.0642498721538647E-2</v>
      </c>
      <c r="L72" s="35">
        <f>SUMPRODUCT(C72:J72,'Monthly Analysis'!$D$48:$K$48)</f>
        <v>8.3651365681159425E-4</v>
      </c>
      <c r="N72" s="1">
        <f t="shared" si="25"/>
        <v>1.3652618377525148</v>
      </c>
      <c r="O72" s="11">
        <f>(N71-MAX($N$3:$N71))/MAX($N$3:$N71)</f>
        <v>0</v>
      </c>
      <c r="P72" s="11">
        <f t="shared" si="27"/>
        <v>7.2985654955439516E-2</v>
      </c>
      <c r="Q72" s="11"/>
      <c r="R72" s="1">
        <f t="shared" si="26"/>
        <v>1.3735973906331975</v>
      </c>
      <c r="S72" s="11">
        <f>(R71-MAX($R$3:$R71))/MAX($R$3:$R71)</f>
        <v>-1.7485003360403998E-3</v>
      </c>
      <c r="T72" s="11">
        <f t="shared" si="28"/>
        <v>3.1022268982450196E-3</v>
      </c>
      <c r="W72" s="28"/>
      <c r="AH72" s="28"/>
      <c r="AI72" s="2">
        <v>43039</v>
      </c>
      <c r="AJ72" s="22">
        <f t="shared" si="24"/>
        <v>2.074385844356641E-2</v>
      </c>
      <c r="AK72" s="22">
        <f t="shared" si="24"/>
        <v>2.8995034453616059E-4</v>
      </c>
      <c r="AL72" s="22">
        <f t="shared" si="24"/>
        <v>-2.5429741073512702E-4</v>
      </c>
      <c r="AM72" s="22">
        <f t="shared" si="24"/>
        <v>-3.9941496973719959E-3</v>
      </c>
      <c r="AN72" s="22">
        <f t="shared" si="24"/>
        <v>7.2503677081355933E-4</v>
      </c>
      <c r="AO72" s="22">
        <f t="shared" si="24"/>
        <v>7.5551048904554108E-3</v>
      </c>
      <c r="AP72" s="22">
        <f t="shared" si="24"/>
        <v>-2.09994746997122E-4</v>
      </c>
      <c r="AQ72" s="22">
        <f t="shared" si="24"/>
        <v>5.4642170802854158E-3</v>
      </c>
      <c r="AR72" s="22">
        <f t="shared" si="24"/>
        <v>1.9868972796865951E-3</v>
      </c>
      <c r="AS72" s="22">
        <f t="shared" si="24"/>
        <v>2.1564107488058232E-2</v>
      </c>
      <c r="AT72" s="22">
        <f t="shared" si="24"/>
        <v>1.5233196540562371E-3</v>
      </c>
    </row>
    <row r="73" spans="1:46" x14ac:dyDescent="0.35">
      <c r="A73" s="2">
        <v>41608</v>
      </c>
      <c r="B73" s="35">
        <v>1.4133470108850471E-2</v>
      </c>
      <c r="C73" s="35">
        <v>2.917782780025524E-3</v>
      </c>
      <c r="D73" s="35">
        <v>-1.519198178221437E-4</v>
      </c>
      <c r="E73" s="35">
        <v>-5.1006307473752122E-3</v>
      </c>
      <c r="F73" s="35">
        <v>6.2306919728196356E-3</v>
      </c>
      <c r="G73" s="35">
        <v>1.404795148316484E-3</v>
      </c>
      <c r="H73" s="35">
        <v>-2.235423640722933E-4</v>
      </c>
      <c r="I73" s="35">
        <v>9.9920275671750991E-3</v>
      </c>
      <c r="J73" s="35">
        <f>HLOOKUP($J$2,'Monthly Returns (strats)'!$D$1:$F$174,'Monthly Returns (strats)'!$A72,FALSE)</f>
        <v>1.7268950112159229E-3</v>
      </c>
      <c r="K73" s="35">
        <f>SUMPRODUCT(B73:J73,'Monthly Analysis'!$C$47:$K$47)</f>
        <v>1.5369033867563834E-2</v>
      </c>
      <c r="L73" s="35">
        <f>SUMPRODUCT(C73:J73,'Monthly Analysis'!$D$48:$K$48)</f>
        <v>2.2946184090391055E-3</v>
      </c>
      <c r="N73" s="1">
        <f t="shared" si="25"/>
        <v>1.3862445931750256</v>
      </c>
      <c r="O73" s="11">
        <f>(N72-MAX($N$3:$N72))/MAX($N$3:$N72)</f>
        <v>0</v>
      </c>
      <c r="P73" s="11">
        <f t="shared" si="27"/>
        <v>0.11025178077794906</v>
      </c>
      <c r="Q73" s="11"/>
      <c r="R73" s="1">
        <f t="shared" si="26"/>
        <v>1.3767492724923525</v>
      </c>
      <c r="S73" s="11">
        <f>(R72-MAX($R$3:$R72))/MAX($R$3:$R72)</f>
        <v>-9.1344932363884542E-4</v>
      </c>
      <c r="T73" s="11">
        <f t="shared" si="28"/>
        <v>1.3790730677665231E-3</v>
      </c>
      <c r="W73" s="28"/>
      <c r="AH73" s="28"/>
      <c r="AI73" s="2">
        <v>43069</v>
      </c>
      <c r="AJ73" s="22">
        <f t="shared" ref="AJ73:AT82" si="29">VLOOKUP($AI73,$A$3:$L$175,AJ$1,FALSE)</f>
        <v>1.9354567257121369E-2</v>
      </c>
      <c r="AK73" s="22">
        <f t="shared" si="29"/>
        <v>6.7795854325169991E-3</v>
      </c>
      <c r="AL73" s="22">
        <f t="shared" si="29"/>
        <v>-2.2159680762634529E-4</v>
      </c>
      <c r="AM73" s="22">
        <f t="shared" si="29"/>
        <v>-4.7461583657780748E-3</v>
      </c>
      <c r="AN73" s="22">
        <f t="shared" si="29"/>
        <v>-6.6625285772376249E-3</v>
      </c>
      <c r="AO73" s="22">
        <f t="shared" si="29"/>
        <v>-1.51783872963529E-3</v>
      </c>
      <c r="AP73" s="22">
        <f t="shared" si="29"/>
        <v>1.5517795933772669E-3</v>
      </c>
      <c r="AQ73" s="22">
        <f t="shared" si="29"/>
        <v>-2.466848165096857E-3</v>
      </c>
      <c r="AR73" s="22">
        <f t="shared" si="29"/>
        <v>1.3885812909597561E-4</v>
      </c>
      <c r="AS73" s="22">
        <f t="shared" si="29"/>
        <v>1.8705843376208179E-2</v>
      </c>
      <c r="AT73" s="22">
        <f t="shared" si="29"/>
        <v>-1.2047729216959249E-3</v>
      </c>
    </row>
    <row r="74" spans="1:46" x14ac:dyDescent="0.35">
      <c r="A74" s="2">
        <v>41639</v>
      </c>
      <c r="B74" s="35">
        <v>1.7252037089070079E-2</v>
      </c>
      <c r="C74" s="35">
        <v>-1.29710404454908E-3</v>
      </c>
      <c r="D74" s="35">
        <v>-5.9045168766835854E-4</v>
      </c>
      <c r="E74" s="35">
        <v>-6.0851415205714909E-3</v>
      </c>
      <c r="F74" s="35">
        <v>1.4064540728319939E-2</v>
      </c>
      <c r="G74" s="35">
        <v>-2.8655255887152231E-3</v>
      </c>
      <c r="H74" s="35">
        <v>-7.2543294620801557E-3</v>
      </c>
      <c r="I74" s="35">
        <v>1.5538063340502759E-2</v>
      </c>
      <c r="J74" s="35">
        <f>HLOOKUP($J$2,'Monthly Returns (strats)'!$D$1:$F$174,'Monthly Returns (strats)'!$A73,FALSE)</f>
        <v>7.4539876434402963E-3</v>
      </c>
      <c r="K74" s="35">
        <f>SUMPRODUCT(B74:J74,'Monthly Analysis'!$C$47:$K$47)</f>
        <v>1.8831281686116356E-2</v>
      </c>
      <c r="L74" s="35">
        <f>SUMPRODUCT(C74:J74,'Monthly Analysis'!$D$48:$K$48)</f>
        <v>2.9328828230859375E-3</v>
      </c>
      <c r="N74" s="1">
        <f t="shared" si="25"/>
        <v>1.41234935559496</v>
      </c>
      <c r="O74" s="11">
        <f>(N73-MAX($N$3:$N73))/MAX($N$3:$N73)</f>
        <v>0</v>
      </c>
      <c r="P74" s="11">
        <f t="shared" si="27"/>
        <v>7.6533981857713318E-2</v>
      </c>
      <c r="Q74" s="11"/>
      <c r="R74" s="1">
        <f t="shared" si="26"/>
        <v>1.3807871167853414</v>
      </c>
      <c r="S74" s="11">
        <f>(R73-MAX($R$3:$R73))/MAX($R$3:$R73)</f>
        <v>0</v>
      </c>
      <c r="T74" s="11">
        <f t="shared" si="28"/>
        <v>6.0751232416345058E-3</v>
      </c>
      <c r="W74" s="28"/>
      <c r="AH74" s="28"/>
      <c r="AI74" s="2">
        <v>43100</v>
      </c>
      <c r="AJ74" s="22">
        <f t="shared" si="29"/>
        <v>1.613901845048904E-2</v>
      </c>
      <c r="AK74" s="22">
        <f t="shared" si="29"/>
        <v>-5.426078280067248E-3</v>
      </c>
      <c r="AL74" s="22">
        <f t="shared" si="29"/>
        <v>-2.7252961819113081E-4</v>
      </c>
      <c r="AM74" s="22">
        <f t="shared" si="29"/>
        <v>-2.7080835801243102E-3</v>
      </c>
      <c r="AN74" s="22">
        <f t="shared" si="29"/>
        <v>-1.6754704109519319E-2</v>
      </c>
      <c r="AO74" s="22">
        <f t="shared" si="29"/>
        <v>-6.7415173371004888E-3</v>
      </c>
      <c r="AP74" s="22">
        <f t="shared" si="29"/>
        <v>-2.453960078076189E-3</v>
      </c>
      <c r="AQ74" s="22">
        <f t="shared" si="29"/>
        <v>5.7396833021414956E-3</v>
      </c>
      <c r="AR74" s="22">
        <f t="shared" si="29"/>
        <v>-1.817187272533771E-3</v>
      </c>
      <c r="AS74" s="22">
        <f t="shared" si="29"/>
        <v>1.4004138013320214E-2</v>
      </c>
      <c r="AT74" s="22">
        <f t="shared" si="29"/>
        <v>-3.9647779547421014E-3</v>
      </c>
    </row>
    <row r="75" spans="1:46" x14ac:dyDescent="0.35">
      <c r="A75" s="2">
        <v>41670</v>
      </c>
      <c r="B75" s="35">
        <v>-3.9995580598828913E-2</v>
      </c>
      <c r="C75" s="35">
        <v>-5.7893375231100608E-3</v>
      </c>
      <c r="D75" s="35">
        <v>1.1603322347069069E-3</v>
      </c>
      <c r="E75" s="35">
        <v>6.698409177139153E-3</v>
      </c>
      <c r="F75" s="35">
        <v>-1.117972553919847E-2</v>
      </c>
      <c r="G75" s="35">
        <v>3.3455718354358233E-4</v>
      </c>
      <c r="H75" s="35">
        <v>5.0087806941097046E-3</v>
      </c>
      <c r="I75" s="35">
        <v>6.670833381218589E-3</v>
      </c>
      <c r="J75" s="35">
        <f>HLOOKUP($J$2,'Monthly Returns (strats)'!$D$1:$F$174,'Monthly Returns (strats)'!$A74,FALSE)</f>
        <v>1.025281567773906E-2</v>
      </c>
      <c r="K75" s="35">
        <f>SUMPRODUCT(B75:J75,'Monthly Analysis'!$C$47:$K$47)</f>
        <v>-3.9644522523030967E-2</v>
      </c>
      <c r="L75" s="35">
        <f>SUMPRODUCT(C75:J75,'Monthly Analysis'!$D$48:$K$48)</f>
        <v>6.5196499791048319E-4</v>
      </c>
      <c r="N75" s="1">
        <f t="shared" si="25"/>
        <v>1.3563574397566873</v>
      </c>
      <c r="O75" s="11">
        <f>(N74-MAX($N$3:$N74))/MAX($N$3:$N74)</f>
        <v>0</v>
      </c>
      <c r="P75" s="11">
        <f t="shared" si="27"/>
        <v>-6.5221174060543508E-3</v>
      </c>
      <c r="Q75" s="11"/>
      <c r="R75" s="1">
        <f t="shared" si="26"/>
        <v>1.381687341655051</v>
      </c>
      <c r="S75" s="11">
        <f>(R74-MAX($R$3:$R74))/MAX($R$3:$R74)</f>
        <v>0</v>
      </c>
      <c r="T75" s="11">
        <f t="shared" si="28"/>
        <v>5.8896086124073932E-3</v>
      </c>
      <c r="W75" s="28"/>
      <c r="AH75" s="28"/>
      <c r="AI75" s="2">
        <v>43131</v>
      </c>
      <c r="AJ75" s="22">
        <f t="shared" si="29"/>
        <v>5.642213014867159E-2</v>
      </c>
      <c r="AK75" s="22">
        <f t="shared" si="29"/>
        <v>1.3092462955865971E-2</v>
      </c>
      <c r="AL75" s="22">
        <f t="shared" si="29"/>
        <v>-2.3033305124009471E-4</v>
      </c>
      <c r="AM75" s="22">
        <f t="shared" si="29"/>
        <v>-3.5923528639902891E-3</v>
      </c>
      <c r="AN75" s="22">
        <f t="shared" si="29"/>
        <v>6.5215593879805692E-3</v>
      </c>
      <c r="AO75" s="22">
        <f t="shared" si="29"/>
        <v>6.3154575171553429E-3</v>
      </c>
      <c r="AP75" s="22">
        <f t="shared" si="29"/>
        <v>1.592596915716249E-2</v>
      </c>
      <c r="AQ75" s="22">
        <f t="shared" si="29"/>
        <v>-4.2338727731142563E-3</v>
      </c>
      <c r="AR75" s="22">
        <f t="shared" si="29"/>
        <v>-3.9131395891482956E-3</v>
      </c>
      <c r="AS75" s="22">
        <f t="shared" si="29"/>
        <v>5.7948304025945717E-2</v>
      </c>
      <c r="AT75" s="22">
        <f t="shared" si="29"/>
        <v>2.8343229149376706E-3</v>
      </c>
    </row>
    <row r="76" spans="1:46" x14ac:dyDescent="0.35">
      <c r="A76" s="2">
        <v>41698</v>
      </c>
      <c r="B76" s="35">
        <v>4.8336977788007829E-2</v>
      </c>
      <c r="C76" s="35">
        <v>5.7987203043006197E-3</v>
      </c>
      <c r="D76" s="35">
        <v>-8.7864307986941226E-3</v>
      </c>
      <c r="E76" s="35">
        <v>-7.7476757388112993E-3</v>
      </c>
      <c r="F76" s="35">
        <v>1.5368791589550699E-4</v>
      </c>
      <c r="G76" s="35">
        <v>4.7165361758350072E-4</v>
      </c>
      <c r="H76" s="35">
        <v>-1.009711783934142E-2</v>
      </c>
      <c r="I76" s="35">
        <v>9.2507655101985668E-3</v>
      </c>
      <c r="J76" s="35">
        <f>HLOOKUP($J$2,'Monthly Returns (strats)'!$D$1:$F$174,'Monthly Returns (strats)'!$A75,FALSE)</f>
        <v>-1.785351661929391E-3</v>
      </c>
      <c r="K76" s="35">
        <f>SUMPRODUCT(B76:J76,'Monthly Analysis'!$C$47:$K$47)</f>
        <v>4.7839066851084702E-2</v>
      </c>
      <c r="L76" s="35">
        <f>SUMPRODUCT(C76:J76,'Monthly Analysis'!$D$48:$K$48)</f>
        <v>-9.2469174000011571E-4</v>
      </c>
      <c r="N76" s="1">
        <f t="shared" si="25"/>
        <v>1.4212443139911735</v>
      </c>
      <c r="O76" s="11">
        <f>(N75-MAX($N$3:$N75))/MAX($N$3:$N75)</f>
        <v>-3.9644522523030974E-2</v>
      </c>
      <c r="P76" s="11">
        <f t="shared" si="27"/>
        <v>2.5247868225033221E-2</v>
      </c>
      <c r="Q76" s="11"/>
      <c r="R76" s="1">
        <f t="shared" si="26"/>
        <v>1.3804097067829599</v>
      </c>
      <c r="S76" s="11">
        <f>(R75-MAX($R$3:$R75))/MAX($R$3:$R75)</f>
        <v>0</v>
      </c>
      <c r="T76" s="11">
        <f t="shared" si="28"/>
        <v>2.6587515706333331E-3</v>
      </c>
      <c r="W76" s="28"/>
      <c r="AH76" s="28"/>
      <c r="AI76" s="2">
        <v>43220</v>
      </c>
      <c r="AJ76" s="22">
        <f t="shared" si="29"/>
        <v>9.5566219597227331E-3</v>
      </c>
      <c r="AK76" s="22">
        <f t="shared" si="29"/>
        <v>-2.0628530555351739E-2</v>
      </c>
      <c r="AL76" s="22">
        <f t="shared" si="29"/>
        <v>-9.2782329979095302E-3</v>
      </c>
      <c r="AM76" s="22">
        <f t="shared" si="29"/>
        <v>8.2780977959329149E-5</v>
      </c>
      <c r="AN76" s="22">
        <f t="shared" si="29"/>
        <v>9.6944568613097307E-3</v>
      </c>
      <c r="AO76" s="22">
        <f t="shared" si="29"/>
        <v>1.668646139048047E-4</v>
      </c>
      <c r="AP76" s="22">
        <f t="shared" si="29"/>
        <v>6.5035409167286673E-3</v>
      </c>
      <c r="AQ76" s="22">
        <f t="shared" si="29"/>
        <v>4.317617068899215E-4</v>
      </c>
      <c r="AR76" s="22">
        <f t="shared" si="29"/>
        <v>5.253803187674988E-3</v>
      </c>
      <c r="AS76" s="22">
        <f t="shared" si="29"/>
        <v>8.202954973595411E-3</v>
      </c>
      <c r="AT76" s="22">
        <f t="shared" si="29"/>
        <v>-2.5139529742364583E-3</v>
      </c>
    </row>
    <row r="77" spans="1:46" x14ac:dyDescent="0.35">
      <c r="A77" s="2">
        <v>41729</v>
      </c>
      <c r="B77" s="35">
        <v>4.4461521572072282E-3</v>
      </c>
      <c r="C77" s="35">
        <v>-5.3214816435175338E-3</v>
      </c>
      <c r="D77" s="35">
        <v>-2.3377283154861761E-3</v>
      </c>
      <c r="E77" s="35">
        <v>-3.347555148004222E-3</v>
      </c>
      <c r="F77" s="35">
        <v>8.6512079170970261E-3</v>
      </c>
      <c r="G77" s="35">
        <v>5.9314624654998038E-3</v>
      </c>
      <c r="H77" s="35">
        <v>5.7760792967331831E-3</v>
      </c>
      <c r="I77" s="35">
        <v>1.4153374329733339E-2</v>
      </c>
      <c r="J77" s="35">
        <f>HLOOKUP($J$2,'Monthly Returns (strats)'!$D$1:$F$174,'Monthly Returns (strats)'!$A76,FALSE)</f>
        <v>6.1740867932305044E-3</v>
      </c>
      <c r="K77" s="35">
        <f>SUMPRODUCT(B77:J77,'Monthly Analysis'!$C$47:$K$47)</f>
        <v>6.1135299069956317E-3</v>
      </c>
      <c r="L77" s="35">
        <f>SUMPRODUCT(C77:J77,'Monthly Analysis'!$D$48:$K$48)</f>
        <v>3.0965586781784627E-3</v>
      </c>
      <c r="N77" s="1">
        <f t="shared" si="25"/>
        <v>1.4299331336099059</v>
      </c>
      <c r="O77" s="11">
        <f>(N76-MAX($N$3:$N76))/MAX($N$3:$N76)</f>
        <v>0</v>
      </c>
      <c r="P77" s="11">
        <f t="shared" si="27"/>
        <v>1.2450020205899248E-2</v>
      </c>
      <c r="Q77" s="11"/>
      <c r="R77" s="1">
        <f t="shared" si="26"/>
        <v>1.3846842264399404</v>
      </c>
      <c r="S77" s="11">
        <f>(R76-MAX($R$3:$R76))/MAX($R$3:$R76)</f>
        <v>-9.246917400000795E-4</v>
      </c>
      <c r="T77" s="11">
        <f t="shared" si="28"/>
        <v>2.8223826882685099E-3</v>
      </c>
      <c r="W77" s="28"/>
      <c r="AH77" s="28"/>
      <c r="AI77" s="2">
        <v>43251</v>
      </c>
      <c r="AJ77" s="22">
        <f t="shared" si="29"/>
        <v>1.259445843828644E-3</v>
      </c>
      <c r="AK77" s="22">
        <f t="shared" si="29"/>
        <v>9.9486416007765754E-5</v>
      </c>
      <c r="AL77" s="22">
        <f t="shared" si="29"/>
        <v>-1.6642869567738969E-3</v>
      </c>
      <c r="AM77" s="22">
        <f t="shared" si="29"/>
        <v>-7.50059061603503E-3</v>
      </c>
      <c r="AN77" s="22">
        <f t="shared" si="29"/>
        <v>4.0373539033859646E-3</v>
      </c>
      <c r="AO77" s="22">
        <f t="shared" si="29"/>
        <v>-1.9529716573761791E-3</v>
      </c>
      <c r="AP77" s="22">
        <f t="shared" si="29"/>
        <v>6.5319403892669659E-3</v>
      </c>
      <c r="AQ77" s="22">
        <f t="shared" si="29"/>
        <v>-1.3508703594942611E-3</v>
      </c>
      <c r="AR77" s="22">
        <f t="shared" si="29"/>
        <v>-3.037667139180078E-3</v>
      </c>
      <c r="AS77" s="22">
        <f t="shared" si="29"/>
        <v>5.9530742215538161E-4</v>
      </c>
      <c r="AT77" s="22">
        <f t="shared" si="29"/>
        <v>-1.2333999259646297E-3</v>
      </c>
    </row>
    <row r="78" spans="1:46" x14ac:dyDescent="0.35">
      <c r="A78" s="2">
        <v>41759</v>
      </c>
      <c r="B78" s="35">
        <v>9.5087163232963068E-3</v>
      </c>
      <c r="C78" s="35">
        <v>-6.1852203894467994E-3</v>
      </c>
      <c r="D78" s="35">
        <v>-1.002526206910326E-3</v>
      </c>
      <c r="E78" s="35">
        <v>-3.980013679884542E-3</v>
      </c>
      <c r="F78" s="35">
        <v>-2.604827571832257E-3</v>
      </c>
      <c r="G78" s="35">
        <v>2.4710714224851488E-4</v>
      </c>
      <c r="H78" s="35">
        <v>-4.2510647982573202E-3</v>
      </c>
      <c r="I78" s="35">
        <v>7.1655190744856819E-3</v>
      </c>
      <c r="J78" s="35">
        <f>HLOOKUP($J$2,'Monthly Returns (strats)'!$D$1:$F$174,'Monthly Returns (strats)'!$A77,FALSE)</f>
        <v>4.5725118553001654E-3</v>
      </c>
      <c r="K78" s="35">
        <f>SUMPRODUCT(B78:J78,'Monthly Analysis'!$C$47:$K$47)</f>
        <v>9.0943237498361876E-3</v>
      </c>
      <c r="L78" s="35">
        <f>SUMPRODUCT(C78:J78,'Monthly Analysis'!$D$48:$K$48)</f>
        <v>-7.6958620785450818E-4</v>
      </c>
      <c r="N78" s="1">
        <f t="shared" si="25"/>
        <v>1.4429374084675721</v>
      </c>
      <c r="O78" s="11">
        <f>(N77-MAX($N$3:$N77))/MAX($N$3:$N77)</f>
        <v>0</v>
      </c>
      <c r="P78" s="11">
        <f t="shared" si="27"/>
        <v>6.3832708232437696E-2</v>
      </c>
      <c r="Q78" s="11"/>
      <c r="R78" s="1">
        <f t="shared" si="26"/>
        <v>1.3836185925570386</v>
      </c>
      <c r="S78" s="11">
        <f>(R77-MAX($R$3:$R77))/MAX($R$3:$R77)</f>
        <v>0</v>
      </c>
      <c r="T78" s="11">
        <f t="shared" si="28"/>
        <v>1.3977481328548702E-3</v>
      </c>
      <c r="W78" s="28"/>
      <c r="AH78" s="28"/>
      <c r="AI78" s="2">
        <v>43312</v>
      </c>
      <c r="AJ78" s="22">
        <f t="shared" si="29"/>
        <v>3.014972869323973E-2</v>
      </c>
      <c r="AK78" s="22">
        <f t="shared" si="29"/>
        <v>-2.8381118545839361E-3</v>
      </c>
      <c r="AL78" s="22">
        <f t="shared" si="29"/>
        <v>-2.896750553830985E-3</v>
      </c>
      <c r="AM78" s="22">
        <f t="shared" si="29"/>
        <v>-9.1898590413961312E-3</v>
      </c>
      <c r="AN78" s="22">
        <f t="shared" si="29"/>
        <v>1.543603895370416E-3</v>
      </c>
      <c r="AO78" s="22">
        <f t="shared" si="29"/>
        <v>6.2870328724797808E-3</v>
      </c>
      <c r="AP78" s="22">
        <f t="shared" si="29"/>
        <v>-4.2720145755635866E-3</v>
      </c>
      <c r="AQ78" s="22">
        <f t="shared" si="29"/>
        <v>2.2879875734213911E-3</v>
      </c>
      <c r="AR78" s="22">
        <f t="shared" si="29"/>
        <v>3.5044033986930678E-3</v>
      </c>
      <c r="AS78" s="22">
        <f t="shared" si="29"/>
        <v>2.9776952793890376E-2</v>
      </c>
      <c r="AT78" s="22">
        <f t="shared" si="29"/>
        <v>-6.9229809879165318E-4</v>
      </c>
    </row>
    <row r="79" spans="1:46" x14ac:dyDescent="0.35">
      <c r="A79" s="2">
        <v>41790</v>
      </c>
      <c r="B79" s="35">
        <v>2.1274292210252899E-2</v>
      </c>
      <c r="C79" s="35">
        <v>-1.1606963326890041E-3</v>
      </c>
      <c r="D79" s="35">
        <v>-2.0468872579282321E-4</v>
      </c>
      <c r="E79" s="35">
        <v>-8.0353704576053842E-3</v>
      </c>
      <c r="F79" s="35">
        <v>-1.1916215375822651E-3</v>
      </c>
      <c r="G79" s="35">
        <v>-1.593021373746728E-3</v>
      </c>
      <c r="H79" s="35">
        <v>1.312348318593948E-4</v>
      </c>
      <c r="I79" s="35">
        <v>6.5936928846640928E-3</v>
      </c>
      <c r="J79" s="35">
        <f>HLOOKUP($J$2,'Monthly Returns (strats)'!$D$1:$F$174,'Monthly Returns (strats)'!$A78,FALSE)</f>
        <v>-4.9218285008185703E-3</v>
      </c>
      <c r="K79" s="35">
        <f>SUMPRODUCT(B79:J79,'Monthly Analysis'!$C$47:$K$47)</f>
        <v>2.0653447343587917E-2</v>
      </c>
      <c r="L79" s="35">
        <f>SUMPRODUCT(C79:J79,'Monthly Analysis'!$D$48:$K$48)</f>
        <v>-1.1529976095206789E-3</v>
      </c>
      <c r="N79" s="1">
        <f t="shared" si="25"/>
        <v>1.4727390402534504</v>
      </c>
      <c r="O79" s="11">
        <f>(N78-MAX($N$3:$N78))/MAX($N$3:$N78)</f>
        <v>0</v>
      </c>
      <c r="P79" s="11">
        <f t="shared" si="27"/>
        <v>3.6232142324403194E-2</v>
      </c>
      <c r="Q79" s="11"/>
      <c r="R79" s="1">
        <f t="shared" si="26"/>
        <v>1.3820232836273318</v>
      </c>
      <c r="S79" s="11">
        <f>(R78-MAX($R$3:$R78))/MAX($R$3:$R78)</f>
        <v>-7.6958620785447251E-4</v>
      </c>
      <c r="T79" s="11">
        <f t="shared" si="28"/>
        <v>1.168911545929685E-3</v>
      </c>
      <c r="W79" s="28"/>
      <c r="AH79" s="28"/>
      <c r="AI79" s="2">
        <v>43343</v>
      </c>
      <c r="AJ79" s="22">
        <f t="shared" si="29"/>
        <v>7.8811881188118882E-3</v>
      </c>
      <c r="AK79" s="22">
        <f t="shared" si="29"/>
        <v>4.1889532190555467E-3</v>
      </c>
      <c r="AL79" s="22">
        <f t="shared" si="29"/>
        <v>-2.3969684266144098E-3</v>
      </c>
      <c r="AM79" s="22">
        <f t="shared" si="29"/>
        <v>-5.3345047792155986E-3</v>
      </c>
      <c r="AN79" s="22">
        <f t="shared" si="29"/>
        <v>9.2366925753597177E-3</v>
      </c>
      <c r="AO79" s="22">
        <f t="shared" si="29"/>
        <v>-5.7716412254535943E-3</v>
      </c>
      <c r="AP79" s="22">
        <f t="shared" si="29"/>
        <v>1.458594556207782E-3</v>
      </c>
      <c r="AQ79" s="22">
        <f t="shared" si="29"/>
        <v>1.919811401395588E-3</v>
      </c>
      <c r="AR79" s="22">
        <f t="shared" si="29"/>
        <v>-8.4074121175518046E-3</v>
      </c>
      <c r="AS79" s="22">
        <f t="shared" si="29"/>
        <v>7.6814991371310934E-3</v>
      </c>
      <c r="AT79" s="22">
        <f t="shared" si="29"/>
        <v>-3.7085096597861561E-4</v>
      </c>
    </row>
    <row r="80" spans="1:46" x14ac:dyDescent="0.35">
      <c r="A80" s="2">
        <v>41820</v>
      </c>
      <c r="B80" s="35">
        <v>1.8816919325771231E-2</v>
      </c>
      <c r="C80" s="35">
        <v>-2.8673010516987452E-3</v>
      </c>
      <c r="D80" s="35">
        <v>-1.3542493157059349E-4</v>
      </c>
      <c r="E80" s="35">
        <v>-4.9890066347201278E-3</v>
      </c>
      <c r="F80" s="35">
        <v>-1.4271835613561301E-2</v>
      </c>
      <c r="G80" s="35">
        <v>-1.262798634812379E-3</v>
      </c>
      <c r="H80" s="35">
        <v>-4.2272161650053208E-3</v>
      </c>
      <c r="I80" s="35">
        <v>1.362368243270775E-2</v>
      </c>
      <c r="J80" s="35">
        <f>HLOOKUP($J$2,'Monthly Returns (strats)'!$D$1:$F$174,'Monthly Returns (strats)'!$A79,FALSE)</f>
        <v>-4.2679514727080869E-3</v>
      </c>
      <c r="K80" s="35">
        <f>SUMPRODUCT(B80:J80,'Monthly Analysis'!$C$47:$K$47)</f>
        <v>1.7807125445451738E-2</v>
      </c>
      <c r="L80" s="35">
        <f>SUMPRODUCT(C80:J80,'Monthly Analysis'!$D$48:$K$48)</f>
        <v>-1.8753314920219167E-3</v>
      </c>
      <c r="N80" s="1">
        <f t="shared" si="25"/>
        <v>1.4989642890916577</v>
      </c>
      <c r="O80" s="11">
        <f>(N79-MAX($N$3:$N79))/MAX($N$3:$N79)</f>
        <v>0</v>
      </c>
      <c r="P80" s="11">
        <f t="shared" si="27"/>
        <v>4.8275792664151052E-2</v>
      </c>
      <c r="Q80" s="11"/>
      <c r="R80" s="1">
        <f t="shared" si="26"/>
        <v>1.3794315318408379</v>
      </c>
      <c r="S80" s="11">
        <f>(R79-MAX($R$3:$R79))/MAX($R$3:$R79)</f>
        <v>-1.9216964863172374E-3</v>
      </c>
      <c r="T80" s="11">
        <f t="shared" si="28"/>
        <v>-3.7934241604002938E-3</v>
      </c>
      <c r="W80" s="28"/>
      <c r="AH80" s="28"/>
      <c r="AI80" s="2">
        <v>43373</v>
      </c>
      <c r="AJ80" s="22">
        <f t="shared" si="29"/>
        <v>4.3223702306574019E-3</v>
      </c>
      <c r="AK80" s="22">
        <f t="shared" si="29"/>
        <v>-7.7076601295587022E-3</v>
      </c>
      <c r="AL80" s="22">
        <f t="shared" si="29"/>
        <v>-3.3286927800479932E-4</v>
      </c>
      <c r="AM80" s="22">
        <f t="shared" si="29"/>
        <v>-2.78941941902211E-3</v>
      </c>
      <c r="AN80" s="22">
        <f t="shared" si="29"/>
        <v>-6.9738282088542044E-3</v>
      </c>
      <c r="AO80" s="22">
        <f t="shared" si="29"/>
        <v>4.5542057992826726E-3</v>
      </c>
      <c r="AP80" s="22">
        <f t="shared" si="29"/>
        <v>-3.3301035041154452E-3</v>
      </c>
      <c r="AQ80" s="22">
        <f t="shared" si="29"/>
        <v>1.1780380331690619E-2</v>
      </c>
      <c r="AR80" s="22">
        <f t="shared" si="29"/>
        <v>-3.395010998517245E-3</v>
      </c>
      <c r="AS80" s="22">
        <f t="shared" si="29"/>
        <v>4.0083364153300789E-3</v>
      </c>
      <c r="AT80" s="22">
        <f t="shared" si="29"/>
        <v>-5.8320565703645871E-4</v>
      </c>
    </row>
    <row r="81" spans="1:46" x14ac:dyDescent="0.35">
      <c r="A81" s="2">
        <v>41851</v>
      </c>
      <c r="B81" s="35">
        <v>-1.212215805629269E-2</v>
      </c>
      <c r="C81" s="35">
        <v>2.259205058910307E-3</v>
      </c>
      <c r="D81" s="35">
        <v>1.7129590531084199E-4</v>
      </c>
      <c r="E81" s="35">
        <v>3.6812679123743308E-3</v>
      </c>
      <c r="F81" s="35">
        <v>1.202165627605886E-2</v>
      </c>
      <c r="G81" s="35">
        <v>-7.8853842736564816E-3</v>
      </c>
      <c r="H81" s="35">
        <v>6.6889821889850598E-3</v>
      </c>
      <c r="I81" s="35">
        <v>4.6672531882057337E-3</v>
      </c>
      <c r="J81" s="35">
        <f>HLOOKUP($J$2,'Monthly Returns (strats)'!$D$1:$F$174,'Monthly Returns (strats)'!$A80,FALSE)</f>
        <v>7.9508857635115504E-3</v>
      </c>
      <c r="K81" s="35">
        <f>SUMPRODUCT(B81:J81,'Monthly Analysis'!$C$47:$K$47)</f>
        <v>-1.0537096019943969E-2</v>
      </c>
      <c r="L81" s="35">
        <f>SUMPRODUCT(C81:J81,'Monthly Analysis'!$D$48:$K$48)</f>
        <v>2.9436866389333347E-3</v>
      </c>
      <c r="N81" s="1">
        <f t="shared" si="25"/>
        <v>1.4831695584470317</v>
      </c>
      <c r="O81" s="11">
        <f>(N80-MAX($N$3:$N80))/MAX($N$3:$N80)</f>
        <v>0</v>
      </c>
      <c r="P81" s="11">
        <f t="shared" si="27"/>
        <v>2.7882117230702885E-2</v>
      </c>
      <c r="Q81" s="11"/>
      <c r="R81" s="1">
        <f t="shared" si="26"/>
        <v>1.3834921460104412</v>
      </c>
      <c r="S81" s="11">
        <f>(R80-MAX($R$3:$R80))/MAX($R$3:$R80)</f>
        <v>-3.793424160400316E-3</v>
      </c>
      <c r="T81" s="11">
        <f t="shared" si="28"/>
        <v>-9.1388296801997448E-5</v>
      </c>
      <c r="W81" s="28"/>
      <c r="AH81" s="28"/>
      <c r="AI81" s="2">
        <v>43434</v>
      </c>
      <c r="AJ81" s="22">
        <f t="shared" si="29"/>
        <v>1.463373371679921E-2</v>
      </c>
      <c r="AK81" s="22">
        <f t="shared" si="29"/>
        <v>-1.486586371260423E-3</v>
      </c>
      <c r="AL81" s="22">
        <f t="shared" si="29"/>
        <v>-7.2529738288452661E-3</v>
      </c>
      <c r="AM81" s="22">
        <f t="shared" si="29"/>
        <v>-6.3889281367557338E-4</v>
      </c>
      <c r="AN81" s="22">
        <f t="shared" si="29"/>
        <v>1.6355033449461881E-3</v>
      </c>
      <c r="AO81" s="22">
        <f t="shared" si="29"/>
        <v>3.9522312055255693E-3</v>
      </c>
      <c r="AP81" s="22">
        <f t="shared" si="29"/>
        <v>-1.011065073507544E-2</v>
      </c>
      <c r="AQ81" s="22">
        <f t="shared" si="29"/>
        <v>6.6789812456414799E-3</v>
      </c>
      <c r="AR81" s="22">
        <f t="shared" si="29"/>
        <v>-5.3407397926240607E-3</v>
      </c>
      <c r="AS81" s="22">
        <f t="shared" si="29"/>
        <v>1.4316578851033039E-2</v>
      </c>
      <c r="AT81" s="22">
        <f t="shared" si="29"/>
        <v>-5.8900189356574767E-4</v>
      </c>
    </row>
    <row r="82" spans="1:46" x14ac:dyDescent="0.35">
      <c r="A82" s="2">
        <v>41882</v>
      </c>
      <c r="B82" s="35">
        <v>2.206656835896359E-2</v>
      </c>
      <c r="C82" s="35">
        <v>3.4850818248166599E-4</v>
      </c>
      <c r="D82" s="35">
        <v>-3.1887445204655811E-3</v>
      </c>
      <c r="E82" s="35">
        <v>-7.2466703411497857E-3</v>
      </c>
      <c r="F82" s="35">
        <v>-3.588672667010605E-3</v>
      </c>
      <c r="G82" s="35">
        <v>7.7500021527798779E-4</v>
      </c>
      <c r="H82" s="35">
        <v>-1.696677418344561E-3</v>
      </c>
      <c r="I82" s="35">
        <v>1.6986525278803979E-2</v>
      </c>
      <c r="J82" s="35">
        <f>HLOOKUP($J$2,'Monthly Returns (strats)'!$D$1:$F$174,'Monthly Returns (strats)'!$A81,FALSE)</f>
        <v>-2.8901238193025369E-3</v>
      </c>
      <c r="K82" s="35">
        <f>SUMPRODUCT(B82:J82,'Monthly Analysis'!$C$47:$K$47)</f>
        <v>2.2175762878470041E-2</v>
      </c>
      <c r="L82" s="35">
        <f>SUMPRODUCT(C82:J82,'Monthly Analysis'!$D$48:$K$48)</f>
        <v>2.0278982194055063E-4</v>
      </c>
      <c r="N82" s="1">
        <f t="shared" si="25"/>
        <v>1.516059974883718</v>
      </c>
      <c r="O82" s="11">
        <f>(N81-MAX($N$3:$N81))/MAX($N$3:$N81)</f>
        <v>-1.053709601994407E-2</v>
      </c>
      <c r="P82" s="11">
        <f t="shared" si="27"/>
        <v>2.9415214404048262E-2</v>
      </c>
      <c r="Q82" s="11"/>
      <c r="R82" s="1">
        <f t="shared" si="26"/>
        <v>1.3837727041363868</v>
      </c>
      <c r="S82" s="11">
        <f>(R81-MAX($R$3:$R81))/MAX($R$3:$R81)</f>
        <v>-8.6090417348366343E-4</v>
      </c>
      <c r="T82" s="11">
        <f t="shared" si="28"/>
        <v>1.2658401126668384E-3</v>
      </c>
      <c r="W82" s="28"/>
      <c r="AH82" s="28"/>
      <c r="AI82" s="2">
        <v>43496</v>
      </c>
      <c r="AJ82" s="22">
        <f t="shared" si="29"/>
        <v>7.896860986547094E-2</v>
      </c>
      <c r="AK82" s="22">
        <f t="shared" si="29"/>
        <v>-2.8672198422187161E-3</v>
      </c>
      <c r="AL82" s="22">
        <f t="shared" si="29"/>
        <v>-1.159622122190718E-2</v>
      </c>
      <c r="AM82" s="22">
        <f t="shared" si="29"/>
        <v>-2.2830514056816579E-2</v>
      </c>
      <c r="AN82" s="22">
        <f t="shared" si="29"/>
        <v>1.0804295350843559E-2</v>
      </c>
      <c r="AO82" s="22">
        <f t="shared" si="29"/>
        <v>-5.0187008625295348E-3</v>
      </c>
      <c r="AP82" s="22">
        <f t="shared" si="29"/>
        <v>1.5279105874127291E-2</v>
      </c>
      <c r="AQ82" s="22">
        <f t="shared" si="29"/>
        <v>-1.864903598181067E-3</v>
      </c>
      <c r="AR82" s="22">
        <f t="shared" si="29"/>
        <v>-1.2166141834409011E-2</v>
      </c>
      <c r="AS82" s="22">
        <f t="shared" si="29"/>
        <v>7.6004331866627958E-2</v>
      </c>
      <c r="AT82" s="22">
        <f t="shared" si="29"/>
        <v>-5.5050877121369983E-3</v>
      </c>
    </row>
    <row r="83" spans="1:46" x14ac:dyDescent="0.35">
      <c r="A83" s="2">
        <v>41912</v>
      </c>
      <c r="B83" s="35">
        <v>-3.2410985726799568E-2</v>
      </c>
      <c r="C83" s="35">
        <v>2.1009746306248629E-3</v>
      </c>
      <c r="D83" s="35">
        <v>6.792663922960962E-5</v>
      </c>
      <c r="E83" s="35">
        <v>4.5502511409001301E-4</v>
      </c>
      <c r="F83" s="35">
        <v>-1.9065320583214449E-2</v>
      </c>
      <c r="G83" s="35">
        <v>8.5184006057503758E-4</v>
      </c>
      <c r="H83" s="35">
        <v>5.4286827429621543E-3</v>
      </c>
      <c r="I83" s="35">
        <v>1.2142521122817751E-2</v>
      </c>
      <c r="J83" s="35">
        <f>HLOOKUP($J$2,'Monthly Returns (strats)'!$D$1:$F$174,'Monthly Returns (strats)'!$A82,FALSE)</f>
        <v>-3.6111148516805298E-3</v>
      </c>
      <c r="K83" s="35">
        <f>SUMPRODUCT(B83:J83,'Monthly Analysis'!$C$47:$K$47)</f>
        <v>-3.2709327118812595E-2</v>
      </c>
      <c r="L83" s="35">
        <f>SUMPRODUCT(C83:J83,'Monthly Analysis'!$D$48:$K$48)</f>
        <v>-5.540625851670714E-4</v>
      </c>
      <c r="N83" s="1">
        <f t="shared" si="25"/>
        <v>1.4664706732335078</v>
      </c>
      <c r="O83" s="11">
        <f>(N82-MAX($N$3:$N82))/MAX($N$3:$N82)</f>
        <v>0</v>
      </c>
      <c r="P83" s="11">
        <f t="shared" si="27"/>
        <v>-2.167737823683602E-2</v>
      </c>
      <c r="Q83" s="11"/>
      <c r="R83" s="1">
        <f t="shared" si="26"/>
        <v>1.3830060074546493</v>
      </c>
      <c r="S83" s="11">
        <f>(R82-MAX($R$3:$R82))/MAX($R$3:$R82)</f>
        <v>-6.5828893414722608E-4</v>
      </c>
      <c r="T83" s="11">
        <f t="shared" si="28"/>
        <v>2.5912671497665407E-3</v>
      </c>
      <c r="W83" s="28"/>
      <c r="AH83" s="28"/>
      <c r="AI83" s="2">
        <v>43524</v>
      </c>
      <c r="AJ83" s="22">
        <f t="shared" ref="AJ83:AT92" si="30">VLOOKUP($AI83,$A$3:$L$175,AJ$1,FALSE)</f>
        <v>2.676530485017237E-2</v>
      </c>
      <c r="AK83" s="22">
        <f t="shared" si="30"/>
        <v>-3.234596199711004E-3</v>
      </c>
      <c r="AL83" s="22">
        <f t="shared" si="30"/>
        <v>-6.9247211620959703E-4</v>
      </c>
      <c r="AM83" s="22">
        <f t="shared" si="30"/>
        <v>-6.444682232947474E-3</v>
      </c>
      <c r="AN83" s="22">
        <f t="shared" si="30"/>
        <v>7.8090714671523401E-3</v>
      </c>
      <c r="AO83" s="22">
        <f t="shared" si="30"/>
        <v>-8.78387449415996E-3</v>
      </c>
      <c r="AP83" s="22">
        <f t="shared" si="30"/>
        <v>1.179267841208365E-3</v>
      </c>
      <c r="AQ83" s="22">
        <f t="shared" si="30"/>
        <v>4.0653482303681489E-3</v>
      </c>
      <c r="AR83" s="22">
        <f t="shared" si="30"/>
        <v>6.3687824768576817E-3</v>
      </c>
      <c r="AS83" s="22">
        <f t="shared" si="30"/>
        <v>2.6459526759723979E-2</v>
      </c>
      <c r="AT83" s="22">
        <f t="shared" si="30"/>
        <v>-5.6787359654700178E-4</v>
      </c>
    </row>
    <row r="84" spans="1:46" x14ac:dyDescent="0.35">
      <c r="A84" s="2">
        <v>41943</v>
      </c>
      <c r="B84" s="35">
        <v>7.0295026094364674E-3</v>
      </c>
      <c r="C84" s="35">
        <v>8.6658926794416224E-3</v>
      </c>
      <c r="D84" s="35">
        <v>-1.0793209395613901E-2</v>
      </c>
      <c r="E84" s="35">
        <v>3.878632518212521E-3</v>
      </c>
      <c r="F84" s="35">
        <v>1.4662984901413011E-2</v>
      </c>
      <c r="G84" s="35">
        <v>7.3849275262642946E-3</v>
      </c>
      <c r="H84" s="35">
        <v>1.0114851297333689E-3</v>
      </c>
      <c r="I84" s="35">
        <v>7.9839746163550256E-4</v>
      </c>
      <c r="J84" s="35">
        <f>HLOOKUP($J$2,'Monthly Returns (strats)'!$D$1:$F$174,'Monthly Returns (strats)'!$A83,FALSE)</f>
        <v>-6.3693146049079719E-3</v>
      </c>
      <c r="K84" s="35">
        <f>SUMPRODUCT(B84:J84,'Monthly Analysis'!$C$47:$K$47)</f>
        <v>8.4885439419310014E-3</v>
      </c>
      <c r="L84" s="35">
        <f>SUMPRODUCT(C84:J84,'Monthly Analysis'!$D$48:$K$48)</f>
        <v>2.7096481889184185E-3</v>
      </c>
      <c r="N84" s="1">
        <f t="shared" si="25"/>
        <v>1.4789188739828036</v>
      </c>
      <c r="O84" s="11">
        <f>(N83-MAX($N$3:$N83))/MAX($N$3:$N83)</f>
        <v>-3.2709327118812533E-2</v>
      </c>
      <c r="P84" s="11">
        <f t="shared" si="27"/>
        <v>-2.8659464051290495E-3</v>
      </c>
      <c r="Q84" s="11"/>
      <c r="R84" s="1">
        <f t="shared" si="26"/>
        <v>1.386753467178012</v>
      </c>
      <c r="S84" s="11">
        <f>(R83-MAX($R$3:$R83))/MAX($R$3:$R83)</f>
        <v>-1.2119867860456714E-3</v>
      </c>
      <c r="T84" s="11">
        <f t="shared" si="28"/>
        <v>2.3573109373806744E-3</v>
      </c>
      <c r="W84" s="28"/>
      <c r="AH84" s="28"/>
      <c r="AI84" s="2">
        <v>43555</v>
      </c>
      <c r="AJ84" s="22">
        <f t="shared" si="30"/>
        <v>1.254806719287593E-2</v>
      </c>
      <c r="AK84" s="22">
        <f t="shared" si="30"/>
        <v>-7.4961159238073893E-4</v>
      </c>
      <c r="AL84" s="22">
        <f t="shared" si="30"/>
        <v>-2.585848792144962E-3</v>
      </c>
      <c r="AM84" s="22">
        <f t="shared" si="30"/>
        <v>-3.2831102974262279E-3</v>
      </c>
      <c r="AN84" s="22">
        <f t="shared" si="30"/>
        <v>-3.6399178455962852E-3</v>
      </c>
      <c r="AO84" s="22">
        <f t="shared" si="30"/>
        <v>2.3218466420282799E-4</v>
      </c>
      <c r="AP84" s="22">
        <f t="shared" si="30"/>
        <v>-2.0680314925225479E-4</v>
      </c>
      <c r="AQ84" s="22">
        <f t="shared" si="30"/>
        <v>-2.7228366209964602E-3</v>
      </c>
      <c r="AR84" s="22">
        <f t="shared" si="30"/>
        <v>4.5874555805855977E-3</v>
      </c>
      <c r="AS84" s="22">
        <f t="shared" si="30"/>
        <v>1.1690099832922211E-2</v>
      </c>
      <c r="AT84" s="22">
        <f t="shared" si="30"/>
        <v>-1.5933679541997644E-3</v>
      </c>
    </row>
    <row r="85" spans="1:46" x14ac:dyDescent="0.35">
      <c r="A85" s="2">
        <v>41973</v>
      </c>
      <c r="B85" s="35">
        <v>1.6763617133791708E-2</v>
      </c>
      <c r="C85" s="35">
        <v>2.0848814474008211E-3</v>
      </c>
      <c r="D85" s="35">
        <v>-2.6172766105936329E-4</v>
      </c>
      <c r="E85" s="35">
        <v>-3.9292022699024542E-3</v>
      </c>
      <c r="F85" s="35">
        <v>-6.766188157157715E-3</v>
      </c>
      <c r="G85" s="35">
        <v>2.875991022129432E-3</v>
      </c>
      <c r="H85" s="35">
        <v>-1.2997010999149521E-3</v>
      </c>
      <c r="I85" s="35">
        <v>1.557029282997484E-2</v>
      </c>
      <c r="J85" s="35">
        <f>HLOOKUP($J$2,'Monthly Returns (strats)'!$D$1:$F$174,'Monthly Returns (strats)'!$A84,FALSE)</f>
        <v>-1.2608317992279791E-4</v>
      </c>
      <c r="K85" s="35">
        <f>SUMPRODUCT(B85:J85,'Monthly Analysis'!$C$47:$K$47)</f>
        <v>1.7465205474651756E-2</v>
      </c>
      <c r="L85" s="35">
        <f>SUMPRODUCT(C85:J85,'Monthly Analysis'!$D$48:$K$48)</f>
        <v>1.3029497758829402E-3</v>
      </c>
      <c r="N85" s="1">
        <f t="shared" si="25"/>
        <v>1.5047484959972539</v>
      </c>
      <c r="O85" s="11">
        <f>(N84-MAX($N$3:$N84))/MAX($N$3:$N84)</f>
        <v>-2.4498437737440506E-2</v>
      </c>
      <c r="P85" s="11">
        <f t="shared" si="27"/>
        <v>-7.4611025116810836E-3</v>
      </c>
      <c r="Q85" s="11"/>
      <c r="R85" s="1">
        <f t="shared" si="26"/>
        <v>1.3885603372972766</v>
      </c>
      <c r="S85" s="11">
        <f>(R84-MAX($R$3:$R84))/MAX($R$3:$R84)</f>
        <v>0</v>
      </c>
      <c r="T85" s="11">
        <f t="shared" si="28"/>
        <v>3.4598407285955091E-3</v>
      </c>
      <c r="W85" s="28"/>
      <c r="AH85" s="28"/>
      <c r="AI85" s="2">
        <v>43585</v>
      </c>
      <c r="AJ85" s="22">
        <f t="shared" si="30"/>
        <v>3.3779732160703617E-2</v>
      </c>
      <c r="AK85" s="22">
        <f t="shared" si="30"/>
        <v>8.5060044163465243E-3</v>
      </c>
      <c r="AL85" s="22">
        <f t="shared" si="30"/>
        <v>-2.9032880432766639E-4</v>
      </c>
      <c r="AM85" s="22">
        <f t="shared" si="30"/>
        <v>-6.3685951374957686E-3</v>
      </c>
      <c r="AN85" s="22">
        <f t="shared" si="30"/>
        <v>-1.9059067258636299E-2</v>
      </c>
      <c r="AO85" s="22">
        <f t="shared" si="30"/>
        <v>1.354096140824268E-4</v>
      </c>
      <c r="AP85" s="22">
        <f t="shared" si="30"/>
        <v>7.9759339262164275E-4</v>
      </c>
      <c r="AQ85" s="22">
        <f t="shared" si="30"/>
        <v>7.0828676824820757E-3</v>
      </c>
      <c r="AR85" s="22">
        <f t="shared" si="30"/>
        <v>5.5040710871385734E-3</v>
      </c>
      <c r="AS85" s="22">
        <f t="shared" si="30"/>
        <v>3.3232435407095473E-2</v>
      </c>
      <c r="AT85" s="22">
        <f t="shared" si="30"/>
        <v>-1.0164082567008465E-3</v>
      </c>
    </row>
    <row r="86" spans="1:46" x14ac:dyDescent="0.35">
      <c r="A86" s="2">
        <v>42004</v>
      </c>
      <c r="B86" s="35">
        <v>-1.9347792167264791E-2</v>
      </c>
      <c r="C86" s="35">
        <v>1.322691495751083E-2</v>
      </c>
      <c r="D86" s="35">
        <v>-5.4258066392804949E-3</v>
      </c>
      <c r="E86" s="35">
        <v>2.42100156739733E-3</v>
      </c>
      <c r="F86" s="35">
        <v>1.3315917873220029E-2</v>
      </c>
      <c r="G86" s="35">
        <v>3.6676481100119669E-3</v>
      </c>
      <c r="H86" s="35">
        <v>-2.4873761804597549E-2</v>
      </c>
      <c r="I86" s="35">
        <v>-1.7612718332473459E-3</v>
      </c>
      <c r="J86" s="35">
        <f>HLOOKUP($J$2,'Monthly Returns (strats)'!$D$1:$F$174,'Monthly Returns (strats)'!$A85,FALSE)</f>
        <v>1.3765155441161969E-2</v>
      </c>
      <c r="K86" s="35">
        <f>SUMPRODUCT(B86:J86,'Monthly Analysis'!$C$47:$K$47)</f>
        <v>-1.7443785271478347E-2</v>
      </c>
      <c r="L86" s="35">
        <f>SUMPRODUCT(C86:J86,'Monthly Analysis'!$D$48:$K$48)</f>
        <v>3.536012806460541E-3</v>
      </c>
      <c r="N86" s="1">
        <f t="shared" si="25"/>
        <v>1.4784999863454977</v>
      </c>
      <c r="O86" s="11">
        <f>(N85-MAX($N$3:$N85))/MAX($N$3:$N85)</f>
        <v>-7.4611025116811105E-3</v>
      </c>
      <c r="P86" s="11">
        <f t="shared" si="27"/>
        <v>8.2029005636135022E-3</v>
      </c>
      <c r="Q86" s="11"/>
      <c r="R86" s="1">
        <f t="shared" si="26"/>
        <v>1.393470304432503</v>
      </c>
      <c r="S86" s="11">
        <f>(R85-MAX($R$3:$R85))/MAX($R$3:$R85)</f>
        <v>0</v>
      </c>
      <c r="T86" s="11">
        <f t="shared" si="28"/>
        <v>7.5663423885719006E-3</v>
      </c>
      <c r="W86" s="28"/>
      <c r="AH86" s="28"/>
      <c r="AI86" s="2">
        <v>43646</v>
      </c>
      <c r="AJ86" s="22">
        <f t="shared" si="30"/>
        <v>6.5485488777439871E-2</v>
      </c>
      <c r="AK86" s="22">
        <f t="shared" si="30"/>
        <v>1.322943028435963E-2</v>
      </c>
      <c r="AL86" s="22">
        <f t="shared" si="30"/>
        <v>-1.6933519116091309E-3</v>
      </c>
      <c r="AM86" s="22">
        <f t="shared" si="30"/>
        <v>-9.7575272020716808E-3</v>
      </c>
      <c r="AN86" s="22">
        <f t="shared" si="30"/>
        <v>-2.1515882325601011E-2</v>
      </c>
      <c r="AO86" s="22">
        <f t="shared" si="30"/>
        <v>8.9847259658581979E-3</v>
      </c>
      <c r="AP86" s="22">
        <f t="shared" si="30"/>
        <v>-7.4172673498466013E-3</v>
      </c>
      <c r="AQ86" s="22">
        <f t="shared" si="30"/>
        <v>7.7680358953529536E-3</v>
      </c>
      <c r="AR86" s="22">
        <f t="shared" si="30"/>
        <v>4.139338730200226E-3</v>
      </c>
      <c r="AS86" s="22">
        <f t="shared" si="30"/>
        <v>6.523990764328795E-2</v>
      </c>
      <c r="AT86" s="22">
        <f t="shared" si="30"/>
        <v>-4.5607924913926566E-4</v>
      </c>
    </row>
    <row r="87" spans="1:46" x14ac:dyDescent="0.35">
      <c r="A87" s="2">
        <v>42035</v>
      </c>
      <c r="B87" s="35">
        <v>-1.5592680986475701E-2</v>
      </c>
      <c r="C87" s="35">
        <v>-8.0827333050966788E-3</v>
      </c>
      <c r="D87" s="35">
        <v>-3.4714746821200571E-3</v>
      </c>
      <c r="E87" s="35">
        <v>4.2055994335565838E-3</v>
      </c>
      <c r="F87" s="35">
        <v>2.841636689636081E-2</v>
      </c>
      <c r="G87" s="35">
        <v>7.800245877315648E-3</v>
      </c>
      <c r="H87" s="35">
        <v>6.4201080600838623E-3</v>
      </c>
      <c r="I87" s="35">
        <v>-1.9469878782717449E-4</v>
      </c>
      <c r="J87" s="35">
        <f>HLOOKUP($J$2,'Monthly Returns (strats)'!$D$1:$F$174,'Monthly Returns (strats)'!$A86,FALSE)</f>
        <v>9.3132007397220828E-3</v>
      </c>
      <c r="K87" s="35">
        <f>SUMPRODUCT(B87:J87,'Monthly Analysis'!$C$47:$K$47)</f>
        <v>-1.2972137590587926E-2</v>
      </c>
      <c r="L87" s="35">
        <f>SUMPRODUCT(C87:J87,'Monthly Analysis'!$D$48:$K$48)</f>
        <v>4.8667234495058751E-3</v>
      </c>
      <c r="N87" s="1">
        <f t="shared" si="25"/>
        <v>1.4593206810949415</v>
      </c>
      <c r="O87" s="11">
        <f>(N86-MAX($N$3:$N86))/MAX($N$3:$N86)</f>
        <v>-2.4774737913057263E-2</v>
      </c>
      <c r="P87" s="11">
        <f t="shared" si="27"/>
        <v>-1.3251702464979198E-2</v>
      </c>
      <c r="Q87" s="11"/>
      <c r="R87" s="1">
        <f t="shared" si="26"/>
        <v>1.4002519390392747</v>
      </c>
      <c r="S87" s="11">
        <f>(R86-MAX($R$3:$R86))/MAX($R$3:$R86)</f>
        <v>0</v>
      </c>
      <c r="T87" s="11">
        <f t="shared" si="28"/>
        <v>9.7338655938115082E-3</v>
      </c>
      <c r="W87" s="28"/>
      <c r="AH87" s="28"/>
      <c r="AI87" s="2">
        <v>43677</v>
      </c>
      <c r="AJ87" s="22">
        <f t="shared" si="30"/>
        <v>2.9322118908907679E-3</v>
      </c>
      <c r="AK87" s="22">
        <f t="shared" si="30"/>
        <v>-4.7088136655163426E-3</v>
      </c>
      <c r="AL87" s="22">
        <f t="shared" si="30"/>
        <v>-3.959728716459443E-4</v>
      </c>
      <c r="AM87" s="22">
        <f t="shared" si="30"/>
        <v>-2.4799132648783968E-3</v>
      </c>
      <c r="AN87" s="22">
        <f t="shared" si="30"/>
        <v>7.5372206831022604E-4</v>
      </c>
      <c r="AO87" s="22">
        <f t="shared" si="30"/>
        <v>-7.7844483382645269E-3</v>
      </c>
      <c r="AP87" s="22">
        <f t="shared" si="30"/>
        <v>-5.2618972062704614E-3</v>
      </c>
      <c r="AQ87" s="22">
        <f t="shared" si="30"/>
        <v>3.9355856539855516E-3</v>
      </c>
      <c r="AR87" s="22">
        <f t="shared" si="30"/>
        <v>1.76299744636399E-5</v>
      </c>
      <c r="AS87" s="22">
        <f t="shared" si="30"/>
        <v>2.0025585870248669E-3</v>
      </c>
      <c r="AT87" s="22">
        <f t="shared" si="30"/>
        <v>-1.7264989928938163E-3</v>
      </c>
    </row>
    <row r="88" spans="1:46" x14ac:dyDescent="0.35">
      <c r="A88" s="2">
        <v>42063</v>
      </c>
      <c r="B88" s="35">
        <v>5.5654328969344302E-2</v>
      </c>
      <c r="C88" s="35">
        <v>-2.0952337096102891E-3</v>
      </c>
      <c r="D88" s="35">
        <v>-4.0297860129004937E-3</v>
      </c>
      <c r="E88" s="35">
        <v>-9.2006628447888206E-3</v>
      </c>
      <c r="F88" s="35">
        <v>-3.094282726231682E-2</v>
      </c>
      <c r="G88" s="35">
        <v>1.0861060867370259E-2</v>
      </c>
      <c r="H88" s="35">
        <v>1.074534331356003E-2</v>
      </c>
      <c r="I88" s="35">
        <v>1.0301245302461371E-2</v>
      </c>
      <c r="J88" s="35">
        <f>HLOOKUP($J$2,'Monthly Returns (strats)'!$D$1:$F$174,'Monthly Returns (strats)'!$A87,FALSE)</f>
        <v>-2.58372334985757E-3</v>
      </c>
      <c r="K88" s="35">
        <f>SUMPRODUCT(B88:J88,'Monthly Analysis'!$C$47:$K$47)</f>
        <v>5.3752853891686707E-2</v>
      </c>
      <c r="L88" s="35">
        <f>SUMPRODUCT(C88:J88,'Monthly Analysis'!$D$48:$K$48)</f>
        <v>-3.5313108585069567E-3</v>
      </c>
      <c r="N88" s="1">
        <f t="shared" si="25"/>
        <v>1.5377633324469546</v>
      </c>
      <c r="O88" s="11">
        <f>(N87-MAX($N$3:$N87))/MAX($N$3:$N87)</f>
        <v>-3.7425494194666294E-2</v>
      </c>
      <c r="P88" s="11">
        <f t="shared" si="27"/>
        <v>2.1940434921531971E-2</v>
      </c>
      <c r="Q88" s="11"/>
      <c r="R88" s="1">
        <f t="shared" si="26"/>
        <v>1.3953072141622997</v>
      </c>
      <c r="S88" s="11">
        <f>(R87-MAX($R$3:$R87))/MAX($R$3:$R87)</f>
        <v>0</v>
      </c>
      <c r="T88" s="11">
        <f t="shared" si="28"/>
        <v>4.858900750510653E-3</v>
      </c>
      <c r="W88" s="28"/>
      <c r="AH88" s="28"/>
      <c r="AI88" s="2">
        <v>43738</v>
      </c>
      <c r="AJ88" s="22">
        <f t="shared" si="30"/>
        <v>2.1041847269288368E-2</v>
      </c>
      <c r="AK88" s="22">
        <f t="shared" si="30"/>
        <v>-7.3027003369740004E-3</v>
      </c>
      <c r="AL88" s="22">
        <f t="shared" si="30"/>
        <v>-1.8234378474538679E-3</v>
      </c>
      <c r="AM88" s="22">
        <f t="shared" si="30"/>
        <v>-2.7105296734676321E-3</v>
      </c>
      <c r="AN88" s="22">
        <f t="shared" si="30"/>
        <v>-1.4108737699590229E-2</v>
      </c>
      <c r="AO88" s="22">
        <f t="shared" si="30"/>
        <v>5.498288451654787E-3</v>
      </c>
      <c r="AP88" s="22">
        <f t="shared" si="30"/>
        <v>-9.8393901217119772E-4</v>
      </c>
      <c r="AQ88" s="22">
        <f t="shared" si="30"/>
        <v>1.3945968547556699E-2</v>
      </c>
      <c r="AR88" s="22">
        <f t="shared" si="30"/>
        <v>2.3603709608956969E-3</v>
      </c>
      <c r="AS88" s="22">
        <f t="shared" si="30"/>
        <v>2.0578554400616622E-2</v>
      </c>
      <c r="AT88" s="22">
        <f t="shared" si="30"/>
        <v>-8.6040104181895195E-4</v>
      </c>
    </row>
    <row r="89" spans="1:46" x14ac:dyDescent="0.35">
      <c r="A89" s="2">
        <v>42094</v>
      </c>
      <c r="B89" s="35">
        <v>-1.5514953557211331E-2</v>
      </c>
      <c r="C89" s="35">
        <v>-9.4326166754064023E-3</v>
      </c>
      <c r="D89" s="35">
        <v>-8.889449140645489E-4</v>
      </c>
      <c r="E89" s="35">
        <v>1.639101880301919E-3</v>
      </c>
      <c r="F89" s="35">
        <v>1.535168685675644E-2</v>
      </c>
      <c r="G89" s="35">
        <v>3.5620360198411749E-3</v>
      </c>
      <c r="H89" s="35">
        <v>5.8003881188317674E-3</v>
      </c>
      <c r="I89" s="35">
        <v>-7.660311697473166E-4</v>
      </c>
      <c r="J89" s="35">
        <f>HLOOKUP($J$2,'Monthly Returns (strats)'!$D$1:$F$174,'Monthly Returns (strats)'!$A88,FALSE)</f>
        <v>-1.677616731486475E-3</v>
      </c>
      <c r="K89" s="35">
        <f>SUMPRODUCT(B89:J89,'Monthly Analysis'!$C$47:$K$47)</f>
        <v>-1.4756931677739808E-2</v>
      </c>
      <c r="L89" s="35">
        <f>SUMPRODUCT(C89:J89,'Monthly Analysis'!$D$48:$K$48)</f>
        <v>1.4077549190185477E-3</v>
      </c>
      <c r="N89" s="1">
        <f t="shared" si="25"/>
        <v>1.5150706640135014</v>
      </c>
      <c r="O89" s="11">
        <f>(N88-MAX($N$3:$N88))/MAX($N$3:$N88)</f>
        <v>0</v>
      </c>
      <c r="P89" s="11">
        <f t="shared" si="27"/>
        <v>2.473498681484454E-2</v>
      </c>
      <c r="Q89" s="11"/>
      <c r="R89" s="1">
        <f t="shared" si="26"/>
        <v>1.3972714647565787</v>
      </c>
      <c r="S89" s="11">
        <f>(R88-MAX($R$3:$R88))/MAX($R$3:$R88)</f>
        <v>-3.5313108585070543E-3</v>
      </c>
      <c r="T89" s="11">
        <f t="shared" si="28"/>
        <v>2.7278373367445319E-3</v>
      </c>
      <c r="W89" s="28"/>
      <c r="AH89" s="28"/>
      <c r="AI89" s="2">
        <v>43769</v>
      </c>
      <c r="AJ89" s="22">
        <f t="shared" si="30"/>
        <v>2.7361840074096921E-2</v>
      </c>
      <c r="AK89" s="22">
        <f t="shared" si="30"/>
        <v>-7.5359057722678147E-3</v>
      </c>
      <c r="AL89" s="22">
        <f t="shared" si="30"/>
        <v>-3.635525961542041E-3</v>
      </c>
      <c r="AM89" s="22">
        <f t="shared" si="30"/>
        <v>-2.9792238267978281E-3</v>
      </c>
      <c r="AN89" s="22">
        <f t="shared" si="30"/>
        <v>-1.303271732133663E-2</v>
      </c>
      <c r="AO89" s="22">
        <f t="shared" si="30"/>
        <v>-8.0142733146881806E-3</v>
      </c>
      <c r="AP89" s="22">
        <f t="shared" si="30"/>
        <v>-8.626832484139535E-3</v>
      </c>
      <c r="AQ89" s="22">
        <f t="shared" si="30"/>
        <v>-2.904878704725345E-3</v>
      </c>
      <c r="AR89" s="22">
        <f t="shared" si="30"/>
        <v>3.6652498821649888E-3</v>
      </c>
      <c r="AS89" s="22">
        <f t="shared" si="30"/>
        <v>2.4336033183966474E-2</v>
      </c>
      <c r="AT89" s="22">
        <f t="shared" si="30"/>
        <v>-5.6193556530993918E-3</v>
      </c>
    </row>
    <row r="90" spans="1:46" x14ac:dyDescent="0.35">
      <c r="A90" s="2">
        <v>42124</v>
      </c>
      <c r="B90" s="35">
        <v>2.9030585795749131E-2</v>
      </c>
      <c r="C90" s="35">
        <v>-7.9427764355122221E-3</v>
      </c>
      <c r="D90" s="35">
        <v>-3.8587990860139421E-4</v>
      </c>
      <c r="E90" s="35">
        <v>-3.594459020119789E-3</v>
      </c>
      <c r="F90" s="35">
        <v>-1.035312238409517E-2</v>
      </c>
      <c r="G90" s="35">
        <v>6.4021760764281233E-3</v>
      </c>
      <c r="H90" s="35">
        <v>8.0078977891862024E-5</v>
      </c>
      <c r="I90" s="35">
        <v>8.3813677004296316E-3</v>
      </c>
      <c r="J90" s="35">
        <f>HLOOKUP($J$2,'Monthly Returns (strats)'!$D$1:$F$174,'Monthly Returns (strats)'!$A89,FALSE)</f>
        <v>7.6235576851872988E-3</v>
      </c>
      <c r="K90" s="35">
        <f>SUMPRODUCT(B90:J90,'Monthly Analysis'!$C$47:$K$47)</f>
        <v>2.8741557691014167E-2</v>
      </c>
      <c r="L90" s="35">
        <f>SUMPRODUCT(C90:J90,'Monthly Analysis'!$D$48:$K$48)</f>
        <v>-5.3676648022207938E-4</v>
      </c>
      <c r="N90" s="1">
        <f t="shared" si="25"/>
        <v>1.5586161549092086</v>
      </c>
      <c r="O90" s="11">
        <f>(N89-MAX($N$3:$N89))/MAX($N$3:$N89)</f>
        <v>-1.4756931677739803E-2</v>
      </c>
      <c r="P90" s="11">
        <f t="shared" si="27"/>
        <v>6.8042257675512863E-2</v>
      </c>
      <c r="Q90" s="11"/>
      <c r="R90" s="1">
        <f t="shared" si="26"/>
        <v>1.3965214562705266</v>
      </c>
      <c r="S90" s="11">
        <f>(R89-MAX($R$3:$R89))/MAX($R$3:$R89)</f>
        <v>-2.128527159720213E-3</v>
      </c>
      <c r="T90" s="11">
        <f t="shared" si="28"/>
        <v>-2.6641511179107402E-3</v>
      </c>
      <c r="W90" s="28"/>
      <c r="AH90" s="28"/>
      <c r="AI90" s="2">
        <v>43799</v>
      </c>
      <c r="AJ90" s="22">
        <f t="shared" si="30"/>
        <v>2.4416813793621591E-2</v>
      </c>
      <c r="AK90" s="22">
        <f t="shared" si="30"/>
        <v>1.2780630729587461E-3</v>
      </c>
      <c r="AL90" s="22">
        <f t="shared" si="30"/>
        <v>-2.2929822374750941E-4</v>
      </c>
      <c r="AM90" s="22">
        <f t="shared" si="30"/>
        <v>-4.3566074953222964E-3</v>
      </c>
      <c r="AN90" s="22">
        <f t="shared" si="30"/>
        <v>1.0418138443230441E-2</v>
      </c>
      <c r="AO90" s="22">
        <f t="shared" si="30"/>
        <v>-3.1596651727121561E-3</v>
      </c>
      <c r="AP90" s="22">
        <f t="shared" si="30"/>
        <v>-6.6526112326525944E-4</v>
      </c>
      <c r="AQ90" s="22">
        <f t="shared" si="30"/>
        <v>2.927030703338484E-3</v>
      </c>
      <c r="AR90" s="22">
        <f t="shared" si="30"/>
        <v>5.6659179089613154E-4</v>
      </c>
      <c r="AS90" s="22">
        <f t="shared" si="30"/>
        <v>2.495045359257856E-2</v>
      </c>
      <c r="AT90" s="22">
        <f t="shared" si="30"/>
        <v>9.9104534092008304E-4</v>
      </c>
    </row>
    <row r="91" spans="1:46" x14ac:dyDescent="0.35">
      <c r="A91" s="2">
        <v>42155</v>
      </c>
      <c r="B91" s="35">
        <v>-1.3098236775818119E-3</v>
      </c>
      <c r="C91" s="35">
        <v>-1.045459784590042E-2</v>
      </c>
      <c r="D91" s="35">
        <v>-7.1468614459602176E-4</v>
      </c>
      <c r="E91" s="35">
        <v>-6.9401489098086522E-3</v>
      </c>
      <c r="F91" s="35">
        <v>-1.359334068579646E-2</v>
      </c>
      <c r="G91" s="35">
        <v>-1.0184910511222721E-2</v>
      </c>
      <c r="H91" s="35">
        <v>3.321760345313951E-4</v>
      </c>
      <c r="I91" s="35">
        <v>1.0016090430947199E-3</v>
      </c>
      <c r="J91" s="35">
        <f>HLOOKUP($J$2,'Monthly Returns (strats)'!$D$1:$F$174,'Monthly Returns (strats)'!$A90,FALSE)</f>
        <v>3.7882058501448319E-3</v>
      </c>
      <c r="K91" s="35">
        <f>SUMPRODUCT(B91:J91,'Monthly Analysis'!$C$47:$K$47)</f>
        <v>-4.316562112710527E-3</v>
      </c>
      <c r="L91" s="35">
        <f>SUMPRODUCT(C91:J91,'Monthly Analysis'!$D$48:$K$48)</f>
        <v>-5.5839428080961843E-3</v>
      </c>
      <c r="N91" s="1">
        <f t="shared" si="25"/>
        <v>1.551888291466669</v>
      </c>
      <c r="O91" s="11">
        <f>(N90-MAX($N$3:$N90))/MAX($N$3:$N90)</f>
        <v>0</v>
      </c>
      <c r="P91" s="11">
        <f t="shared" si="27"/>
        <v>9.1853920051780946E-3</v>
      </c>
      <c r="Q91" s="11"/>
      <c r="R91" s="1">
        <f t="shared" si="26"/>
        <v>1.3887233603284328</v>
      </c>
      <c r="S91" s="11">
        <f>(R90-MAX($R$3:$R90))/MAX($R$3:$R90)</f>
        <v>-2.6641511179106938E-3</v>
      </c>
      <c r="T91" s="11">
        <f t="shared" si="28"/>
        <v>-4.7185693351551317E-3</v>
      </c>
      <c r="W91" s="28"/>
      <c r="AH91" s="28"/>
      <c r="AI91" s="2">
        <v>43830</v>
      </c>
      <c r="AJ91" s="22">
        <f t="shared" si="30"/>
        <v>3.5202229474533553E-2</v>
      </c>
      <c r="AK91" s="22">
        <f t="shared" si="30"/>
        <v>-3.726259339892124E-3</v>
      </c>
      <c r="AL91" s="22">
        <f t="shared" si="30"/>
        <v>-1.3056818095303899E-3</v>
      </c>
      <c r="AM91" s="22">
        <f t="shared" si="30"/>
        <v>-4.7379888087035749E-3</v>
      </c>
      <c r="AN91" s="22">
        <f t="shared" si="30"/>
        <v>-2.2949920354017581E-2</v>
      </c>
      <c r="AO91" s="22">
        <f t="shared" si="30"/>
        <v>-6.5344178516394402E-3</v>
      </c>
      <c r="AP91" s="22">
        <f t="shared" si="30"/>
        <v>-3.6966995213113529E-3</v>
      </c>
      <c r="AQ91" s="22">
        <f t="shared" si="30"/>
        <v>3.0176346736779051E-3</v>
      </c>
      <c r="AR91" s="22">
        <f t="shared" si="30"/>
        <v>-6.8992521969468701E-4</v>
      </c>
      <c r="AS91" s="22">
        <f t="shared" si="30"/>
        <v>3.229206090279025E-2</v>
      </c>
      <c r="AT91" s="22">
        <f t="shared" si="30"/>
        <v>-5.4045987760947111E-3</v>
      </c>
    </row>
    <row r="92" spans="1:46" x14ac:dyDescent="0.35">
      <c r="A92" s="2">
        <v>42185</v>
      </c>
      <c r="B92" s="35">
        <v>-2.350686037126715E-2</v>
      </c>
      <c r="C92" s="35">
        <v>-7.1655982260722118E-3</v>
      </c>
      <c r="D92" s="35">
        <v>5.5936301511416708E-4</v>
      </c>
      <c r="E92" s="35">
        <v>3.2602877613319152E-3</v>
      </c>
      <c r="F92" s="35">
        <v>-1.618851749112948E-3</v>
      </c>
      <c r="G92" s="35">
        <v>-5.0616050616049124E-3</v>
      </c>
      <c r="H92" s="35">
        <v>4.4294191476230704E-3</v>
      </c>
      <c r="I92" s="35">
        <v>1.920208342308212E-2</v>
      </c>
      <c r="J92" s="35">
        <f>HLOOKUP($J$2,'Monthly Returns (strats)'!$D$1:$F$174,'Monthly Returns (strats)'!$A91,FALSE)</f>
        <v>1.0523458912182759E-2</v>
      </c>
      <c r="K92" s="35">
        <f>SUMPRODUCT(B92:J92,'Monthly Analysis'!$C$47:$K$47)</f>
        <v>-2.2300352358996852E-2</v>
      </c>
      <c r="L92" s="35">
        <f>SUMPRODUCT(C92:J92,'Monthly Analysis'!$D$48:$K$48)</f>
        <v>2.2406577370734028E-3</v>
      </c>
      <c r="N92" s="1">
        <f t="shared" si="25"/>
        <v>1.5172806357451607</v>
      </c>
      <c r="O92" s="11">
        <f>(N91-MAX($N$3:$N91))/MAX($N$3:$N91)</f>
        <v>-4.3165621127105045E-3</v>
      </c>
      <c r="P92" s="11">
        <f t="shared" si="27"/>
        <v>1.4586591795031634E-3</v>
      </c>
      <c r="Q92" s="11"/>
      <c r="R92" s="1">
        <f t="shared" si="26"/>
        <v>1.3918350140704074</v>
      </c>
      <c r="S92" s="11">
        <f>(R91-MAX($R$3:$R91))/MAX($R$3:$R91)</f>
        <v>-8.2332174585323242E-3</v>
      </c>
      <c r="T92" s="11">
        <f t="shared" si="28"/>
        <v>-3.8907619766773704E-3</v>
      </c>
      <c r="W92" s="28"/>
      <c r="AH92" s="28"/>
      <c r="AI92" s="2">
        <v>43951</v>
      </c>
      <c r="AJ92" s="22">
        <f t="shared" si="30"/>
        <v>0.10711711711711699</v>
      </c>
      <c r="AK92" s="22">
        <f t="shared" si="30"/>
        <v>5.6350128473343641E-2</v>
      </c>
      <c r="AL92" s="22">
        <f t="shared" si="30"/>
        <v>-2.690584066101831E-2</v>
      </c>
      <c r="AM92" s="22">
        <f t="shared" si="30"/>
        <v>-1.094402887357826E-2</v>
      </c>
      <c r="AN92" s="22">
        <f t="shared" si="30"/>
        <v>-2.1224760603069429E-3</v>
      </c>
      <c r="AO92" s="22">
        <f t="shared" si="30"/>
        <v>2.2985790602172429E-3</v>
      </c>
      <c r="AP92" s="22">
        <f t="shared" si="30"/>
        <v>4.8381711838347607E-2</v>
      </c>
      <c r="AQ92" s="22">
        <f t="shared" si="30"/>
        <v>-3.3981213000015991E-3</v>
      </c>
      <c r="AR92" s="22">
        <f t="shared" si="30"/>
        <v>1.623484855336987E-2</v>
      </c>
      <c r="AS92" s="22">
        <f t="shared" si="30"/>
        <v>0.10932978117170722</v>
      </c>
      <c r="AT92" s="22">
        <f t="shared" si="30"/>
        <v>4.1092332442390026E-3</v>
      </c>
    </row>
    <row r="93" spans="1:46" x14ac:dyDescent="0.35">
      <c r="A93" s="2">
        <v>42216</v>
      </c>
      <c r="B93" s="35">
        <v>8.6785824981918669E-3</v>
      </c>
      <c r="C93" s="35">
        <v>-1.0804246092612661E-2</v>
      </c>
      <c r="D93" s="35">
        <v>-6.4085854387888608E-3</v>
      </c>
      <c r="E93" s="35">
        <v>-8.2141188772648643E-3</v>
      </c>
      <c r="F93" s="35">
        <v>6.8387363952986061E-3</v>
      </c>
      <c r="G93" s="35">
        <v>1.7119619787134392E-2</v>
      </c>
      <c r="H93" s="35">
        <v>-1.1697435629238419E-2</v>
      </c>
      <c r="I93" s="35">
        <v>6.611956050830114E-3</v>
      </c>
      <c r="J93" s="35">
        <f>HLOOKUP($J$2,'Monthly Returns (strats)'!$D$1:$F$174,'Monthly Returns (strats)'!$A92,FALSE)</f>
        <v>6.2266888842432699E-3</v>
      </c>
      <c r="K93" s="35">
        <f>SUMPRODUCT(B93:J93,'Monthly Analysis'!$C$47:$K$47)</f>
        <v>8.965521036631216E-3</v>
      </c>
      <c r="L93" s="35">
        <f>SUMPRODUCT(C93:J93,'Monthly Analysis'!$D$48:$K$48)</f>
        <v>5.3288585710164842E-4</v>
      </c>
      <c r="N93" s="1">
        <f t="shared" si="25"/>
        <v>1.5308838472034072</v>
      </c>
      <c r="O93" s="11">
        <f>(N92-MAX($N$3:$N92))/MAX($N$3:$N92)</f>
        <v>-2.6520653615614374E-2</v>
      </c>
      <c r="P93" s="11">
        <f t="shared" si="27"/>
        <v>-1.7792904056879055E-2</v>
      </c>
      <c r="Q93" s="11"/>
      <c r="R93" s="1">
        <f t="shared" si="26"/>
        <v>1.3925767032648244</v>
      </c>
      <c r="S93" s="11">
        <f>(R92-MAX($R$3:$R92))/MAX($R$3:$R92)</f>
        <v>-6.011007543858274E-3</v>
      </c>
      <c r="T93" s="11">
        <f t="shared" si="28"/>
        <v>-2.8246991752184369E-3</v>
      </c>
      <c r="W93" s="28"/>
      <c r="AH93" s="28"/>
      <c r="AI93" s="2">
        <v>43982</v>
      </c>
      <c r="AJ93" s="22">
        <f t="shared" ref="AJ93:AT102" si="31">VLOOKUP($AI93,$A$3:$L$175,AJ$1,FALSE)</f>
        <v>4.3494181788591442E-2</v>
      </c>
      <c r="AK93" s="22">
        <f t="shared" si="31"/>
        <v>-1.494497607059331E-3</v>
      </c>
      <c r="AL93" s="22">
        <f t="shared" si="31"/>
        <v>-1.315738594259208E-2</v>
      </c>
      <c r="AM93" s="22">
        <f t="shared" si="31"/>
        <v>-7.3850868527510771E-3</v>
      </c>
      <c r="AN93" s="22">
        <f t="shared" si="31"/>
        <v>1.2372447576220701E-3</v>
      </c>
      <c r="AO93" s="22">
        <f t="shared" si="31"/>
        <v>5.2936430960559564E-3</v>
      </c>
      <c r="AP93" s="22">
        <f t="shared" si="31"/>
        <v>5.330865421903086E-3</v>
      </c>
      <c r="AQ93" s="22">
        <f t="shared" si="31"/>
        <v>-2.2750897116867951E-3</v>
      </c>
      <c r="AR93" s="22">
        <f t="shared" si="31"/>
        <v>9.0990331084148668E-3</v>
      </c>
      <c r="AS93" s="22">
        <f t="shared" si="31"/>
        <v>4.2325852108870202E-2</v>
      </c>
      <c r="AT93" s="22">
        <f t="shared" si="31"/>
        <v>-2.1697551194822962E-3</v>
      </c>
    </row>
    <row r="94" spans="1:46" x14ac:dyDescent="0.35">
      <c r="A94" s="2">
        <v>42247</v>
      </c>
      <c r="B94" s="35">
        <v>-6.8575233022636461E-2</v>
      </c>
      <c r="C94" s="35">
        <v>5.3468084311972808E-2</v>
      </c>
      <c r="D94" s="35">
        <v>4.8553429232378598E-2</v>
      </c>
      <c r="E94" s="35">
        <v>2.7582917271506521E-2</v>
      </c>
      <c r="F94" s="35">
        <v>2.8691058261835719E-3</v>
      </c>
      <c r="G94" s="35">
        <v>-8.5638131591500022E-3</v>
      </c>
      <c r="H94" s="35">
        <v>-3.1676804991381813E-2</v>
      </c>
      <c r="I94" s="35">
        <v>-2.8547169737788359E-2</v>
      </c>
      <c r="J94" s="35">
        <f>HLOOKUP($J$2,'Monthly Returns (strats)'!$D$1:$F$174,'Monthly Returns (strats)'!$A93,FALSE)</f>
        <v>4.0561608805704141E-2</v>
      </c>
      <c r="K94" s="35">
        <f>SUMPRODUCT(B94:J94,'Monthly Analysis'!$C$47:$K$47)</f>
        <v>-5.9355039622005369E-2</v>
      </c>
      <c r="L94" s="35">
        <f>SUMPRODUCT(C94:J94,'Monthly Analysis'!$D$48:$K$48)</f>
        <v>1.7123216315457771E-2</v>
      </c>
      <c r="N94" s="1">
        <f t="shared" si="25"/>
        <v>1.4400181757959609</v>
      </c>
      <c r="O94" s="11">
        <f>(N93-MAX($N$3:$N93))/MAX($N$3:$N93)</f>
        <v>-1.7792904056879107E-2</v>
      </c>
      <c r="P94" s="11">
        <f t="shared" si="27"/>
        <v>-7.2086448674073766E-2</v>
      </c>
      <c r="Q94" s="11"/>
      <c r="R94" s="1">
        <f t="shared" si="26"/>
        <v>1.416422095390695</v>
      </c>
      <c r="S94" s="11">
        <f>(R93-MAX($R$3:$R93))/MAX($R$3:$R93)</f>
        <v>-5.4813248676636945E-3</v>
      </c>
      <c r="T94" s="11">
        <f t="shared" si="28"/>
        <v>1.9945466356749098E-2</v>
      </c>
      <c r="W94" s="28"/>
      <c r="AH94" s="28"/>
      <c r="AI94" s="2">
        <v>44012</v>
      </c>
      <c r="AJ94" s="22">
        <f t="shared" si="31"/>
        <v>3.1933559480640923E-2</v>
      </c>
      <c r="AK94" s="22">
        <f t="shared" si="31"/>
        <v>5.4536378385123818E-3</v>
      </c>
      <c r="AL94" s="22">
        <f t="shared" si="31"/>
        <v>-1.6504781401897931E-2</v>
      </c>
      <c r="AM94" s="22">
        <f t="shared" si="31"/>
        <v>-5.871031638571278E-4</v>
      </c>
      <c r="AN94" s="22">
        <f t="shared" si="31"/>
        <v>5.4053721773234756E-3</v>
      </c>
      <c r="AO94" s="22">
        <f t="shared" si="31"/>
        <v>3.9132590956225677E-3</v>
      </c>
      <c r="AP94" s="22">
        <f t="shared" si="31"/>
        <v>-3.43409565433761E-3</v>
      </c>
      <c r="AQ94" s="22">
        <f t="shared" si="31"/>
        <v>-7.2633546834797811E-3</v>
      </c>
      <c r="AR94" s="22">
        <f t="shared" si="31"/>
        <v>2.3875548546909101E-2</v>
      </c>
      <c r="AS94" s="22">
        <f t="shared" si="31"/>
        <v>3.1731258316919322E-2</v>
      </c>
      <c r="AT94" s="22">
        <f t="shared" si="31"/>
        <v>-3.7570216119724945E-4</v>
      </c>
    </row>
    <row r="95" spans="1:46" x14ac:dyDescent="0.35">
      <c r="A95" s="2">
        <v>42277</v>
      </c>
      <c r="B95" s="35">
        <v>-3.6234673118161309E-2</v>
      </c>
      <c r="C95" s="35">
        <v>-1.9031446658890231E-2</v>
      </c>
      <c r="D95" s="35">
        <v>-2.1752061433876761E-2</v>
      </c>
      <c r="E95" s="35">
        <v>8.9751700024736092E-3</v>
      </c>
      <c r="F95" s="35">
        <v>2.8512108556318988E-4</v>
      </c>
      <c r="G95" s="35">
        <v>4.4475053311983093E-3</v>
      </c>
      <c r="H95" s="35">
        <v>2.0807459275398399E-2</v>
      </c>
      <c r="I95" s="35">
        <v>1.3941455847165621E-2</v>
      </c>
      <c r="J95" s="35">
        <f>HLOOKUP($J$2,'Monthly Returns (strats)'!$D$1:$F$174,'Monthly Returns (strats)'!$A94,FALSE)</f>
        <v>2.0362419949792491E-2</v>
      </c>
      <c r="K95" s="35">
        <f>SUMPRODUCT(B95:J95,'Monthly Analysis'!$C$47:$K$47)</f>
        <v>-3.6479995917475902E-2</v>
      </c>
      <c r="L95" s="35">
        <f>SUMPRODUCT(C95:J95,'Monthly Analysis'!$D$48:$K$48)</f>
        <v>-4.5559948444137363E-4</v>
      </c>
      <c r="N95" s="1">
        <f t="shared" si="25"/>
        <v>1.3874863186218331</v>
      </c>
      <c r="O95" s="11">
        <f>(N94-MAX($N$3:$N94))/MAX($N$3:$N94)</f>
        <v>-7.6091845153597903E-2</v>
      </c>
      <c r="P95" s="11">
        <f t="shared" si="27"/>
        <v>-8.5544041138825633E-2</v>
      </c>
      <c r="Q95" s="11"/>
      <c r="R95" s="1">
        <f t="shared" si="26"/>
        <v>1.4157767742142835</v>
      </c>
      <c r="S95" s="11">
        <f>(R94-MAX($R$3:$R94))/MAX($R$3:$R94)</f>
        <v>0</v>
      </c>
      <c r="T95" s="11">
        <f t="shared" si="28"/>
        <v>1.7201579139655809E-2</v>
      </c>
      <c r="W95" s="28"/>
      <c r="AH95" s="28"/>
      <c r="AI95" s="2">
        <v>44043</v>
      </c>
      <c r="AJ95" s="22">
        <f t="shared" si="31"/>
        <v>5.28980578855891E-2</v>
      </c>
      <c r="AK95" s="22">
        <f t="shared" si="31"/>
        <v>8.0082415877467117E-3</v>
      </c>
      <c r="AL95" s="22">
        <f t="shared" si="31"/>
        <v>-5.9167887492840299E-3</v>
      </c>
      <c r="AM95" s="22">
        <f t="shared" si="31"/>
        <v>-4.0269050358439076E-3</v>
      </c>
      <c r="AN95" s="22">
        <f t="shared" si="31"/>
        <v>1.675231451768478E-3</v>
      </c>
      <c r="AO95" s="22">
        <f t="shared" si="31"/>
        <v>1.6346473383091139E-2</v>
      </c>
      <c r="AP95" s="22">
        <f t="shared" si="31"/>
        <v>5.4467258243870997E-3</v>
      </c>
      <c r="AQ95" s="22">
        <f t="shared" si="31"/>
        <v>2.7126912308021332E-3</v>
      </c>
      <c r="AR95" s="22">
        <f t="shared" si="31"/>
        <v>-1.144442528202894E-3</v>
      </c>
      <c r="AS95" s="22">
        <f t="shared" si="31"/>
        <v>5.4291073798893322E-2</v>
      </c>
      <c r="AT95" s="22">
        <f t="shared" si="31"/>
        <v>2.5870295532792629E-3</v>
      </c>
    </row>
    <row r="96" spans="1:46" x14ac:dyDescent="0.35">
      <c r="A96" s="2">
        <v>42308</v>
      </c>
      <c r="B96" s="35">
        <v>7.8502966681880393E-2</v>
      </c>
      <c r="C96" s="35">
        <v>2.9860262472769521E-3</v>
      </c>
      <c r="D96" s="35">
        <v>-5.9124243754996586E-3</v>
      </c>
      <c r="E96" s="35">
        <v>-1.1620878268543629E-2</v>
      </c>
      <c r="F96" s="35">
        <v>4.3029757754493251E-3</v>
      </c>
      <c r="G96" s="35">
        <v>2.230427994356354E-4</v>
      </c>
      <c r="H96" s="35">
        <v>-1.339833124717993E-2</v>
      </c>
      <c r="I96" s="35">
        <v>4.7321219236691843E-3</v>
      </c>
      <c r="J96" s="35">
        <f>HLOOKUP($J$2,'Monthly Returns (strats)'!$D$1:$F$174,'Monthly Returns (strats)'!$A95,FALSE)</f>
        <v>-8.1377361681306271E-3</v>
      </c>
      <c r="K96" s="35">
        <f>SUMPRODUCT(B96:J96,'Monthly Analysis'!$C$47:$K$47)</f>
        <v>7.741175953665369E-2</v>
      </c>
      <c r="L96" s="35">
        <f>SUMPRODUCT(C96:J96,'Monthly Analysis'!$D$48:$K$48)</f>
        <v>-2.026527555421057E-3</v>
      </c>
      <c r="N96" s="1">
        <f t="shared" si="25"/>
        <v>1.4948940758793834</v>
      </c>
      <c r="O96" s="11">
        <f>(N95-MAX($N$3:$N95))/MAX($N$3:$N95)</f>
        <v>-0.10979601087051737</v>
      </c>
      <c r="P96" s="11">
        <f t="shared" si="27"/>
        <v>-2.3509145641434026E-2</v>
      </c>
      <c r="Q96" s="11"/>
      <c r="R96" s="1">
        <f t="shared" si="26"/>
        <v>1.412907663569013</v>
      </c>
      <c r="S96" s="11">
        <f>(R95-MAX($R$3:$R95))/MAX($R$3:$R95)</f>
        <v>-4.5559948444144583E-4</v>
      </c>
      <c r="T96" s="11">
        <f t="shared" si="28"/>
        <v>1.4599526371885885E-2</v>
      </c>
      <c r="W96" s="28"/>
      <c r="AH96" s="28"/>
      <c r="AI96" s="2">
        <v>44074</v>
      </c>
      <c r="AJ96" s="22">
        <f t="shared" si="31"/>
        <v>6.122156032440973E-2</v>
      </c>
      <c r="AK96" s="22">
        <f t="shared" si="31"/>
        <v>7.416127133607997E-2</v>
      </c>
      <c r="AL96" s="22">
        <f t="shared" si="31"/>
        <v>-1.496049955059364E-3</v>
      </c>
      <c r="AM96" s="22">
        <f t="shared" si="31"/>
        <v>-8.3307415470742496E-3</v>
      </c>
      <c r="AN96" s="22">
        <f t="shared" si="31"/>
        <v>-1.4535435334480351E-2</v>
      </c>
      <c r="AO96" s="22">
        <f t="shared" si="31"/>
        <v>1.1541282620030289E-2</v>
      </c>
      <c r="AP96" s="22">
        <f t="shared" si="31"/>
        <v>1.2233280542207851E-2</v>
      </c>
      <c r="AQ96" s="22">
        <f t="shared" si="31"/>
        <v>1.1897102877061E-2</v>
      </c>
      <c r="AR96" s="22">
        <f t="shared" si="31"/>
        <v>2.4012471854251149E-3</v>
      </c>
      <c r="AS96" s="22">
        <f t="shared" si="31"/>
        <v>6.715404965026027E-2</v>
      </c>
      <c r="AT96" s="22">
        <f t="shared" si="31"/>
        <v>1.1017480176579567E-2</v>
      </c>
    </row>
    <row r="97" spans="1:46" x14ac:dyDescent="0.35">
      <c r="A97" s="2">
        <v>42338</v>
      </c>
      <c r="B97" s="35">
        <v>-8.2522217520101249E-3</v>
      </c>
      <c r="C97" s="35">
        <v>-6.3568749602693764E-4</v>
      </c>
      <c r="D97" s="35">
        <v>-3.436996091306987E-3</v>
      </c>
      <c r="E97" s="35">
        <v>-1.2346219836638641E-3</v>
      </c>
      <c r="F97" s="35">
        <v>1.1091621073507659E-2</v>
      </c>
      <c r="G97" s="35">
        <v>-1.197555335315625E-3</v>
      </c>
      <c r="H97" s="35">
        <v>5.687789759136308E-3</v>
      </c>
      <c r="I97" s="35">
        <v>5.6263385851517116E-3</v>
      </c>
      <c r="J97" s="35">
        <f>HLOOKUP($J$2,'Monthly Returns (strats)'!$D$1:$F$174,'Monthly Returns (strats)'!$A96,FALSE)</f>
        <v>4.1969458872497256E-3</v>
      </c>
      <c r="K97" s="35">
        <f>SUMPRODUCT(B97:J97,'Monthly Analysis'!$C$47:$K$47)</f>
        <v>-7.2618932817848795E-3</v>
      </c>
      <c r="L97" s="35">
        <f>SUMPRODUCT(C97:J97,'Monthly Analysis'!$D$48:$K$48)</f>
        <v>1.8391814447040215E-3</v>
      </c>
      <c r="N97" s="1">
        <f t="shared" si="25"/>
        <v>1.4840383146327749</v>
      </c>
      <c r="O97" s="11">
        <f>(N96-MAX($N$3:$N96))/MAX($N$3:$N96)</f>
        <v>-4.0883753725455947E-2</v>
      </c>
      <c r="P97" s="11">
        <f t="shared" si="27"/>
        <v>3.056915501256241E-2</v>
      </c>
      <c r="Q97" s="11"/>
      <c r="R97" s="1">
        <f t="shared" si="26"/>
        <v>1.4155062571269292</v>
      </c>
      <c r="S97" s="11">
        <f>(R96-MAX($R$3:$R96))/MAX($R$3:$R96)</f>
        <v>-2.4812037549531386E-3</v>
      </c>
      <c r="T97" s="11">
        <f t="shared" si="28"/>
        <v>-6.4658569415576572E-4</v>
      </c>
      <c r="W97" s="28"/>
      <c r="AH97" s="28"/>
      <c r="AI97" s="2">
        <v>44165</v>
      </c>
      <c r="AJ97" s="22">
        <f t="shared" si="31"/>
        <v>0.12327197192178189</v>
      </c>
      <c r="AK97" s="22">
        <f t="shared" si="31"/>
        <v>-8.907992841246104E-3</v>
      </c>
      <c r="AL97" s="22">
        <f t="shared" si="31"/>
        <v>-2.118217616690676E-2</v>
      </c>
      <c r="AM97" s="22">
        <f t="shared" si="31"/>
        <v>-2.5903861727737731E-2</v>
      </c>
      <c r="AN97" s="22">
        <f t="shared" si="31"/>
        <v>4.3969893303017153E-3</v>
      </c>
      <c r="AO97" s="22">
        <f t="shared" si="31"/>
        <v>2.3585458941992821E-2</v>
      </c>
      <c r="AP97" s="22">
        <f t="shared" si="31"/>
        <v>-4.8146033697831991E-2</v>
      </c>
      <c r="AQ97" s="22">
        <f t="shared" si="31"/>
        <v>5.250768674645032E-5</v>
      </c>
      <c r="AR97" s="22">
        <f t="shared" si="31"/>
        <v>9.4692341942212988E-3</v>
      </c>
      <c r="AS97" s="22">
        <f t="shared" si="31"/>
        <v>0.12015224037209546</v>
      </c>
      <c r="AT97" s="22">
        <f t="shared" si="31"/>
        <v>-5.7937871637033789E-3</v>
      </c>
    </row>
    <row r="98" spans="1:46" x14ac:dyDescent="0.35">
      <c r="A98" s="2">
        <v>42369</v>
      </c>
      <c r="B98" s="35">
        <v>-1.8028589716236328E-2</v>
      </c>
      <c r="C98" s="35">
        <v>-9.5827237453087744E-3</v>
      </c>
      <c r="D98" s="35">
        <v>-1.076141802283803E-2</v>
      </c>
      <c r="E98" s="35">
        <v>1.619225305116823E-3</v>
      </c>
      <c r="F98" s="35">
        <v>-5.5215468439543313E-4</v>
      </c>
      <c r="G98" s="35">
        <v>-3.8285029147886451E-3</v>
      </c>
      <c r="H98" s="35">
        <v>2.2468330445035711E-3</v>
      </c>
      <c r="I98" s="35">
        <v>3.7605389643311391E-3</v>
      </c>
      <c r="J98" s="35">
        <f>HLOOKUP($J$2,'Monthly Returns (strats)'!$D$1:$F$174,'Monthly Returns (strats)'!$A97,FALSE)</f>
        <v>-8.3368484962901279E-3</v>
      </c>
      <c r="K98" s="35">
        <f>SUMPRODUCT(B98:J98,'Monthly Analysis'!$C$47:$K$47)</f>
        <v>-2.0001059377052603E-2</v>
      </c>
      <c r="L98" s="35">
        <f>SUMPRODUCT(C98:J98,'Monthly Analysis'!$D$48:$K$48)</f>
        <v>-3.6631579415159427E-3</v>
      </c>
      <c r="N98" s="1">
        <f t="shared" si="25"/>
        <v>1.4543559761839837</v>
      </c>
      <c r="O98" s="11">
        <f>(N97-MAX($N$3:$N97))/MAX($N$3:$N97)</f>
        <v>-4.784875355072777E-2</v>
      </c>
      <c r="P98" s="11">
        <f t="shared" si="27"/>
        <v>4.8194823015315302E-2</v>
      </c>
      <c r="Q98" s="11"/>
      <c r="R98" s="1">
        <f t="shared" si="26"/>
        <v>1.4103210341398693</v>
      </c>
      <c r="S98" s="11">
        <f>(R97-MAX($R$3:$R97))/MAX($R$3:$R97)</f>
        <v>-6.4658569415574946E-4</v>
      </c>
      <c r="T98" s="11">
        <f t="shared" si="28"/>
        <v>-3.8535312725708204E-3</v>
      </c>
      <c r="W98" s="28"/>
      <c r="AH98" s="28"/>
      <c r="AI98" s="2">
        <v>44196</v>
      </c>
      <c r="AJ98" s="22">
        <f t="shared" si="31"/>
        <v>4.6422650172171842E-2</v>
      </c>
      <c r="AK98" s="22">
        <f t="shared" si="31"/>
        <v>9.0480287657850322E-3</v>
      </c>
      <c r="AL98" s="22">
        <f t="shared" si="31"/>
        <v>-2.780639567501519E-3</v>
      </c>
      <c r="AM98" s="22">
        <f t="shared" si="31"/>
        <v>-4.0999476117804523E-3</v>
      </c>
      <c r="AN98" s="22">
        <f t="shared" si="31"/>
        <v>1.154918281935232E-2</v>
      </c>
      <c r="AO98" s="22">
        <f t="shared" si="31"/>
        <v>-1.16796685618582E-2</v>
      </c>
      <c r="AP98" s="22">
        <f t="shared" si="31"/>
        <v>-9.078253380691681E-3</v>
      </c>
      <c r="AQ98" s="22">
        <f t="shared" si="31"/>
        <v>1.099009619429667E-2</v>
      </c>
      <c r="AR98" s="22">
        <f t="shared" si="31"/>
        <v>7.1574930899678257E-3</v>
      </c>
      <c r="AS98" s="22">
        <f t="shared" si="31"/>
        <v>4.7471963660343335E-2</v>
      </c>
      <c r="AT98" s="22">
        <f t="shared" si="31"/>
        <v>1.9487250494613522E-3</v>
      </c>
    </row>
    <row r="99" spans="1:46" x14ac:dyDescent="0.35">
      <c r="A99" s="2">
        <v>42400</v>
      </c>
      <c r="B99" s="35">
        <v>-6.0347637153720712E-2</v>
      </c>
      <c r="C99" s="35">
        <v>-1.568900720493327E-2</v>
      </c>
      <c r="D99" s="35">
        <v>-2.9955845903846261E-3</v>
      </c>
      <c r="E99" s="35">
        <v>1.6009446330660589E-2</v>
      </c>
      <c r="F99" s="35">
        <v>2.906063093518008E-3</v>
      </c>
      <c r="G99" s="35">
        <v>1.6518361112955789E-2</v>
      </c>
      <c r="H99" s="35">
        <v>1.9057189513162379E-2</v>
      </c>
      <c r="I99" s="35">
        <v>-1.016012191042393E-3</v>
      </c>
      <c r="J99" s="35">
        <f>HLOOKUP($J$2,'Monthly Returns (strats)'!$D$1:$F$174,'Monthly Returns (strats)'!$A98,FALSE)</f>
        <v>6.1084553012731302E-3</v>
      </c>
      <c r="K99" s="35">
        <f>SUMPRODUCT(B99:J99,'Monthly Analysis'!$C$47:$K$47)</f>
        <v>-5.859356827432801E-2</v>
      </c>
      <c r="L99" s="35">
        <f>SUMPRODUCT(C99:J99,'Monthly Analysis'!$D$48:$K$48)</f>
        <v>3.2575564903007288E-3</v>
      </c>
      <c r="N99" s="1">
        <f t="shared" si="25"/>
        <v>1.3691400699982705</v>
      </c>
      <c r="O99" s="11">
        <f>(N98-MAX($N$3:$N98))/MAX($N$3:$N98)</f>
        <v>-6.6892787166894313E-2</v>
      </c>
      <c r="P99" s="11">
        <f t="shared" si="27"/>
        <v>-8.4122352152032565E-2</v>
      </c>
      <c r="Q99" s="11"/>
      <c r="R99" s="1">
        <f t="shared" si="26"/>
        <v>1.4149152345780394</v>
      </c>
      <c r="S99" s="11">
        <f>(R98-MAX($R$3:$R98))/MAX($R$3:$R98)</f>
        <v>-4.3073750901512073E-3</v>
      </c>
      <c r="T99" s="11">
        <f t="shared" si="28"/>
        <v>1.4208791280494459E-3</v>
      </c>
      <c r="W99" s="28"/>
      <c r="AH99" s="28"/>
      <c r="AI99" s="2">
        <v>44255</v>
      </c>
      <c r="AJ99" s="22">
        <f t="shared" si="31"/>
        <v>2.3170395763827178E-2</v>
      </c>
      <c r="AK99" s="22">
        <f t="shared" si="31"/>
        <v>-6.2180878184328048E-3</v>
      </c>
      <c r="AL99" s="22">
        <f t="shared" si="31"/>
        <v>-1.545697098795284E-2</v>
      </c>
      <c r="AM99" s="22">
        <f t="shared" si="31"/>
        <v>-1.946438589861543E-4</v>
      </c>
      <c r="AN99" s="22">
        <f t="shared" si="31"/>
        <v>7.8277062878750775E-2</v>
      </c>
      <c r="AO99" s="22">
        <f t="shared" si="31"/>
        <v>-1.126586915153072E-2</v>
      </c>
      <c r="AP99" s="22">
        <f t="shared" si="31"/>
        <v>-1.0049731662492569E-3</v>
      </c>
      <c r="AQ99" s="22">
        <f t="shared" si="31"/>
        <v>4.8994026137382908E-3</v>
      </c>
      <c r="AR99" s="22">
        <f t="shared" si="31"/>
        <v>2.9388475832803351E-3</v>
      </c>
      <c r="AS99" s="22">
        <f t="shared" si="31"/>
        <v>2.68161520275715E-2</v>
      </c>
      <c r="AT99" s="22">
        <f t="shared" si="31"/>
        <v>6.7706902040965983E-3</v>
      </c>
    </row>
    <row r="100" spans="1:46" x14ac:dyDescent="0.35">
      <c r="A100" s="2">
        <v>42429</v>
      </c>
      <c r="B100" s="35">
        <v>-6.8790103474188902E-3</v>
      </c>
      <c r="C100" s="35">
        <v>1.5159358130591989E-3</v>
      </c>
      <c r="D100" s="35">
        <v>-5.6642602546899123E-3</v>
      </c>
      <c r="E100" s="35">
        <v>1.2604063317289691E-3</v>
      </c>
      <c r="F100" s="35">
        <v>4.2974163485031917E-3</v>
      </c>
      <c r="G100" s="35">
        <v>4.0665675883131414E-3</v>
      </c>
      <c r="H100" s="35">
        <v>-5.709732518621502E-3</v>
      </c>
      <c r="I100" s="35">
        <v>-7.8570650260103572E-4</v>
      </c>
      <c r="J100" s="35">
        <f>HLOOKUP($J$2,'Monthly Returns (strats)'!$D$1:$F$174,'Monthly Returns (strats)'!$A99,FALSE)</f>
        <v>2.9230895181804328E-3</v>
      </c>
      <c r="K100" s="35">
        <f>SUMPRODUCT(B100:J100,'Monthly Analysis'!$C$47:$K$47)</f>
        <v>-6.6245175866438211E-3</v>
      </c>
      <c r="L100" s="35">
        <f>SUMPRODUCT(C100:J100,'Monthly Analysis'!$D$48:$K$48)</f>
        <v>4.7262941286798775E-4</v>
      </c>
      <c r="N100" s="1">
        <f t="shared" ref="N100:N131" si="32">+(K100+1)*N99</f>
        <v>1.3600701775259882</v>
      </c>
      <c r="O100" s="11">
        <f>(N99-MAX($N$3:$N99))/MAX($N$3:$N99)</f>
        <v>-0.12156686834929878</v>
      </c>
      <c r="P100" s="11">
        <f t="shared" si="27"/>
        <v>-8.3534323800435462E-2</v>
      </c>
      <c r="Q100" s="11"/>
      <c r="R100" s="1">
        <f t="shared" ref="R100:R131" si="33">+(L100+1)*R99</f>
        <v>1.415583965134616</v>
      </c>
      <c r="S100" s="11">
        <f>(R99-MAX($R$3:$R99))/MAX($R$3:$R99)</f>
        <v>-1.0638501175315028E-3</v>
      </c>
      <c r="T100" s="11">
        <f t="shared" si="28"/>
        <v>5.4897678689602714E-5</v>
      </c>
      <c r="W100" s="28"/>
      <c r="AH100" s="28"/>
      <c r="AI100" s="2">
        <v>44286</v>
      </c>
      <c r="AJ100" s="22">
        <f t="shared" si="31"/>
        <v>2.6714131865501981E-2</v>
      </c>
      <c r="AK100" s="22">
        <f t="shared" si="31"/>
        <v>-1.494386568220896E-2</v>
      </c>
      <c r="AL100" s="22">
        <f t="shared" si="31"/>
        <v>-5.9456625225945414E-3</v>
      </c>
      <c r="AM100" s="22">
        <f t="shared" si="31"/>
        <v>-7.3864547307666006E-3</v>
      </c>
      <c r="AN100" s="22">
        <f t="shared" si="31"/>
        <v>5.4208056670843278E-3</v>
      </c>
      <c r="AO100" s="22">
        <f t="shared" si="31"/>
        <v>1.044546850998462E-2</v>
      </c>
      <c r="AP100" s="22">
        <f t="shared" si="31"/>
        <v>-1.4427008053549131E-3</v>
      </c>
      <c r="AQ100" s="22">
        <f t="shared" si="31"/>
        <v>2.8369345032142612E-3</v>
      </c>
      <c r="AR100" s="22">
        <f t="shared" si="31"/>
        <v>-1.3664023001729199E-2</v>
      </c>
      <c r="AS100" s="22">
        <f t="shared" si="31"/>
        <v>2.5310141358722074E-2</v>
      </c>
      <c r="AT100" s="22">
        <f t="shared" si="31"/>
        <v>-2.6074109411626939E-3</v>
      </c>
    </row>
    <row r="101" spans="1:46" x14ac:dyDescent="0.35">
      <c r="A101" s="2">
        <v>42460</v>
      </c>
      <c r="B101" s="35">
        <v>7.4155995343422543E-2</v>
      </c>
      <c r="C101" s="35">
        <v>-6.4215740565801696E-3</v>
      </c>
      <c r="D101" s="35">
        <v>-1.35603996592526E-3</v>
      </c>
      <c r="E101" s="35">
        <v>-1.7027623655468279E-2</v>
      </c>
      <c r="F101" s="35">
        <v>3.2322004255877731E-3</v>
      </c>
      <c r="G101" s="35">
        <v>-1.7891997397478929E-4</v>
      </c>
      <c r="H101" s="35">
        <v>-6.0549786750646586E-3</v>
      </c>
      <c r="I101" s="35">
        <v>1.457240383036278E-2</v>
      </c>
      <c r="J101" s="35">
        <f>HLOOKUP($J$2,'Monthly Returns (strats)'!$D$1:$F$174,'Monthly Returns (strats)'!$A100,FALSE)</f>
        <v>-1.6472463055269171E-2</v>
      </c>
      <c r="K101" s="35">
        <f>SUMPRODUCT(B101:J101,'Monthly Analysis'!$C$47:$K$47)</f>
        <v>7.2827646144662556E-2</v>
      </c>
      <c r="L101" s="35">
        <f>SUMPRODUCT(C101:J101,'Monthly Analysis'!$D$48:$K$48)</f>
        <v>-2.4669342262685729E-3</v>
      </c>
      <c r="N101" s="1">
        <f t="shared" si="32"/>
        <v>1.4591208871467594</v>
      </c>
      <c r="O101" s="11">
        <f>(N100-MAX($N$3:$N100))/MAX($N$3:$N100)</f>
        <v>-0.12738606407860945</v>
      </c>
      <c r="P101" s="11">
        <f t="shared" si="27"/>
        <v>3.2763030790288195E-3</v>
      </c>
      <c r="Q101" s="11"/>
      <c r="R101" s="1">
        <f t="shared" si="33"/>
        <v>1.4120918126008686</v>
      </c>
      <c r="S101" s="11">
        <f>(R100-MAX($R$3:$R100))/MAX($R$3:$R100)</f>
        <v>-5.9172351151987989E-4</v>
      </c>
      <c r="T101" s="11">
        <f t="shared" si="28"/>
        <v>1.2555853725029209E-3</v>
      </c>
      <c r="W101" s="28"/>
      <c r="AI101" s="2">
        <v>44316</v>
      </c>
      <c r="AJ101" s="22">
        <f t="shared" si="31"/>
        <v>4.3705020249992677E-2</v>
      </c>
      <c r="AK101" s="22">
        <f t="shared" si="31"/>
        <v>6.4305806153517331E-3</v>
      </c>
      <c r="AL101" s="22">
        <f t="shared" si="31"/>
        <v>-9.1960117764489091E-4</v>
      </c>
      <c r="AM101" s="22">
        <f t="shared" si="31"/>
        <v>-7.8682926266483433E-3</v>
      </c>
      <c r="AN101" s="22">
        <f t="shared" si="31"/>
        <v>8.7079268293496293E-4</v>
      </c>
      <c r="AO101" s="22">
        <f t="shared" si="31"/>
        <v>-1.9190528141934778E-2</v>
      </c>
      <c r="AP101" s="22">
        <f t="shared" si="31"/>
        <v>2.4258080565582318E-3</v>
      </c>
      <c r="AQ101" s="22">
        <f t="shared" si="31"/>
        <v>-4.0861571348999367E-3</v>
      </c>
      <c r="AR101" s="22">
        <f t="shared" si="31"/>
        <v>3.9387694578176813E-3</v>
      </c>
      <c r="AS101" s="22">
        <f t="shared" si="31"/>
        <v>4.1980614916592364E-2</v>
      </c>
      <c r="AT101" s="22">
        <f t="shared" si="31"/>
        <v>-3.2024670477434395E-3</v>
      </c>
    </row>
    <row r="102" spans="1:46" x14ac:dyDescent="0.35">
      <c r="A102" s="2">
        <v>42490</v>
      </c>
      <c r="B102" s="35">
        <v>1.4739351902026691E-2</v>
      </c>
      <c r="C102" s="35">
        <v>5.4642181140929218E-5</v>
      </c>
      <c r="D102" s="35">
        <v>-5.9438394218302992E-4</v>
      </c>
      <c r="E102" s="35">
        <v>-8.4716390568173594E-4</v>
      </c>
      <c r="F102" s="35">
        <v>-6.315015044228189E-3</v>
      </c>
      <c r="G102" s="35">
        <v>3.4163562120743669E-3</v>
      </c>
      <c r="H102" s="35">
        <v>5.3893244412768224E-3</v>
      </c>
      <c r="I102" s="35">
        <v>2.6751539797304049E-3</v>
      </c>
      <c r="J102" s="35">
        <f>HLOOKUP($J$2,'Monthly Returns (strats)'!$D$1:$F$174,'Monthly Returns (strats)'!$A101,FALSE)</f>
        <v>-1.645967566331064E-3</v>
      </c>
      <c r="K102" s="35">
        <f>SUMPRODUCT(B102:J102,'Monthly Analysis'!$C$47:$K$47)</f>
        <v>1.4644378119139049E-2</v>
      </c>
      <c r="L102" s="35">
        <f>SUMPRODUCT(C102:J102,'Monthly Analysis'!$D$48:$K$48)</f>
        <v>-1.7637988250561963E-4</v>
      </c>
      <c r="N102" s="1">
        <f t="shared" si="32"/>
        <v>1.4804888051396701</v>
      </c>
      <c r="O102" s="11">
        <f>(N101-MAX($N$3:$N101))/MAX($N$3:$N101)</f>
        <v>-6.3835645132425137E-2</v>
      </c>
      <c r="P102" s="11">
        <f t="shared" si="27"/>
        <v>8.1327497150485151E-2</v>
      </c>
      <c r="Q102" s="11"/>
      <c r="R102" s="1">
        <f t="shared" si="33"/>
        <v>1.4118427480128748</v>
      </c>
      <c r="S102" s="11">
        <f>(R101-MAX($R$3:$R101))/MAX($R$3:$R101)</f>
        <v>-3.0571979948053251E-3</v>
      </c>
      <c r="T102" s="11">
        <f t="shared" si="28"/>
        <v>-2.1714986806830039E-3</v>
      </c>
      <c r="W102" s="28"/>
      <c r="AI102" s="2">
        <v>44347</v>
      </c>
      <c r="AJ102" s="22">
        <f t="shared" si="31"/>
        <v>1.557745456575765E-2</v>
      </c>
      <c r="AK102" s="22">
        <f t="shared" si="31"/>
        <v>-3.8430748548048399E-3</v>
      </c>
      <c r="AL102" s="22">
        <f t="shared" si="31"/>
        <v>-1.171156714370147E-2</v>
      </c>
      <c r="AM102" s="22">
        <f t="shared" si="31"/>
        <v>-2.2675736961451638E-3</v>
      </c>
      <c r="AN102" s="22">
        <f t="shared" si="31"/>
        <v>6.3633994700495692E-3</v>
      </c>
      <c r="AO102" s="22">
        <f t="shared" si="31"/>
        <v>-1.1943836615608829E-3</v>
      </c>
      <c r="AP102" s="22">
        <f t="shared" si="31"/>
        <v>-6.8979066454394333E-3</v>
      </c>
      <c r="AQ102" s="22">
        <f t="shared" si="31"/>
        <v>-6.7689182858616586E-3</v>
      </c>
      <c r="AR102" s="22">
        <f t="shared" si="31"/>
        <v>-8.1211740595559245E-3</v>
      </c>
      <c r="AS102" s="22">
        <f t="shared" si="31"/>
        <v>1.3413218131212446E-2</v>
      </c>
      <c r="AT102" s="22">
        <f t="shared" si="31"/>
        <v>-4.0192962355839476E-3</v>
      </c>
    </row>
    <row r="103" spans="1:46" x14ac:dyDescent="0.35">
      <c r="A103" s="2">
        <v>42521</v>
      </c>
      <c r="B103" s="35">
        <v>1.28164049983992E-3</v>
      </c>
      <c r="C103" s="35">
        <v>-1.0266704841251251E-2</v>
      </c>
      <c r="D103" s="35">
        <v>-1.9940708741230662E-3</v>
      </c>
      <c r="E103" s="35">
        <v>-6.6774401406676231E-3</v>
      </c>
      <c r="F103" s="35">
        <v>2.51059805303574E-3</v>
      </c>
      <c r="G103" s="35">
        <v>-2.237390359765334E-3</v>
      </c>
      <c r="H103" s="35">
        <v>8.7979750732478657E-3</v>
      </c>
      <c r="I103" s="35">
        <v>1.540839450619314E-3</v>
      </c>
      <c r="J103" s="35">
        <f>HLOOKUP($J$2,'Monthly Returns (strats)'!$D$1:$F$174,'Monthly Returns (strats)'!$A102,FALSE)</f>
        <v>-4.6814683198572737E-3</v>
      </c>
      <c r="K103" s="35">
        <f>SUMPRODUCT(B103:J103,'Monthly Analysis'!$C$47:$K$47)</f>
        <v>-8.4815409567746017E-5</v>
      </c>
      <c r="L103" s="35">
        <f>SUMPRODUCT(C103:J103,'Monthly Analysis'!$D$48:$K$48)</f>
        <v>-2.5377038317570938E-3</v>
      </c>
      <c r="N103" s="1">
        <f t="shared" si="32"/>
        <v>1.4803632368753017</v>
      </c>
      <c r="O103" s="11">
        <f>(N102-MAX($N$3:$N102))/MAX($N$3:$N102)</f>
        <v>-5.0126100338084539E-2</v>
      </c>
      <c r="P103" s="11">
        <f t="shared" si="27"/>
        <v>8.8446215009383211E-2</v>
      </c>
      <c r="Q103" s="11"/>
      <c r="R103" s="1">
        <f t="shared" si="33"/>
        <v>1.4082599092614041</v>
      </c>
      <c r="S103" s="11">
        <f>(R102-MAX($R$3:$R102))/MAX($R$3:$R102)</f>
        <v>-3.2330386490878934E-3</v>
      </c>
      <c r="T103" s="11">
        <f t="shared" si="28"/>
        <v>-5.1738759788194644E-3</v>
      </c>
      <c r="W103" s="28"/>
      <c r="AI103" s="2">
        <v>44377</v>
      </c>
      <c r="AJ103" s="22">
        <f t="shared" ref="AJ103:AT109" si="34">VLOOKUP($AI103,$A$3:$L$175,AJ$1,FALSE)</f>
        <v>1.316693696913052E-2</v>
      </c>
      <c r="AK103" s="22">
        <f t="shared" si="34"/>
        <v>-7.1855575249313297E-4</v>
      </c>
      <c r="AL103" s="22">
        <f t="shared" si="34"/>
        <v>-1.2694547811211709E-3</v>
      </c>
      <c r="AM103" s="22">
        <f t="shared" si="34"/>
        <v>-3.729603729603737E-3</v>
      </c>
      <c r="AN103" s="22">
        <f t="shared" si="34"/>
        <v>-2.1958950515312409E-2</v>
      </c>
      <c r="AO103" s="22">
        <f t="shared" si="34"/>
        <v>1.807410382568486E-3</v>
      </c>
      <c r="AP103" s="22">
        <f t="shared" si="34"/>
        <v>-1.0170182623295829E-3</v>
      </c>
      <c r="AQ103" s="22">
        <f t="shared" si="34"/>
        <v>8.7678942765357683E-3</v>
      </c>
      <c r="AR103" s="22">
        <f t="shared" si="34"/>
        <v>-3.466903367602137E-3</v>
      </c>
      <c r="AS103" s="22">
        <f t="shared" si="34"/>
        <v>1.1674142348815909E-2</v>
      </c>
      <c r="AT103" s="22">
        <f t="shared" si="34"/>
        <v>-2.7723328662985647E-3</v>
      </c>
    </row>
    <row r="104" spans="1:46" x14ac:dyDescent="0.35">
      <c r="A104" s="2">
        <v>42551</v>
      </c>
      <c r="B104" s="35">
        <v>-6.0799999999999743E-3</v>
      </c>
      <c r="C104" s="35">
        <v>6.750587115586848E-3</v>
      </c>
      <c r="D104" s="35">
        <v>-1.8495308227432509E-2</v>
      </c>
      <c r="E104" s="35">
        <v>4.3875512962832097E-3</v>
      </c>
      <c r="F104" s="35">
        <v>1.44413949878219E-2</v>
      </c>
      <c r="G104" s="35">
        <v>-4.5741863148146544E-3</v>
      </c>
      <c r="H104" s="35">
        <v>2.396774017463521E-4</v>
      </c>
      <c r="I104" s="35">
        <v>1.709579980714385E-2</v>
      </c>
      <c r="J104" s="35">
        <f>HLOOKUP($J$2,'Monthly Returns (strats)'!$D$1:$F$174,'Monthly Returns (strats)'!$A103,FALSE)</f>
        <v>-4.3389416736991926E-3</v>
      </c>
      <c r="K104" s="35">
        <f>SUMPRODUCT(B104:J104,'Monthly Analysis'!$C$47:$K$47)</f>
        <v>-5.0898107598986277E-3</v>
      </c>
      <c r="L104" s="35">
        <f>SUMPRODUCT(C104:J104,'Monthly Analysis'!$D$48:$K$48)</f>
        <v>1.8389228744739297E-3</v>
      </c>
      <c r="N104" s="1">
        <f t="shared" si="32"/>
        <v>1.4728284681436954</v>
      </c>
      <c r="O104" s="11">
        <f>(N103-MAX($N$3:$N103))/MAX($N$3:$N103)</f>
        <v>-5.0206664281922074E-2</v>
      </c>
      <c r="P104" s="11">
        <f t="shared" si="27"/>
        <v>9.3944107837018453E-3</v>
      </c>
      <c r="Q104" s="11"/>
      <c r="R104" s="1">
        <f t="shared" si="33"/>
        <v>1.4108495906217495</v>
      </c>
      <c r="S104" s="11">
        <f>(R103-MAX($R$3:$R103))/MAX($R$3:$R103)</f>
        <v>-5.7625379862769489E-3</v>
      </c>
      <c r="T104" s="11">
        <f t="shared" si="28"/>
        <v>-8.7970340740883834E-4</v>
      </c>
      <c r="W104" s="28"/>
      <c r="AI104" s="2">
        <v>44408</v>
      </c>
      <c r="AJ104" s="22">
        <f t="shared" si="34"/>
        <v>6.8913126051333151E-3</v>
      </c>
      <c r="AK104" s="22">
        <f t="shared" si="34"/>
        <v>8.9346817732491868E-3</v>
      </c>
      <c r="AL104" s="22">
        <f t="shared" si="34"/>
        <v>-7.653154586121369E-3</v>
      </c>
      <c r="AM104" s="22">
        <f t="shared" si="34"/>
        <v>-4.3424317617866137E-3</v>
      </c>
      <c r="AN104" s="22">
        <f t="shared" si="34"/>
        <v>-1.2687870466314951E-2</v>
      </c>
      <c r="AO104" s="22">
        <f t="shared" si="34"/>
        <v>-1.2519704411054541E-2</v>
      </c>
      <c r="AP104" s="22">
        <f t="shared" si="34"/>
        <v>7.7668616815436131E-3</v>
      </c>
      <c r="AQ104" s="22">
        <f t="shared" si="34"/>
        <v>-1.23674868585131E-2</v>
      </c>
      <c r="AR104" s="22">
        <f t="shared" si="34"/>
        <v>5.136083086515475E-3</v>
      </c>
      <c r="AS104" s="22">
        <f t="shared" si="34"/>
        <v>3.9651973748696164E-3</v>
      </c>
      <c r="AT104" s="22">
        <f t="shared" si="34"/>
        <v>-5.4342139990611552E-3</v>
      </c>
    </row>
    <row r="105" spans="1:46" x14ac:dyDescent="0.35">
      <c r="A105" s="2">
        <v>42582</v>
      </c>
      <c r="B105" s="35">
        <v>4.308864563210979E-2</v>
      </c>
      <c r="C105" s="35">
        <v>-4.612787929103801E-3</v>
      </c>
      <c r="D105" s="35">
        <v>-6.2832527603551291E-4</v>
      </c>
      <c r="E105" s="35">
        <v>-4.6018784905876853E-3</v>
      </c>
      <c r="F105" s="35">
        <v>-1.2459491284332141E-2</v>
      </c>
      <c r="G105" s="35">
        <v>-7.7702233939225263E-3</v>
      </c>
      <c r="H105" s="35">
        <v>4.6794894714619062E-4</v>
      </c>
      <c r="I105" s="35">
        <v>7.493221968924677E-3</v>
      </c>
      <c r="J105" s="35">
        <f>HLOOKUP($J$2,'Monthly Returns (strats)'!$D$1:$F$174,'Monthly Returns (strats)'!$A104,FALSE)</f>
        <v>5.9410212704731347E-3</v>
      </c>
      <c r="K105" s="35">
        <f>SUMPRODUCT(B105:J105,'Monthly Analysis'!$C$47:$K$47)</f>
        <v>4.1577178874260337E-2</v>
      </c>
      <c r="L105" s="35">
        <f>SUMPRODUCT(C105:J105,'Monthly Analysis'!$D$48:$K$48)</f>
        <v>-2.8070096931489645E-3</v>
      </c>
      <c r="N105" s="1">
        <f t="shared" si="32"/>
        <v>1.5340645208148085</v>
      </c>
      <c r="O105" s="11">
        <f>(N104-MAX($N$3:$N104))/MAX($N$3:$N104)</f>
        <v>-5.5040932621739973E-2</v>
      </c>
      <c r="P105" s="11">
        <f t="shared" si="27"/>
        <v>3.6187855989957329E-2</v>
      </c>
      <c r="Q105" s="11"/>
      <c r="R105" s="1">
        <f t="shared" si="33"/>
        <v>1.4068893221452989</v>
      </c>
      <c r="S105" s="11">
        <f>(R104-MAX($R$3:$R104))/MAX($R$3:$R104)</f>
        <v>-3.9342119747209706E-3</v>
      </c>
      <c r="T105" s="11">
        <f t="shared" si="28"/>
        <v>-3.5084827078282199E-3</v>
      </c>
      <c r="W105" s="28"/>
      <c r="AI105" s="2">
        <v>44439</v>
      </c>
      <c r="AJ105" s="22">
        <f t="shared" si="34"/>
        <v>2.5032334554861091E-2</v>
      </c>
      <c r="AK105" s="22">
        <f t="shared" si="34"/>
        <v>3.6118561286866409E-3</v>
      </c>
      <c r="AL105" s="22">
        <f t="shared" si="34"/>
        <v>-2.6752190459710108E-3</v>
      </c>
      <c r="AM105" s="22">
        <f t="shared" si="34"/>
        <v>-5.6663218282704264E-3</v>
      </c>
      <c r="AN105" s="22">
        <f t="shared" si="34"/>
        <v>6.5168461343902643E-3</v>
      </c>
      <c r="AO105" s="22">
        <f t="shared" si="34"/>
        <v>-5.6194808670055876E-3</v>
      </c>
      <c r="AP105" s="22">
        <f t="shared" si="34"/>
        <v>-7.7300223793655984E-3</v>
      </c>
      <c r="AQ105" s="22">
        <f t="shared" si="34"/>
        <v>-4.7468970458997674E-3</v>
      </c>
      <c r="AR105" s="22">
        <f t="shared" si="34"/>
        <v>-7.5990283609497222E-3</v>
      </c>
      <c r="AS105" s="22">
        <f t="shared" si="34"/>
        <v>2.3880023704024256E-2</v>
      </c>
      <c r="AT105" s="22">
        <f t="shared" si="34"/>
        <v>-2.1400058658398425E-3</v>
      </c>
    </row>
    <row r="106" spans="1:46" x14ac:dyDescent="0.35">
      <c r="A106" s="2">
        <v>42613</v>
      </c>
      <c r="B106" s="35">
        <v>3.395236380472344E-3</v>
      </c>
      <c r="C106" s="35">
        <v>-7.3313669903384282E-3</v>
      </c>
      <c r="D106" s="35">
        <v>-2.6436757260572818E-4</v>
      </c>
      <c r="E106" s="35">
        <v>-1.727641262115998E-3</v>
      </c>
      <c r="F106" s="35">
        <v>1.3612620411149931E-2</v>
      </c>
      <c r="G106" s="35">
        <v>2.0811568929066659E-3</v>
      </c>
      <c r="H106" s="35">
        <v>1.5674600313264619E-5</v>
      </c>
      <c r="I106" s="35">
        <v>1.018050780520412E-2</v>
      </c>
      <c r="J106" s="35">
        <f>HLOOKUP($J$2,'Monthly Returns (strats)'!$D$1:$F$174,'Monthly Returns (strats)'!$A105,FALSE)</f>
        <v>-7.2195439440447817E-4</v>
      </c>
      <c r="K106" s="35">
        <f>SUMPRODUCT(B106:J106,'Monthly Analysis'!$C$47:$K$47)</f>
        <v>4.6358332146204367E-3</v>
      </c>
      <c r="L106" s="35">
        <f>SUMPRODUCT(C106:J106,'Monthly Analysis'!$D$48:$K$48)</f>
        <v>2.3039655491321723E-3</v>
      </c>
      <c r="N106" s="1">
        <f t="shared" si="32"/>
        <v>1.5411761880737724</v>
      </c>
      <c r="O106" s="11">
        <f>(N105-MAX($N$3:$N105))/MAX($N$3:$N105)</f>
        <v>-1.575220044849994E-2</v>
      </c>
      <c r="P106" s="11">
        <f t="shared" si="27"/>
        <v>4.1079749674703292E-2</v>
      </c>
      <c r="Q106" s="11"/>
      <c r="R106" s="1">
        <f t="shared" si="33"/>
        <v>1.4101307466749635</v>
      </c>
      <c r="S106" s="11">
        <f>(R105-MAX($R$3:$R105))/MAX($R$3:$R105)</f>
        <v>-6.7301782967220548E-3</v>
      </c>
      <c r="T106" s="11">
        <f t="shared" si="28"/>
        <v>1.3284745246640028E-3</v>
      </c>
      <c r="W106" s="28"/>
      <c r="AI106" s="2">
        <v>44500</v>
      </c>
      <c r="AJ106" s="22">
        <f t="shared" si="34"/>
        <v>5.1028242391006451E-2</v>
      </c>
      <c r="AK106" s="22">
        <f t="shared" si="34"/>
        <v>3.3334159254028162E-3</v>
      </c>
      <c r="AL106" s="22">
        <f t="shared" si="34"/>
        <v>-3.9965065552323153E-3</v>
      </c>
      <c r="AM106" s="22">
        <f t="shared" si="34"/>
        <v>-1.5096724361900019E-2</v>
      </c>
      <c r="AN106" s="22">
        <f t="shared" si="34"/>
        <v>4.2546662500707343E-2</v>
      </c>
      <c r="AO106" s="22">
        <f t="shared" si="34"/>
        <v>3.6962925907397799E-3</v>
      </c>
      <c r="AP106" s="22">
        <f t="shared" si="34"/>
        <v>6.007244832728631E-4</v>
      </c>
      <c r="AQ106" s="22">
        <f t="shared" si="34"/>
        <v>1.672229346085464E-3</v>
      </c>
      <c r="AR106" s="22">
        <f t="shared" si="34"/>
        <v>-1.4794703199591639E-2</v>
      </c>
      <c r="AS106" s="22">
        <f t="shared" si="34"/>
        <v>5.2867401800853933E-2</v>
      </c>
      <c r="AT106" s="22">
        <f t="shared" si="34"/>
        <v>3.4155817611453403E-3</v>
      </c>
    </row>
    <row r="107" spans="1:46" x14ac:dyDescent="0.35">
      <c r="A107" s="2">
        <v>42643</v>
      </c>
      <c r="B107" s="35">
        <v>6.1009997436554109E-3</v>
      </c>
      <c r="C107" s="35">
        <v>-7.6208192880206083E-3</v>
      </c>
      <c r="D107" s="35">
        <v>-2.6384419207993171E-3</v>
      </c>
      <c r="E107" s="35">
        <v>-2.824646714681522E-3</v>
      </c>
      <c r="F107" s="35">
        <v>-5.1154026401522331E-3</v>
      </c>
      <c r="G107" s="35">
        <v>4.9252996223714263E-5</v>
      </c>
      <c r="H107" s="35">
        <v>1.557027690941859E-2</v>
      </c>
      <c r="I107" s="35">
        <v>3.3264412176906548E-4</v>
      </c>
      <c r="J107" s="35">
        <f>HLOOKUP($J$2,'Monthly Returns (strats)'!$D$1:$F$174,'Monthly Returns (strats)'!$A106,FALSE)</f>
        <v>-6.1527038095223752E-3</v>
      </c>
      <c r="K107" s="35">
        <f>SUMPRODUCT(B107:J107,'Monthly Analysis'!$C$47:$K$47)</f>
        <v>4.7424761587886981E-3</v>
      </c>
      <c r="L107" s="35">
        <f>SUMPRODUCT(C107:J107,'Monthly Analysis'!$D$48:$K$48)</f>
        <v>-2.5229723718953245E-3</v>
      </c>
      <c r="N107" s="1">
        <f t="shared" si="32"/>
        <v>1.548485179402205</v>
      </c>
      <c r="O107" s="11">
        <f>(N106-MAX($N$3:$N106))/MAX($N$3:$N106)</f>
        <v>-1.1189391807922097E-2</v>
      </c>
      <c r="P107" s="11">
        <f t="shared" si="27"/>
        <v>5.1368311310457493E-2</v>
      </c>
      <c r="Q107" s="11"/>
      <c r="R107" s="1">
        <f t="shared" si="33"/>
        <v>1.4065730257603424</v>
      </c>
      <c r="S107" s="11">
        <f>(R106-MAX($R$3:$R106))/MAX($R$3:$R106)</f>
        <v>-4.4417188465251181E-3</v>
      </c>
      <c r="T107" s="11">
        <f t="shared" si="28"/>
        <v>-3.0311982863620024E-3</v>
      </c>
      <c r="W107" s="28"/>
      <c r="AI107" s="2">
        <v>44561</v>
      </c>
      <c r="AJ107" s="22">
        <f t="shared" si="34"/>
        <v>3.9991445680068523E-2</v>
      </c>
      <c r="AK107" s="22">
        <f t="shared" si="34"/>
        <v>-2.388163411420785E-3</v>
      </c>
      <c r="AL107" s="22">
        <f t="shared" si="34"/>
        <v>-2.4434290546268781E-2</v>
      </c>
      <c r="AM107" s="22">
        <f t="shared" si="34"/>
        <v>-8.2522946128545938E-3</v>
      </c>
      <c r="AN107" s="22">
        <f t="shared" si="34"/>
        <v>-1.117217866935497E-2</v>
      </c>
      <c r="AO107" s="22">
        <f t="shared" si="34"/>
        <v>2.053841973898685E-3</v>
      </c>
      <c r="AP107" s="22">
        <f t="shared" si="34"/>
        <v>-5.9421806320045789E-3</v>
      </c>
      <c r="AQ107" s="22">
        <f t="shared" si="34"/>
        <v>-1.7462424820528451E-2</v>
      </c>
      <c r="AR107" s="22">
        <f t="shared" si="34"/>
        <v>-1.7614984714561022E-2</v>
      </c>
      <c r="AS107" s="22">
        <f t="shared" si="34"/>
        <v>3.3987051815577915E-2</v>
      </c>
      <c r="AT107" s="22">
        <f t="shared" si="34"/>
        <v>-1.1151017176911106E-2</v>
      </c>
    </row>
    <row r="108" spans="1:46" x14ac:dyDescent="0.35">
      <c r="A108" s="2">
        <v>42674</v>
      </c>
      <c r="B108" s="35">
        <v>-1.6969017529555711E-2</v>
      </c>
      <c r="C108" s="35">
        <v>-1.245628221862072E-2</v>
      </c>
      <c r="D108" s="35">
        <v>-7.1298066709157837E-4</v>
      </c>
      <c r="E108" s="35">
        <v>2.536254100595325E-3</v>
      </c>
      <c r="F108" s="35">
        <v>8.7001211080181074E-4</v>
      </c>
      <c r="G108" s="35">
        <v>-5.9921527424358079E-3</v>
      </c>
      <c r="H108" s="35">
        <v>3.1794127161699492E-4</v>
      </c>
      <c r="I108" s="35">
        <v>1.181811401525064E-2</v>
      </c>
      <c r="J108" s="35">
        <f>HLOOKUP($J$2,'Monthly Returns (strats)'!$D$1:$F$174,'Monthly Returns (strats)'!$A107,FALSE)</f>
        <v>-6.2340011193384726E-4</v>
      </c>
      <c r="K108" s="35">
        <f>SUMPRODUCT(B108:J108,'Monthly Analysis'!$C$47:$K$47)</f>
        <v>-1.7303440245427706E-2</v>
      </c>
      <c r="L108" s="35">
        <f>SUMPRODUCT(C108:J108,'Monthly Analysis'!$D$48:$K$48)</f>
        <v>-6.2107075804798554E-4</v>
      </c>
      <c r="N108" s="1">
        <f t="shared" si="32"/>
        <v>1.5216910586294885</v>
      </c>
      <c r="O108" s="11">
        <f>(N107-MAX($N$3:$N107))/MAX($N$3:$N107)</f>
        <v>-6.4999810730139232E-3</v>
      </c>
      <c r="P108" s="11">
        <f t="shared" si="27"/>
        <v>-8.0658029811861987E-3</v>
      </c>
      <c r="Q108" s="11"/>
      <c r="R108" s="1">
        <f t="shared" si="33"/>
        <v>1.4056994443849835</v>
      </c>
      <c r="S108" s="11">
        <f>(R107-MAX($R$3:$R107))/MAX($R$3:$R107)</f>
        <v>-6.9534848844869934E-3</v>
      </c>
      <c r="T108" s="11">
        <f t="shared" si="28"/>
        <v>-8.457507933182784E-4</v>
      </c>
      <c r="W108" s="28"/>
      <c r="AI108" s="2">
        <v>44651</v>
      </c>
      <c r="AJ108" s="22">
        <f t="shared" si="34"/>
        <v>2.167156889949506E-2</v>
      </c>
      <c r="AK108" s="22">
        <f t="shared" si="34"/>
        <v>5.4920081811984378E-3</v>
      </c>
      <c r="AL108" s="22">
        <f t="shared" si="34"/>
        <v>-8.1159054888491067E-3</v>
      </c>
      <c r="AM108" s="22">
        <f t="shared" si="34"/>
        <v>-7.5606844409071838E-3</v>
      </c>
      <c r="AN108" s="22">
        <f t="shared" si="34"/>
        <v>2.9902369217318561E-2</v>
      </c>
      <c r="AO108" s="22">
        <f t="shared" si="34"/>
        <v>1.3340391741662129E-2</v>
      </c>
      <c r="AP108" s="22">
        <f t="shared" si="34"/>
        <v>-3.3807549583079521E-2</v>
      </c>
      <c r="AQ108" s="22">
        <f t="shared" si="34"/>
        <v>2.6180172166168749E-3</v>
      </c>
      <c r="AR108" s="22">
        <f t="shared" si="34"/>
        <v>1.8997956945240538E-2</v>
      </c>
      <c r="AS108" s="22">
        <f t="shared" si="34"/>
        <v>2.4340362063470282E-2</v>
      </c>
      <c r="AT108" s="22">
        <f t="shared" si="34"/>
        <v>4.9563301616682596E-3</v>
      </c>
    </row>
    <row r="109" spans="1:46" x14ac:dyDescent="0.35">
      <c r="A109" s="2">
        <v>42704</v>
      </c>
      <c r="B109" s="35">
        <v>7.6201337411228032E-3</v>
      </c>
      <c r="C109" s="35">
        <v>1.582196047341444E-3</v>
      </c>
      <c r="D109" s="35">
        <v>-3.5113201594337839E-3</v>
      </c>
      <c r="E109" s="35">
        <v>-3.9605308902808112E-3</v>
      </c>
      <c r="F109" s="35">
        <v>-1.447047291504347E-2</v>
      </c>
      <c r="G109" s="35">
        <v>2.8109929312281508E-2</v>
      </c>
      <c r="H109" s="35">
        <v>-6.7814141853015384E-3</v>
      </c>
      <c r="I109" s="35">
        <v>1.5841909601487261E-2</v>
      </c>
      <c r="J109" s="35">
        <f>HLOOKUP($J$2,'Monthly Returns (strats)'!$D$1:$F$174,'Monthly Returns (strats)'!$A108,FALSE)</f>
        <v>-8.3986600470020711E-4</v>
      </c>
      <c r="K109" s="35">
        <f>SUMPRODUCT(B109:J109,'Monthly Analysis'!$C$47:$K$47)</f>
        <v>9.2046410032626657E-3</v>
      </c>
      <c r="L109" s="35">
        <f>SUMPRODUCT(C109:J109,'Monthly Analysis'!$D$48:$K$48)</f>
        <v>2.9426563439740299E-3</v>
      </c>
      <c r="N109" s="1">
        <f t="shared" si="32"/>
        <v>1.5356976785420478</v>
      </c>
      <c r="O109" s="11">
        <f>(N108-MAX($N$3:$N108))/MAX($N$3:$N108)</f>
        <v>-2.3690949284348336E-2</v>
      </c>
      <c r="P109" s="11">
        <f t="shared" si="27"/>
        <v>-3.5547587447298801E-3</v>
      </c>
      <c r="Q109" s="11"/>
      <c r="R109" s="1">
        <f t="shared" si="33"/>
        <v>1.4098359347727238</v>
      </c>
      <c r="S109" s="11">
        <f>(R108-MAX($R$3:$R108))/MAX($R$3:$R108)</f>
        <v>-7.5702370364067254E-3</v>
      </c>
      <c r="T109" s="11">
        <f t="shared" si="28"/>
        <v>-2.0906706908907502E-4</v>
      </c>
      <c r="W109" s="28"/>
      <c r="AI109" s="2">
        <v>44712</v>
      </c>
      <c r="AJ109" s="22">
        <f t="shared" si="34"/>
        <v>1.1513934813414119E-3</v>
      </c>
      <c r="AK109" s="22">
        <f t="shared" si="34"/>
        <v>-1.4830233305306639E-2</v>
      </c>
      <c r="AL109" s="22">
        <f t="shared" si="34"/>
        <v>-1.612962287670738E-2</v>
      </c>
      <c r="AM109" s="22">
        <f t="shared" si="34"/>
        <v>5.0964313527877003E-3</v>
      </c>
      <c r="AN109" s="22">
        <f t="shared" si="34"/>
        <v>-4.0537692093064938E-2</v>
      </c>
      <c r="AO109" s="22">
        <f t="shared" si="34"/>
        <v>4.3228656388043518E-3</v>
      </c>
      <c r="AP109" s="22">
        <f t="shared" si="34"/>
        <v>3.331670277789045E-2</v>
      </c>
      <c r="AQ109" s="22">
        <f t="shared" si="34"/>
        <v>-4.4507081742510609E-3</v>
      </c>
      <c r="AR109" s="22">
        <f t="shared" si="34"/>
        <v>-5.800830246143418E-3</v>
      </c>
      <c r="AS109" s="22">
        <f t="shared" si="34"/>
        <v>-3.8588068729288887E-3</v>
      </c>
      <c r="AT109" s="22">
        <f t="shared" si="34"/>
        <v>-9.3046578007877009E-3</v>
      </c>
    </row>
    <row r="110" spans="1:46" x14ac:dyDescent="0.35">
      <c r="A110" s="2">
        <v>42735</v>
      </c>
      <c r="B110" s="35">
        <v>2.160716123057926E-2</v>
      </c>
      <c r="C110" s="35">
        <v>1.467749650306827E-3</v>
      </c>
      <c r="D110" s="35">
        <v>-1.877482330331359E-4</v>
      </c>
      <c r="E110" s="35">
        <v>-3.3734310133509689E-3</v>
      </c>
      <c r="F110" s="35">
        <v>2.0827670085831981E-3</v>
      </c>
      <c r="G110" s="35">
        <v>-3.084337349398059E-3</v>
      </c>
      <c r="H110" s="35">
        <v>-5.4805654303080598E-4</v>
      </c>
      <c r="I110" s="35">
        <v>5.6986444530973566E-3</v>
      </c>
      <c r="J110" s="35">
        <f>HLOOKUP($J$2,'Monthly Returns (strats)'!$D$1:$F$174,'Monthly Returns (strats)'!$A109,FALSE)</f>
        <v>6.2824687597600182E-3</v>
      </c>
      <c r="K110" s="35">
        <f>SUMPRODUCT(B110:J110,'Monthly Analysis'!$C$47:$K$47)</f>
        <v>2.2034924899969197E-2</v>
      </c>
      <c r="L110" s="35">
        <f>SUMPRODUCT(C110:J110,'Monthly Analysis'!$D$48:$K$48)</f>
        <v>7.9441824315274866E-4</v>
      </c>
      <c r="N110" s="1">
        <f t="shared" si="32"/>
        <v>1.5695366615577788</v>
      </c>
      <c r="O110" s="11">
        <f>(N109-MAX($N$3:$N109))/MAX($N$3:$N109)</f>
        <v>-1.4704374964274545E-2</v>
      </c>
      <c r="P110" s="11">
        <f t="shared" si="27"/>
        <v>1.3594887723562765E-2</v>
      </c>
      <c r="Q110" s="11"/>
      <c r="R110" s="1">
        <f t="shared" si="33"/>
        <v>1.4109559341591595</v>
      </c>
      <c r="S110" s="11">
        <f>(R109-MAX($R$3:$R109))/MAX($R$3:$R109)</f>
        <v>-4.6498572984732004E-3</v>
      </c>
      <c r="T110" s="11">
        <f t="shared" si="28"/>
        <v>3.1160190893380069E-3</v>
      </c>
      <c r="W110" s="28"/>
      <c r="AI110" s="28"/>
    </row>
    <row r="111" spans="1:46" x14ac:dyDescent="0.35">
      <c r="A111" s="2">
        <v>42766</v>
      </c>
      <c r="B111" s="35">
        <v>2.729378587974618E-2</v>
      </c>
      <c r="C111" s="35">
        <v>-1.2505010472593449E-2</v>
      </c>
      <c r="D111" s="35">
        <v>-4.3360914744583479E-4</v>
      </c>
      <c r="E111" s="35">
        <v>-5.8003681028371279E-3</v>
      </c>
      <c r="F111" s="35">
        <v>8.061383869552804E-4</v>
      </c>
      <c r="G111" s="35">
        <v>-1.0224306294112639E-2</v>
      </c>
      <c r="H111" s="35">
        <v>-2.453307270829264E-3</v>
      </c>
      <c r="I111" s="35">
        <v>4.5821002135177924E-3</v>
      </c>
      <c r="J111" s="35">
        <f>HLOOKUP($J$2,'Monthly Returns (strats)'!$D$1:$F$174,'Monthly Returns (strats)'!$A110,FALSE)</f>
        <v>-4.9432598379682826E-3</v>
      </c>
      <c r="K111" s="35">
        <f>SUMPRODUCT(B111:J111,'Monthly Analysis'!$C$47:$K$47)</f>
        <v>2.5234677076663953E-2</v>
      </c>
      <c r="L111" s="35">
        <f>SUMPRODUCT(C111:J111,'Monthly Analysis'!$D$48:$K$48)</f>
        <v>-3.8240592057241273E-3</v>
      </c>
      <c r="N111" s="1">
        <f t="shared" si="32"/>
        <v>1.6091434123721746</v>
      </c>
      <c r="O111" s="11">
        <f>(N110-MAX($N$3:$N110))/MAX($N$3:$N110)</f>
        <v>0</v>
      </c>
      <c r="P111" s="11">
        <f t="shared" si="27"/>
        <v>5.7470505098091484E-2</v>
      </c>
      <c r="Q111" s="11"/>
      <c r="R111" s="1">
        <f t="shared" si="33"/>
        <v>1.4055603551302671</v>
      </c>
      <c r="S111" s="11">
        <f>(R110-MAX($R$3:$R110))/MAX($R$3:$R110)</f>
        <v>-3.8591329867864585E-3</v>
      </c>
      <c r="T111" s="11">
        <f t="shared" si="28"/>
        <v>-9.8946652694498205E-5</v>
      </c>
      <c r="W111" s="28"/>
      <c r="AH111" s="28"/>
      <c r="AI111" s="28"/>
    </row>
    <row r="112" spans="1:46" x14ac:dyDescent="0.35">
      <c r="A112" s="2">
        <v>42794</v>
      </c>
      <c r="B112" s="35">
        <v>2.808823529411764E-2</v>
      </c>
      <c r="C112" s="35">
        <v>1.383537052494388E-3</v>
      </c>
      <c r="D112" s="35">
        <v>-1.024717903700401E-4</v>
      </c>
      <c r="E112" s="35">
        <v>-6.4964672691250058E-3</v>
      </c>
      <c r="F112" s="35">
        <v>8.673826806696117E-3</v>
      </c>
      <c r="G112" s="35">
        <v>8.6530399602751107E-3</v>
      </c>
      <c r="H112" s="35">
        <v>-5.0377221493367319E-3</v>
      </c>
      <c r="I112" s="35">
        <v>7.0743753119562056E-3</v>
      </c>
      <c r="J112" s="35">
        <f>HLOOKUP($J$2,'Monthly Returns (strats)'!$D$1:$F$174,'Monthly Returns (strats)'!$A111,FALSE)</f>
        <v>-2.0388005700211491E-3</v>
      </c>
      <c r="K112" s="35">
        <f>SUMPRODUCT(B112:J112,'Monthly Analysis'!$C$47:$K$47)</f>
        <v>2.9386803855809138E-2</v>
      </c>
      <c r="L112" s="35">
        <f>SUMPRODUCT(C112:J112,'Monthly Analysis'!$D$48:$K$48)</f>
        <v>2.4116273288556441E-3</v>
      </c>
      <c r="N112" s="1">
        <f t="shared" si="32"/>
        <v>1.6564309942074231</v>
      </c>
      <c r="O112" s="11">
        <f>(N111-MAX($N$3:$N111))/MAX($N$3:$N111)</f>
        <v>0</v>
      </c>
      <c r="P112" s="11">
        <f t="shared" si="27"/>
        <v>7.8617892930590738E-2</v>
      </c>
      <c r="Q112" s="11"/>
      <c r="R112" s="1">
        <f t="shared" si="33"/>
        <v>1.4089500428950554</v>
      </c>
      <c r="S112" s="11">
        <f>(R111-MAX($R$3:$R111))/MAX($R$3:$R111)</f>
        <v>-7.6684346394863571E-3</v>
      </c>
      <c r="T112" s="11">
        <f t="shared" si="28"/>
        <v>-6.2836522734199818E-4</v>
      </c>
      <c r="W112" s="28"/>
      <c r="AH112" s="28"/>
      <c r="AI112" s="28"/>
    </row>
    <row r="113" spans="1:35" x14ac:dyDescent="0.35">
      <c r="A113" s="2">
        <v>42825</v>
      </c>
      <c r="B113" s="35">
        <v>1.2206169837410069E-2</v>
      </c>
      <c r="C113" s="35">
        <v>-1.3015825892347401E-2</v>
      </c>
      <c r="D113" s="35">
        <v>-4.27863568740805E-4</v>
      </c>
      <c r="E113" s="35">
        <v>-3.7572832328532919E-3</v>
      </c>
      <c r="F113" s="35">
        <v>-1.2289004891160909E-3</v>
      </c>
      <c r="G113" s="35">
        <v>-9.1356629811963908E-3</v>
      </c>
      <c r="H113" s="35">
        <v>3.6932821853004061E-3</v>
      </c>
      <c r="I113" s="35">
        <v>4.5546557439132716E-3</v>
      </c>
      <c r="J113" s="35">
        <f>HLOOKUP($J$2,'Monthly Returns (strats)'!$D$1:$F$174,'Monthly Returns (strats)'!$A112,FALSE)</f>
        <v>-5.7099080622234899E-3</v>
      </c>
      <c r="K113" s="35">
        <f>SUMPRODUCT(B113:J113,'Monthly Analysis'!$C$47:$K$47)</f>
        <v>1.0279286776078334E-2</v>
      </c>
      <c r="L113" s="35">
        <f>SUMPRODUCT(C113:J113,'Monthly Analysis'!$D$48:$K$48)</f>
        <v>-3.5784971139017924E-3</v>
      </c>
      <c r="N113" s="1">
        <f t="shared" si="32"/>
        <v>1.6734579234216658</v>
      </c>
      <c r="O113" s="11">
        <f>(N112-MAX($N$3:$N112))/MAX($N$3:$N112)</f>
        <v>0</v>
      </c>
      <c r="P113" s="11">
        <f t="shared" si="27"/>
        <v>6.621142685558179E-2</v>
      </c>
      <c r="Q113" s="11"/>
      <c r="R113" s="1">
        <f t="shared" si="33"/>
        <v>1.4039081192329237</v>
      </c>
      <c r="S113" s="11">
        <f>(R112-MAX($R$3:$R112))/MAX($R$3:$R112)</f>
        <v>-5.2753007171767556E-3</v>
      </c>
      <c r="T113" s="11">
        <f t="shared" si="28"/>
        <v>-4.9950638114264478E-3</v>
      </c>
      <c r="W113" s="28"/>
      <c r="AH113" s="28"/>
      <c r="AI113" s="28"/>
    </row>
    <row r="114" spans="1:35" x14ac:dyDescent="0.35">
      <c r="A114" s="2">
        <v>42855</v>
      </c>
      <c r="B114" s="35">
        <v>1.559187903339776E-2</v>
      </c>
      <c r="C114" s="35">
        <v>-5.3772584080401531E-3</v>
      </c>
      <c r="D114" s="35">
        <v>-2.012930257434653E-3</v>
      </c>
      <c r="E114" s="35">
        <v>-5.2685309406315106E-3</v>
      </c>
      <c r="F114" s="35">
        <v>-3.291727093840101E-3</v>
      </c>
      <c r="G114" s="35">
        <v>-1.1671472087833481E-2</v>
      </c>
      <c r="H114" s="35">
        <v>1.193902795217916E-3</v>
      </c>
      <c r="I114" s="35">
        <v>9.1970001713444615E-3</v>
      </c>
      <c r="J114" s="35">
        <f>HLOOKUP($J$2,'Monthly Returns (strats)'!$D$1:$F$174,'Monthly Returns (strats)'!$A113,FALSE)</f>
        <v>3.6116834662536229E-4</v>
      </c>
      <c r="K114" s="35">
        <f>SUMPRODUCT(B114:J114,'Monthly Analysis'!$C$47:$K$47)</f>
        <v>1.4172718163499532E-2</v>
      </c>
      <c r="L114" s="35">
        <f>SUMPRODUCT(C114:J114,'Monthly Analysis'!$D$48:$K$48)</f>
        <v>-2.6355844726681341E-3</v>
      </c>
      <c r="N114" s="1">
        <f t="shared" si="32"/>
        <v>1.6971753709287964</v>
      </c>
      <c r="O114" s="11">
        <f>(N113-MAX($N$3:$N113))/MAX($N$3:$N113)</f>
        <v>0</v>
      </c>
      <c r="P114" s="11">
        <f t="shared" si="27"/>
        <v>5.4707341732112225E-2</v>
      </c>
      <c r="Q114" s="11"/>
      <c r="R114" s="1">
        <f t="shared" si="33"/>
        <v>1.4002080007928208</v>
      </c>
      <c r="S114" s="11">
        <f>(R113-MAX($R$3:$R113))/MAX($R$3:$R113)</f>
        <v>-8.8349201826871532E-3</v>
      </c>
      <c r="T114" s="11">
        <f t="shared" si="28"/>
        <v>-3.8079861301653084E-3</v>
      </c>
      <c r="W114" s="28"/>
      <c r="AH114" s="28"/>
      <c r="AI114" s="28"/>
    </row>
    <row r="115" spans="1:35" x14ac:dyDescent="0.35">
      <c r="A115" s="2">
        <v>42886</v>
      </c>
      <c r="B115" s="35">
        <v>2.2077922077922141E-2</v>
      </c>
      <c r="C115" s="35">
        <v>1.770317063553462E-3</v>
      </c>
      <c r="D115" s="35">
        <v>-9.8195581284454825E-4</v>
      </c>
      <c r="E115" s="35">
        <v>-5.5507216360122236E-3</v>
      </c>
      <c r="F115" s="35">
        <v>4.6449542939821179E-3</v>
      </c>
      <c r="G115" s="35">
        <v>-2.3404342988999631E-3</v>
      </c>
      <c r="H115" s="35">
        <v>-5.2629905729946191E-3</v>
      </c>
      <c r="I115" s="35">
        <v>8.7421918242865937E-3</v>
      </c>
      <c r="J115" s="35">
        <f>HLOOKUP($J$2,'Monthly Returns (strats)'!$D$1:$F$174,'Monthly Returns (strats)'!$A114,FALSE)</f>
        <v>2.0609348456144261E-3</v>
      </c>
      <c r="K115" s="35">
        <f>SUMPRODUCT(B115:J115,'Monthly Analysis'!$C$47:$K$47)</f>
        <v>2.2520505328723128E-2</v>
      </c>
      <c r="L115" s="35">
        <f>SUMPRODUCT(C115:J115,'Monthly Analysis'!$D$48:$K$48)</f>
        <v>8.2194032291612283E-4</v>
      </c>
      <c r="N115" s="1">
        <f t="shared" si="32"/>
        <v>1.7353966179135762</v>
      </c>
      <c r="O115" s="11">
        <f>(N114-MAX($N$3:$N114))/MAX($N$3:$N114)</f>
        <v>0</v>
      </c>
      <c r="P115" s="11">
        <f t="shared" si="27"/>
        <v>4.7672148119841884E-2</v>
      </c>
      <c r="Q115" s="11"/>
      <c r="R115" s="1">
        <f t="shared" si="33"/>
        <v>1.4013588882091423</v>
      </c>
      <c r="S115" s="11">
        <f>(R114-MAX($R$3:$R114))/MAX($R$3:$R114)</f>
        <v>-1.1447219476904432E-2</v>
      </c>
      <c r="T115" s="11">
        <f t="shared" si="28"/>
        <v>-5.3878096843767986E-3</v>
      </c>
      <c r="W115" s="28"/>
      <c r="AH115" s="28"/>
      <c r="AI115" s="28"/>
    </row>
    <row r="116" spans="1:35" x14ac:dyDescent="0.35">
      <c r="A116" s="2">
        <v>42916</v>
      </c>
      <c r="B116" s="35">
        <v>4.5380286803413661E-3</v>
      </c>
      <c r="C116" s="35">
        <v>-5.68124423080274E-3</v>
      </c>
      <c r="D116" s="35">
        <v>-2.5108618340430322E-4</v>
      </c>
      <c r="E116" s="35">
        <v>-3.1583536629994362E-3</v>
      </c>
      <c r="F116" s="35">
        <v>5.1688956697634961E-3</v>
      </c>
      <c r="G116" s="35">
        <v>7.7151188243946836E-3</v>
      </c>
      <c r="H116" s="35">
        <v>6.3730669303629917E-4</v>
      </c>
      <c r="I116" s="35">
        <v>-1.197183756463915E-3</v>
      </c>
      <c r="J116" s="35">
        <f>HLOOKUP($J$2,'Monthly Returns (strats)'!$D$1:$F$174,'Monthly Returns (strats)'!$A115,FALSE)</f>
        <v>7.4954683337491446E-4</v>
      </c>
      <c r="K116" s="35">
        <f>SUMPRODUCT(B116:J116,'Monthly Analysis'!$C$47:$K$47)</f>
        <v>4.7739883114631537E-3</v>
      </c>
      <c r="L116" s="35">
        <f>SUMPRODUCT(C116:J116,'Monthly Analysis'!$D$48:$K$48)</f>
        <v>4.3821074351189167E-4</v>
      </c>
      <c r="N116" s="1">
        <f t="shared" si="32"/>
        <v>1.7436813810832485</v>
      </c>
      <c r="O116" s="11">
        <f>(N115-MAX($N$3:$N115))/MAX($N$3:$N115)</f>
        <v>0</v>
      </c>
      <c r="P116" s="11">
        <f t="shared" si="27"/>
        <v>4.1963085344864259E-2</v>
      </c>
      <c r="Q116" s="11"/>
      <c r="R116" s="1">
        <f t="shared" si="33"/>
        <v>1.4019729787294715</v>
      </c>
      <c r="S116" s="11">
        <f>(R115-MAX($R$3:$R115))/MAX($R$3:$R115)</f>
        <v>-1.0634688085261555E-2</v>
      </c>
      <c r="T116" s="11">
        <f t="shared" si="28"/>
        <v>-1.3783954070367699E-3</v>
      </c>
      <c r="W116" s="28"/>
      <c r="AH116" s="28"/>
      <c r="AI116" s="28"/>
    </row>
    <row r="117" spans="1:35" x14ac:dyDescent="0.35">
      <c r="A117" s="2">
        <v>42947</v>
      </c>
      <c r="B117" s="35">
        <v>2.7963498373689829E-2</v>
      </c>
      <c r="C117" s="35">
        <v>-6.8218814006225648E-3</v>
      </c>
      <c r="D117" s="35">
        <v>-1.774330832984283E-4</v>
      </c>
      <c r="E117" s="35">
        <v>-5.6380667253896899E-3</v>
      </c>
      <c r="F117" s="35">
        <v>1.855851012533461E-3</v>
      </c>
      <c r="G117" s="35">
        <v>-8.7544571498833212E-3</v>
      </c>
      <c r="H117" s="35">
        <v>-5.6550778277730807E-4</v>
      </c>
      <c r="I117" s="35">
        <v>3.462301040589377E-3</v>
      </c>
      <c r="J117" s="35">
        <f>HLOOKUP($J$2,'Monthly Returns (strats)'!$D$1:$F$174,'Monthly Returns (strats)'!$A116,FALSE)</f>
        <v>-1.6999480555992541E-3</v>
      </c>
      <c r="K117" s="35">
        <f>SUMPRODUCT(B117:J117,'Monthly Analysis'!$C$47:$K$47)</f>
        <v>2.6647391023659848E-2</v>
      </c>
      <c r="L117" s="35">
        <f>SUMPRODUCT(C117:J117,'Monthly Analysis'!$D$48:$K$48)</f>
        <v>-2.4441993643413897E-3</v>
      </c>
      <c r="N117" s="1">
        <f t="shared" si="32"/>
        <v>1.790145940665649</v>
      </c>
      <c r="O117" s="11">
        <f>(N116-MAX($N$3:$N116))/MAX($N$3:$N116)</f>
        <v>0</v>
      </c>
      <c r="P117" s="11">
        <f t="shared" si="27"/>
        <v>5.4779589268947104E-2</v>
      </c>
      <c r="Q117" s="11"/>
      <c r="R117" s="1">
        <f t="shared" si="33"/>
        <v>1.3985462772660371</v>
      </c>
      <c r="S117" s="11">
        <f>(R116-MAX($R$3:$R116))/MAX($R$3:$R116)</f>
        <v>-1.0201137576322523E-2</v>
      </c>
      <c r="T117" s="11">
        <f t="shared" si="28"/>
        <v>-1.1867690556280897E-3</v>
      </c>
      <c r="W117" s="28"/>
      <c r="AH117" s="28"/>
      <c r="AI117" s="28"/>
    </row>
    <row r="118" spans="1:35" x14ac:dyDescent="0.35">
      <c r="A118" s="2">
        <v>42978</v>
      </c>
      <c r="B118" s="35">
        <v>3.8233355306525052E-3</v>
      </c>
      <c r="C118" s="35">
        <v>4.7935380708270534E-3</v>
      </c>
      <c r="D118" s="35">
        <v>-5.210771327897934E-3</v>
      </c>
      <c r="E118" s="35">
        <v>-3.263594259630298E-3</v>
      </c>
      <c r="F118" s="35">
        <v>5.736458001449141E-3</v>
      </c>
      <c r="G118" s="35">
        <v>-8.1040627816784117E-3</v>
      </c>
      <c r="H118" s="35">
        <v>2.678752697550912E-3</v>
      </c>
      <c r="I118" s="35">
        <v>1.3932807960472581E-3</v>
      </c>
      <c r="J118" s="35">
        <f>HLOOKUP($J$2,'Monthly Returns (strats)'!$D$1:$F$174,'Monthly Returns (strats)'!$A117,FALSE)</f>
        <v>2.046935584886667E-3</v>
      </c>
      <c r="K118" s="35">
        <f>SUMPRODUCT(B118:J118,'Monthly Analysis'!$C$47:$K$47)</f>
        <v>3.4952825794196886E-3</v>
      </c>
      <c r="L118" s="35">
        <f>SUMPRODUCT(C118:J118,'Monthly Analysis'!$D$48:$K$48)</f>
        <v>-6.092411951466592E-4</v>
      </c>
      <c r="N118" s="1">
        <f t="shared" si="32"/>
        <v>1.7964030065866765</v>
      </c>
      <c r="O118" s="11">
        <f>(N117-MAX($N$3:$N117))/MAX($N$3:$N117)</f>
        <v>0</v>
      </c>
      <c r="P118" s="11">
        <f t="shared" si="27"/>
        <v>3.5154147497675092E-2</v>
      </c>
      <c r="Q118" s="11"/>
      <c r="R118" s="1">
        <f t="shared" si="33"/>
        <v>1.3976942252606077</v>
      </c>
      <c r="S118" s="11">
        <f>(R117-MAX($R$3:$R117))/MAX($R$3:$R117)</f>
        <v>-1.2620403326684307E-2</v>
      </c>
      <c r="T118" s="11">
        <f t="shared" si="28"/>
        <v>-2.6150781069493867E-3</v>
      </c>
      <c r="W118" s="28"/>
      <c r="AH118" s="28"/>
      <c r="AI118" s="28"/>
    </row>
    <row r="119" spans="1:35" x14ac:dyDescent="0.35">
      <c r="A119" s="2">
        <v>43008</v>
      </c>
      <c r="B119" s="35">
        <v>1.9350319586726169E-2</v>
      </c>
      <c r="C119" s="35">
        <v>-3.190977735704648E-3</v>
      </c>
      <c r="D119" s="35">
        <v>-2.5250958329892098E-4</v>
      </c>
      <c r="E119" s="35">
        <v>-6.5237022240289821E-3</v>
      </c>
      <c r="F119" s="35">
        <v>-7.7168264046473586E-3</v>
      </c>
      <c r="G119" s="35">
        <v>3.076358725103701E-3</v>
      </c>
      <c r="H119" s="35">
        <v>-3.0553061024254369E-3</v>
      </c>
      <c r="I119" s="35">
        <v>3.515512070982552E-3</v>
      </c>
      <c r="J119" s="35">
        <f>HLOOKUP($J$2,'Monthly Returns (strats)'!$D$1:$F$174,'Monthly Returns (strats)'!$A118,FALSE)</f>
        <v>8.5927594607837499E-4</v>
      </c>
      <c r="K119" s="35">
        <f>SUMPRODUCT(B119:J119,'Monthly Analysis'!$C$47:$K$47)</f>
        <v>1.8466514886727282E-2</v>
      </c>
      <c r="L119" s="35">
        <f>SUMPRODUCT(C119:J119,'Monthly Analysis'!$D$48:$K$48)</f>
        <v>-1.6413515857122225E-3</v>
      </c>
      <c r="N119" s="1">
        <f t="shared" si="32"/>
        <v>1.8295763094503712</v>
      </c>
      <c r="O119" s="11">
        <f>(N118-MAX($N$3:$N118))/MAX($N$3:$N118)</f>
        <v>0</v>
      </c>
      <c r="P119" s="11">
        <f t="shared" si="27"/>
        <v>4.9260678756437137E-2</v>
      </c>
      <c r="Q119" s="11"/>
      <c r="R119" s="1">
        <f t="shared" si="33"/>
        <v>1.3954001176276354</v>
      </c>
      <c r="S119" s="11">
        <f>(R118-MAX($R$3:$R118))/MAX($R$3:$R118)</f>
        <v>-1.3221955652224913E-2</v>
      </c>
      <c r="T119" s="11">
        <f t="shared" si="28"/>
        <v>-4.6882937129021363E-3</v>
      </c>
      <c r="W119" s="28"/>
      <c r="AH119" s="28"/>
      <c r="AI119" s="28"/>
    </row>
    <row r="120" spans="1:35" x14ac:dyDescent="0.35">
      <c r="A120" s="2">
        <v>43039</v>
      </c>
      <c r="B120" s="35">
        <v>2.074385844356641E-2</v>
      </c>
      <c r="C120" s="35">
        <v>2.8995034453616059E-4</v>
      </c>
      <c r="D120" s="35">
        <v>-2.5429741073512702E-4</v>
      </c>
      <c r="E120" s="35">
        <v>-3.9941496973719959E-3</v>
      </c>
      <c r="F120" s="35">
        <v>7.2503677081355933E-4</v>
      </c>
      <c r="G120" s="35">
        <v>7.5551048904554108E-3</v>
      </c>
      <c r="H120" s="35">
        <v>-2.09994746997122E-4</v>
      </c>
      <c r="I120" s="35">
        <v>5.4642170802854158E-3</v>
      </c>
      <c r="J120" s="35">
        <f>HLOOKUP($J$2,'Monthly Returns (strats)'!$D$1:$F$174,'Monthly Returns (strats)'!$A119,FALSE)</f>
        <v>1.9868972796865951E-3</v>
      </c>
      <c r="K120" s="35">
        <f>SUMPRODUCT(B120:J120,'Monthly Analysis'!$C$47:$K$47)</f>
        <v>2.1564107488058232E-2</v>
      </c>
      <c r="L120" s="35">
        <f>SUMPRODUCT(C120:J120,'Monthly Analysis'!$D$48:$K$48)</f>
        <v>1.5233196540562371E-3</v>
      </c>
      <c r="N120" s="1">
        <f t="shared" si="32"/>
        <v>1.8690294896449637</v>
      </c>
      <c r="O120" s="11">
        <f>(N119-MAX($N$3:$N119))/MAX($N$3:$N119)</f>
        <v>0</v>
      </c>
      <c r="P120" s="11">
        <f t="shared" si="27"/>
        <v>4.4065429073331552E-2</v>
      </c>
      <c r="Q120" s="11"/>
      <c r="R120" s="1">
        <f t="shared" si="33"/>
        <v>1.3975257580520899</v>
      </c>
      <c r="S120" s="11">
        <f>(R119-MAX($R$3:$R119))/MAX($R$3:$R119)</f>
        <v>-1.484160536006115E-2</v>
      </c>
      <c r="T120" s="11">
        <f t="shared" si="28"/>
        <v>-7.2969999672956032E-4</v>
      </c>
      <c r="W120" s="28"/>
      <c r="AH120" s="28"/>
      <c r="AI120" s="28"/>
    </row>
    <row r="121" spans="1:35" x14ac:dyDescent="0.35">
      <c r="A121" s="2">
        <v>43069</v>
      </c>
      <c r="B121" s="35">
        <v>1.9354567257121369E-2</v>
      </c>
      <c r="C121" s="35">
        <v>6.7795854325169991E-3</v>
      </c>
      <c r="D121" s="35">
        <v>-2.2159680762634529E-4</v>
      </c>
      <c r="E121" s="35">
        <v>-4.7461583657780748E-3</v>
      </c>
      <c r="F121" s="35">
        <v>-6.6625285772376249E-3</v>
      </c>
      <c r="G121" s="35">
        <v>-1.51783872963529E-3</v>
      </c>
      <c r="H121" s="35">
        <v>1.5517795933772669E-3</v>
      </c>
      <c r="I121" s="35">
        <v>-2.466848165096857E-3</v>
      </c>
      <c r="J121" s="35">
        <f>HLOOKUP($J$2,'Monthly Returns (strats)'!$D$1:$F$174,'Monthly Returns (strats)'!$A120,FALSE)</f>
        <v>1.3885812909597561E-4</v>
      </c>
      <c r="K121" s="35">
        <f>SUMPRODUCT(B121:J121,'Monthly Analysis'!$C$47:$K$47)</f>
        <v>1.8705843376208179E-2</v>
      </c>
      <c r="L121" s="35">
        <f>SUMPRODUCT(C121:J121,'Monthly Analysis'!$D$48:$K$48)</f>
        <v>-1.2047729216959249E-3</v>
      </c>
      <c r="N121" s="1">
        <f t="shared" si="32"/>
        <v>1.9039912625437767</v>
      </c>
      <c r="O121" s="11">
        <f>(N120-MAX($N$3:$N120))/MAX($N$3:$N120)</f>
        <v>0</v>
      </c>
      <c r="P121" s="11">
        <f t="shared" si="27"/>
        <v>5.9890935142402846E-2</v>
      </c>
      <c r="Q121" s="11"/>
      <c r="R121" s="1">
        <f t="shared" si="33"/>
        <v>1.395842056861416</v>
      </c>
      <c r="S121" s="11">
        <f>(R120-MAX($R$3:$R120))/MAX($R$3:$R120)</f>
        <v>-1.3340894215147676E-2</v>
      </c>
      <c r="T121" s="11">
        <f t="shared" si="28"/>
        <v>-1.3251599425091465E-3</v>
      </c>
      <c r="W121" s="28"/>
      <c r="AH121" s="28"/>
      <c r="AI121" s="28"/>
    </row>
    <row r="122" spans="1:35" x14ac:dyDescent="0.35">
      <c r="A122" s="2">
        <v>43100</v>
      </c>
      <c r="B122" s="35">
        <v>1.613901845048904E-2</v>
      </c>
      <c r="C122" s="35">
        <v>-5.426078280067248E-3</v>
      </c>
      <c r="D122" s="35">
        <v>-2.7252961819113081E-4</v>
      </c>
      <c r="E122" s="35">
        <v>-2.7080835801243102E-3</v>
      </c>
      <c r="F122" s="35">
        <v>-1.6754704109519319E-2</v>
      </c>
      <c r="G122" s="35">
        <v>-6.7415173371004888E-3</v>
      </c>
      <c r="H122" s="35">
        <v>-2.453960078076189E-3</v>
      </c>
      <c r="I122" s="35">
        <v>5.7396833021414956E-3</v>
      </c>
      <c r="J122" s="35">
        <f>HLOOKUP($J$2,'Monthly Returns (strats)'!$D$1:$F$174,'Monthly Returns (strats)'!$A121,FALSE)</f>
        <v>-1.817187272533771E-3</v>
      </c>
      <c r="K122" s="35">
        <f>SUMPRODUCT(B122:J122,'Monthly Analysis'!$C$47:$K$47)</f>
        <v>1.4004138013320214E-2</v>
      </c>
      <c r="L122" s="35">
        <f>SUMPRODUCT(C122:J122,'Monthly Analysis'!$D$48:$K$48)</f>
        <v>-3.9647779547421014E-3</v>
      </c>
      <c r="N122" s="1">
        <f t="shared" si="32"/>
        <v>1.9306550189605955</v>
      </c>
      <c r="O122" s="11">
        <f>(N121-MAX($N$3:$N121))/MAX($N$3:$N121)</f>
        <v>0</v>
      </c>
      <c r="P122" s="11">
        <f t="shared" si="27"/>
        <v>5.5247058561110007E-2</v>
      </c>
      <c r="Q122" s="11"/>
      <c r="R122" s="1">
        <f t="shared" si="33"/>
        <v>1.39030785304607</v>
      </c>
      <c r="S122" s="11">
        <f>(R121-MAX($R$3:$R121))/MAX($R$3:$R121)</f>
        <v>-1.4529594388742066E-2</v>
      </c>
      <c r="T122" s="11">
        <f t="shared" si="28"/>
        <v>-3.6493221673385978E-3</v>
      </c>
      <c r="W122" s="28"/>
      <c r="AH122" s="28"/>
      <c r="AI122" s="28"/>
    </row>
    <row r="123" spans="1:35" x14ac:dyDescent="0.35">
      <c r="A123" s="2">
        <v>43131</v>
      </c>
      <c r="B123" s="35">
        <v>5.642213014867159E-2</v>
      </c>
      <c r="C123" s="35">
        <v>1.3092462955865971E-2</v>
      </c>
      <c r="D123" s="35">
        <v>-2.3033305124009471E-4</v>
      </c>
      <c r="E123" s="35">
        <v>-3.5923528639902891E-3</v>
      </c>
      <c r="F123" s="35">
        <v>6.5215593879805692E-3</v>
      </c>
      <c r="G123" s="35">
        <v>6.3154575171553429E-3</v>
      </c>
      <c r="H123" s="35">
        <v>1.592596915716249E-2</v>
      </c>
      <c r="I123" s="35">
        <v>-4.2338727731142563E-3</v>
      </c>
      <c r="J123" s="35">
        <f>HLOOKUP($J$2,'Monthly Returns (strats)'!$D$1:$F$174,'Monthly Returns (strats)'!$A122,FALSE)</f>
        <v>-3.9131395891482956E-3</v>
      </c>
      <c r="K123" s="35">
        <f>SUMPRODUCT(B123:J123,'Monthly Analysis'!$C$47:$K$47)</f>
        <v>5.7948304025945717E-2</v>
      </c>
      <c r="L123" s="35">
        <f>SUMPRODUCT(C123:J123,'Monthly Analysis'!$D$48:$K$48)</f>
        <v>2.8343229149376706E-3</v>
      </c>
      <c r="N123" s="1">
        <f t="shared" si="32"/>
        <v>2.0425332029685421</v>
      </c>
      <c r="O123" s="11">
        <f>(N122-MAX($N$3:$N122))/MAX($N$3:$N122)</f>
        <v>0</v>
      </c>
      <c r="P123" s="11">
        <f t="shared" si="27"/>
        <v>9.2830912666090004E-2</v>
      </c>
      <c r="Q123" s="11"/>
      <c r="R123" s="1">
        <f t="shared" si="33"/>
        <v>1.3942484344527764</v>
      </c>
      <c r="S123" s="11">
        <f>(R122-MAX($R$3:$R122))/MAX($R$3:$R122)</f>
        <v>-1.8436765727960387E-2</v>
      </c>
      <c r="T123" s="11">
        <f t="shared" si="28"/>
        <v>-2.3450899423003158E-3</v>
      </c>
      <c r="W123" s="28"/>
      <c r="AH123" s="28"/>
      <c r="AI123" s="28"/>
    </row>
    <row r="124" spans="1:35" x14ac:dyDescent="0.35">
      <c r="A124" s="2">
        <v>43159</v>
      </c>
      <c r="B124" s="35">
        <v>-4.202714653747075E-2</v>
      </c>
      <c r="C124" s="35">
        <v>1.485753288370106E-2</v>
      </c>
      <c r="D124" s="35">
        <v>-3.1895102698710209E-2</v>
      </c>
      <c r="E124" s="35">
        <v>7.8573542573217026E-3</v>
      </c>
      <c r="F124" s="35">
        <v>5.1942877176510771E-4</v>
      </c>
      <c r="G124" s="35">
        <v>-7.1452639089845116E-3</v>
      </c>
      <c r="H124" s="35">
        <v>0.1052458619437191</v>
      </c>
      <c r="I124" s="35">
        <v>-2.654289277610656E-3</v>
      </c>
      <c r="J124" s="35">
        <f>HLOOKUP($J$2,'Monthly Returns (strats)'!$D$1:$F$174,'Monthly Returns (strats)'!$A123,FALSE)</f>
        <v>6.7733927432298557E-3</v>
      </c>
      <c r="K124" s="35">
        <f>SUMPRODUCT(B124:J124,'Monthly Analysis'!$C$47:$K$47)</f>
        <v>-4.1776066059751545E-2</v>
      </c>
      <c r="L124" s="35">
        <f>SUMPRODUCT(C124:J124,'Monthly Analysis'!$D$48:$K$48)</f>
        <v>4.6629231576423387E-4</v>
      </c>
      <c r="N124" s="1">
        <f t="shared" si="32"/>
        <v>1.9572042009520922</v>
      </c>
      <c r="O124" s="11">
        <f>(N123-MAX($N$3:$N123))/MAX($N$3:$N123)</f>
        <v>0</v>
      </c>
      <c r="P124" s="11">
        <f t="shared" si="27"/>
        <v>2.7948100106941487E-2</v>
      </c>
      <c r="Q124" s="11"/>
      <c r="R124" s="1">
        <f t="shared" si="33"/>
        <v>1.3948985617840282</v>
      </c>
      <c r="S124" s="11">
        <f>(R123-MAX($R$3:$R123))/MAX($R$3:$R123)</f>
        <v>-1.5654698560602729E-2</v>
      </c>
      <c r="T124" s="11">
        <f t="shared" si="28"/>
        <v>-6.7593254748987697E-4</v>
      </c>
      <c r="W124" s="28"/>
      <c r="AH124" s="28"/>
      <c r="AI124" s="28"/>
    </row>
    <row r="125" spans="1:35" x14ac:dyDescent="0.35">
      <c r="A125" s="2">
        <v>43190</v>
      </c>
      <c r="B125" s="35">
        <v>-2.1393593963233482E-2</v>
      </c>
      <c r="C125" s="35">
        <v>-5.5502802498254011E-3</v>
      </c>
      <c r="D125" s="35">
        <v>-6.9940104816571544E-3</v>
      </c>
      <c r="E125" s="35">
        <v>7.6067071555354637E-3</v>
      </c>
      <c r="F125" s="35">
        <v>6.0455600893216336E-3</v>
      </c>
      <c r="G125" s="35">
        <v>1.690871887009027E-2</v>
      </c>
      <c r="H125" s="35">
        <v>-6.4881716199358666E-3</v>
      </c>
      <c r="I125" s="35">
        <v>-1.194371544304251E-3</v>
      </c>
      <c r="J125" s="35">
        <f>HLOOKUP($J$2,'Monthly Returns (strats)'!$D$1:$F$174,'Monthly Returns (strats)'!$A124,FALSE)</f>
        <v>-6.037298503076105E-3</v>
      </c>
      <c r="K125" s="35">
        <f>SUMPRODUCT(B125:J125,'Monthly Analysis'!$C$47:$K$47)</f>
        <v>-2.0591045573831616E-2</v>
      </c>
      <c r="L125" s="35">
        <f>SUMPRODUCT(C125:J125,'Monthly Analysis'!$D$48:$K$48)</f>
        <v>1.4904470088891789E-3</v>
      </c>
      <c r="N125" s="1">
        <f t="shared" si="32"/>
        <v>1.916903320052993</v>
      </c>
      <c r="O125" s="11">
        <f>(N124-MAX($N$3:$N124))/MAX($N$3:$N124)</f>
        <v>-4.1776066059751621E-2</v>
      </c>
      <c r="P125" s="11">
        <f t="shared" si="27"/>
        <v>-7.1228151961638675E-3</v>
      </c>
      <c r="Q125" s="11"/>
      <c r="R125" s="1">
        <f t="shared" si="33"/>
        <v>1.3969775841731431</v>
      </c>
      <c r="S125" s="11">
        <f>(R124-MAX($R$3:$R124))/MAX($R$3:$R124)</f>
        <v>-1.5195705910482797E-2</v>
      </c>
      <c r="T125" s="11">
        <f t="shared" si="28"/>
        <v>4.7973052244940639E-3</v>
      </c>
      <c r="W125" s="28"/>
      <c r="AH125" s="28"/>
      <c r="AI125" s="28"/>
    </row>
    <row r="126" spans="1:35" x14ac:dyDescent="0.35">
      <c r="A126" s="2">
        <v>43220</v>
      </c>
      <c r="B126" s="35">
        <v>9.5566219597227331E-3</v>
      </c>
      <c r="C126" s="35">
        <v>-2.0628530555351739E-2</v>
      </c>
      <c r="D126" s="35">
        <v>-9.2782329979095302E-3</v>
      </c>
      <c r="E126" s="35">
        <v>8.2780977959329149E-5</v>
      </c>
      <c r="F126" s="35">
        <v>9.6944568613097307E-3</v>
      </c>
      <c r="G126" s="35">
        <v>1.668646139048047E-4</v>
      </c>
      <c r="H126" s="35">
        <v>6.5035409167286673E-3</v>
      </c>
      <c r="I126" s="35">
        <v>4.317617068899215E-4</v>
      </c>
      <c r="J126" s="35">
        <f>HLOOKUP($J$2,'Monthly Returns (strats)'!$D$1:$F$174,'Monthly Returns (strats)'!$A125,FALSE)</f>
        <v>5.253803187674988E-3</v>
      </c>
      <c r="K126" s="35">
        <f>SUMPRODUCT(B126:J126,'Monthly Analysis'!$C$47:$K$47)</f>
        <v>8.202954973595411E-3</v>
      </c>
      <c r="L126" s="35">
        <f>SUMPRODUCT(C126:J126,'Monthly Analysis'!$D$48:$K$48)</f>
        <v>-2.5139529742364583E-3</v>
      </c>
      <c r="N126" s="1">
        <f t="shared" si="32"/>
        <v>1.9326275916761231</v>
      </c>
      <c r="O126" s="11">
        <f>(N125-MAX($N$3:$N125))/MAX($N$3:$N125)</f>
        <v>-6.1506898753451493E-2</v>
      </c>
      <c r="P126" s="11">
        <f t="shared" si="27"/>
        <v>-5.3808482100896282E-2</v>
      </c>
      <c r="Q126" s="11"/>
      <c r="R126" s="1">
        <f t="shared" si="33"/>
        <v>1.3934656482204693</v>
      </c>
      <c r="S126" s="11">
        <f>(R125-MAX($R$3:$R125))/MAX($R$3:$R125)</f>
        <v>-1.3727907296015768E-2</v>
      </c>
      <c r="T126" s="11">
        <f t="shared" si="28"/>
        <v>-5.6143956339771428E-4</v>
      </c>
      <c r="W126" s="28"/>
      <c r="AH126" s="28"/>
      <c r="AI126" s="28"/>
    </row>
    <row r="127" spans="1:35" x14ac:dyDescent="0.35">
      <c r="A127" s="2">
        <v>43251</v>
      </c>
      <c r="B127" s="35">
        <v>1.259445843828644E-3</v>
      </c>
      <c r="C127" s="35">
        <v>9.9486416007765754E-5</v>
      </c>
      <c r="D127" s="35">
        <v>-1.6642869567738969E-3</v>
      </c>
      <c r="E127" s="35">
        <v>-7.50059061603503E-3</v>
      </c>
      <c r="F127" s="35">
        <v>4.0373539033859646E-3</v>
      </c>
      <c r="G127" s="35">
        <v>-1.9529716573761791E-3</v>
      </c>
      <c r="H127" s="35">
        <v>6.5319403892669659E-3</v>
      </c>
      <c r="I127" s="35">
        <v>-1.3508703594942611E-3</v>
      </c>
      <c r="J127" s="35">
        <f>HLOOKUP($J$2,'Monthly Returns (strats)'!$D$1:$F$174,'Monthly Returns (strats)'!$A126,FALSE)</f>
        <v>-3.037667139180078E-3</v>
      </c>
      <c r="K127" s="35">
        <f>SUMPRODUCT(B127:J127,'Monthly Analysis'!$C$47:$K$47)</f>
        <v>5.9530742215538161E-4</v>
      </c>
      <c r="L127" s="35">
        <f>SUMPRODUCT(C127:J127,'Monthly Analysis'!$D$48:$K$48)</f>
        <v>-1.2333999259646297E-3</v>
      </c>
      <c r="N127" s="1">
        <f t="shared" si="32"/>
        <v>1.9337780992257103</v>
      </c>
      <c r="O127" s="11">
        <f>(N126-MAX($N$3:$N126))/MAX($N$3:$N126)</f>
        <v>-5.3808482100896234E-2</v>
      </c>
      <c r="P127" s="11">
        <f t="shared" si="27"/>
        <v>-1.1969165871903442E-2</v>
      </c>
      <c r="Q127" s="11"/>
      <c r="R127" s="1">
        <f t="shared" si="33"/>
        <v>1.3917469477931199</v>
      </c>
      <c r="S127" s="11">
        <f>(R126-MAX($R$3:$R126))/MAX($R$3:$R126)</f>
        <v>-1.6207348956875447E-2</v>
      </c>
      <c r="T127" s="11">
        <f t="shared" si="28"/>
        <v>-2.2593857913778548E-3</v>
      </c>
      <c r="W127" s="28"/>
      <c r="AH127" s="28"/>
      <c r="AI127" s="28"/>
    </row>
    <row r="128" spans="1:35" x14ac:dyDescent="0.35">
      <c r="A128" s="2">
        <v>43281</v>
      </c>
      <c r="B128" s="35">
        <v>-5.437208358693324E-3</v>
      </c>
      <c r="C128" s="35">
        <v>7.876199716083665E-4</v>
      </c>
      <c r="D128" s="35">
        <v>-7.8452618520624684E-3</v>
      </c>
      <c r="E128" s="35">
        <v>-1.610324714430456E-3</v>
      </c>
      <c r="F128" s="35">
        <v>8.4628667508099501E-3</v>
      </c>
      <c r="G128" s="35">
        <v>5.6737170221343716E-3</v>
      </c>
      <c r="H128" s="35">
        <v>5.1407772246578887E-3</v>
      </c>
      <c r="I128" s="35">
        <v>7.1316917299836906E-3</v>
      </c>
      <c r="J128" s="35">
        <f>HLOOKUP($J$2,'Monthly Returns (strats)'!$D$1:$F$174,'Monthly Returns (strats)'!$A127,FALSE)</f>
        <v>-4.5483940428544534E-3</v>
      </c>
      <c r="K128" s="35">
        <f>SUMPRODUCT(B128:J128,'Monthly Analysis'!$C$47:$K$47)</f>
        <v>-4.6949013794806245E-3</v>
      </c>
      <c r="L128" s="35">
        <f>SUMPRODUCT(C128:J128,'Monthly Analysis'!$D$48:$K$48)</f>
        <v>1.3785701042521548E-3</v>
      </c>
      <c r="N128" s="1">
        <f t="shared" si="32"/>
        <v>1.9246992017600462</v>
      </c>
      <c r="O128" s="11">
        <f>(N127-MAX($N$3:$N127))/MAX($N$3:$N127)</f>
        <v>-5.324520726751035E-2</v>
      </c>
      <c r="P128" s="11">
        <f t="shared" si="27"/>
        <v>4.0669143954727982E-3</v>
      </c>
      <c r="Q128" s="11"/>
      <c r="R128" s="1">
        <f t="shared" si="33"/>
        <v>1.3936655685280317</v>
      </c>
      <c r="S128" s="11">
        <f>(R127-MAX($R$3:$R127))/MAX($R$3:$R127)</f>
        <v>-1.7420758739836555E-2</v>
      </c>
      <c r="T128" s="11">
        <f t="shared" si="28"/>
        <v>-2.3708438006696531E-3</v>
      </c>
      <c r="W128" s="28"/>
      <c r="AH128" s="28"/>
      <c r="AI128" s="28"/>
    </row>
    <row r="129" spans="1:35" x14ac:dyDescent="0.35">
      <c r="A129" s="2">
        <v>43312</v>
      </c>
      <c r="B129" s="35">
        <v>3.014972869323973E-2</v>
      </c>
      <c r="C129" s="35">
        <v>-2.8381118545839361E-3</v>
      </c>
      <c r="D129" s="35">
        <v>-2.896750553830985E-3</v>
      </c>
      <c r="E129" s="35">
        <v>-9.1898590413961312E-3</v>
      </c>
      <c r="F129" s="35">
        <v>1.543603895370416E-3</v>
      </c>
      <c r="G129" s="35">
        <v>6.2870328724797808E-3</v>
      </c>
      <c r="H129" s="35">
        <v>-4.2720145755635866E-3</v>
      </c>
      <c r="I129" s="35">
        <v>2.2879875734213911E-3</v>
      </c>
      <c r="J129" s="35">
        <f>HLOOKUP($J$2,'Monthly Returns (strats)'!$D$1:$F$174,'Monthly Returns (strats)'!$A128,FALSE)</f>
        <v>3.5044033986930678E-3</v>
      </c>
      <c r="K129" s="35">
        <f>SUMPRODUCT(B129:J129,'Monthly Analysis'!$C$47:$K$47)</f>
        <v>2.9776952793890376E-2</v>
      </c>
      <c r="L129" s="35">
        <f>SUMPRODUCT(C129:J129,'Monthly Analysis'!$D$48:$K$48)</f>
        <v>-6.9229809879165318E-4</v>
      </c>
      <c r="N129" s="1">
        <f t="shared" si="32"/>
        <v>1.9820108790332938</v>
      </c>
      <c r="O129" s="11">
        <f>(N128-MAX($N$3:$N128))/MAX($N$3:$N128)</f>
        <v>-5.7690127649939985E-2</v>
      </c>
      <c r="P129" s="11">
        <f t="shared" si="27"/>
        <v>2.5552407287294132E-2</v>
      </c>
      <c r="Q129" s="11"/>
      <c r="R129" s="1">
        <f t="shared" si="33"/>
        <v>1.3927007365045883</v>
      </c>
      <c r="S129" s="11">
        <f>(R128-MAX($R$3:$R128))/MAX($R$3:$R128)</f>
        <v>-1.6066204372776526E-2</v>
      </c>
      <c r="T129" s="11">
        <f t="shared" si="28"/>
        <v>-5.4892757267310799E-4</v>
      </c>
      <c r="W129" s="28"/>
      <c r="AH129" s="28"/>
      <c r="AI129" s="28"/>
    </row>
    <row r="130" spans="1:35" x14ac:dyDescent="0.35">
      <c r="A130" s="2">
        <v>43343</v>
      </c>
      <c r="B130" s="35">
        <v>7.8811881188118882E-3</v>
      </c>
      <c r="C130" s="35">
        <v>4.1889532190555467E-3</v>
      </c>
      <c r="D130" s="35">
        <v>-2.3969684266144098E-3</v>
      </c>
      <c r="E130" s="35">
        <v>-5.3345047792155986E-3</v>
      </c>
      <c r="F130" s="35">
        <v>9.2366925753597177E-3</v>
      </c>
      <c r="G130" s="35">
        <v>-5.7716412254535943E-3</v>
      </c>
      <c r="H130" s="35">
        <v>1.458594556207782E-3</v>
      </c>
      <c r="I130" s="35">
        <v>1.919811401395588E-3</v>
      </c>
      <c r="J130" s="35">
        <f>HLOOKUP($J$2,'Monthly Returns (strats)'!$D$1:$F$174,'Monthly Returns (strats)'!$A129,FALSE)</f>
        <v>-8.4074121175518046E-3</v>
      </c>
      <c r="K130" s="35">
        <f>SUMPRODUCT(B130:J130,'Monthly Analysis'!$C$47:$K$47)</f>
        <v>7.6814991371310934E-3</v>
      </c>
      <c r="L130" s="35">
        <f>SUMPRODUCT(C130:J130,'Monthly Analysis'!$D$48:$K$48)</f>
        <v>-3.7085096597861561E-4</v>
      </c>
      <c r="N130" s="1">
        <f t="shared" si="32"/>
        <v>1.9972356938903724</v>
      </c>
      <c r="O130" s="11">
        <f>(N129-MAX($N$3:$N129))/MAX($N$3:$N129)</f>
        <v>-2.9631011063755274E-2</v>
      </c>
      <c r="P130" s="11">
        <f t="shared" si="27"/>
        <v>3.281534457861035E-2</v>
      </c>
      <c r="Q130" s="11"/>
      <c r="R130" s="1">
        <f t="shared" si="33"/>
        <v>1.3921842520911363</v>
      </c>
      <c r="S130" s="11">
        <f>(R129-MAX($R$3:$R129))/MAX($R$3:$R129)</f>
        <v>-1.6747379868826174E-2</v>
      </c>
      <c r="T130" s="11">
        <f t="shared" si="28"/>
        <v>3.1421250731655803E-4</v>
      </c>
      <c r="W130" s="28"/>
      <c r="AH130" s="28"/>
      <c r="AI130" s="28"/>
    </row>
    <row r="131" spans="1:35" x14ac:dyDescent="0.35">
      <c r="A131" s="2">
        <v>43373</v>
      </c>
      <c r="B131" s="35">
        <v>4.3223702306574019E-3</v>
      </c>
      <c r="C131" s="35">
        <v>-7.7076601295587022E-3</v>
      </c>
      <c r="D131" s="35">
        <v>-3.3286927800479932E-4</v>
      </c>
      <c r="E131" s="35">
        <v>-2.78941941902211E-3</v>
      </c>
      <c r="F131" s="35">
        <v>-6.9738282088542044E-3</v>
      </c>
      <c r="G131" s="35">
        <v>4.5542057992826726E-3</v>
      </c>
      <c r="H131" s="35">
        <v>-3.3301035041154452E-3</v>
      </c>
      <c r="I131" s="35">
        <v>1.1780380331690619E-2</v>
      </c>
      <c r="J131" s="35">
        <f>HLOOKUP($J$2,'Monthly Returns (strats)'!$D$1:$F$174,'Monthly Returns (strats)'!$A130,FALSE)</f>
        <v>-3.395010998517245E-3</v>
      </c>
      <c r="K131" s="35">
        <f>SUMPRODUCT(B131:J131,'Monthly Analysis'!$C$47:$K$47)</f>
        <v>4.0083364153300789E-3</v>
      </c>
      <c r="L131" s="35">
        <f>SUMPRODUCT(C131:J131,'Monthly Analysis'!$D$48:$K$48)</f>
        <v>-5.8320565703645871E-4</v>
      </c>
      <c r="N131" s="1">
        <f t="shared" si="32"/>
        <v>2.0052412864521902</v>
      </c>
      <c r="O131" s="11">
        <f>(N130-MAX($N$3:$N130))/MAX($N$3:$N130)</f>
        <v>-2.2177122512542776E-2</v>
      </c>
      <c r="P131" s="11">
        <f t="shared" si="27"/>
        <v>4.1846582893831918E-2</v>
      </c>
      <c r="Q131" s="11"/>
      <c r="R131" s="1">
        <f t="shared" si="33"/>
        <v>1.3913723223596797</v>
      </c>
      <c r="S131" s="11">
        <f>(R130-MAX($R$3:$R130))/MAX($R$3:$R130)</f>
        <v>-1.7112020052802913E-2</v>
      </c>
      <c r="T131" s="11">
        <f t="shared" si="28"/>
        <v>-1.6454780975712069E-3</v>
      </c>
      <c r="W131" s="28"/>
      <c r="AH131" s="28"/>
      <c r="AI131" s="28"/>
    </row>
    <row r="132" spans="1:35" x14ac:dyDescent="0.35">
      <c r="A132" s="2">
        <v>43404</v>
      </c>
      <c r="B132" s="35">
        <v>-7.4924684064321734E-2</v>
      </c>
      <c r="C132" s="35">
        <v>-6.4435188792161258E-3</v>
      </c>
      <c r="D132" s="35">
        <v>7.3448790969432576E-3</v>
      </c>
      <c r="E132" s="35">
        <v>2.1806781230029101E-2</v>
      </c>
      <c r="F132" s="35">
        <v>5.5844537037363588E-3</v>
      </c>
      <c r="G132" s="35">
        <v>2.4010351302181879E-2</v>
      </c>
      <c r="H132" s="35">
        <v>-1.8661640276636641E-2</v>
      </c>
      <c r="I132" s="35">
        <v>2.7428663889505259E-3</v>
      </c>
      <c r="J132" s="35">
        <f>HLOOKUP($J$2,'Monthly Returns (strats)'!$D$1:$F$174,'Monthly Returns (strats)'!$A131,FALSE)</f>
        <v>-6.7446026182924612E-3</v>
      </c>
      <c r="K132" s="35">
        <f>SUMPRODUCT(B132:J132,'Monthly Analysis'!$C$47:$K$47)</f>
        <v>-7.1167428584432854E-2</v>
      </c>
      <c r="L132" s="35">
        <f>SUMPRODUCT(C132:J132,'Monthly Analysis'!$D$48:$K$48)</f>
        <v>6.9777601769364875E-3</v>
      </c>
      <c r="N132" s="1">
        <f t="shared" ref="N132:N163" si="35">+(K132+1)*N131</f>
        <v>1.8625334204040478</v>
      </c>
      <c r="O132" s="11">
        <f>(N131-MAX($N$3:$N131))/MAX($N$3:$N131)</f>
        <v>-1.8257679464966932E-2</v>
      </c>
      <c r="P132" s="11">
        <f t="shared" si="27"/>
        <v>-6.0280929783553927E-2</v>
      </c>
      <c r="Q132" s="11"/>
      <c r="R132" s="1">
        <f t="shared" ref="R132:R163" si="36">+(L132+1)*R131</f>
        <v>1.4010809847419328</v>
      </c>
      <c r="S132" s="11">
        <f>(R131-MAX($R$3:$R131))/MAX($R$3:$R131)</f>
        <v>-1.7685245882941243E-2</v>
      </c>
      <c r="T132" s="11">
        <f t="shared" si="28"/>
        <v>6.0172641671587535E-3</v>
      </c>
      <c r="W132" s="28"/>
      <c r="AH132" s="28"/>
      <c r="AI132" s="28"/>
    </row>
    <row r="133" spans="1:35" x14ac:dyDescent="0.35">
      <c r="A133" s="2">
        <v>43434</v>
      </c>
      <c r="B133" s="35">
        <v>1.463373371679921E-2</v>
      </c>
      <c r="C133" s="35">
        <v>-1.486586371260423E-3</v>
      </c>
      <c r="D133" s="35">
        <v>-7.2529738288452661E-3</v>
      </c>
      <c r="E133" s="35">
        <v>-6.3889281367557338E-4</v>
      </c>
      <c r="F133" s="35">
        <v>1.6355033449461881E-3</v>
      </c>
      <c r="G133" s="35">
        <v>3.9522312055255693E-3</v>
      </c>
      <c r="H133" s="35">
        <v>-1.011065073507544E-2</v>
      </c>
      <c r="I133" s="35">
        <v>6.6789812456414799E-3</v>
      </c>
      <c r="J133" s="35">
        <f>HLOOKUP($J$2,'Monthly Returns (strats)'!$D$1:$F$174,'Monthly Returns (strats)'!$A132,FALSE)</f>
        <v>-5.3407397926240607E-3</v>
      </c>
      <c r="K133" s="35">
        <f>SUMPRODUCT(B133:J133,'Monthly Analysis'!$C$47:$K$47)</f>
        <v>1.4316578851033039E-2</v>
      </c>
      <c r="L133" s="35">
        <f>SUMPRODUCT(C133:J133,'Monthly Analysis'!$D$48:$K$48)</f>
        <v>-5.8900189356574767E-4</v>
      </c>
      <c r="N133" s="1">
        <f t="shared" si="35"/>
        <v>1.8891985269799467</v>
      </c>
      <c r="O133" s="11">
        <f>(N132-MAX($N$3:$N132))/MAX($N$3:$N132)</f>
        <v>-8.812575594995925E-2</v>
      </c>
      <c r="P133" s="11">
        <f t="shared" si="27"/>
        <v>-5.409334874242222E-2</v>
      </c>
      <c r="Q133" s="11"/>
      <c r="R133" s="1">
        <f t="shared" si="36"/>
        <v>1.4002557453888809</v>
      </c>
      <c r="S133" s="11">
        <f>(R132-MAX($R$3:$R132))/MAX($R$3:$R132)</f>
        <v>-1.0830889110446013E-2</v>
      </c>
      <c r="T133" s="11">
        <f t="shared" si="28"/>
        <v>5.7977191493301383E-3</v>
      </c>
      <c r="W133" s="28"/>
      <c r="AH133" s="28"/>
      <c r="AI133" s="28"/>
    </row>
    <row r="134" spans="1:35" x14ac:dyDescent="0.35">
      <c r="A134" s="2">
        <v>43465</v>
      </c>
      <c r="B134" s="35">
        <v>-7.0446019174656094E-2</v>
      </c>
      <c r="C134" s="35">
        <v>-1.280723544742879E-2</v>
      </c>
      <c r="D134" s="35">
        <v>6.5563275735518456E-3</v>
      </c>
      <c r="E134" s="35">
        <v>1.6592571287071589E-2</v>
      </c>
      <c r="F134" s="35">
        <v>-9.4374765620420017E-3</v>
      </c>
      <c r="G134" s="35">
        <v>-8.1856292525054331E-3</v>
      </c>
      <c r="H134" s="35">
        <v>1.722919521748079E-3</v>
      </c>
      <c r="I134" s="35">
        <v>-5.9638096672464773E-3</v>
      </c>
      <c r="J134" s="35">
        <f>HLOOKUP($J$2,'Monthly Returns (strats)'!$D$1:$F$174,'Monthly Returns (strats)'!$A133,FALSE)</f>
        <v>1.2285004992593549E-2</v>
      </c>
      <c r="K134" s="35">
        <f>SUMPRODUCT(B134:J134,'Monthly Analysis'!$C$47:$K$47)</f>
        <v>-7.0833168236077451E-2</v>
      </c>
      <c r="L134" s="35">
        <f>SUMPRODUCT(C134:J134,'Monthly Analysis'!$D$48:$K$48)</f>
        <v>-7.1899111406821623E-4</v>
      </c>
      <c r="N134" s="1">
        <f t="shared" si="35"/>
        <v>1.7553806098870264</v>
      </c>
      <c r="O134" s="11">
        <f>(N133-MAX($N$3:$N133))/MAX($N$3:$N133)</f>
        <v>-7.5070836432790652E-2</v>
      </c>
      <c r="P134" s="11">
        <f t="shared" si="27"/>
        <v>-0.12460379618815576</v>
      </c>
      <c r="Q134" s="11"/>
      <c r="R134" s="1">
        <f t="shared" si="36"/>
        <v>1.3992489739505232</v>
      </c>
      <c r="S134" s="11">
        <f>(R133-MAX($R$3:$R133))/MAX($R$3:$R133)</f>
        <v>-1.1413511589816664E-2</v>
      </c>
      <c r="T134" s="11">
        <f t="shared" si="28"/>
        <v>5.6610667499015221E-3</v>
      </c>
      <c r="W134" s="28"/>
      <c r="AH134" s="28"/>
      <c r="AI134" s="28"/>
    </row>
    <row r="135" spans="1:35" x14ac:dyDescent="0.35">
      <c r="A135" s="2">
        <v>43496</v>
      </c>
      <c r="B135" s="35">
        <v>7.896860986547094E-2</v>
      </c>
      <c r="C135" s="35">
        <v>-2.8672198422187161E-3</v>
      </c>
      <c r="D135" s="35">
        <v>-1.159622122190718E-2</v>
      </c>
      <c r="E135" s="35">
        <v>-2.2830514056816579E-2</v>
      </c>
      <c r="F135" s="35">
        <v>1.0804295350843559E-2</v>
      </c>
      <c r="G135" s="35">
        <v>-5.0187008625295348E-3</v>
      </c>
      <c r="H135" s="35">
        <v>1.5279105874127291E-2</v>
      </c>
      <c r="I135" s="35">
        <v>-1.864903598181067E-3</v>
      </c>
      <c r="J135" s="35">
        <f>HLOOKUP($J$2,'Monthly Returns (strats)'!$D$1:$F$174,'Monthly Returns (strats)'!$A134,FALSE)</f>
        <v>-1.2166141834409011E-2</v>
      </c>
      <c r="K135" s="35">
        <f>SUMPRODUCT(B135:J135,'Monthly Analysis'!$C$47:$K$47)</f>
        <v>7.6004331866627958E-2</v>
      </c>
      <c r="L135" s="35">
        <f>SUMPRODUCT(C135:J135,'Monthly Analysis'!$D$48:$K$48)</f>
        <v>-5.5050877121369983E-3</v>
      </c>
      <c r="N135" s="1">
        <f t="shared" si="35"/>
        <v>1.8887971403131236</v>
      </c>
      <c r="O135" s="11">
        <f>(N134-MAX($N$3:$N134))/MAX($N$3:$N134)</f>
        <v>-0.14058649948220123</v>
      </c>
      <c r="P135" s="11">
        <f t="shared" ref="P135:P153" si="37">+N135/N132-1</f>
        <v>1.4101073098263361E-2</v>
      </c>
      <c r="Q135" s="11"/>
      <c r="R135" s="1">
        <f t="shared" si="36"/>
        <v>1.3915459856178078</v>
      </c>
      <c r="S135" s="11">
        <f>(R134-MAX($R$3:$R134))/MAX($R$3:$R134)</f>
        <v>-1.2124296490471578E-2</v>
      </c>
      <c r="T135" s="11">
        <f t="shared" ref="T135:T153" si="38">+R135/R132-1</f>
        <v>-6.8054589477432037E-3</v>
      </c>
      <c r="W135" s="28"/>
      <c r="AH135" s="28"/>
      <c r="AI135" s="28"/>
    </row>
    <row r="136" spans="1:35" x14ac:dyDescent="0.35">
      <c r="A136" s="2">
        <v>43524</v>
      </c>
      <c r="B136" s="35">
        <v>2.676530485017237E-2</v>
      </c>
      <c r="C136" s="35">
        <v>-3.234596199711004E-3</v>
      </c>
      <c r="D136" s="35">
        <v>-6.9247211620959703E-4</v>
      </c>
      <c r="E136" s="35">
        <v>-6.444682232947474E-3</v>
      </c>
      <c r="F136" s="35">
        <v>7.8090714671523401E-3</v>
      </c>
      <c r="G136" s="35">
        <v>-8.78387449415996E-3</v>
      </c>
      <c r="H136" s="35">
        <v>1.179267841208365E-3</v>
      </c>
      <c r="I136" s="35">
        <v>4.0653482303681489E-3</v>
      </c>
      <c r="J136" s="35">
        <f>HLOOKUP($J$2,'Monthly Returns (strats)'!$D$1:$F$174,'Monthly Returns (strats)'!$A135,FALSE)</f>
        <v>6.3687824768576817E-3</v>
      </c>
      <c r="K136" s="35">
        <f>SUMPRODUCT(B136:J136,'Monthly Analysis'!$C$47:$K$47)</f>
        <v>2.6459526759723979E-2</v>
      </c>
      <c r="L136" s="35">
        <f>SUMPRODUCT(C136:J136,'Monthly Analysis'!$D$48:$K$48)</f>
        <v>-5.6787359654700178E-4</v>
      </c>
      <c r="N136" s="1">
        <f t="shared" si="35"/>
        <v>1.9387738187909289</v>
      </c>
      <c r="O136" s="11">
        <f>(N135-MAX($N$3:$N135))/MAX($N$3:$N135)</f>
        <v>-7.5267350578186051E-2</v>
      </c>
      <c r="P136" s="11">
        <f t="shared" si="37"/>
        <v>2.6241441067727633E-2</v>
      </c>
      <c r="Q136" s="11"/>
      <c r="R136" s="1">
        <f t="shared" si="36"/>
        <v>1.3907557633941945</v>
      </c>
      <c r="S136" s="11">
        <f>(R135-MAX($R$3:$R135))/MAX($R$3:$R135)</f>
        <v>-1.7562638886980571E-2</v>
      </c>
      <c r="T136" s="11">
        <f t="shared" si="38"/>
        <v>-6.7844620712825821E-3</v>
      </c>
      <c r="AH136" s="28"/>
      <c r="AI136" s="28"/>
    </row>
    <row r="137" spans="1:35" x14ac:dyDescent="0.35">
      <c r="A137" s="2">
        <v>43555</v>
      </c>
      <c r="B137" s="35">
        <v>1.254806719287593E-2</v>
      </c>
      <c r="C137" s="35">
        <v>-7.4961159238073893E-4</v>
      </c>
      <c r="D137" s="35">
        <v>-2.585848792144962E-3</v>
      </c>
      <c r="E137" s="35">
        <v>-3.2831102974262279E-3</v>
      </c>
      <c r="F137" s="35">
        <v>-3.6399178455962852E-3</v>
      </c>
      <c r="G137" s="35">
        <v>2.3218466420282799E-4</v>
      </c>
      <c r="H137" s="35">
        <v>-2.0680314925225479E-4</v>
      </c>
      <c r="I137" s="35">
        <v>-2.7228366209964602E-3</v>
      </c>
      <c r="J137" s="35">
        <f>HLOOKUP($J$2,'Monthly Returns (strats)'!$D$1:$F$174,'Monthly Returns (strats)'!$A136,FALSE)</f>
        <v>4.5874555805855977E-3</v>
      </c>
      <c r="K137" s="35">
        <f>SUMPRODUCT(B137:J137,'Monthly Analysis'!$C$47:$K$47)</f>
        <v>1.1690099832922211E-2</v>
      </c>
      <c r="L137" s="35">
        <f>SUMPRODUCT(C137:J137,'Monthly Analysis'!$D$48:$K$48)</f>
        <v>-1.5933679541997644E-3</v>
      </c>
      <c r="N137" s="1">
        <f t="shared" si="35"/>
        <v>1.9614382782860507</v>
      </c>
      <c r="O137" s="11">
        <f>(N136-MAX($N$3:$N136))/MAX($N$3:$N136)</f>
        <v>-5.0799362295219079E-2</v>
      </c>
      <c r="P137" s="11">
        <f t="shared" si="37"/>
        <v>0.11738631909138264</v>
      </c>
      <c r="Q137" s="11"/>
      <c r="R137" s="1">
        <f t="shared" si="36"/>
        <v>1.3885397777286836</v>
      </c>
      <c r="S137" s="11">
        <f>(R136-MAX($R$3:$R136))/MAX($R$3:$R136)</f>
        <v>-1.8120539124617988E-2</v>
      </c>
      <c r="T137" s="11">
        <f t="shared" si="38"/>
        <v>-7.6535315881662846E-3</v>
      </c>
      <c r="AH137" s="28"/>
      <c r="AI137" s="28"/>
    </row>
    <row r="138" spans="1:35" x14ac:dyDescent="0.35">
      <c r="A138" s="2">
        <v>43585</v>
      </c>
      <c r="B138" s="35">
        <v>3.3779732160703617E-2</v>
      </c>
      <c r="C138" s="35">
        <v>8.5060044163465243E-3</v>
      </c>
      <c r="D138" s="35">
        <v>-2.9032880432766639E-4</v>
      </c>
      <c r="E138" s="35">
        <v>-6.3685951374957686E-3</v>
      </c>
      <c r="F138" s="35">
        <v>-1.9059067258636299E-2</v>
      </c>
      <c r="G138" s="35">
        <v>1.354096140824268E-4</v>
      </c>
      <c r="H138" s="35">
        <v>7.9759339262164275E-4</v>
      </c>
      <c r="I138" s="35">
        <v>7.0828676824820757E-3</v>
      </c>
      <c r="J138" s="35">
        <f>HLOOKUP($J$2,'Monthly Returns (strats)'!$D$1:$F$174,'Monthly Returns (strats)'!$A137,FALSE)</f>
        <v>5.5040710871385734E-3</v>
      </c>
      <c r="K138" s="35">
        <f>SUMPRODUCT(B138:J138,'Monthly Analysis'!$C$47:$K$47)</f>
        <v>3.3232435407095473E-2</v>
      </c>
      <c r="L138" s="35">
        <f>SUMPRODUCT(C138:J138,'Monthly Analysis'!$D$48:$K$48)</f>
        <v>-1.0164082567008465E-3</v>
      </c>
      <c r="N138" s="1">
        <f t="shared" si="35"/>
        <v>2.0266216491741962</v>
      </c>
      <c r="O138" s="11">
        <f>(N137-MAX($N$3:$N137))/MAX($N$3:$N137)</f>
        <v>-3.9703112078976782E-2</v>
      </c>
      <c r="P138" s="11">
        <f t="shared" si="37"/>
        <v>7.2969460785092144E-2</v>
      </c>
      <c r="Q138" s="11"/>
      <c r="R138" s="1">
        <f t="shared" si="36"/>
        <v>1.3871284544338427</v>
      </c>
      <c r="S138" s="11">
        <f>(R137-MAX($R$3:$R137))/MAX($R$3:$R137)</f>
        <v>-1.9685034392463698E-2</v>
      </c>
      <c r="T138" s="11">
        <f t="shared" si="38"/>
        <v>-3.1745491917781754E-3</v>
      </c>
      <c r="AH138" s="28"/>
      <c r="AI138" s="28"/>
    </row>
    <row r="139" spans="1:35" x14ac:dyDescent="0.35">
      <c r="A139" s="2">
        <v>43616</v>
      </c>
      <c r="B139" s="35">
        <v>-5.9319412219644319E-2</v>
      </c>
      <c r="C139" s="35">
        <v>-2.4830085002489399E-2</v>
      </c>
      <c r="D139" s="35">
        <v>-7.1517710097191989E-3</v>
      </c>
      <c r="E139" s="35">
        <v>1.2757180260787541E-2</v>
      </c>
      <c r="F139" s="35">
        <v>2.4546524386019199E-2</v>
      </c>
      <c r="G139" s="35">
        <v>1.015434606011389E-3</v>
      </c>
      <c r="H139" s="35">
        <v>1.8127278476355979E-2</v>
      </c>
      <c r="I139" s="35">
        <v>-1.08397443944005E-2</v>
      </c>
      <c r="J139" s="35">
        <f>HLOOKUP($J$2,'Monthly Returns (strats)'!$D$1:$F$174,'Monthly Returns (strats)'!$A138,FALSE)</f>
        <v>-1.045489166883296E-2</v>
      </c>
      <c r="K139" s="35">
        <f>SUMPRODUCT(B139:J139,'Monthly Analysis'!$C$47:$K$47)</f>
        <v>-5.9856799152071108E-2</v>
      </c>
      <c r="L139" s="35">
        <f>SUMPRODUCT(C139:J139,'Monthly Analysis'!$D$48:$K$48)</f>
        <v>-9.9800430307832224E-4</v>
      </c>
      <c r="N139" s="1">
        <f t="shared" si="35"/>
        <v>1.9053145641623372</v>
      </c>
      <c r="O139" s="11">
        <f>(N138-MAX($N$3:$N138))/MAX($N$3:$N138)</f>
        <v>-7.7901077795066841E-3</v>
      </c>
      <c r="P139" s="11">
        <f t="shared" si="37"/>
        <v>-1.7257946390805801E-2</v>
      </c>
      <c r="Q139" s="11"/>
      <c r="R139" s="1">
        <f t="shared" si="36"/>
        <v>1.3857440942673953</v>
      </c>
      <c r="S139" s="11">
        <f>(R138-MAX($R$3:$R138))/MAX($R$3:$R138)</f>
        <v>-2.0681434617674573E-2</v>
      </c>
      <c r="T139" s="11">
        <f t="shared" si="38"/>
        <v>-3.6035580500259901E-3</v>
      </c>
      <c r="AH139" s="28"/>
      <c r="AI139" s="28"/>
    </row>
    <row r="140" spans="1:35" x14ac:dyDescent="0.35">
      <c r="A140" s="2">
        <v>43646</v>
      </c>
      <c r="B140" s="35">
        <v>6.5485488777439871E-2</v>
      </c>
      <c r="C140" s="35">
        <v>1.322943028435963E-2</v>
      </c>
      <c r="D140" s="35">
        <v>-1.6933519116091309E-3</v>
      </c>
      <c r="E140" s="35">
        <v>-9.7575272020716808E-3</v>
      </c>
      <c r="F140" s="35">
        <v>-2.1515882325601011E-2</v>
      </c>
      <c r="G140" s="35">
        <v>8.9847259658581979E-3</v>
      </c>
      <c r="H140" s="35">
        <v>-7.4172673498466013E-3</v>
      </c>
      <c r="I140" s="35">
        <v>7.7680358953529536E-3</v>
      </c>
      <c r="J140" s="35">
        <f>HLOOKUP($J$2,'Monthly Returns (strats)'!$D$1:$F$174,'Monthly Returns (strats)'!$A139,FALSE)</f>
        <v>4.139338730200226E-3</v>
      </c>
      <c r="K140" s="35">
        <f>SUMPRODUCT(B140:J140,'Monthly Analysis'!$C$47:$K$47)</f>
        <v>6.523990764328795E-2</v>
      </c>
      <c r="L140" s="35">
        <f>SUMPRODUCT(C140:J140,'Monthly Analysis'!$D$48:$K$48)</f>
        <v>-4.5607924913926566E-4</v>
      </c>
      <c r="N140" s="1">
        <f t="shared" si="35"/>
        <v>2.0296171103596996</v>
      </c>
      <c r="O140" s="11">
        <f>(N139-MAX($N$3:$N139))/MAX($N$3:$N139)</f>
        <v>-6.7180616014846858E-2</v>
      </c>
      <c r="P140" s="11">
        <f t="shared" si="37"/>
        <v>3.4759611265068768E-2</v>
      </c>
      <c r="Q140" s="11"/>
      <c r="R140" s="1">
        <f t="shared" si="36"/>
        <v>1.3851120851413827</v>
      </c>
      <c r="S140" s="11">
        <f>(R139-MAX($R$3:$R139))/MAX($R$3:$R139)</f>
        <v>-2.1658798760010641E-2</v>
      </c>
      <c r="T140" s="11">
        <f t="shared" si="38"/>
        <v>-2.4685591599743484E-3</v>
      </c>
      <c r="AH140" s="28"/>
      <c r="AI140" s="28"/>
    </row>
    <row r="141" spans="1:35" x14ac:dyDescent="0.35">
      <c r="A141" s="2">
        <v>43677</v>
      </c>
      <c r="B141" s="35">
        <v>2.9322118908907679E-3</v>
      </c>
      <c r="C141" s="35">
        <v>-4.7088136655163426E-3</v>
      </c>
      <c r="D141" s="35">
        <v>-3.959728716459443E-4</v>
      </c>
      <c r="E141" s="35">
        <v>-2.4799132648783968E-3</v>
      </c>
      <c r="F141" s="35">
        <v>7.5372206831022604E-4</v>
      </c>
      <c r="G141" s="35">
        <v>-7.7844483382645269E-3</v>
      </c>
      <c r="H141" s="35">
        <v>-5.2618972062704614E-3</v>
      </c>
      <c r="I141" s="35">
        <v>3.9355856539855516E-3</v>
      </c>
      <c r="J141" s="35">
        <f>HLOOKUP($J$2,'Monthly Returns (strats)'!$D$1:$F$174,'Monthly Returns (strats)'!$A140,FALSE)</f>
        <v>1.76299744636399E-5</v>
      </c>
      <c r="K141" s="35">
        <f>SUMPRODUCT(B141:J141,'Monthly Analysis'!$C$47:$K$47)</f>
        <v>2.0025585870248669E-3</v>
      </c>
      <c r="L141" s="35">
        <f>SUMPRODUCT(C141:J141,'Monthly Analysis'!$D$48:$K$48)</f>
        <v>-1.7264989928938163E-3</v>
      </c>
      <c r="N141" s="1">
        <f t="shared" si="35"/>
        <v>2.0336815375324231</v>
      </c>
      <c r="O141" s="11">
        <f>(N140-MAX($N$3:$N140))/MAX($N$3:$N140)</f>
        <v>-6.3235655557866829E-3</v>
      </c>
      <c r="P141" s="11">
        <f t="shared" si="37"/>
        <v>3.4835749243593561E-3</v>
      </c>
      <c r="Q141" s="11"/>
      <c r="R141" s="1">
        <f t="shared" si="36"/>
        <v>1.3827206905213412</v>
      </c>
      <c r="S141" s="11">
        <f>(R140-MAX($R$3:$R140))/MAX($R$3:$R140)</f>
        <v>-2.2104999880474135E-2</v>
      </c>
      <c r="T141" s="11">
        <f t="shared" si="38"/>
        <v>-3.1776176881185281E-3</v>
      </c>
      <c r="AH141" s="28"/>
      <c r="AI141" s="28"/>
    </row>
    <row r="142" spans="1:35" x14ac:dyDescent="0.35">
      <c r="A142" s="2">
        <v>43708</v>
      </c>
      <c r="B142" s="35">
        <v>-2.3735333718022611E-2</v>
      </c>
      <c r="C142" s="35">
        <v>2.0229747073262191E-2</v>
      </c>
      <c r="D142" s="35">
        <v>-1.033589553412884E-2</v>
      </c>
      <c r="E142" s="35">
        <v>5.1787213385487973E-3</v>
      </c>
      <c r="F142" s="35">
        <v>2.1642457718059359E-2</v>
      </c>
      <c r="G142" s="35">
        <v>-4.8539941713469092E-3</v>
      </c>
      <c r="H142" s="35">
        <v>2.263555774315984E-2</v>
      </c>
      <c r="I142" s="35">
        <v>-9.2579167563885973E-3</v>
      </c>
      <c r="J142" s="35">
        <f>HLOOKUP($J$2,'Monthly Returns (strats)'!$D$1:$F$174,'Monthly Returns (strats)'!$A141,FALSE)</f>
        <v>6.5345471753821549E-3</v>
      </c>
      <c r="K142" s="35">
        <f>SUMPRODUCT(B142:J142,'Monthly Analysis'!$C$47:$K$47)</f>
        <v>-2.1508771502026087E-2</v>
      </c>
      <c r="L142" s="35">
        <f>SUMPRODUCT(C142:J142,'Monthly Analysis'!$D$48:$K$48)</f>
        <v>4.1350441154221172E-3</v>
      </c>
      <c r="N142" s="1">
        <f t="shared" si="35"/>
        <v>1.989939546033749</v>
      </c>
      <c r="O142" s="11">
        <f>(N141-MAX($N$3:$N141))/MAX($N$3:$N141)</f>
        <v>-4.3336702792661367E-3</v>
      </c>
      <c r="P142" s="11">
        <f t="shared" si="37"/>
        <v>4.4415228573354559E-2</v>
      </c>
      <c r="Q142" s="11"/>
      <c r="R142" s="1">
        <f t="shared" si="36"/>
        <v>1.388438301575954</v>
      </c>
      <c r="S142" s="11">
        <f>(R141-MAX($R$3:$R141))/MAX($R$3:$R141)</f>
        <v>-2.3793334613336336E-2</v>
      </c>
      <c r="T142" s="11">
        <f t="shared" si="38"/>
        <v>1.9442314924553727E-3</v>
      </c>
      <c r="AH142" s="28"/>
      <c r="AI142" s="28"/>
    </row>
    <row r="143" spans="1:35" x14ac:dyDescent="0.35">
      <c r="A143" s="2">
        <v>43738</v>
      </c>
      <c r="B143" s="35">
        <v>2.1041847269288368E-2</v>
      </c>
      <c r="C143" s="35">
        <v>-7.3027003369740004E-3</v>
      </c>
      <c r="D143" s="35">
        <v>-1.8234378474538679E-3</v>
      </c>
      <c r="E143" s="35">
        <v>-2.7105296734676321E-3</v>
      </c>
      <c r="F143" s="35">
        <v>-1.4108737699590229E-2</v>
      </c>
      <c r="G143" s="35">
        <v>5.498288451654787E-3</v>
      </c>
      <c r="H143" s="35">
        <v>-9.8393901217119772E-4</v>
      </c>
      <c r="I143" s="35">
        <v>1.3945968547556699E-2</v>
      </c>
      <c r="J143" s="35">
        <f>HLOOKUP($J$2,'Monthly Returns (strats)'!$D$1:$F$174,'Monthly Returns (strats)'!$A142,FALSE)</f>
        <v>2.3603709608956969E-3</v>
      </c>
      <c r="K143" s="35">
        <f>SUMPRODUCT(B143:J143,'Monthly Analysis'!$C$47:$K$47)</f>
        <v>2.0578554400616622E-2</v>
      </c>
      <c r="L143" s="35">
        <f>SUMPRODUCT(C143:J143,'Monthly Analysis'!$D$48:$K$48)</f>
        <v>-8.6040104181895195E-4</v>
      </c>
      <c r="N143" s="1">
        <f t="shared" si="35"/>
        <v>2.0308896252357425</v>
      </c>
      <c r="O143" s="11">
        <f>(N142-MAX($N$3:$N142))/MAX($N$3:$N142)</f>
        <v>-2.5749229857490417E-2</v>
      </c>
      <c r="P143" s="11">
        <f t="shared" si="37"/>
        <v>6.2697287559698722E-4</v>
      </c>
      <c r="Q143" s="11"/>
      <c r="R143" s="1">
        <f t="shared" si="36"/>
        <v>1.3872436878147767</v>
      </c>
      <c r="S143" s="11">
        <f>(R142-MAX($R$3:$R142))/MAX($R$3:$R142)</f>
        <v>-1.9756676986193218E-2</v>
      </c>
      <c r="T143" s="11">
        <f t="shared" si="38"/>
        <v>1.5389387590076797E-3</v>
      </c>
      <c r="AH143" s="28"/>
      <c r="AI143" s="28"/>
    </row>
    <row r="144" spans="1:35" x14ac:dyDescent="0.35">
      <c r="A144" s="2">
        <v>43769</v>
      </c>
      <c r="B144" s="35">
        <v>2.7361840074096921E-2</v>
      </c>
      <c r="C144" s="35">
        <v>-7.5359057722678147E-3</v>
      </c>
      <c r="D144" s="35">
        <v>-3.635525961542041E-3</v>
      </c>
      <c r="E144" s="35">
        <v>-2.9792238267978281E-3</v>
      </c>
      <c r="F144" s="35">
        <v>-1.303271732133663E-2</v>
      </c>
      <c r="G144" s="35">
        <v>-8.0142733146881806E-3</v>
      </c>
      <c r="H144" s="35">
        <v>-8.626832484139535E-3</v>
      </c>
      <c r="I144" s="35">
        <v>-2.904878704725345E-3</v>
      </c>
      <c r="J144" s="35">
        <f>HLOOKUP($J$2,'Monthly Returns (strats)'!$D$1:$F$174,'Monthly Returns (strats)'!$A143,FALSE)</f>
        <v>3.6652498821649888E-3</v>
      </c>
      <c r="K144" s="35">
        <f>SUMPRODUCT(B144:J144,'Monthly Analysis'!$C$47:$K$47)</f>
        <v>2.4336033183966474E-2</v>
      </c>
      <c r="L144" s="35">
        <f>SUMPRODUCT(C144:J144,'Monthly Analysis'!$D$48:$K$48)</f>
        <v>-5.6193556530993918E-3</v>
      </c>
      <c r="N144" s="1">
        <f t="shared" si="35"/>
        <v>2.0803134225484525</v>
      </c>
      <c r="O144" s="11">
        <f>(N143-MAX($N$3:$N143))/MAX($N$3:$N143)</f>
        <v>-5.7005573842703388E-3</v>
      </c>
      <c r="P144" s="11">
        <f t="shared" si="37"/>
        <v>2.2929787262862433E-2</v>
      </c>
      <c r="Q144" s="11"/>
      <c r="R144" s="1">
        <f t="shared" si="36"/>
        <v>1.3794482721554284</v>
      </c>
      <c r="S144" s="11">
        <f>(R143-MAX($R$3:$R143))/MAX($R$3:$R143)</f>
        <v>-2.0600079362550417E-2</v>
      </c>
      <c r="T144" s="11">
        <f t="shared" si="38"/>
        <v>-2.3666517673058829E-3</v>
      </c>
      <c r="AH144" s="28"/>
      <c r="AI144" s="28"/>
    </row>
    <row r="145" spans="1:1001" x14ac:dyDescent="0.35">
      <c r="A145" s="2">
        <v>43799</v>
      </c>
      <c r="B145" s="35">
        <v>2.4416813793621591E-2</v>
      </c>
      <c r="C145" s="35">
        <v>1.2780630729587461E-3</v>
      </c>
      <c r="D145" s="35">
        <v>-2.2929822374750941E-4</v>
      </c>
      <c r="E145" s="35">
        <v>-4.3566074953222964E-3</v>
      </c>
      <c r="F145" s="35">
        <v>1.0418138443230441E-2</v>
      </c>
      <c r="G145" s="35">
        <v>-3.1596651727121561E-3</v>
      </c>
      <c r="H145" s="35">
        <v>-6.6526112326525944E-4</v>
      </c>
      <c r="I145" s="35">
        <v>2.927030703338484E-3</v>
      </c>
      <c r="J145" s="35">
        <f>HLOOKUP($J$2,'Monthly Returns (strats)'!$D$1:$F$174,'Monthly Returns (strats)'!$A144,FALSE)</f>
        <v>5.6659179089613154E-4</v>
      </c>
      <c r="K145" s="35">
        <f>SUMPRODUCT(B145:J145,'Monthly Analysis'!$C$47:$K$47)</f>
        <v>2.495045359257856E-2</v>
      </c>
      <c r="L145" s="35">
        <f>SUMPRODUCT(C145:J145,'Monthly Analysis'!$D$48:$K$48)</f>
        <v>9.9104534092008304E-4</v>
      </c>
      <c r="N145" s="1">
        <f t="shared" si="35"/>
        <v>2.1322181860557663</v>
      </c>
      <c r="O145" s="11">
        <f>(N144-MAX($N$3:$N144))/MAX($N$3:$N144)</f>
        <v>0</v>
      </c>
      <c r="P145" s="11">
        <f t="shared" si="37"/>
        <v>7.1498976089801491E-2</v>
      </c>
      <c r="Q145" s="11"/>
      <c r="R145" s="1">
        <f t="shared" si="36"/>
        <v>1.3808153679385884</v>
      </c>
      <c r="S145" s="11">
        <f>(R144-MAX($R$3:$R144))/MAX($R$3:$R144)</f>
        <v>-2.6103675843229465E-2</v>
      </c>
      <c r="T145" s="11">
        <f t="shared" si="38"/>
        <v>-5.4902933956181288E-3</v>
      </c>
      <c r="AH145" s="28"/>
      <c r="AI145" s="28"/>
    </row>
    <row r="146" spans="1:1001" x14ac:dyDescent="0.35">
      <c r="A146" s="2">
        <v>43830</v>
      </c>
      <c r="B146" s="35">
        <v>3.5202229474533553E-2</v>
      </c>
      <c r="C146" s="35">
        <v>-3.726259339892124E-3</v>
      </c>
      <c r="D146" s="35">
        <v>-1.3056818095303899E-3</v>
      </c>
      <c r="E146" s="35">
        <v>-4.7379888087035749E-3</v>
      </c>
      <c r="F146" s="35">
        <v>-2.2949920354017581E-2</v>
      </c>
      <c r="G146" s="35">
        <v>-6.5344178516394402E-3</v>
      </c>
      <c r="H146" s="35">
        <v>-3.6966995213113529E-3</v>
      </c>
      <c r="I146" s="35">
        <v>3.0176346736779051E-3</v>
      </c>
      <c r="J146" s="35">
        <f>HLOOKUP($J$2,'Monthly Returns (strats)'!$D$1:$F$174,'Monthly Returns (strats)'!$A145,FALSE)</f>
        <v>-6.8992521969468701E-4</v>
      </c>
      <c r="K146" s="35">
        <f>SUMPRODUCT(B146:J146,'Monthly Analysis'!$C$47:$K$47)</f>
        <v>3.229206090279025E-2</v>
      </c>
      <c r="L146" s="35">
        <f>SUMPRODUCT(C146:J146,'Monthly Analysis'!$D$48:$K$48)</f>
        <v>-5.4045987760947111E-3</v>
      </c>
      <c r="N146" s="1">
        <f t="shared" si="35"/>
        <v>2.2010719055779164</v>
      </c>
      <c r="O146" s="11">
        <f>(N145-MAX($N$3:$N145))/MAX($N$3:$N145)</f>
        <v>0</v>
      </c>
      <c r="P146" s="11">
        <f t="shared" si="37"/>
        <v>8.3796912558662395E-2</v>
      </c>
      <c r="Q146" s="11"/>
      <c r="R146" s="1">
        <f t="shared" si="36"/>
        <v>1.3733526148910147</v>
      </c>
      <c r="S146" s="11">
        <f>(R145-MAX($R$3:$R145))/MAX($R$3:$R145)</f>
        <v>-2.5138500428634653E-2</v>
      </c>
      <c r="T146" s="11">
        <f t="shared" si="38"/>
        <v>-1.0013433865857846E-2</v>
      </c>
      <c r="AH146" s="28"/>
      <c r="AI146" s="28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</row>
    <row r="147" spans="1:1001" x14ac:dyDescent="0.35">
      <c r="A147" s="2">
        <v>43861</v>
      </c>
      <c r="B147" s="35">
        <v>-1.101625872268075E-2</v>
      </c>
      <c r="C147" s="35">
        <v>-9.2105679404097529E-4</v>
      </c>
      <c r="D147" s="35">
        <v>1.391244687540816E-4</v>
      </c>
      <c r="E147" s="35">
        <v>8.2230473664046677E-4</v>
      </c>
      <c r="F147" s="35">
        <v>5.4578926480965632E-3</v>
      </c>
      <c r="G147" s="35">
        <v>6.0865467682398311E-3</v>
      </c>
      <c r="H147" s="35">
        <v>2.2638135007722049E-3</v>
      </c>
      <c r="I147" s="35">
        <v>1.72636644008155E-3</v>
      </c>
      <c r="J147" s="35">
        <f>HLOOKUP($J$2,'Monthly Returns (strats)'!$D$1:$F$174,'Monthly Returns (strats)'!$A146,FALSE)</f>
        <v>-2.282523137103309E-3</v>
      </c>
      <c r="K147" s="35">
        <f>SUMPRODUCT(B147:J147,'Monthly Analysis'!$C$47:$K$47)</f>
        <v>-1.0033900938711409E-2</v>
      </c>
      <c r="L147" s="35">
        <f>SUMPRODUCT(C147:J147,'Monthly Analysis'!$D$48:$K$48)</f>
        <v>1.8243787416573475E-3</v>
      </c>
      <c r="N147" s="1">
        <f t="shared" si="35"/>
        <v>2.1789865681183671</v>
      </c>
      <c r="O147" s="11">
        <f>(N146-MAX($N$3:$N146))/MAX($N$3:$N146)</f>
        <v>0</v>
      </c>
      <c r="P147" s="11">
        <f t="shared" si="37"/>
        <v>4.7431865073983337E-2</v>
      </c>
      <c r="Q147" s="11"/>
      <c r="R147" s="1">
        <f t="shared" si="36"/>
        <v>1.3758581302064214</v>
      </c>
      <c r="S147" s="11">
        <f>(R146-MAX($R$3:$R146))/MAX($R$3:$R146)</f>
        <v>-3.0407235696079945E-2</v>
      </c>
      <c r="T147" s="11">
        <f t="shared" si="38"/>
        <v>-2.6025926607580185E-3</v>
      </c>
      <c r="AH147" s="28"/>
      <c r="AI147" s="28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</row>
    <row r="148" spans="1:1001" x14ac:dyDescent="0.35">
      <c r="A148" s="2">
        <v>43890</v>
      </c>
      <c r="B148" s="35">
        <v>-8.0766475644699187E-2</v>
      </c>
      <c r="C148" s="35">
        <v>4.0814735880651432E-2</v>
      </c>
      <c r="D148" s="35">
        <v>7.8073222646312779E-2</v>
      </c>
      <c r="E148" s="35">
        <v>1.281342865225343E-2</v>
      </c>
      <c r="F148" s="35">
        <v>-1.4132476333770721E-2</v>
      </c>
      <c r="G148" s="35">
        <v>1.6207407985636909E-2</v>
      </c>
      <c r="H148" s="35">
        <v>-3.5456507859292767E-2</v>
      </c>
      <c r="I148" s="35">
        <v>-1.9519811696924062E-2</v>
      </c>
      <c r="J148" s="35">
        <f>HLOOKUP($J$2,'Monthly Returns (strats)'!$D$1:$F$174,'Monthly Returns (strats)'!$A147,FALSE)</f>
        <v>3.9173409046888708E-2</v>
      </c>
      <c r="K148" s="35">
        <f>SUMPRODUCT(B148:J148,'Monthly Analysis'!$C$47:$K$47)</f>
        <v>-6.9651291771286955E-2</v>
      </c>
      <c r="L148" s="35">
        <f>SUMPRODUCT(C148:J148,'Monthly Analysis'!$D$48:$K$48)</f>
        <v>2.064248433633702E-2</v>
      </c>
      <c r="N148" s="1">
        <f t="shared" si="35"/>
        <v>2.0272173388966395</v>
      </c>
      <c r="O148" s="11">
        <f>(N147-MAX($N$3:$N147))/MAX($N$3:$N147)</f>
        <v>-1.00339009387113E-2</v>
      </c>
      <c r="P148" s="11">
        <f t="shared" si="37"/>
        <v>-4.9244888654364272E-2</v>
      </c>
      <c r="Q148" s="11"/>
      <c r="R148" s="1">
        <f t="shared" si="36"/>
        <v>1.4042592601082295</v>
      </c>
      <c r="S148" s="11">
        <f>(R147-MAX($R$3:$R147))/MAX($R$3:$R147)</f>
        <v>-2.8638331268819036E-2</v>
      </c>
      <c r="T148" s="11">
        <f t="shared" si="38"/>
        <v>1.6978296095183643E-2</v>
      </c>
      <c r="AH148" s="28"/>
      <c r="AI148" s="28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</row>
    <row r="149" spans="1:1001" x14ac:dyDescent="0.35">
      <c r="A149" s="2">
        <v>43921</v>
      </c>
      <c r="B149" s="35">
        <v>-0.13500876680303911</v>
      </c>
      <c r="C149" s="35">
        <v>0.33335361480110309</v>
      </c>
      <c r="D149" s="35">
        <v>0.43271949228861639</v>
      </c>
      <c r="E149" s="35">
        <v>6.400660629193311E-4</v>
      </c>
      <c r="F149" s="35">
        <v>7.2175783752550194E-3</v>
      </c>
      <c r="G149" s="35">
        <v>5.68726295069375E-2</v>
      </c>
      <c r="H149" s="35">
        <v>0.60844340876996705</v>
      </c>
      <c r="I149" s="35">
        <v>9.7783028682561668E-2</v>
      </c>
      <c r="J149" s="35">
        <f>HLOOKUP($J$2,'Monthly Returns (strats)'!$D$1:$F$174,'Monthly Returns (strats)'!$A148,FALSE)</f>
        <v>7.3030367463270629E-2</v>
      </c>
      <c r="K149" s="35">
        <f>SUMPRODUCT(B149:J149,'Monthly Analysis'!$C$47:$K$47)</f>
        <v>-4.0747819209679556E-2</v>
      </c>
      <c r="L149" s="35">
        <f>SUMPRODUCT(C149:J149,'Monthly Analysis'!$D$48:$K$48)</f>
        <v>0.17505604553052487</v>
      </c>
      <c r="N149" s="1">
        <f t="shared" si="35"/>
        <v>1.9446126532725516</v>
      </c>
      <c r="O149" s="11">
        <f>(N148-MAX($N$3:$N148))/MAX($N$3:$N148)</f>
        <v>-7.8986318548111889E-2</v>
      </c>
      <c r="P149" s="11">
        <f t="shared" si="37"/>
        <v>-0.11651561752955475</v>
      </c>
      <c r="Q149" s="11"/>
      <c r="R149" s="1">
        <f t="shared" si="36"/>
        <v>1.6500833330823967</v>
      </c>
      <c r="S149" s="11">
        <f>(R148-MAX($R$3:$R148))/MAX($R$3:$R148)</f>
        <v>-8.5870132371173719E-3</v>
      </c>
      <c r="T149" s="11">
        <f t="shared" si="38"/>
        <v>0.20150012108386495</v>
      </c>
      <c r="AH149" s="28"/>
      <c r="AI149" s="28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</row>
    <row r="150" spans="1:1001" x14ac:dyDescent="0.35">
      <c r="A150" s="2">
        <v>43951</v>
      </c>
      <c r="B150" s="35">
        <v>0.10711711711711699</v>
      </c>
      <c r="C150" s="35">
        <v>5.6350128473343641E-2</v>
      </c>
      <c r="D150" s="35">
        <v>-2.690584066101831E-2</v>
      </c>
      <c r="E150" s="35">
        <v>-1.094402887357826E-2</v>
      </c>
      <c r="F150" s="35">
        <v>-2.1224760603069429E-3</v>
      </c>
      <c r="G150" s="35">
        <v>2.2985790602172429E-3</v>
      </c>
      <c r="H150" s="35">
        <v>4.8381711838347607E-2</v>
      </c>
      <c r="I150" s="35">
        <v>-3.3981213000015991E-3</v>
      </c>
      <c r="J150" s="35">
        <f>HLOOKUP($J$2,'Monthly Returns (strats)'!$D$1:$F$174,'Monthly Returns (strats)'!$A149,FALSE)</f>
        <v>1.623484855336987E-2</v>
      </c>
      <c r="K150" s="35">
        <f>SUMPRODUCT(B150:J150,'Monthly Analysis'!$C$47:$K$47)</f>
        <v>0.10932978117170722</v>
      </c>
      <c r="L150" s="35">
        <f>SUMPRODUCT(C150:J150,'Monthly Analysis'!$D$48:$K$48)</f>
        <v>4.1092332442390026E-3</v>
      </c>
      <c r="N150" s="1">
        <f t="shared" si="35"/>
        <v>2.1572167291185727</v>
      </c>
      <c r="O150" s="11">
        <f>(N149-MAX($N$3:$N149))/MAX($N$3:$N149)</f>
        <v>-0.11651561752955478</v>
      </c>
      <c r="P150" s="11">
        <f t="shared" si="37"/>
        <v>-9.9908091763013518E-3</v>
      </c>
      <c r="Q150" s="11"/>
      <c r="R150" s="1">
        <f t="shared" si="36"/>
        <v>1.6568639103704634</v>
      </c>
      <c r="S150" s="11">
        <f>(R149-MAX($R$3:$R149))/MAX($R$3:$R149)</f>
        <v>0</v>
      </c>
      <c r="T150" s="11">
        <f t="shared" si="38"/>
        <v>0.20424037478477697</v>
      </c>
      <c r="AH150" s="28"/>
      <c r="AI150" s="28"/>
    </row>
    <row r="151" spans="1:1001" x14ac:dyDescent="0.35">
      <c r="A151" s="2">
        <v>43982</v>
      </c>
      <c r="B151" s="35">
        <v>4.3494181788591442E-2</v>
      </c>
      <c r="C151" s="35">
        <v>-1.494497607059331E-3</v>
      </c>
      <c r="D151" s="35">
        <v>-1.315738594259208E-2</v>
      </c>
      <c r="E151" s="35">
        <v>-7.3850868527510771E-3</v>
      </c>
      <c r="F151" s="35">
        <v>1.2372447576220701E-3</v>
      </c>
      <c r="G151" s="35">
        <v>5.2936430960559564E-3</v>
      </c>
      <c r="H151" s="35">
        <v>5.330865421903086E-3</v>
      </c>
      <c r="I151" s="35">
        <v>-2.2750897116867951E-3</v>
      </c>
      <c r="J151" s="35">
        <f>HLOOKUP($J$2,'Monthly Returns (strats)'!$D$1:$F$174,'Monthly Returns (strats)'!$A150,FALSE)</f>
        <v>9.0990331084148668E-3</v>
      </c>
      <c r="K151" s="35">
        <f>SUMPRODUCT(B151:J151,'Monthly Analysis'!$C$47:$K$47)</f>
        <v>4.2325852108870202E-2</v>
      </c>
      <c r="L151" s="35">
        <f>SUMPRODUCT(C151:J151,'Monthly Analysis'!$D$48:$K$48)</f>
        <v>-2.1697551194822962E-3</v>
      </c>
      <c r="N151" s="1">
        <f t="shared" si="35"/>
        <v>2.2485227653620261</v>
      </c>
      <c r="O151" s="11">
        <f>(N150-MAX($N$3:$N150))/MAX($N$3:$N150)</f>
        <v>-1.9924463325440112E-2</v>
      </c>
      <c r="P151" s="11">
        <f t="shared" si="37"/>
        <v>0.109167094331305</v>
      </c>
      <c r="Q151" s="11"/>
      <c r="R151" s="1">
        <f t="shared" si="36"/>
        <v>1.6532689214186518</v>
      </c>
      <c r="S151" s="11">
        <f>(R150-MAX($R$3:$R150))/MAX($R$3:$R150)</f>
        <v>0</v>
      </c>
      <c r="T151" s="11">
        <f t="shared" si="38"/>
        <v>0.17732456419139475</v>
      </c>
      <c r="AH151" s="28"/>
      <c r="AI151" s="28"/>
    </row>
    <row r="152" spans="1:1001" x14ac:dyDescent="0.35">
      <c r="A152" s="2">
        <v>44012</v>
      </c>
      <c r="B152" s="35">
        <v>3.1933559480640923E-2</v>
      </c>
      <c r="C152" s="35">
        <v>5.4536378385123818E-3</v>
      </c>
      <c r="D152" s="35">
        <v>-1.6504781401897931E-2</v>
      </c>
      <c r="E152" s="35">
        <v>-5.871031638571278E-4</v>
      </c>
      <c r="F152" s="35">
        <v>5.4053721773234756E-3</v>
      </c>
      <c r="G152" s="35">
        <v>3.9132590956225677E-3</v>
      </c>
      <c r="H152" s="35">
        <v>-3.43409565433761E-3</v>
      </c>
      <c r="I152" s="35">
        <v>-7.2633546834797811E-3</v>
      </c>
      <c r="J152" s="35">
        <f>HLOOKUP($J$2,'Monthly Returns (strats)'!$D$1:$F$174,'Monthly Returns (strats)'!$A151,FALSE)</f>
        <v>2.3875548546909101E-2</v>
      </c>
      <c r="K152" s="35">
        <f>SUMPRODUCT(B152:J152,'Monthly Analysis'!$C$47:$K$47)</f>
        <v>3.1731258316919322E-2</v>
      </c>
      <c r="L152" s="35">
        <f>SUMPRODUCT(C152:J152,'Monthly Analysis'!$D$48:$K$48)</f>
        <v>-3.7570216119724945E-4</v>
      </c>
      <c r="N152" s="1">
        <f t="shared" si="35"/>
        <v>2.3198712220612023</v>
      </c>
      <c r="O152" s="11">
        <f>(N151-MAX($N$3:$N151))/MAX($N$3:$N151)</f>
        <v>0</v>
      </c>
      <c r="P152" s="11">
        <f t="shared" si="37"/>
        <v>0.1929734274623458</v>
      </c>
      <c r="Q152" s="11"/>
      <c r="R152" s="1">
        <f t="shared" si="36"/>
        <v>1.6526477847118346</v>
      </c>
      <c r="S152" s="11">
        <f>(R151-MAX($R$3:$R151))/MAX($R$3:$R151)</f>
        <v>-2.1697551194822247E-3</v>
      </c>
      <c r="T152" s="11">
        <f t="shared" si="38"/>
        <v>1.5541346173393311E-3</v>
      </c>
      <c r="AH152" s="28"/>
      <c r="AI152" s="28"/>
    </row>
    <row r="153" spans="1:1001" x14ac:dyDescent="0.35">
      <c r="A153" s="2">
        <v>44043</v>
      </c>
      <c r="B153" s="35">
        <v>5.28980578855891E-2</v>
      </c>
      <c r="C153" s="35">
        <v>8.0082415877467117E-3</v>
      </c>
      <c r="D153" s="35">
        <v>-5.9167887492840299E-3</v>
      </c>
      <c r="E153" s="35">
        <v>-4.0269050358439076E-3</v>
      </c>
      <c r="F153" s="35">
        <v>1.675231451768478E-3</v>
      </c>
      <c r="G153" s="35">
        <v>1.6346473383091139E-2</v>
      </c>
      <c r="H153" s="35">
        <v>5.4467258243870997E-3</v>
      </c>
      <c r="I153" s="35">
        <v>2.7126912308021332E-3</v>
      </c>
      <c r="J153" s="35">
        <f>HLOOKUP($J$2,'Monthly Returns (strats)'!$D$1:$F$174,'Monthly Returns (strats)'!$A152,FALSE)</f>
        <v>-1.144442528202894E-3</v>
      </c>
      <c r="K153" s="35">
        <f>SUMPRODUCT(B153:J153,'Monthly Analysis'!$C$47:$K$47)</f>
        <v>5.4291073798893322E-2</v>
      </c>
      <c r="L153" s="35">
        <f>SUMPRODUCT(C153:J153,'Monthly Analysis'!$D$48:$K$48)</f>
        <v>2.5870295532792629E-3</v>
      </c>
      <c r="N153" s="1">
        <f t="shared" si="35"/>
        <v>2.445819521782056</v>
      </c>
      <c r="O153" s="11">
        <f>(N152-MAX($N$3:$N152))/MAX($N$3:$N152)</f>
        <v>0</v>
      </c>
      <c r="P153" s="11">
        <f t="shared" si="37"/>
        <v>0.13378479258382403</v>
      </c>
      <c r="Q153" s="11"/>
      <c r="R153" s="1">
        <f t="shared" si="36"/>
        <v>1.6569232333720456</v>
      </c>
      <c r="S153" s="11">
        <f>(R152-MAX($R$3:$R152))/MAX($R$3:$R152)</f>
        <v>-2.5446420989917854E-3</v>
      </c>
      <c r="T153" s="11">
        <f t="shared" si="38"/>
        <v>3.5804389974858353E-5</v>
      </c>
      <c r="AH153" s="28"/>
      <c r="AI153" s="28"/>
    </row>
    <row r="154" spans="1:1001" x14ac:dyDescent="0.35">
      <c r="A154" s="2">
        <v>44074</v>
      </c>
      <c r="B154" s="35">
        <v>6.122156032440973E-2</v>
      </c>
      <c r="C154" s="35">
        <v>7.416127133607997E-2</v>
      </c>
      <c r="D154" s="35">
        <v>-1.496049955059364E-3</v>
      </c>
      <c r="E154" s="35">
        <v>-8.3307415470742496E-3</v>
      </c>
      <c r="F154" s="35">
        <v>-1.4535435334480351E-2</v>
      </c>
      <c r="G154" s="35">
        <v>1.1541282620030289E-2</v>
      </c>
      <c r="H154" s="35">
        <v>1.2233280542207851E-2</v>
      </c>
      <c r="I154" s="35">
        <v>1.1897102877061E-2</v>
      </c>
      <c r="J154" s="35">
        <f>HLOOKUP($J$2,'Monthly Returns (strats)'!$D$1:$F$174,'Monthly Returns (strats)'!$A153,FALSE)</f>
        <v>2.4012471854251149E-3</v>
      </c>
      <c r="K154" s="35">
        <f>SUMPRODUCT(B154:J154,'Monthly Analysis'!$C$47:$K$47)</f>
        <v>6.715404965026027E-2</v>
      </c>
      <c r="L154" s="35">
        <f>SUMPRODUCT(C154:J154,'Monthly Analysis'!$D$48:$K$48)</f>
        <v>1.1017480176579567E-2</v>
      </c>
      <c r="M154" s="16"/>
      <c r="N154" s="16">
        <f t="shared" si="35"/>
        <v>2.610066207383384</v>
      </c>
      <c r="O154" s="11">
        <f>(N153-MAX($N$3:$N153))/MAX($N$3:$N153)</f>
        <v>0</v>
      </c>
      <c r="P154" s="11">
        <f t="shared" ref="P154:P175" si="39">+N154/N151-1</f>
        <v>0.16079154171389809</v>
      </c>
      <c r="Q154" s="11"/>
      <c r="R154" s="16">
        <f t="shared" si="36"/>
        <v>1.6751783522498365</v>
      </c>
      <c r="S154" s="11">
        <f>(R153-MAX($R$3:$R153))/MAX($R$3:$R153)</f>
        <v>0</v>
      </c>
      <c r="T154" s="11">
        <f t="shared" ref="T154:T161" si="40">+R154/R151-1</f>
        <v>1.3252188163305201E-2</v>
      </c>
      <c r="AH154" s="28"/>
      <c r="AI154" s="28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</row>
    <row r="155" spans="1:1001" x14ac:dyDescent="0.35">
      <c r="A155" s="2">
        <v>44104</v>
      </c>
      <c r="B155" s="35">
        <v>-3.2260246178817842E-2</v>
      </c>
      <c r="C155" s="35">
        <v>-7.77264477178502E-2</v>
      </c>
      <c r="D155" s="35">
        <v>-1.4478220158699149E-2</v>
      </c>
      <c r="E155" s="35">
        <v>4.5923967830820978E-3</v>
      </c>
      <c r="F155" s="35">
        <v>4.4817637042311124E-3</v>
      </c>
      <c r="G155" s="35">
        <v>-1.9822653212772549E-2</v>
      </c>
      <c r="H155" s="35">
        <v>4.3725959455225498E-2</v>
      </c>
      <c r="I155" s="35">
        <v>-2.6088229928169018E-2</v>
      </c>
      <c r="J155" s="35">
        <f>HLOOKUP($J$2,'Monthly Returns (strats)'!$D$1:$F$174,'Monthly Returns (strats)'!$A154,FALSE)</f>
        <v>-7.5003992922029195E-4</v>
      </c>
      <c r="K155" s="35">
        <f>SUMPRODUCT(B155:J155,'Monthly Analysis'!$C$47:$K$47)</f>
        <v>-4.1652898153483699E-2</v>
      </c>
      <c r="L155" s="35">
        <f>SUMPRODUCT(C155:J155,'Monthly Analysis'!$D$48:$K$48)</f>
        <v>-1.7443496524379466E-2</v>
      </c>
      <c r="M155" s="16"/>
      <c r="N155" s="16">
        <f t="shared" si="35"/>
        <v>2.5013493854733944</v>
      </c>
      <c r="O155" s="11">
        <f>(N154-MAX($N$3:$N154))/MAX($N$3:$N154)</f>
        <v>0</v>
      </c>
      <c r="P155" s="11">
        <f t="shared" si="39"/>
        <v>7.8227688539947993E-2</v>
      </c>
      <c r="Q155" s="11"/>
      <c r="R155" s="16">
        <f t="shared" si="36"/>
        <v>1.6459573844846507</v>
      </c>
      <c r="S155" s="11">
        <f>(R154-MAX($R$3:$R154))/MAX($R$3:$R154)</f>
        <v>0</v>
      </c>
      <c r="T155" s="11">
        <f t="shared" si="40"/>
        <v>-4.0482916499661181E-3</v>
      </c>
      <c r="AH155" s="28"/>
      <c r="AI155" s="28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</row>
    <row r="156" spans="1:1001" x14ac:dyDescent="0.35">
      <c r="A156" s="2">
        <v>44135</v>
      </c>
      <c r="B156" s="35">
        <v>-2.4320357816758561E-2</v>
      </c>
      <c r="C156" s="35">
        <v>3.7835033948780961E-3</v>
      </c>
      <c r="D156" s="35">
        <v>3.0846722502351209E-3</v>
      </c>
      <c r="E156" s="35">
        <v>5.0508429221300943E-3</v>
      </c>
      <c r="F156" s="35">
        <v>-3.995201876649623E-3</v>
      </c>
      <c r="G156" s="35">
        <v>-1.216620913401556E-2</v>
      </c>
      <c r="H156" s="35">
        <v>3.536523208713005E-3</v>
      </c>
      <c r="I156" s="35">
        <v>6.6492114820448931E-3</v>
      </c>
      <c r="J156" s="35">
        <f>HLOOKUP($J$2,'Monthly Returns (strats)'!$D$1:$F$174,'Monthly Returns (strats)'!$A155,FALSE)</f>
        <v>4.3450674642848694E-3</v>
      </c>
      <c r="K156" s="35">
        <f>SUMPRODUCT(B156:J156,'Monthly Analysis'!$C$47:$K$47)</f>
        <v>-2.3840769229412213E-2</v>
      </c>
      <c r="L156" s="35">
        <f>SUMPRODUCT(C156:J156,'Monthly Analysis'!$D$48:$K$48)</f>
        <v>8.9066451935749819E-4</v>
      </c>
      <c r="M156" s="16"/>
      <c r="N156" s="16">
        <f t="shared" si="35"/>
        <v>2.4417152920121912</v>
      </c>
      <c r="O156" s="11">
        <f>(N155-MAX($N$3:$N155))/MAX($N$3:$N155)</f>
        <v>-4.165289815348374E-2</v>
      </c>
      <c r="P156" s="11">
        <f t="shared" si="39"/>
        <v>-1.6780591263227951E-3</v>
      </c>
      <c r="Q156" s="11"/>
      <c r="R156" s="16">
        <f t="shared" si="36"/>
        <v>1.6474233803273859</v>
      </c>
      <c r="S156" s="11">
        <f>(R155-MAX($R$3:$R155))/MAX($R$3:$R155)</f>
        <v>-1.7443496524379494E-2</v>
      </c>
      <c r="T156" s="11">
        <f t="shared" si="40"/>
        <v>-5.7334298012867713E-3</v>
      </c>
      <c r="AH156" s="28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</row>
    <row r="157" spans="1:1001" x14ac:dyDescent="0.35">
      <c r="A157" s="2">
        <v>44165</v>
      </c>
      <c r="B157" s="35">
        <v>0.12327197192178189</v>
      </c>
      <c r="C157" s="35">
        <v>-8.907992841246104E-3</v>
      </c>
      <c r="D157" s="35">
        <v>-2.118217616690676E-2</v>
      </c>
      <c r="E157" s="35">
        <v>-2.5903861727737731E-2</v>
      </c>
      <c r="F157" s="35">
        <v>4.3969893303017153E-3</v>
      </c>
      <c r="G157" s="35">
        <v>2.3585458941992821E-2</v>
      </c>
      <c r="H157" s="35">
        <v>-4.8146033697831991E-2</v>
      </c>
      <c r="I157" s="35">
        <v>5.250768674645032E-5</v>
      </c>
      <c r="J157" s="35">
        <f>HLOOKUP($J$2,'Monthly Returns (strats)'!$D$1:$F$174,'Monthly Returns (strats)'!$A156,FALSE)</f>
        <v>9.4692341942212988E-3</v>
      </c>
      <c r="K157" s="35">
        <f>SUMPRODUCT(B157:J157,'Monthly Analysis'!$C$47:$K$47)</f>
        <v>0.12015224037209546</v>
      </c>
      <c r="L157" s="35">
        <f>SUMPRODUCT(C157:J157,'Monthly Analysis'!$D$48:$K$48)</f>
        <v>-5.7937871637033789E-3</v>
      </c>
      <c r="M157" s="16"/>
      <c r="N157" s="16">
        <f t="shared" si="35"/>
        <v>2.7350928546982609</v>
      </c>
      <c r="O157" s="11">
        <f>(N156-MAX($N$3:$N156))/MAX($N$3:$N156)</f>
        <v>-6.4500630250282506E-2</v>
      </c>
      <c r="P157" s="11">
        <f t="shared" si="39"/>
        <v>4.7901714891829261E-2</v>
      </c>
      <c r="Q157" s="11"/>
      <c r="R157" s="16">
        <f t="shared" si="36"/>
        <v>1.6378785598932601</v>
      </c>
      <c r="S157" s="11">
        <f>(R156-MAX($R$3:$R156))/MAX($R$3:$R156)</f>
        <v>-1.6568368308469639E-2</v>
      </c>
      <c r="T157" s="11">
        <f t="shared" si="40"/>
        <v>-2.2266161872543933E-2</v>
      </c>
      <c r="AH157" s="28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  <c r="ZY157" s="16"/>
      <c r="ZZ157" s="16"/>
      <c r="AAA157" s="16"/>
      <c r="AAB157" s="16"/>
      <c r="AAC157" s="16"/>
      <c r="AAD157" s="16"/>
      <c r="AAE157" s="16"/>
      <c r="AAF157" s="16"/>
      <c r="AAG157" s="16"/>
      <c r="AAH157" s="16"/>
      <c r="AAI157" s="16"/>
      <c r="AAJ157" s="16"/>
      <c r="AAK157" s="16"/>
      <c r="AAL157" s="16"/>
      <c r="AAM157" s="16"/>
      <c r="AAN157" s="16"/>
      <c r="AAO157" s="16"/>
      <c r="AAP157" s="16"/>
      <c r="AAQ157" s="16"/>
      <c r="AAR157" s="16"/>
      <c r="AAS157" s="16"/>
      <c r="AAT157" s="16"/>
      <c r="AAU157" s="16"/>
      <c r="AAV157" s="16"/>
      <c r="AAW157" s="16"/>
      <c r="AAX157" s="16"/>
      <c r="AAY157" s="16"/>
      <c r="AAZ157" s="16"/>
      <c r="ABA157" s="16"/>
      <c r="ABB157" s="16"/>
      <c r="ABC157" s="16"/>
      <c r="ABD157" s="16"/>
      <c r="ABE157" s="16"/>
      <c r="ABF157" s="16"/>
      <c r="ABG157" s="16"/>
      <c r="ABH157" s="16"/>
      <c r="ABI157" s="16"/>
      <c r="ABJ157" s="16"/>
      <c r="ABK157" s="16"/>
      <c r="ABL157" s="16"/>
      <c r="ABM157" s="16"/>
      <c r="ABN157" s="16"/>
      <c r="ABO157" s="16"/>
      <c r="ABP157" s="16"/>
      <c r="ABQ157" s="16"/>
      <c r="ABR157" s="16"/>
      <c r="ABS157" s="16"/>
      <c r="ABT157" s="16"/>
      <c r="ABU157" s="16"/>
      <c r="ABV157" s="16"/>
      <c r="ABW157" s="16"/>
      <c r="ABX157" s="16"/>
      <c r="ABY157" s="16"/>
      <c r="ABZ157" s="16"/>
      <c r="ACA157" s="16"/>
      <c r="ACB157" s="16"/>
      <c r="ACC157" s="16"/>
      <c r="ACD157" s="16"/>
      <c r="ACE157" s="16"/>
      <c r="ACF157" s="16"/>
      <c r="ACG157" s="16"/>
      <c r="ACH157" s="16"/>
      <c r="ACI157" s="16"/>
      <c r="ACJ157" s="16"/>
      <c r="ACK157" s="16"/>
      <c r="ACL157" s="16"/>
      <c r="ACM157" s="16"/>
      <c r="ACN157" s="16"/>
      <c r="ACO157" s="16"/>
      <c r="ACP157" s="16"/>
      <c r="ACQ157" s="16"/>
      <c r="ACR157" s="16"/>
      <c r="ACS157" s="16"/>
      <c r="ACT157" s="16"/>
      <c r="ACU157" s="16"/>
      <c r="ACV157" s="16"/>
      <c r="ACW157" s="16"/>
      <c r="ACX157" s="16"/>
      <c r="ACY157" s="16"/>
      <c r="ACZ157" s="16"/>
      <c r="ADA157" s="16"/>
      <c r="ADB157" s="16"/>
      <c r="ADC157" s="16"/>
      <c r="ADD157" s="16"/>
      <c r="ADE157" s="16"/>
      <c r="ADF157" s="16"/>
      <c r="ADG157" s="16"/>
      <c r="ADH157" s="16"/>
      <c r="ADI157" s="16"/>
      <c r="ADJ157" s="16"/>
      <c r="ADK157" s="16"/>
      <c r="ADL157" s="16"/>
      <c r="ADM157" s="16"/>
      <c r="ADN157" s="16"/>
      <c r="ADO157" s="16"/>
      <c r="ADP157" s="16"/>
      <c r="ADQ157" s="16"/>
      <c r="ADR157" s="16"/>
      <c r="ADS157" s="16"/>
      <c r="ADT157" s="16"/>
      <c r="ADU157" s="16"/>
      <c r="ADV157" s="16"/>
      <c r="ADW157" s="16"/>
      <c r="ADX157" s="16"/>
      <c r="ADY157" s="16"/>
      <c r="ADZ157" s="16"/>
      <c r="AEA157" s="16"/>
      <c r="AEB157" s="16"/>
      <c r="AEC157" s="16"/>
      <c r="AED157" s="16"/>
      <c r="AEE157" s="16"/>
      <c r="AEF157" s="16"/>
      <c r="AEG157" s="16"/>
      <c r="AEH157" s="16"/>
      <c r="AEI157" s="16"/>
      <c r="AEJ157" s="16"/>
      <c r="AEK157" s="16"/>
      <c r="AEL157" s="16"/>
      <c r="AEM157" s="16"/>
      <c r="AEN157" s="16"/>
      <c r="AEO157" s="16"/>
      <c r="AEP157" s="16"/>
      <c r="AEQ157" s="16"/>
      <c r="AER157" s="16"/>
      <c r="AES157" s="16"/>
      <c r="AET157" s="16"/>
      <c r="AEU157" s="16"/>
      <c r="AEV157" s="16"/>
      <c r="AEW157" s="16"/>
      <c r="AEX157" s="16"/>
      <c r="AEY157" s="16"/>
      <c r="AEZ157" s="16"/>
      <c r="AFA157" s="16"/>
      <c r="AFB157" s="16"/>
      <c r="AFC157" s="16"/>
      <c r="AFD157" s="16"/>
      <c r="AFE157" s="16"/>
      <c r="AFF157" s="16"/>
      <c r="AFG157" s="16"/>
      <c r="AFH157" s="16"/>
      <c r="AFI157" s="16"/>
      <c r="AFJ157" s="16"/>
      <c r="AFK157" s="16"/>
      <c r="AFL157" s="16"/>
      <c r="AFM157" s="16"/>
      <c r="AFN157" s="16"/>
      <c r="AFO157" s="16"/>
      <c r="AFP157" s="16"/>
      <c r="AFQ157" s="16"/>
      <c r="AFR157" s="16"/>
      <c r="AFS157" s="16"/>
      <c r="AFT157" s="16"/>
      <c r="AFU157" s="16"/>
      <c r="AFV157" s="16"/>
      <c r="AFW157" s="16"/>
      <c r="AFX157" s="16"/>
      <c r="AFY157" s="16"/>
      <c r="AFZ157" s="16"/>
      <c r="AGA157" s="16"/>
      <c r="AGB157" s="16"/>
      <c r="AGC157" s="16"/>
      <c r="AGD157" s="16"/>
      <c r="AGE157" s="16"/>
      <c r="AGF157" s="16"/>
      <c r="AGG157" s="16"/>
      <c r="AGH157" s="16"/>
      <c r="AGI157" s="16"/>
      <c r="AGJ157" s="16"/>
      <c r="AGK157" s="16"/>
      <c r="AGL157" s="16"/>
      <c r="AGM157" s="16"/>
      <c r="AGN157" s="16"/>
      <c r="AGO157" s="16"/>
      <c r="AGP157" s="16"/>
      <c r="AGQ157" s="16"/>
      <c r="AGR157" s="16"/>
      <c r="AGS157" s="16"/>
      <c r="AGT157" s="16"/>
      <c r="AGU157" s="16"/>
      <c r="AGV157" s="16"/>
      <c r="AGW157" s="16"/>
      <c r="AGX157" s="16"/>
      <c r="AGY157" s="16"/>
      <c r="AGZ157" s="16"/>
      <c r="AHA157" s="16"/>
      <c r="AHB157" s="16"/>
      <c r="AHC157" s="16"/>
      <c r="AHD157" s="16"/>
      <c r="AHE157" s="16"/>
      <c r="AHF157" s="16"/>
      <c r="AHG157" s="16"/>
      <c r="AHH157" s="16"/>
      <c r="AHI157" s="16"/>
      <c r="AHJ157" s="16"/>
      <c r="AHK157" s="16"/>
      <c r="AHL157" s="16"/>
      <c r="AHM157" s="16"/>
      <c r="AHN157" s="16"/>
      <c r="AHO157" s="16"/>
      <c r="AHP157" s="16"/>
      <c r="AHQ157" s="16"/>
      <c r="AHR157" s="16"/>
      <c r="AHS157" s="16"/>
      <c r="AHT157" s="16"/>
      <c r="AHU157" s="16"/>
      <c r="AHV157" s="16"/>
      <c r="AHW157" s="16"/>
      <c r="AHX157" s="16"/>
      <c r="AHY157" s="16"/>
      <c r="AHZ157" s="16"/>
      <c r="AIA157" s="16"/>
      <c r="AIB157" s="16"/>
      <c r="AIC157" s="16"/>
      <c r="AID157" s="16"/>
      <c r="AIE157" s="16"/>
      <c r="AIF157" s="16"/>
      <c r="AIG157" s="16"/>
      <c r="AIH157" s="16"/>
      <c r="AII157" s="16"/>
      <c r="AIJ157" s="16"/>
      <c r="AIK157" s="16"/>
      <c r="AIL157" s="16"/>
      <c r="AIM157" s="16"/>
      <c r="AIN157" s="16"/>
      <c r="AIO157" s="16"/>
      <c r="AIP157" s="16"/>
      <c r="AIQ157" s="16"/>
      <c r="AIR157" s="16"/>
      <c r="AIS157" s="16"/>
      <c r="AIT157" s="16"/>
      <c r="AIU157" s="16"/>
      <c r="AIV157" s="16"/>
      <c r="AIW157" s="16"/>
      <c r="AIX157" s="16"/>
      <c r="AIY157" s="16"/>
      <c r="AIZ157" s="16"/>
      <c r="AJA157" s="16"/>
      <c r="AJB157" s="16"/>
      <c r="AJC157" s="16"/>
      <c r="AJD157" s="16"/>
      <c r="AJE157" s="16"/>
      <c r="AJF157" s="16"/>
      <c r="AJG157" s="16"/>
      <c r="AJH157" s="16"/>
      <c r="AJI157" s="16"/>
      <c r="AJJ157" s="16"/>
      <c r="AJK157" s="16"/>
      <c r="AJL157" s="16"/>
      <c r="AJM157" s="16"/>
      <c r="AJN157" s="16"/>
      <c r="AJO157" s="16"/>
      <c r="AJP157" s="16"/>
      <c r="AJQ157" s="16"/>
      <c r="AJR157" s="16"/>
      <c r="AJS157" s="16"/>
      <c r="AJT157" s="16"/>
      <c r="AJU157" s="16"/>
      <c r="AJV157" s="16"/>
      <c r="AJW157" s="16"/>
      <c r="AJX157" s="16"/>
      <c r="AJY157" s="16"/>
      <c r="AJZ157" s="16"/>
      <c r="AKA157" s="16"/>
      <c r="AKB157" s="16"/>
      <c r="AKC157" s="16"/>
      <c r="AKD157" s="16"/>
      <c r="AKE157" s="16"/>
      <c r="AKF157" s="16"/>
      <c r="AKG157" s="16"/>
      <c r="AKH157" s="16"/>
      <c r="AKI157" s="16"/>
      <c r="AKJ157" s="16"/>
      <c r="AKK157" s="16"/>
      <c r="AKL157" s="16"/>
      <c r="AKM157" s="16"/>
      <c r="AKN157" s="16"/>
      <c r="AKO157" s="16"/>
      <c r="AKP157" s="16"/>
      <c r="AKQ157" s="16"/>
      <c r="AKR157" s="16"/>
      <c r="AKS157" s="16"/>
      <c r="AKT157" s="16"/>
      <c r="AKU157" s="16"/>
      <c r="AKV157" s="16"/>
      <c r="AKW157" s="16"/>
      <c r="AKX157" s="16"/>
      <c r="AKY157" s="16"/>
      <c r="AKZ157" s="16"/>
      <c r="ALA157" s="16"/>
      <c r="ALB157" s="16"/>
      <c r="ALC157" s="16"/>
      <c r="ALD157" s="16"/>
      <c r="ALE157" s="16"/>
      <c r="ALF157" s="16"/>
      <c r="ALG157" s="16"/>
      <c r="ALH157" s="16"/>
      <c r="ALI157" s="16"/>
      <c r="ALJ157" s="16"/>
      <c r="ALK157" s="16"/>
      <c r="ALL157" s="16"/>
      <c r="ALM157" s="16"/>
    </row>
    <row r="158" spans="1:1001" x14ac:dyDescent="0.35">
      <c r="A158" s="2">
        <v>44196</v>
      </c>
      <c r="B158" s="35">
        <v>4.6422650172171842E-2</v>
      </c>
      <c r="C158" s="35">
        <v>9.0480287657850322E-3</v>
      </c>
      <c r="D158" s="35">
        <v>-2.780639567501519E-3</v>
      </c>
      <c r="E158" s="35">
        <v>-4.0999476117804523E-3</v>
      </c>
      <c r="F158" s="35">
        <v>1.154918281935232E-2</v>
      </c>
      <c r="G158" s="35">
        <v>-1.16796685618582E-2</v>
      </c>
      <c r="H158" s="35">
        <v>-9.078253380691681E-3</v>
      </c>
      <c r="I158" s="35">
        <v>1.099009619429667E-2</v>
      </c>
      <c r="J158" s="35">
        <f>HLOOKUP($J$2,'Monthly Returns (strats)'!$D$1:$F$174,'Monthly Returns (strats)'!$A157,FALSE)</f>
        <v>7.1574930899678257E-3</v>
      </c>
      <c r="K158" s="35">
        <f>SUMPRODUCT(B158:J158,'Monthly Analysis'!$C$47:$K$47)</f>
        <v>4.7471963660343335E-2</v>
      </c>
      <c r="L158" s="35">
        <f>SUMPRODUCT(C158:J158,'Monthly Analysis'!$D$48:$K$48)</f>
        <v>1.9487250494613522E-3</v>
      </c>
      <c r="N158" s="16">
        <f t="shared" si="35"/>
        <v>2.8649330833041615</v>
      </c>
      <c r="O158" s="11">
        <f>(N157-MAX($N$3:$N157))/MAX($N$3:$N157)</f>
        <v>0</v>
      </c>
      <c r="P158" s="11">
        <f t="shared" si="39"/>
        <v>0.14535502314961768</v>
      </c>
      <c r="Q158" s="11"/>
      <c r="R158" s="16">
        <f t="shared" si="36"/>
        <v>1.6410703348708999</v>
      </c>
      <c r="S158" s="11">
        <f>(R157-MAX($R$3:$R157))/MAX($R$3:$R157)</f>
        <v>-2.226616187254396E-2</v>
      </c>
      <c r="T158" s="11">
        <f t="shared" si="40"/>
        <v>-2.9691228095075628E-3</v>
      </c>
      <c r="AH158" s="28"/>
    </row>
    <row r="159" spans="1:1001" x14ac:dyDescent="0.35">
      <c r="A159" s="2">
        <v>44227</v>
      </c>
      <c r="B159" s="35">
        <v>-4.5399146861669903E-3</v>
      </c>
      <c r="C159" s="35">
        <v>1.8327533150192869E-2</v>
      </c>
      <c r="D159" s="35">
        <v>3.9415289859223712E-3</v>
      </c>
      <c r="E159" s="35">
        <v>-1.223612286439635E-3</v>
      </c>
      <c r="F159" s="35">
        <v>2.1991169404328409E-2</v>
      </c>
      <c r="G159" s="35">
        <v>-1.685693899393548E-3</v>
      </c>
      <c r="H159" s="35">
        <v>1.151841292869338E-2</v>
      </c>
      <c r="I159" s="35">
        <v>9.7262976414237874E-3</v>
      </c>
      <c r="J159" s="35">
        <f>HLOOKUP($J$2,'Monthly Returns (strats)'!$D$1:$F$174,'Monthly Returns (strats)'!$A158,FALSE)</f>
        <v>1.120422255653741E-2</v>
      </c>
      <c r="K159" s="35">
        <f>SUMPRODUCT(B159:J159,'Monthly Analysis'!$C$47:$K$47)</f>
        <v>1.1734067944507915E-4</v>
      </c>
      <c r="L159" s="35">
        <f>SUMPRODUCT(C159:J159,'Monthly Analysis'!$D$48:$K$48)</f>
        <v>8.6491885361366996E-3</v>
      </c>
      <c r="N159" s="16">
        <f t="shared" si="35"/>
        <v>2.865269256498721</v>
      </c>
      <c r="O159" s="11">
        <f>(N158-MAX($N$3:$N158))/MAX($N$3:$N158)</f>
        <v>0</v>
      </c>
      <c r="P159" s="11">
        <f t="shared" si="39"/>
        <v>0.17346574593366437</v>
      </c>
      <c r="Q159" s="11"/>
      <c r="R159" s="16">
        <f t="shared" si="36"/>
        <v>1.6552642615982591</v>
      </c>
      <c r="S159" s="11">
        <f>(R158-MAX($R$3:$R158))/MAX($R$3:$R158)</f>
        <v>-2.0360827450478933E-2</v>
      </c>
      <c r="T159" s="11">
        <f t="shared" si="40"/>
        <v>4.7594816029108422E-3</v>
      </c>
      <c r="AH159" s="28"/>
    </row>
    <row r="160" spans="1:1001" x14ac:dyDescent="0.35">
      <c r="A160" s="2">
        <v>44255</v>
      </c>
      <c r="B160" s="35">
        <v>2.3170395763827178E-2</v>
      </c>
      <c r="C160" s="35">
        <v>-6.2180878184328048E-3</v>
      </c>
      <c r="D160" s="35">
        <v>-1.545697098795284E-2</v>
      </c>
      <c r="E160" s="35">
        <v>-1.946438589861543E-4</v>
      </c>
      <c r="F160" s="35">
        <v>7.8277062878750775E-2</v>
      </c>
      <c r="G160" s="35">
        <v>-1.126586915153072E-2</v>
      </c>
      <c r="H160" s="35">
        <v>-1.0049731662492569E-3</v>
      </c>
      <c r="I160" s="35">
        <v>4.8994026137382908E-3</v>
      </c>
      <c r="J160" s="35">
        <f>HLOOKUP($J$2,'Monthly Returns (strats)'!$D$1:$F$174,'Monthly Returns (strats)'!$A159,FALSE)</f>
        <v>2.9388475832803351E-3</v>
      </c>
      <c r="K160" s="35">
        <f>SUMPRODUCT(B160:J160,'Monthly Analysis'!$C$47:$K$47)</f>
        <v>2.68161520275715E-2</v>
      </c>
      <c r="L160" s="35">
        <f>SUMPRODUCT(C160:J160,'Monthly Analysis'!$D$48:$K$48)</f>
        <v>6.7706902040965983E-3</v>
      </c>
      <c r="N160" s="16">
        <f t="shared" si="35"/>
        <v>2.9421047524809176</v>
      </c>
      <c r="O160" s="11">
        <f>(N159-MAX($N$3:$N159))/MAX($N$3:$N159)</f>
        <v>0</v>
      </c>
      <c r="P160" s="11">
        <f t="shared" si="39"/>
        <v>7.5687338156383843E-2</v>
      </c>
      <c r="Q160" s="11"/>
      <c r="R160" s="16">
        <f t="shared" si="36"/>
        <v>1.6664715431194539</v>
      </c>
      <c r="S160" s="11">
        <f>(R159-MAX($R$3:$R159))/MAX($R$3:$R159)</f>
        <v>-1.1887743549713297E-2</v>
      </c>
      <c r="T160" s="11">
        <f t="shared" si="40"/>
        <v>1.7457327988991578E-2</v>
      </c>
      <c r="AH160" s="28"/>
    </row>
    <row r="161" spans="1:1001" s="30" customFormat="1" x14ac:dyDescent="0.35">
      <c r="A161" s="31">
        <v>44286</v>
      </c>
      <c r="B161" s="35">
        <v>2.6714131865501981E-2</v>
      </c>
      <c r="C161" s="35">
        <v>-1.494386568220896E-2</v>
      </c>
      <c r="D161" s="35">
        <v>-5.9456625225945414E-3</v>
      </c>
      <c r="E161" s="35">
        <v>-7.3864547307666006E-3</v>
      </c>
      <c r="F161" s="35">
        <v>5.4208056670843278E-3</v>
      </c>
      <c r="G161" s="35">
        <v>1.044546850998462E-2</v>
      </c>
      <c r="H161" s="35">
        <v>-1.4427008053549131E-3</v>
      </c>
      <c r="I161" s="35">
        <v>2.8369345032142612E-3</v>
      </c>
      <c r="J161" s="35">
        <f>HLOOKUP($J$2,'Monthly Returns (strats)'!$D$1:$F$174,'Monthly Returns (strats)'!$A160,FALSE)</f>
        <v>-1.3664023001729199E-2</v>
      </c>
      <c r="K161" s="35">
        <f>SUMPRODUCT(B161:J161,'Monthly Analysis'!$C$47:$K$47)</f>
        <v>2.5310141358722074E-2</v>
      </c>
      <c r="L161" s="35">
        <f>SUMPRODUCT(C161:J161,'Monthly Analysis'!$D$48:$K$48)</f>
        <v>-2.6074109411626939E-3</v>
      </c>
      <c r="M161" s="21"/>
      <c r="N161" s="21">
        <f t="shared" si="35"/>
        <v>3.0165698396583775</v>
      </c>
      <c r="O161" s="32">
        <f>(N160-MAX($N$3:$N160))/MAX($N$3:$N160)</f>
        <v>0</v>
      </c>
      <c r="P161" s="32">
        <f t="shared" si="39"/>
        <v>5.2928550840472433E-2</v>
      </c>
      <c r="Q161" s="32"/>
      <c r="R161" s="21">
        <f t="shared" si="36"/>
        <v>1.6621263669847879</v>
      </c>
      <c r="S161" s="32">
        <f>(R160-MAX($R$3:$R160))/MAX($R$3:$R160)</f>
        <v>-5.1975415744174086E-3</v>
      </c>
      <c r="T161" s="32">
        <f t="shared" si="40"/>
        <v>1.2830670122097043E-2</v>
      </c>
      <c r="U161" s="33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33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JZ161" s="21"/>
      <c r="KA161" s="21"/>
      <c r="KB161" s="21"/>
      <c r="KC161" s="21"/>
      <c r="KD161" s="21"/>
      <c r="KE161" s="21"/>
      <c r="KF161" s="21"/>
      <c r="KG161" s="21"/>
      <c r="KH161" s="21"/>
      <c r="KI161" s="21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1"/>
      <c r="KZ161" s="21"/>
      <c r="LA161" s="21"/>
      <c r="LB161" s="21"/>
      <c r="LC161" s="21"/>
      <c r="LD161" s="21"/>
      <c r="LE161" s="21"/>
      <c r="LF161" s="21"/>
      <c r="LG161" s="21"/>
      <c r="LH161" s="21"/>
      <c r="LI161" s="21"/>
      <c r="LJ161" s="21"/>
      <c r="LK161" s="21"/>
      <c r="LL161" s="21"/>
      <c r="LM161" s="21"/>
      <c r="LN161" s="21"/>
      <c r="LO161" s="21"/>
      <c r="LP161" s="21"/>
      <c r="LQ161" s="21"/>
      <c r="LR161" s="21"/>
      <c r="LS161" s="21"/>
      <c r="LT161" s="21"/>
      <c r="LU161" s="21"/>
      <c r="LV161" s="21"/>
      <c r="LW161" s="21"/>
      <c r="LX161" s="21"/>
      <c r="LY161" s="21"/>
      <c r="LZ161" s="21"/>
      <c r="MA161" s="21"/>
      <c r="MB161" s="21"/>
      <c r="MC161" s="21"/>
      <c r="MD161" s="21"/>
      <c r="ME161" s="21"/>
      <c r="MF161" s="21"/>
      <c r="MG161" s="21"/>
      <c r="MH161" s="21"/>
      <c r="MI161" s="21"/>
      <c r="MJ161" s="21"/>
      <c r="MK161" s="21"/>
      <c r="ML161" s="21"/>
      <c r="MM161" s="21"/>
      <c r="MN161" s="21"/>
      <c r="MO161" s="21"/>
      <c r="MP161" s="21"/>
      <c r="MQ161" s="21"/>
      <c r="MR161" s="21"/>
      <c r="MS161" s="21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1"/>
      <c r="NJ161" s="21"/>
      <c r="NK161" s="21"/>
      <c r="NL161" s="21"/>
      <c r="NM161" s="21"/>
      <c r="NN161" s="21"/>
      <c r="NO161" s="21"/>
      <c r="NP161" s="21"/>
      <c r="NQ161" s="21"/>
      <c r="NR161" s="21"/>
      <c r="NS161" s="21"/>
      <c r="NT161" s="21"/>
      <c r="NU161" s="21"/>
      <c r="NV161" s="21"/>
      <c r="NW161" s="21"/>
      <c r="NX161" s="21"/>
      <c r="NY161" s="21"/>
      <c r="NZ161" s="21"/>
      <c r="OA161" s="21"/>
      <c r="OB161" s="21"/>
      <c r="OC161" s="21"/>
      <c r="OD161" s="21"/>
      <c r="OE161" s="21"/>
      <c r="OF161" s="21"/>
      <c r="OG161" s="21"/>
      <c r="OH161" s="21"/>
      <c r="OI161" s="21"/>
      <c r="OJ161" s="21"/>
      <c r="OK161" s="21"/>
      <c r="OL161" s="21"/>
      <c r="OM161" s="21"/>
      <c r="ON161" s="21"/>
      <c r="OO161" s="21"/>
      <c r="OP161" s="21"/>
      <c r="OQ161" s="21"/>
      <c r="OR161" s="21"/>
      <c r="OS161" s="21"/>
      <c r="OT161" s="21"/>
      <c r="OU161" s="21"/>
      <c r="OV161" s="21"/>
      <c r="OW161" s="21"/>
      <c r="OX161" s="21"/>
      <c r="OY161" s="21"/>
      <c r="OZ161" s="21"/>
      <c r="PA161" s="21"/>
      <c r="PB161" s="21"/>
      <c r="PC161" s="21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1"/>
      <c r="PT161" s="21"/>
      <c r="PU161" s="21"/>
      <c r="PV161" s="21"/>
      <c r="PW161" s="21"/>
      <c r="PX161" s="21"/>
      <c r="PY161" s="21"/>
      <c r="PZ161" s="21"/>
      <c r="QA161" s="21"/>
      <c r="QB161" s="21"/>
      <c r="QC161" s="21"/>
      <c r="QD161" s="21"/>
      <c r="QE161" s="21"/>
      <c r="QF161" s="21"/>
      <c r="QG161" s="21"/>
      <c r="QH161" s="21"/>
      <c r="QI161" s="21"/>
      <c r="QJ161" s="21"/>
      <c r="QK161" s="21"/>
      <c r="QL161" s="21"/>
      <c r="QM161" s="21"/>
      <c r="QN161" s="21"/>
      <c r="QO161" s="21"/>
      <c r="QP161" s="21"/>
      <c r="QQ161" s="21"/>
      <c r="QR161" s="21"/>
      <c r="QS161" s="21"/>
      <c r="QT161" s="21"/>
      <c r="QU161" s="21"/>
      <c r="QV161" s="21"/>
      <c r="QW161" s="21"/>
      <c r="QX161" s="21"/>
      <c r="QY161" s="21"/>
      <c r="QZ161" s="21"/>
      <c r="RA161" s="21"/>
      <c r="RB161" s="21"/>
      <c r="RC161" s="21"/>
      <c r="RD161" s="21"/>
      <c r="RE161" s="21"/>
      <c r="RF161" s="21"/>
      <c r="RG161" s="21"/>
      <c r="RH161" s="21"/>
      <c r="RI161" s="21"/>
      <c r="RJ161" s="21"/>
      <c r="RK161" s="21"/>
      <c r="RL161" s="21"/>
      <c r="RM161" s="21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/>
      <c r="RZ161" s="21"/>
      <c r="SA161" s="21"/>
      <c r="SB161" s="21"/>
      <c r="SC161" s="21"/>
      <c r="SD161" s="21"/>
      <c r="SE161" s="21"/>
      <c r="SF161" s="21"/>
      <c r="SG161" s="21"/>
      <c r="SH161" s="21"/>
      <c r="SI161" s="21"/>
      <c r="SJ161" s="21"/>
      <c r="SK161" s="21"/>
      <c r="SL161" s="21"/>
      <c r="SM161" s="21"/>
      <c r="SN161" s="21"/>
      <c r="SO161" s="21"/>
      <c r="SP161" s="21"/>
      <c r="SQ161" s="21"/>
      <c r="SR161" s="21"/>
      <c r="SS161" s="21"/>
      <c r="ST161" s="21"/>
      <c r="SU161" s="21"/>
      <c r="SV161" s="21"/>
      <c r="SW161" s="21"/>
      <c r="SX161" s="21"/>
      <c r="SY161" s="21"/>
      <c r="SZ161" s="21"/>
      <c r="TA161" s="21"/>
      <c r="TB161" s="21"/>
      <c r="TC161" s="21"/>
      <c r="TD161" s="21"/>
      <c r="TE161" s="21"/>
      <c r="TF161" s="21"/>
      <c r="TG161" s="21"/>
      <c r="TH161" s="21"/>
      <c r="TI161" s="21"/>
      <c r="TJ161" s="21"/>
      <c r="TK161" s="21"/>
      <c r="TL161" s="21"/>
      <c r="TM161" s="21"/>
      <c r="TN161" s="21"/>
      <c r="TO161" s="21"/>
      <c r="TP161" s="21"/>
      <c r="TQ161" s="21"/>
      <c r="TR161" s="21"/>
      <c r="TS161" s="21"/>
      <c r="TT161" s="21"/>
      <c r="TU161" s="21"/>
      <c r="TV161" s="21"/>
      <c r="TW161" s="21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1"/>
      <c r="UN161" s="21"/>
      <c r="UO161" s="21"/>
      <c r="UP161" s="21"/>
      <c r="UQ161" s="21"/>
      <c r="UR161" s="21"/>
      <c r="US161" s="21"/>
      <c r="UT161" s="21"/>
      <c r="UU161" s="21"/>
      <c r="UV161" s="21"/>
      <c r="UW161" s="21"/>
      <c r="UX161" s="21"/>
      <c r="UY161" s="21"/>
      <c r="UZ161" s="21"/>
      <c r="VA161" s="21"/>
      <c r="VB161" s="21"/>
      <c r="VC161" s="21"/>
      <c r="VD161" s="21"/>
      <c r="VE161" s="21"/>
      <c r="VF161" s="21"/>
      <c r="VG161" s="21"/>
      <c r="VH161" s="21"/>
      <c r="VI161" s="21"/>
      <c r="VJ161" s="21"/>
      <c r="VK161" s="21"/>
      <c r="VL161" s="21"/>
      <c r="VM161" s="21"/>
      <c r="VN161" s="21"/>
      <c r="VO161" s="21"/>
      <c r="VP161" s="21"/>
      <c r="VQ161" s="21"/>
      <c r="VR161" s="21"/>
      <c r="VS161" s="21"/>
      <c r="VT161" s="21"/>
      <c r="VU161" s="21"/>
      <c r="VV161" s="21"/>
      <c r="VW161" s="21"/>
      <c r="VX161" s="21"/>
      <c r="VY161" s="21"/>
      <c r="VZ161" s="21"/>
      <c r="WA161" s="21"/>
      <c r="WB161" s="21"/>
      <c r="WC161" s="21"/>
      <c r="WD161" s="21"/>
      <c r="WE161" s="21"/>
      <c r="WF161" s="21"/>
      <c r="WG161" s="21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1"/>
      <c r="WX161" s="21"/>
      <c r="WY161" s="21"/>
      <c r="WZ161" s="21"/>
      <c r="XA161" s="21"/>
      <c r="XB161" s="21"/>
      <c r="XC161" s="21"/>
      <c r="XD161" s="21"/>
      <c r="XE161" s="21"/>
      <c r="XF161" s="21"/>
      <c r="XG161" s="21"/>
      <c r="XH161" s="21"/>
      <c r="XI161" s="21"/>
      <c r="XJ161" s="21"/>
      <c r="XK161" s="21"/>
      <c r="XL161" s="21"/>
      <c r="XM161" s="21"/>
      <c r="XN161" s="21"/>
      <c r="XO161" s="21"/>
      <c r="XP161" s="21"/>
      <c r="XQ161" s="21"/>
      <c r="XR161" s="21"/>
      <c r="XS161" s="21"/>
      <c r="XT161" s="21"/>
      <c r="XU161" s="21"/>
      <c r="XV161" s="21"/>
      <c r="XW161" s="21"/>
      <c r="XX161" s="21"/>
      <c r="XY161" s="21"/>
      <c r="XZ161" s="21"/>
      <c r="YA161" s="21"/>
      <c r="YB161" s="21"/>
      <c r="YC161" s="21"/>
      <c r="YD161" s="21"/>
      <c r="YE161" s="21"/>
      <c r="YF161" s="21"/>
      <c r="YG161" s="21"/>
      <c r="YH161" s="21"/>
      <c r="YI161" s="21"/>
      <c r="YJ161" s="21"/>
      <c r="YK161" s="21"/>
      <c r="YL161" s="21"/>
      <c r="YM161" s="21"/>
      <c r="YN161" s="21"/>
      <c r="YO161" s="21"/>
      <c r="YP161" s="21"/>
      <c r="YQ161" s="21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1"/>
      <c r="ZH161" s="21"/>
      <c r="ZI161" s="21"/>
      <c r="ZJ161" s="21"/>
      <c r="ZK161" s="21"/>
      <c r="ZL161" s="21"/>
      <c r="ZM161" s="21"/>
      <c r="ZN161" s="21"/>
      <c r="ZO161" s="21"/>
      <c r="ZP161" s="21"/>
      <c r="ZQ161" s="21"/>
      <c r="ZR161" s="21"/>
      <c r="ZS161" s="21"/>
      <c r="ZT161" s="21"/>
      <c r="ZU161" s="21"/>
      <c r="ZV161" s="21"/>
      <c r="ZW161" s="21"/>
      <c r="ZX161" s="21"/>
      <c r="ZY161" s="21"/>
      <c r="ZZ161" s="21"/>
      <c r="AAA161" s="21"/>
      <c r="AAB161" s="21"/>
      <c r="AAC161" s="21"/>
      <c r="AAD161" s="21"/>
      <c r="AAE161" s="21"/>
      <c r="AAF161" s="21"/>
      <c r="AAG161" s="21"/>
      <c r="AAH161" s="21"/>
      <c r="AAI161" s="21"/>
      <c r="AAJ161" s="21"/>
      <c r="AAK161" s="21"/>
      <c r="AAL161" s="21"/>
      <c r="AAM161" s="21"/>
      <c r="AAN161" s="21"/>
      <c r="AAO161" s="21"/>
      <c r="AAP161" s="21"/>
      <c r="AAQ161" s="21"/>
      <c r="AAR161" s="21"/>
      <c r="AAS161" s="21"/>
      <c r="AAT161" s="21"/>
      <c r="AAU161" s="21"/>
      <c r="AAV161" s="21"/>
      <c r="AAW161" s="21"/>
      <c r="AAX161" s="21"/>
      <c r="AAY161" s="21"/>
      <c r="AAZ161" s="21"/>
      <c r="ABA161" s="21"/>
      <c r="ABB161" s="21"/>
      <c r="ABC161" s="21"/>
      <c r="ABD161" s="21"/>
      <c r="ABE161" s="21"/>
      <c r="ABF161" s="21"/>
      <c r="ABG161" s="21"/>
      <c r="ABH161" s="21"/>
      <c r="ABI161" s="21"/>
      <c r="ABJ161" s="21"/>
      <c r="ABK161" s="21"/>
      <c r="ABL161" s="21"/>
      <c r="ABM161" s="21"/>
      <c r="ABN161" s="21"/>
      <c r="ABO161" s="21"/>
      <c r="ABP161" s="21"/>
      <c r="ABQ161" s="21"/>
      <c r="ABR161" s="21"/>
      <c r="ABS161" s="21"/>
      <c r="ABT161" s="21"/>
      <c r="ABU161" s="21"/>
      <c r="ABV161" s="21"/>
      <c r="ABW161" s="21"/>
      <c r="ABX161" s="21"/>
      <c r="ABY161" s="21"/>
      <c r="ABZ161" s="21"/>
      <c r="ACA161" s="21"/>
      <c r="ACB161" s="21"/>
      <c r="ACC161" s="21"/>
      <c r="ACD161" s="21"/>
      <c r="ACE161" s="21"/>
      <c r="ACF161" s="21"/>
      <c r="ACG161" s="21"/>
      <c r="ACH161" s="21"/>
      <c r="ACI161" s="21"/>
      <c r="ACJ161" s="21"/>
      <c r="ACK161" s="21"/>
      <c r="ACL161" s="21"/>
      <c r="ACM161" s="21"/>
      <c r="ACN161" s="21"/>
      <c r="ACO161" s="21"/>
      <c r="ACP161" s="21"/>
      <c r="ACQ161" s="21"/>
      <c r="ACR161" s="21"/>
      <c r="ACS161" s="21"/>
      <c r="ACT161" s="21"/>
      <c r="ACU161" s="21"/>
      <c r="ACV161" s="21"/>
      <c r="ACW161" s="21"/>
      <c r="ACX161" s="21"/>
      <c r="ACY161" s="21"/>
      <c r="ACZ161" s="21"/>
      <c r="ADA161" s="21"/>
      <c r="ADB161" s="21"/>
      <c r="ADC161" s="21"/>
      <c r="ADD161" s="21"/>
      <c r="ADE161" s="21"/>
      <c r="ADF161" s="21"/>
      <c r="ADG161" s="21"/>
      <c r="ADH161" s="21"/>
      <c r="ADI161" s="21"/>
      <c r="ADJ161" s="21"/>
      <c r="ADK161" s="21"/>
      <c r="ADL161" s="21"/>
      <c r="ADM161" s="21"/>
      <c r="ADN161" s="21"/>
      <c r="ADO161" s="21"/>
      <c r="ADP161" s="21"/>
      <c r="ADQ161" s="21"/>
      <c r="ADR161" s="21"/>
      <c r="ADS161" s="21"/>
      <c r="ADT161" s="21"/>
      <c r="ADU161" s="21"/>
      <c r="ADV161" s="21"/>
      <c r="ADW161" s="21"/>
      <c r="ADX161" s="21"/>
      <c r="ADY161" s="21"/>
      <c r="ADZ161" s="21"/>
      <c r="AEA161" s="21"/>
      <c r="AEB161" s="21"/>
      <c r="AEC161" s="21"/>
      <c r="AED161" s="21"/>
      <c r="AEE161" s="21"/>
      <c r="AEF161" s="21"/>
      <c r="AEG161" s="21"/>
      <c r="AEH161" s="21"/>
      <c r="AEI161" s="21"/>
      <c r="AEJ161" s="21"/>
      <c r="AEK161" s="21"/>
      <c r="AEL161" s="21"/>
      <c r="AEM161" s="21"/>
      <c r="AEN161" s="21"/>
      <c r="AEO161" s="21"/>
      <c r="AEP161" s="21"/>
      <c r="AEQ161" s="21"/>
      <c r="AER161" s="21"/>
      <c r="AES161" s="21"/>
      <c r="AET161" s="21"/>
      <c r="AEU161" s="21"/>
      <c r="AEV161" s="21"/>
      <c r="AEW161" s="21"/>
      <c r="AEX161" s="21"/>
      <c r="AEY161" s="21"/>
      <c r="AEZ161" s="21"/>
      <c r="AFA161" s="21"/>
      <c r="AFB161" s="21"/>
      <c r="AFC161" s="21"/>
      <c r="AFD161" s="21"/>
      <c r="AFE161" s="21"/>
      <c r="AFF161" s="21"/>
      <c r="AFG161" s="21"/>
      <c r="AFH161" s="21"/>
      <c r="AFI161" s="21"/>
      <c r="AFJ161" s="21"/>
      <c r="AFK161" s="21"/>
      <c r="AFL161" s="21"/>
      <c r="AFM161" s="21"/>
      <c r="AFN161" s="21"/>
      <c r="AFO161" s="21"/>
      <c r="AFP161" s="21"/>
      <c r="AFQ161" s="21"/>
      <c r="AFR161" s="21"/>
      <c r="AFS161" s="21"/>
      <c r="AFT161" s="21"/>
      <c r="AFU161" s="21"/>
      <c r="AFV161" s="21"/>
      <c r="AFW161" s="21"/>
      <c r="AFX161" s="21"/>
      <c r="AFY161" s="21"/>
      <c r="AFZ161" s="21"/>
      <c r="AGA161" s="21"/>
      <c r="AGB161" s="21"/>
      <c r="AGC161" s="21"/>
      <c r="AGD161" s="21"/>
      <c r="AGE161" s="21"/>
      <c r="AGF161" s="21"/>
      <c r="AGG161" s="21"/>
      <c r="AGH161" s="21"/>
      <c r="AGI161" s="21"/>
      <c r="AGJ161" s="21"/>
      <c r="AGK161" s="21"/>
      <c r="AGL161" s="21"/>
      <c r="AGM161" s="21"/>
      <c r="AGN161" s="21"/>
      <c r="AGO161" s="21"/>
      <c r="AGP161" s="21"/>
      <c r="AGQ161" s="21"/>
      <c r="AGR161" s="21"/>
      <c r="AGS161" s="21"/>
      <c r="AGT161" s="21"/>
      <c r="AGU161" s="21"/>
      <c r="AGV161" s="21"/>
      <c r="AGW161" s="21"/>
      <c r="AGX161" s="21"/>
      <c r="AGY161" s="21"/>
      <c r="AGZ161" s="21"/>
      <c r="AHA161" s="21"/>
      <c r="AHB161" s="21"/>
      <c r="AHC161" s="21"/>
      <c r="AHD161" s="21"/>
      <c r="AHE161" s="21"/>
      <c r="AHF161" s="21"/>
      <c r="AHG161" s="21"/>
      <c r="AHH161" s="21"/>
      <c r="AHI161" s="21"/>
      <c r="AHJ161" s="21"/>
      <c r="AHK161" s="21"/>
      <c r="AHL161" s="21"/>
      <c r="AHM161" s="21"/>
      <c r="AHN161" s="21"/>
      <c r="AHO161" s="21"/>
      <c r="AHP161" s="21"/>
      <c r="AHQ161" s="21"/>
      <c r="AHR161" s="21"/>
      <c r="AHS161" s="21"/>
      <c r="AHT161" s="21"/>
      <c r="AHU161" s="21"/>
      <c r="AHV161" s="21"/>
      <c r="AHW161" s="21"/>
      <c r="AHX161" s="21"/>
      <c r="AHY161" s="21"/>
      <c r="AHZ161" s="21"/>
      <c r="AIA161" s="21"/>
      <c r="AIB161" s="21"/>
      <c r="AIC161" s="21"/>
      <c r="AID161" s="21"/>
      <c r="AIE161" s="21"/>
      <c r="AIF161" s="21"/>
      <c r="AIG161" s="21"/>
      <c r="AIH161" s="21"/>
      <c r="AII161" s="21"/>
      <c r="AIJ161" s="21"/>
      <c r="AIK161" s="21"/>
      <c r="AIL161" s="21"/>
      <c r="AIM161" s="21"/>
      <c r="AIN161" s="21"/>
      <c r="AIO161" s="21"/>
      <c r="AIP161" s="21"/>
      <c r="AIQ161" s="21"/>
      <c r="AIR161" s="21"/>
      <c r="AIS161" s="21"/>
      <c r="AIT161" s="21"/>
      <c r="AIU161" s="21"/>
      <c r="AIV161" s="21"/>
      <c r="AIW161" s="21"/>
      <c r="AIX161" s="21"/>
      <c r="AIY161" s="21"/>
      <c r="AIZ161" s="21"/>
      <c r="AJA161" s="21"/>
      <c r="AJB161" s="21"/>
      <c r="AJC161" s="21"/>
      <c r="AJD161" s="21"/>
      <c r="AJE161" s="21"/>
      <c r="AJF161" s="21"/>
      <c r="AJG161" s="21"/>
      <c r="AJH161" s="21"/>
      <c r="AJI161" s="21"/>
      <c r="AJJ161" s="21"/>
      <c r="AJK161" s="21"/>
      <c r="AJL161" s="21"/>
      <c r="AJM161" s="21"/>
      <c r="AJN161" s="21"/>
      <c r="AJO161" s="21"/>
      <c r="AJP161" s="21"/>
      <c r="AJQ161" s="21"/>
      <c r="AJR161" s="21"/>
      <c r="AJS161" s="21"/>
      <c r="AJT161" s="21"/>
      <c r="AJU161" s="21"/>
      <c r="AJV161" s="21"/>
      <c r="AJW161" s="21"/>
      <c r="AJX161" s="21"/>
      <c r="AJY161" s="21"/>
      <c r="AJZ161" s="21"/>
      <c r="AKA161" s="21"/>
      <c r="AKB161" s="21"/>
      <c r="AKC161" s="21"/>
      <c r="AKD161" s="21"/>
      <c r="AKE161" s="21"/>
      <c r="AKF161" s="21"/>
      <c r="AKG161" s="21"/>
      <c r="AKH161" s="21"/>
      <c r="AKI161" s="21"/>
      <c r="AKJ161" s="21"/>
      <c r="AKK161" s="21"/>
      <c r="AKL161" s="21"/>
      <c r="AKM161" s="21"/>
      <c r="AKN161" s="21"/>
      <c r="AKO161" s="21"/>
      <c r="AKP161" s="21"/>
      <c r="AKQ161" s="21"/>
      <c r="AKR161" s="21"/>
      <c r="AKS161" s="21"/>
      <c r="AKT161" s="21"/>
      <c r="AKU161" s="21"/>
      <c r="AKV161" s="21"/>
      <c r="AKW161" s="21"/>
      <c r="AKX161" s="21"/>
      <c r="AKY161" s="21"/>
      <c r="AKZ161" s="21"/>
      <c r="ALA161" s="21"/>
      <c r="ALB161" s="21"/>
      <c r="ALC161" s="21"/>
      <c r="ALD161" s="21"/>
      <c r="ALE161" s="21"/>
      <c r="ALF161" s="21"/>
      <c r="ALG161" s="21"/>
      <c r="ALH161" s="21"/>
      <c r="ALI161" s="21"/>
      <c r="ALJ161" s="21"/>
      <c r="ALK161" s="21"/>
      <c r="ALL161" s="21"/>
      <c r="ALM161" s="21"/>
    </row>
    <row r="162" spans="1:1001" x14ac:dyDescent="0.35">
      <c r="A162" s="2">
        <v>44316</v>
      </c>
      <c r="B162" s="35">
        <v>4.3705020249992677E-2</v>
      </c>
      <c r="C162" s="35">
        <v>6.4305806153517331E-3</v>
      </c>
      <c r="D162" s="35">
        <v>-9.1960117764489091E-4</v>
      </c>
      <c r="E162" s="35">
        <v>-7.8682926266483433E-3</v>
      </c>
      <c r="F162" s="35">
        <v>8.7079268293496293E-4</v>
      </c>
      <c r="G162" s="35">
        <v>-1.9190528141934778E-2</v>
      </c>
      <c r="H162" s="35">
        <v>2.4258080565582318E-3</v>
      </c>
      <c r="I162" s="35">
        <v>-4.0861571348999367E-3</v>
      </c>
      <c r="J162" s="35">
        <f>HLOOKUP($J$2,'Monthly Returns (strats)'!$D$1:$F$174,'Monthly Returns (strats)'!$A161,FALSE)</f>
        <v>3.9387694578176813E-3</v>
      </c>
      <c r="K162" s="35">
        <f>SUMPRODUCT(B162:J162,'Monthly Analysis'!$C$47:$K$47)</f>
        <v>4.1980614916592364E-2</v>
      </c>
      <c r="L162" s="35">
        <f>SUMPRODUCT(C162:J162,'Monthly Analysis'!$D$48:$K$48)</f>
        <v>-3.2024670477434395E-3</v>
      </c>
      <c r="N162" s="16">
        <f t="shared" si="35"/>
        <v>3.1432072964660831</v>
      </c>
      <c r="O162" s="11">
        <f>(N161-MAX($N$3:$N161))/MAX($N$3:$N161)</f>
        <v>0</v>
      </c>
      <c r="P162" s="11">
        <f t="shared" si="39"/>
        <v>9.7002415859162472E-2</v>
      </c>
      <c r="R162" s="16">
        <f t="shared" si="36"/>
        <v>1.6568034620653336</v>
      </c>
      <c r="S162" s="11">
        <f>(R161-MAX($R$3:$R161))/MAX($R$3:$R161)</f>
        <v>-7.7914003888118573E-3</v>
      </c>
      <c r="T162" s="11">
        <f t="shared" ref="T162:T175" si="41">+R162/R159-1</f>
        <v>9.2988201508581447E-4</v>
      </c>
      <c r="AH162" s="28"/>
    </row>
    <row r="163" spans="1:1001" x14ac:dyDescent="0.35">
      <c r="A163" s="2">
        <v>44347</v>
      </c>
      <c r="B163" s="35">
        <v>1.557745456575765E-2</v>
      </c>
      <c r="C163" s="35">
        <v>-3.8430748548048399E-3</v>
      </c>
      <c r="D163" s="35">
        <v>-1.171156714370147E-2</v>
      </c>
      <c r="E163" s="35">
        <v>-2.2675736961451638E-3</v>
      </c>
      <c r="F163" s="35">
        <v>6.3633994700495692E-3</v>
      </c>
      <c r="G163" s="35">
        <v>-1.1943836615608829E-3</v>
      </c>
      <c r="H163" s="35">
        <v>-6.8979066454394333E-3</v>
      </c>
      <c r="I163" s="35">
        <v>-6.7689182858616586E-3</v>
      </c>
      <c r="J163" s="35">
        <f>HLOOKUP($J$2,'Monthly Returns (strats)'!$D$1:$F$174,'Monthly Returns (strats)'!$A162,FALSE)</f>
        <v>-8.1211740595559245E-3</v>
      </c>
      <c r="K163" s="35">
        <f>SUMPRODUCT(B163:J163,'Monthly Analysis'!$C$47:$K$47)</f>
        <v>1.3413218131212446E-2</v>
      </c>
      <c r="L163" s="35">
        <f>SUMPRODUCT(C163:J163,'Monthly Analysis'!$D$48:$K$48)</f>
        <v>-4.0192962355839476E-3</v>
      </c>
      <c r="N163" s="16">
        <f t="shared" si="35"/>
        <v>3.1853678215652015</v>
      </c>
      <c r="O163" s="11">
        <f>(N162-MAX($N$3:$N162))/MAX($N$3:$N162)</f>
        <v>0</v>
      </c>
      <c r="P163" s="11">
        <f t="shared" si="39"/>
        <v>8.2683347314249422E-2</v>
      </c>
      <c r="R163" s="16">
        <f t="shared" si="36"/>
        <v>1.650144278147152</v>
      </c>
      <c r="S163" s="11">
        <f>(R162-MAX($R$3:$R162))/MAX($R$3:$R162)</f>
        <v>-1.0968915733554355E-2</v>
      </c>
      <c r="T163" s="11">
        <f t="shared" si="41"/>
        <v>-9.7975060178578932E-3</v>
      </c>
      <c r="AH163" s="28"/>
    </row>
    <row r="164" spans="1:1001" x14ac:dyDescent="0.35">
      <c r="A164" s="2">
        <v>44377</v>
      </c>
      <c r="B164" s="35">
        <v>1.316693696913052E-2</v>
      </c>
      <c r="C164" s="35">
        <v>-7.1855575249313297E-4</v>
      </c>
      <c r="D164" s="35">
        <v>-1.2694547811211709E-3</v>
      </c>
      <c r="E164" s="35">
        <v>-3.729603729603737E-3</v>
      </c>
      <c r="F164" s="35">
        <v>-2.1958950515312409E-2</v>
      </c>
      <c r="G164" s="35">
        <v>1.807410382568486E-3</v>
      </c>
      <c r="H164" s="35">
        <v>-1.0170182623295829E-3</v>
      </c>
      <c r="I164" s="35">
        <v>8.7678942765357683E-3</v>
      </c>
      <c r="J164" s="35">
        <f>HLOOKUP($J$2,'Monthly Returns (strats)'!$D$1:$F$174,'Monthly Returns (strats)'!$A163,FALSE)</f>
        <v>-3.466903367602137E-3</v>
      </c>
      <c r="K164" s="35">
        <f>SUMPRODUCT(B164:J164,'Monthly Analysis'!$C$47:$K$47)</f>
        <v>1.1674142348815909E-2</v>
      </c>
      <c r="L164" s="35">
        <f>SUMPRODUCT(C164:J164,'Monthly Analysis'!$D$48:$K$48)</f>
        <v>-2.7723328662985647E-3</v>
      </c>
      <c r="N164" s="16">
        <f t="shared" ref="N164:N175" si="42">+(K164+1)*N163</f>
        <v>3.2225542589474911</v>
      </c>
      <c r="O164" s="11">
        <f>(N163-MAX($N$3:$N163))/MAX($N$3:$N163)</f>
        <v>0</v>
      </c>
      <c r="P164" s="11">
        <f t="shared" si="39"/>
        <v>6.8284319686906736E-2</v>
      </c>
      <c r="R164" s="16">
        <f t="shared" ref="R164:R175" si="43">+(L164+1)*R163</f>
        <v>1.6455695289307102</v>
      </c>
      <c r="S164" s="11">
        <f>(R163-MAX($R$3:$R163))/MAX($R$3:$R163)</f>
        <v>-1.4944124647421928E-2</v>
      </c>
      <c r="T164" s="11">
        <f t="shared" si="41"/>
        <v>-9.9612390387097127E-3</v>
      </c>
      <c r="AH164" s="28"/>
    </row>
    <row r="165" spans="1:1001" x14ac:dyDescent="0.35">
      <c r="A165" s="2">
        <v>44408</v>
      </c>
      <c r="B165" s="35">
        <v>6.8913126051333151E-3</v>
      </c>
      <c r="C165" s="35">
        <v>8.9346817732491868E-3</v>
      </c>
      <c r="D165" s="35">
        <v>-7.653154586121369E-3</v>
      </c>
      <c r="E165" s="35">
        <v>-4.3424317617866137E-3</v>
      </c>
      <c r="F165" s="35">
        <v>-1.2687870466314951E-2</v>
      </c>
      <c r="G165" s="35">
        <v>-1.2519704411054541E-2</v>
      </c>
      <c r="H165" s="35">
        <v>7.7668616815436131E-3</v>
      </c>
      <c r="I165" s="35">
        <v>-1.23674868585131E-2</v>
      </c>
      <c r="J165" s="35">
        <f>HLOOKUP($J$2,'Monthly Returns (strats)'!$D$1:$F$174,'Monthly Returns (strats)'!$A164,FALSE)</f>
        <v>5.136083086515475E-3</v>
      </c>
      <c r="K165" s="35">
        <f>SUMPRODUCT(B165:J165,'Monthly Analysis'!$C$47:$K$47)</f>
        <v>3.9651973748696164E-3</v>
      </c>
      <c r="L165" s="35">
        <f>SUMPRODUCT(C165:J165,'Monthly Analysis'!$D$48:$K$48)</f>
        <v>-5.4342139990611552E-3</v>
      </c>
      <c r="N165" s="16">
        <f t="shared" si="42"/>
        <v>3.2353323226354442</v>
      </c>
      <c r="O165" s="11">
        <f>(N164-MAX($N$3:$N164))/MAX($N$3:$N164)</f>
        <v>0</v>
      </c>
      <c r="P165" s="11">
        <f t="shared" si="39"/>
        <v>2.9309242910239286E-2</v>
      </c>
      <c r="R165" s="16">
        <f t="shared" si="43"/>
        <v>1.6366271519601663</v>
      </c>
      <c r="S165" s="11">
        <f>(R164-MAX($R$3:$R164))/MAX($R$3:$R164)</f>
        <v>-1.7675027425802372E-2</v>
      </c>
      <c r="T165" s="11">
        <f t="shared" si="41"/>
        <v>-1.2177853660455318E-2</v>
      </c>
      <c r="AH165" s="28"/>
    </row>
    <row r="166" spans="1:1001" x14ac:dyDescent="0.35">
      <c r="A166" s="2">
        <v>44439</v>
      </c>
      <c r="B166" s="35">
        <v>2.5032334554861091E-2</v>
      </c>
      <c r="C166" s="35">
        <v>3.6118561286866409E-3</v>
      </c>
      <c r="D166" s="35">
        <v>-2.6752190459710108E-3</v>
      </c>
      <c r="E166" s="35">
        <v>-5.6663218282704264E-3</v>
      </c>
      <c r="F166" s="35">
        <v>6.5168461343902643E-3</v>
      </c>
      <c r="G166" s="35">
        <v>-5.6194808670055876E-3</v>
      </c>
      <c r="H166" s="35">
        <v>-7.7300223793655984E-3</v>
      </c>
      <c r="I166" s="35">
        <v>-4.7468970458997674E-3</v>
      </c>
      <c r="J166" s="35">
        <f>HLOOKUP($J$2,'Monthly Returns (strats)'!$D$1:$F$174,'Monthly Returns (strats)'!$A165,FALSE)</f>
        <v>-7.5990283609497222E-3</v>
      </c>
      <c r="K166" s="35">
        <f>SUMPRODUCT(B166:J166,'Monthly Analysis'!$C$47:$K$47)</f>
        <v>2.3880023704024256E-2</v>
      </c>
      <c r="L166" s="35">
        <f>SUMPRODUCT(C166:J166,'Monthly Analysis'!$D$48:$K$48)</f>
        <v>-2.1400058658398425E-3</v>
      </c>
      <c r="N166" s="16">
        <f t="shared" si="42"/>
        <v>3.3125921351903744</v>
      </c>
      <c r="O166" s="11">
        <f>(N165-MAX($N$3:$N165))/MAX($N$3:$N165)</f>
        <v>0</v>
      </c>
      <c r="P166" s="11">
        <f t="shared" si="39"/>
        <v>3.9940226922571931E-2</v>
      </c>
      <c r="R166" s="16">
        <f t="shared" si="43"/>
        <v>1.6331247602547787</v>
      </c>
      <c r="S166" s="11">
        <f>(R165-MAX($R$3:$R165))/MAX($R$3:$R165)</f>
        <v>-2.3013191543392538E-2</v>
      </c>
      <c r="T166" s="11">
        <f t="shared" si="41"/>
        <v>-1.0313957462848911E-2</v>
      </c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28"/>
    </row>
    <row r="167" spans="1:1001" x14ac:dyDescent="0.35">
      <c r="A167" s="2">
        <v>44469</v>
      </c>
      <c r="B167" s="35">
        <v>-4.1297547383086768E-2</v>
      </c>
      <c r="C167" s="35">
        <v>-1.170587807961887E-2</v>
      </c>
      <c r="D167" s="35">
        <v>-9.0591278944905929E-3</v>
      </c>
      <c r="E167" s="35">
        <v>1.025040788820308E-2</v>
      </c>
      <c r="F167" s="35">
        <v>2.6587874436747269E-3</v>
      </c>
      <c r="G167" s="35">
        <v>1.688875691325364E-3</v>
      </c>
      <c r="H167" s="35">
        <v>-1.382171006047272E-2</v>
      </c>
      <c r="I167" s="35">
        <v>6.6972309828241539E-3</v>
      </c>
      <c r="J167" s="35">
        <f>HLOOKUP($J$2,'Monthly Returns (strats)'!$D$1:$F$174,'Monthly Returns (strats)'!$A166,FALSE)</f>
        <v>2.270255123018039E-3</v>
      </c>
      <c r="K167" s="35">
        <f>SUMPRODUCT(B167:J167,'Monthly Analysis'!$C$47:$K$47)</f>
        <v>-4.1609453990418613E-2</v>
      </c>
      <c r="L167" s="35">
        <f>SUMPRODUCT(C167:J167,'Monthly Analysis'!$D$48:$K$48)</f>
        <v>-5.7925512790199215E-4</v>
      </c>
      <c r="N167" s="16">
        <f t="shared" si="42"/>
        <v>3.1747569851521482</v>
      </c>
      <c r="O167" s="11">
        <f>(N166-MAX($N$3:$N166))/MAX($N$3:$N166)</f>
        <v>0</v>
      </c>
      <c r="P167" s="11">
        <f t="shared" si="39"/>
        <v>-1.4832108307449854E-2</v>
      </c>
      <c r="R167" s="16">
        <f t="shared" si="43"/>
        <v>1.6321787643628973</v>
      </c>
      <c r="S167" s="11">
        <f>(R166-MAX($R$3:$R166))/MAX($R$3:$R166)</f>
        <v>-2.5103949044337864E-2</v>
      </c>
      <c r="T167" s="11">
        <f t="shared" si="41"/>
        <v>-8.1374650735749343E-3</v>
      </c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28"/>
    </row>
    <row r="168" spans="1:1001" x14ac:dyDescent="0.35">
      <c r="A168" s="2">
        <v>44500</v>
      </c>
      <c r="B168" s="35">
        <v>5.1028242391006451E-2</v>
      </c>
      <c r="C168" s="35">
        <v>3.3334159254028162E-3</v>
      </c>
      <c r="D168" s="35">
        <v>-3.9965065552323153E-3</v>
      </c>
      <c r="E168" s="35">
        <v>-1.5096724361900019E-2</v>
      </c>
      <c r="F168" s="35">
        <v>4.2546662500707343E-2</v>
      </c>
      <c r="G168" s="35">
        <v>3.6962925907397799E-3</v>
      </c>
      <c r="H168" s="35">
        <v>6.007244832728631E-4</v>
      </c>
      <c r="I168" s="35">
        <v>1.672229346085464E-3</v>
      </c>
      <c r="J168" s="35">
        <f>HLOOKUP($J$2,'Monthly Returns (strats)'!$D$1:$F$174,'Monthly Returns (strats)'!$A167,FALSE)</f>
        <v>-1.4794703199591639E-2</v>
      </c>
      <c r="K168" s="35">
        <f>SUMPRODUCT(B168:J168,'Monthly Analysis'!$C$47:$K$47)</f>
        <v>5.2867401800853933E-2</v>
      </c>
      <c r="L168" s="35">
        <f>SUMPRODUCT(C168:J168,'Monthly Analysis'!$D$48:$K$48)</f>
        <v>3.4155817611453403E-3</v>
      </c>
      <c r="N168" s="16">
        <f t="shared" si="42"/>
        <v>3.3425981383062546</v>
      </c>
      <c r="O168" s="11">
        <f>(N167-MAX($N$3:$N167))/MAX($N$3:$N167)</f>
        <v>-4.1609453990418543E-2</v>
      </c>
      <c r="P168" s="11">
        <f t="shared" si="39"/>
        <v>3.3154496964761027E-2</v>
      </c>
      <c r="R168" s="16">
        <f t="shared" si="43"/>
        <v>1.6377536043813841</v>
      </c>
      <c r="S168" s="11">
        <f>(R167-MAX($R$3:$R167))/MAX($R$3:$R167)</f>
        <v>-2.5668662581025386E-2</v>
      </c>
      <c r="T168" s="11">
        <f t="shared" si="41"/>
        <v>6.8827675250804354E-4</v>
      </c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28"/>
    </row>
    <row r="169" spans="1:1001" x14ac:dyDescent="0.35">
      <c r="A169" s="2">
        <v>44530</v>
      </c>
      <c r="B169" s="35">
        <v>-2.4079726592053489E-2</v>
      </c>
      <c r="C169" s="35">
        <v>1.4078791181472591E-2</v>
      </c>
      <c r="D169" s="35">
        <v>-1.365374112506923E-3</v>
      </c>
      <c r="E169" s="35">
        <v>7.1293622785439936E-4</v>
      </c>
      <c r="F169" s="35">
        <v>7.5365408911047486E-3</v>
      </c>
      <c r="G169" s="35">
        <v>2.1413078591536738E-3</v>
      </c>
      <c r="H169" s="35">
        <v>2.020520721922181E-2</v>
      </c>
      <c r="I169" s="35">
        <v>3.1213066951772512E-3</v>
      </c>
      <c r="J169" s="35">
        <f>HLOOKUP($J$2,'Monthly Returns (strats)'!$D$1:$F$174,'Monthly Returns (strats)'!$A168,FALSE)</f>
        <v>7.2721268582744969E-3</v>
      </c>
      <c r="K169" s="35">
        <f>SUMPRODUCT(B169:J169,'Monthly Analysis'!$C$47:$K$47)</f>
        <v>-2.1420378096047965E-2</v>
      </c>
      <c r="L169" s="35">
        <f>SUMPRODUCT(C169:J169,'Monthly Analysis'!$D$48:$K$48)</f>
        <v>4.9387900640102435E-3</v>
      </c>
      <c r="N169" s="16">
        <f t="shared" si="42"/>
        <v>3.2709984223605884</v>
      </c>
      <c r="O169" s="11">
        <f>(N168-MAX($N$3:$N168))/MAX($N$3:$N168)</f>
        <v>0</v>
      </c>
      <c r="P169" s="11">
        <f t="shared" si="39"/>
        <v>-1.255624330805083E-2</v>
      </c>
      <c r="R169" s="16">
        <f t="shared" si="43"/>
        <v>1.64584212561</v>
      </c>
      <c r="S169" s="11">
        <f>(R168-MAX($R$3:$R168))/MAX($R$3:$R168)</f>
        <v>-2.2340754235624736E-2</v>
      </c>
      <c r="T169" s="11">
        <f t="shared" si="41"/>
        <v>7.7871364544355171E-3</v>
      </c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28"/>
    </row>
    <row r="170" spans="1:1001" x14ac:dyDescent="0.35">
      <c r="A170" s="2">
        <v>44561</v>
      </c>
      <c r="B170" s="35">
        <v>3.9991445680068523E-2</v>
      </c>
      <c r="C170" s="35">
        <v>-2.388163411420785E-3</v>
      </c>
      <c r="D170" s="35">
        <v>-2.4434290546268781E-2</v>
      </c>
      <c r="E170" s="35">
        <v>-8.2522946128545938E-3</v>
      </c>
      <c r="F170" s="35">
        <v>-1.117217866935497E-2</v>
      </c>
      <c r="G170" s="35">
        <v>2.053841973898685E-3</v>
      </c>
      <c r="H170" s="35">
        <v>-5.9421806320045789E-3</v>
      </c>
      <c r="I170" s="35">
        <v>-1.7462424820528451E-2</v>
      </c>
      <c r="J170" s="35">
        <f>HLOOKUP($J$2,'Monthly Returns (strats)'!$D$1:$F$174,'Monthly Returns (strats)'!$A169,FALSE)</f>
        <v>-1.7614984714561022E-2</v>
      </c>
      <c r="K170" s="35">
        <f>SUMPRODUCT(B170:J170,'Monthly Analysis'!$C$47:$K$47)</f>
        <v>3.3987051815577915E-2</v>
      </c>
      <c r="L170" s="35">
        <f>SUMPRODUCT(C170:J170,'Monthly Analysis'!$D$48:$K$48)</f>
        <v>-1.1151017176911106E-2</v>
      </c>
      <c r="N170" s="16">
        <f t="shared" si="42"/>
        <v>3.3821700152300309</v>
      </c>
      <c r="O170" s="11">
        <f>(N169-MAX($N$3:$N169))/MAX($N$3:$N169)</f>
        <v>-2.1420378096048048E-2</v>
      </c>
      <c r="P170" s="11">
        <f t="shared" si="39"/>
        <v>6.5331939120985227E-2</v>
      </c>
      <c r="R170" s="16">
        <f t="shared" si="43"/>
        <v>1.627489311796839</v>
      </c>
      <c r="S170" s="11">
        <f>(R169-MAX($R$3:$R169))/MAX($R$3:$R169)</f>
        <v>-1.7512300466655785E-2</v>
      </c>
      <c r="T170" s="11">
        <f t="shared" si="41"/>
        <v>-2.8731243589539268E-3</v>
      </c>
      <c r="AH170" s="28"/>
    </row>
    <row r="171" spans="1:1001" x14ac:dyDescent="0.35">
      <c r="A171" s="2">
        <v>44592</v>
      </c>
      <c r="B171" s="35">
        <v>-4.9095208718897831E-2</v>
      </c>
      <c r="C171" s="35">
        <v>-2.091593997235075E-2</v>
      </c>
      <c r="D171" s="35">
        <v>-1.403334129603717E-2</v>
      </c>
      <c r="E171" s="35">
        <v>1.047603084143489E-2</v>
      </c>
      <c r="F171" s="35">
        <v>3.1727223023077809E-2</v>
      </c>
      <c r="G171" s="35">
        <v>1.089154411764692E-2</v>
      </c>
      <c r="H171" s="35">
        <v>-1.5689785797919908E-2</v>
      </c>
      <c r="I171" s="35">
        <v>-3.1890271885302413E-2</v>
      </c>
      <c r="J171" s="35">
        <f>HLOOKUP($J$2,'Monthly Returns (strats)'!$D$1:$F$174,'Monthly Returns (strats)'!$A170,FALSE)</f>
        <v>9.1425226401717907E-3</v>
      </c>
      <c r="K171" s="35">
        <f>SUMPRODUCT(B171:J171,'Monthly Analysis'!$C$47:$K$47)</f>
        <v>-5.0372460690046597E-2</v>
      </c>
      <c r="L171" s="35">
        <f>SUMPRODUCT(C171:J171,'Monthly Analysis'!$D$48:$K$48)</f>
        <v>-2.3720393749905836E-3</v>
      </c>
      <c r="N171" s="16">
        <f t="shared" si="42"/>
        <v>3.2118017890908019</v>
      </c>
      <c r="O171" s="11">
        <f>(N170-MAX($N$3:$N170))/MAX($N$3:$N170)</f>
        <v>0</v>
      </c>
      <c r="P171" s="11">
        <f t="shared" si="39"/>
        <v>-3.9130144816549528E-2</v>
      </c>
      <c r="R171" s="16">
        <f t="shared" si="43"/>
        <v>1.6236288430668806</v>
      </c>
      <c r="S171" s="11">
        <f>(R170-MAX($R$3:$R170))/MAX($R$3:$R170)</f>
        <v>-2.8468037680255992E-2</v>
      </c>
      <c r="T171" s="11">
        <f t="shared" si="41"/>
        <v>-8.6244727391936449E-3</v>
      </c>
      <c r="AH171" s="28"/>
    </row>
    <row r="172" spans="1:1001" x14ac:dyDescent="0.35">
      <c r="A172" s="2">
        <v>44620</v>
      </c>
      <c r="B172" s="35">
        <v>-2.5842028437043859E-2</v>
      </c>
      <c r="C172" s="35">
        <v>-1.2609057711454369E-2</v>
      </c>
      <c r="D172" s="35">
        <v>-1.2275327379568379E-2</v>
      </c>
      <c r="E172" s="35">
        <v>1.235796632661512E-2</v>
      </c>
      <c r="F172" s="35">
        <v>2.30209460104864E-2</v>
      </c>
      <c r="G172" s="35">
        <v>3.0504159658135469E-2</v>
      </c>
      <c r="H172" s="35">
        <v>-5.1172544864723779E-3</v>
      </c>
      <c r="I172" s="35">
        <v>-6.0898972370416733E-4</v>
      </c>
      <c r="J172" s="35">
        <f>HLOOKUP($J$2,'Monthly Returns (strats)'!$D$1:$F$174,'Monthly Returns (strats)'!$A171,FALSE)</f>
        <v>-2.1738734114230551E-3</v>
      </c>
      <c r="K172" s="35">
        <f>SUMPRODUCT(B172:J172,'Monthly Analysis'!$C$47:$K$47)</f>
        <v>-2.315321189794476E-2</v>
      </c>
      <c r="L172" s="35">
        <f>SUMPRODUCT(C172:J172,'Monthly Analysis'!$D$48:$K$48)</f>
        <v>4.9935164297554785E-3</v>
      </c>
      <c r="N172" s="16">
        <f t="shared" si="42"/>
        <v>3.1374382616937848</v>
      </c>
      <c r="O172" s="11">
        <f>(N171-MAX($N$3:$N171))/MAX($N$3:$N171)</f>
        <v>-5.0372460690046576E-2</v>
      </c>
      <c r="P172" s="11">
        <f t="shared" si="39"/>
        <v>-4.0831618796812741E-2</v>
      </c>
      <c r="R172" s="16">
        <f t="shared" si="43"/>
        <v>1.63173646037056</v>
      </c>
      <c r="S172" s="11">
        <f>(R171-MAX($R$3:$R171))/MAX($R$3:$R171)</f>
        <v>-3.077254974894026E-2</v>
      </c>
      <c r="T172" s="11">
        <f t="shared" si="41"/>
        <v>-8.5704849936393268E-3</v>
      </c>
      <c r="AH172" s="28"/>
    </row>
    <row r="173" spans="1:1001" x14ac:dyDescent="0.35">
      <c r="A173" s="2">
        <v>44651</v>
      </c>
      <c r="B173" s="35">
        <v>2.167156889949506E-2</v>
      </c>
      <c r="C173" s="35">
        <v>5.4920081811984378E-3</v>
      </c>
      <c r="D173" s="35">
        <v>-8.1159054888491067E-3</v>
      </c>
      <c r="E173" s="35">
        <v>-7.5606844409071838E-3</v>
      </c>
      <c r="F173" s="35">
        <v>2.9902369217318561E-2</v>
      </c>
      <c r="G173" s="35">
        <v>1.3340391741662129E-2</v>
      </c>
      <c r="H173" s="35">
        <v>-3.3807549583079521E-2</v>
      </c>
      <c r="I173" s="35">
        <v>2.6180172166168749E-3</v>
      </c>
      <c r="J173" s="35">
        <f>HLOOKUP($J$2,'Monthly Returns (strats)'!$D$1:$F$174,'Monthly Returns (strats)'!$A172,FALSE)</f>
        <v>1.8997956945240538E-2</v>
      </c>
      <c r="K173" s="35">
        <f>SUMPRODUCT(B173:J173,'Monthly Analysis'!$C$47:$K$47)</f>
        <v>2.4340362063470282E-2</v>
      </c>
      <c r="L173" s="35">
        <f>SUMPRODUCT(C173:J173,'Monthly Analysis'!$D$48:$K$48)</f>
        <v>4.9563301616682596E-3</v>
      </c>
      <c r="N173" s="16">
        <f t="shared" si="42"/>
        <v>3.2138046449351965</v>
      </c>
      <c r="O173" s="11">
        <f>(N172-MAX($N$3:$N172))/MAX($N$3:$N172)</f>
        <v>-7.2359388331813712E-2</v>
      </c>
      <c r="P173" s="11">
        <f t="shared" si="39"/>
        <v>-4.9780279979031006E-2</v>
      </c>
      <c r="R173" s="16">
        <f t="shared" si="43"/>
        <v>1.6398238850049882</v>
      </c>
      <c r="S173" s="11">
        <f>(R172-MAX($R$3:$R172))/MAX($R$3:$R172)</f>
        <v>-2.593269655194157E-2</v>
      </c>
      <c r="T173" s="11">
        <f t="shared" si="41"/>
        <v>7.5788965978100808E-3</v>
      </c>
      <c r="AH173" s="28"/>
    </row>
    <row r="174" spans="1:1001" x14ac:dyDescent="0.35">
      <c r="A174" s="2">
        <v>44681</v>
      </c>
      <c r="B174" s="35">
        <v>-8.0040196637605532E-2</v>
      </c>
      <c r="C174" s="35">
        <v>-2.0343792770055599E-2</v>
      </c>
      <c r="D174" s="35">
        <v>3.604596856313869E-3</v>
      </c>
      <c r="E174" s="35">
        <v>2.9718382942591551E-2</v>
      </c>
      <c r="F174" s="35">
        <v>1.7260536242822101E-3</v>
      </c>
      <c r="G174" s="35">
        <v>1.3112527426601069E-2</v>
      </c>
      <c r="H174" s="35">
        <v>7.0947547462596461E-3</v>
      </c>
      <c r="I174" s="35">
        <v>3.28176911031588E-3</v>
      </c>
      <c r="J174" s="35">
        <f>HLOOKUP($J$2,'Monthly Returns (strats)'!$D$1:$F$174,'Monthly Returns (strats)'!$A173,FALSE)</f>
        <v>1.1504527220274061E-4</v>
      </c>
      <c r="K174" s="35">
        <f>SUMPRODUCT(B174:J174,'Monthly Analysis'!$C$47:$K$47)</f>
        <v>-7.74377429663137E-2</v>
      </c>
      <c r="L174" s="35">
        <f>SUMPRODUCT(C174:J174,'Monthly Analysis'!$D$48:$K$48)</f>
        <v>4.8331282466848192E-3</v>
      </c>
      <c r="N174" s="16">
        <f t="shared" si="42"/>
        <v>2.9649348668967597</v>
      </c>
      <c r="O174" s="11">
        <f>(N173-MAX($N$3:$N173))/MAX($N$3:$N173)</f>
        <v>-4.9780279979030992E-2</v>
      </c>
      <c r="P174" s="11">
        <f t="shared" si="39"/>
        <v>-7.686243996517772E-2</v>
      </c>
      <c r="R174" s="16">
        <f t="shared" si="43"/>
        <v>1.6477493641431944</v>
      </c>
      <c r="S174" s="11">
        <f>(R173-MAX($R$3:$R173))/MAX($R$3:$R173)</f>
        <v>-2.110489739636719E-2</v>
      </c>
      <c r="T174" s="11">
        <f t="shared" si="41"/>
        <v>1.4855932856398635E-2</v>
      </c>
      <c r="AH174" s="28"/>
    </row>
    <row r="175" spans="1:1001" x14ac:dyDescent="0.35">
      <c r="A175" s="2">
        <v>44712</v>
      </c>
      <c r="B175" s="35">
        <v>1.1513934813414119E-3</v>
      </c>
      <c r="C175" s="35">
        <v>-1.4830233305306639E-2</v>
      </c>
      <c r="D175" s="35">
        <v>-1.612962287670738E-2</v>
      </c>
      <c r="E175" s="35">
        <v>5.0964313527877003E-3</v>
      </c>
      <c r="F175" s="35">
        <v>-4.0537692093064938E-2</v>
      </c>
      <c r="G175" s="35">
        <v>4.3228656388043518E-3</v>
      </c>
      <c r="H175" s="35">
        <v>3.331670277789045E-2</v>
      </c>
      <c r="I175" s="35">
        <v>-4.4507081742510609E-3</v>
      </c>
      <c r="J175" s="35">
        <f>HLOOKUP($J$2,'Monthly Returns (strats)'!$D$1:$F$174,'Monthly Returns (strats)'!$A174,FALSE)</f>
        <v>-5.800830246143418E-3</v>
      </c>
      <c r="K175" s="35">
        <f>SUMPRODUCT(B175:J175,'Monthly Analysis'!$C$47:$K$47)</f>
        <v>-3.8588068729288887E-3</v>
      </c>
      <c r="L175" s="35">
        <f>SUMPRODUCT(C175:J175,'Monthly Analysis'!$D$48:$K$48)</f>
        <v>-9.3046578007877009E-3</v>
      </c>
      <c r="N175" s="16">
        <f t="shared" si="42"/>
        <v>2.9534937558545917</v>
      </c>
      <c r="O175" s="11">
        <f>(N174-MAX($N$3:$N174))/MAX($N$3:$N174)</f>
        <v>-0.12336315041953735</v>
      </c>
      <c r="P175" s="11">
        <f t="shared" si="39"/>
        <v>-5.862888461744209E-2</v>
      </c>
      <c r="R175" s="16">
        <f t="shared" si="43"/>
        <v>1.6324176201683764</v>
      </c>
      <c r="S175" s="11">
        <f>(R174-MAX($R$3:$R174))/MAX($R$3:$R174)</f>
        <v>-1.6373771825432058E-2</v>
      </c>
      <c r="T175" s="11">
        <f t="shared" si="41"/>
        <v>4.1744473716165409E-4</v>
      </c>
      <c r="AH175" s="28"/>
    </row>
    <row r="176" spans="1:1001" x14ac:dyDescent="0.35">
      <c r="AH176" s="28"/>
    </row>
    <row r="177" spans="34:34" x14ac:dyDescent="0.35">
      <c r="AH177" s="28"/>
    </row>
    <row r="178" spans="34:34" x14ac:dyDescent="0.35">
      <c r="AH178" s="28"/>
    </row>
    <row r="693" spans="1:4" x14ac:dyDescent="0.35">
      <c r="A693" s="2">
        <v>44297</v>
      </c>
      <c r="B693" s="16">
        <v>2.0421683276686361E-2</v>
      </c>
      <c r="C693" s="16">
        <v>2.5373648505404578E-3</v>
      </c>
      <c r="D693" s="16">
        <v>-4.2375929522125988E-4</v>
      </c>
    </row>
    <row r="694" spans="1:4" x14ac:dyDescent="0.35">
      <c r="A694" s="2">
        <v>44304</v>
      </c>
      <c r="B694" s="16">
        <v>1.493211392440807E-2</v>
      </c>
      <c r="C694" s="16">
        <v>3.090162363623028E-3</v>
      </c>
      <c r="D694" s="16">
        <v>-3.7729916390660811E-4</v>
      </c>
    </row>
    <row r="695" spans="1:4" x14ac:dyDescent="0.35">
      <c r="A695" s="2">
        <v>44311</v>
      </c>
      <c r="B695" s="16">
        <v>-1.3905884970519811E-3</v>
      </c>
      <c r="C695" s="16">
        <v>4.685607280230375E-4</v>
      </c>
      <c r="D695" s="16">
        <v>-1.220405562101512E-3</v>
      </c>
    </row>
    <row r="696" spans="1:4" x14ac:dyDescent="0.35">
      <c r="A696" s="2">
        <v>44318</v>
      </c>
      <c r="B696" s="16">
        <v>-2.3672923745335921E-3</v>
      </c>
      <c r="C696" s="16">
        <v>4.1730936699035942E-4</v>
      </c>
      <c r="D696" s="16">
        <v>-1.978505508383743E-4</v>
      </c>
    </row>
    <row r="697" spans="1:4" x14ac:dyDescent="0.35">
      <c r="A697" s="2">
        <v>44325</v>
      </c>
      <c r="B697" s="16">
        <v>1.2646213115211861E-2</v>
      </c>
      <c r="C697" s="16">
        <v>-3.9492098700633083E-4</v>
      </c>
      <c r="D697" s="16">
        <v>-3.4117701347372575E-3</v>
      </c>
    </row>
    <row r="698" spans="1:4" x14ac:dyDescent="0.35">
      <c r="A698" s="2">
        <v>44332</v>
      </c>
      <c r="B698" s="16">
        <v>-1.530021503004908E-2</v>
      </c>
      <c r="C698" s="16">
        <v>-3.3746161374081929E-5</v>
      </c>
      <c r="D698" s="16">
        <v>-1.7553887541030381E-2</v>
      </c>
    </row>
    <row r="699" spans="1:4" x14ac:dyDescent="0.35">
      <c r="A699" s="2">
        <v>44339</v>
      </c>
      <c r="B699" s="16">
        <v>3.863490019317517E-3</v>
      </c>
      <c r="C699" s="16">
        <v>2.376303798135027E-3</v>
      </c>
      <c r="D699" s="16">
        <v>-7.7480417326862283E-3</v>
      </c>
    </row>
    <row r="700" spans="1:4" x14ac:dyDescent="0.35">
      <c r="A700" s="2">
        <v>44346</v>
      </c>
      <c r="B700" s="16">
        <v>1.4083721449089429E-2</v>
      </c>
      <c r="C700" s="16">
        <v>-5.7784576929361684E-3</v>
      </c>
      <c r="D700" s="16">
        <v>-2.5563725343273891E-3</v>
      </c>
    </row>
    <row r="701" spans="1:4" x14ac:dyDescent="0.35">
      <c r="A701" s="2">
        <v>44353</v>
      </c>
      <c r="B701" s="16">
        <v>7.5353390902590522E-3</v>
      </c>
      <c r="C701" s="16">
        <v>2.735467416387305E-3</v>
      </c>
      <c r="D701" s="16">
        <v>-5.0706058057514714E-4</v>
      </c>
    </row>
    <row r="702" spans="1:4" x14ac:dyDescent="0.35">
      <c r="A702" s="2">
        <v>44360</v>
      </c>
      <c r="B702" s="16">
        <v>4.6675401244675729E-3</v>
      </c>
      <c r="C702" s="16">
        <v>-4.9642773010540866E-3</v>
      </c>
      <c r="D702" s="16">
        <v>-5.8459541088901057E-4</v>
      </c>
    </row>
    <row r="703" spans="1:4" x14ac:dyDescent="0.35">
      <c r="A703" s="2">
        <v>44367</v>
      </c>
      <c r="B703" s="16">
        <v>-1.8610590376830442E-2</v>
      </c>
      <c r="C703" s="16">
        <v>-1.9701220233980801E-4</v>
      </c>
      <c r="D703" s="16">
        <v>8.2201214633326192E-4</v>
      </c>
    </row>
    <row r="704" spans="1:4" x14ac:dyDescent="0.35">
      <c r="A704" s="2">
        <v>44374</v>
      </c>
      <c r="B704" s="16">
        <v>2.283926692874139E-2</v>
      </c>
      <c r="C704" s="16">
        <v>-8.9666495281948144E-4</v>
      </c>
      <c r="D704" s="16">
        <v>-2.7709408312502348E-3</v>
      </c>
    </row>
    <row r="705" spans="1:4" x14ac:dyDescent="0.35">
      <c r="A705" s="2">
        <v>44381</v>
      </c>
      <c r="B705" s="16">
        <v>4.2222643245728442E-3</v>
      </c>
      <c r="C705" s="16">
        <v>5.4809459645355219E-3</v>
      </c>
      <c r="D705" s="16">
        <v>-2.4048629508705011E-4</v>
      </c>
    </row>
    <row r="706" spans="1:4" x14ac:dyDescent="0.35">
      <c r="A706" s="2">
        <v>44388</v>
      </c>
      <c r="B706" s="16">
        <v>-1.105031938118173E-3</v>
      </c>
      <c r="C706" s="16">
        <v>2.5813044983269422E-3</v>
      </c>
      <c r="D706" s="16">
        <v>-2.0650706310768041E-3</v>
      </c>
    </row>
    <row r="707" spans="1:4" x14ac:dyDescent="0.35">
      <c r="A707" s="2">
        <v>44395</v>
      </c>
      <c r="B707" s="16">
        <v>-5.989962765096446E-3</v>
      </c>
      <c r="C707" s="16">
        <v>1.72630360583792E-4</v>
      </c>
      <c r="D707" s="16">
        <v>-1.0027862633388287E-4</v>
      </c>
    </row>
    <row r="708" spans="1:4" x14ac:dyDescent="0.35">
      <c r="A708" s="2">
        <v>44402</v>
      </c>
      <c r="B708" s="16">
        <v>1.1264929424538611E-2</v>
      </c>
      <c r="C708" s="16">
        <v>4.1662488637128634E-3</v>
      </c>
      <c r="D708" s="16">
        <v>-1.6311705647109764E-2</v>
      </c>
    </row>
    <row r="709" spans="1:4" x14ac:dyDescent="0.35">
      <c r="A709" s="2">
        <v>44409</v>
      </c>
      <c r="B709" s="16">
        <v>-3.8384109515501308E-3</v>
      </c>
      <c r="C709" s="16">
        <v>-8.5860375804891476E-4</v>
      </c>
      <c r="D709" s="16">
        <v>-1.6103309821681735E-3</v>
      </c>
    </row>
    <row r="710" spans="1:4" x14ac:dyDescent="0.35">
      <c r="A710" s="2">
        <v>44416</v>
      </c>
      <c r="B710" s="16">
        <v>9.8350937702089691E-3</v>
      </c>
      <c r="C710" s="16">
        <v>-1.651508722030459E-3</v>
      </c>
      <c r="D710" s="16">
        <v>-1.6137127830860294E-3</v>
      </c>
    </row>
    <row r="711" spans="1:4" x14ac:dyDescent="0.35">
      <c r="A711" s="2">
        <v>44423</v>
      </c>
      <c r="B711" s="16">
        <v>7.097686581103213E-3</v>
      </c>
      <c r="C711" s="16">
        <v>3.6925015959821122E-4</v>
      </c>
      <c r="D711" s="16">
        <v>-6.3289292719570511E-4</v>
      </c>
    </row>
    <row r="712" spans="1:4" x14ac:dyDescent="0.35">
      <c r="A712" s="2">
        <v>44430</v>
      </c>
      <c r="B712" s="16">
        <v>-1.780462602336863E-2</v>
      </c>
      <c r="C712" s="16">
        <v>3.1358273400179382E-3</v>
      </c>
      <c r="D712" s="16">
        <v>-1.6032115658023427E-3</v>
      </c>
    </row>
    <row r="713" spans="1:4" x14ac:dyDescent="0.35">
      <c r="A713" s="2">
        <v>44437</v>
      </c>
      <c r="B713" s="16">
        <v>2.047422513555075E-2</v>
      </c>
      <c r="C713" s="16">
        <v>5.5357538560163455E-4</v>
      </c>
      <c r="D713" s="16">
        <v>-2.4650703722163265E-3</v>
      </c>
    </row>
    <row r="714" spans="1:4" x14ac:dyDescent="0.35">
      <c r="A714" s="2">
        <v>44444</v>
      </c>
      <c r="B714" s="16">
        <v>1.295268305577579E-2</v>
      </c>
      <c r="C714" s="16">
        <v>1.507801339614145E-3</v>
      </c>
      <c r="D714" s="16">
        <v>-3.6674309780543313E-4</v>
      </c>
    </row>
    <row r="715" spans="1:4" x14ac:dyDescent="0.35">
      <c r="A715" s="2">
        <v>44451</v>
      </c>
      <c r="B715" s="16">
        <v>-1.205636743215033E-2</v>
      </c>
      <c r="C715" s="16">
        <v>1.060807960302945E-3</v>
      </c>
      <c r="D715" s="16">
        <v>2.6290915218907251E-4</v>
      </c>
    </row>
    <row r="716" spans="1:4" x14ac:dyDescent="0.35">
      <c r="A716" s="2">
        <v>44458</v>
      </c>
      <c r="B716" s="16">
        <v>-9.6677056368533743E-3</v>
      </c>
      <c r="C716" s="16">
        <v>-4.5802796098081133E-3</v>
      </c>
      <c r="D716" s="16">
        <v>-4.5513410566544454E-4</v>
      </c>
    </row>
    <row r="717" spans="1:4" x14ac:dyDescent="0.35">
      <c r="A717" s="2">
        <v>44465</v>
      </c>
      <c r="B717" s="16">
        <v>7.7349834631368353E-4</v>
      </c>
      <c r="C717" s="16">
        <v>-5.2490988091670188E-3</v>
      </c>
      <c r="D717" s="16">
        <v>-1.6108989275726293E-2</v>
      </c>
    </row>
    <row r="718" spans="1:4" x14ac:dyDescent="0.35">
      <c r="A718" s="2">
        <v>44472</v>
      </c>
      <c r="B718" s="16">
        <v>-2.398656752218753E-2</v>
      </c>
      <c r="C718" s="16">
        <v>-3.0425963488843739E-3</v>
      </c>
      <c r="D718" s="16">
        <v>-4.6003588741594381E-4</v>
      </c>
    </row>
    <row r="719" spans="1:4" x14ac:dyDescent="0.35">
      <c r="A719" s="2">
        <v>44479</v>
      </c>
      <c r="B719" s="16">
        <v>7.3728188744164314E-3</v>
      </c>
      <c r="C719" s="16">
        <v>-2.604338692843267E-3</v>
      </c>
      <c r="D719" s="16">
        <v>-6.8362300632309192E-3</v>
      </c>
    </row>
    <row r="720" spans="1:4" x14ac:dyDescent="0.35">
      <c r="A720" s="2">
        <v>44486</v>
      </c>
      <c r="B720" s="16">
        <v>2.1631292185085641E-2</v>
      </c>
      <c r="C720" s="16">
        <v>3.1542293994046838E-4</v>
      </c>
      <c r="D720" s="16">
        <v>-1.1960797399923622E-3</v>
      </c>
    </row>
    <row r="721" spans="1:4" x14ac:dyDescent="0.35">
      <c r="A721" s="2">
        <v>44493</v>
      </c>
      <c r="B721" s="16">
        <v>1.2788877391281209E-2</v>
      </c>
      <c r="C721" s="16">
        <v>2.7865988348756421E-3</v>
      </c>
      <c r="D721" s="16">
        <v>-2.842393069490412E-4</v>
      </c>
    </row>
    <row r="722" spans="1:4" x14ac:dyDescent="0.35">
      <c r="A722" s="2">
        <v>44500</v>
      </c>
      <c r="B722" s="16">
        <v>4.1916638285610652E-3</v>
      </c>
      <c r="C722" s="16">
        <v>2.604712582016111E-3</v>
      </c>
      <c r="D722" s="16">
        <v>-9.6841671273883976E-5</v>
      </c>
    </row>
    <row r="723" spans="1:4" x14ac:dyDescent="0.35">
      <c r="A723" s="2">
        <v>44507</v>
      </c>
      <c r="B723" s="16">
        <v>1.6148809057942689E-2</v>
      </c>
      <c r="C723" s="16">
        <v>5.2543369064690371E-3</v>
      </c>
      <c r="D723" s="16">
        <v>-5.4815378448330732E-4</v>
      </c>
    </row>
    <row r="724" spans="1:4" x14ac:dyDescent="0.35">
      <c r="A724" s="2">
        <v>44514</v>
      </c>
      <c r="B724" s="16">
        <v>-1.026957637998427E-4</v>
      </c>
      <c r="C724" s="16">
        <v>-2.249447055287845E-3</v>
      </c>
      <c r="D724" s="16">
        <v>-6.3753079553613423E-4</v>
      </c>
    </row>
    <row r="725" spans="1:4" x14ac:dyDescent="0.35">
      <c r="A725" s="2">
        <v>44521</v>
      </c>
      <c r="B725" s="16">
        <v>-2.259538848662257E-3</v>
      </c>
      <c r="C725" s="16">
        <v>5.3593031100371844E-3</v>
      </c>
      <c r="D725" s="16">
        <v>1.8046260785919976E-4</v>
      </c>
    </row>
    <row r="726" spans="1:4" x14ac:dyDescent="0.35">
      <c r="A726" s="2">
        <v>44528</v>
      </c>
      <c r="B726" s="16">
        <v>-2.8179525451644372E-2</v>
      </c>
      <c r="C726" s="16">
        <v>5.8074796811682372E-3</v>
      </c>
      <c r="D726" s="16">
        <v>5.0945039471935738E-3</v>
      </c>
    </row>
    <row r="727" spans="1:4" x14ac:dyDescent="0.35">
      <c r="A727" s="2">
        <v>44535</v>
      </c>
      <c r="B727" s="16">
        <v>-1.236660222969577E-2</v>
      </c>
      <c r="C727" s="16">
        <v>6.9524367617195271E-3</v>
      </c>
      <c r="D727" s="16">
        <v>1.311390149379432E-2</v>
      </c>
    </row>
    <row r="728" spans="1:4" x14ac:dyDescent="0.35">
      <c r="A728" s="2">
        <v>44542</v>
      </c>
      <c r="B728" s="16">
        <v>3.0593093093093101E-2</v>
      </c>
      <c r="C728" s="16">
        <v>-7.1970222109020146E-3</v>
      </c>
      <c r="D728" s="16">
        <v>-4.7502914427358656E-2</v>
      </c>
    </row>
    <row r="729" spans="1:4" x14ac:dyDescent="0.35">
      <c r="A729" s="2">
        <v>44549</v>
      </c>
      <c r="B729" s="16">
        <v>-1.532377656945128E-2</v>
      </c>
      <c r="C729" s="16">
        <v>-7.9563343381661156E-5</v>
      </c>
      <c r="D729" s="16">
        <v>-1.257453355695215E-3</v>
      </c>
    </row>
    <row r="730" spans="1:4" x14ac:dyDescent="0.35">
      <c r="A730" s="2">
        <v>44556</v>
      </c>
      <c r="B730" s="16">
        <v>1.952547030226159E-2</v>
      </c>
      <c r="C730" s="16">
        <v>1.3348218816604529E-3</v>
      </c>
      <c r="D730" s="16">
        <v>-6.434782527983296E-3</v>
      </c>
    </row>
    <row r="731" spans="1:4" x14ac:dyDescent="0.35">
      <c r="A731" s="2">
        <v>44570</v>
      </c>
      <c r="B731" s="16">
        <v>-1.51912399753239E-2</v>
      </c>
      <c r="C731" s="16">
        <v>-8.6153655875218504E-3</v>
      </c>
      <c r="D731" s="16">
        <v>6.1561023716349972E-5</v>
      </c>
    </row>
    <row r="732" spans="1:4" x14ac:dyDescent="0.35">
      <c r="A732" s="2">
        <v>44577</v>
      </c>
      <c r="B732" s="16">
        <v>1.7487536867382141E-3</v>
      </c>
      <c r="C732" s="16">
        <v>-4.8769717797171319E-3</v>
      </c>
      <c r="D732" s="16">
        <v>-2.7035409767797169E-3</v>
      </c>
    </row>
    <row r="733" spans="1:4" x14ac:dyDescent="0.35">
      <c r="A733" s="2">
        <v>44584</v>
      </c>
      <c r="B733" s="16">
        <v>-4.241792600312666E-2</v>
      </c>
      <c r="C733" s="16">
        <v>-5.0955224890035788E-3</v>
      </c>
      <c r="D733" s="16">
        <v>8.9453307565175999E-3</v>
      </c>
    </row>
    <row r="734" spans="1:4" x14ac:dyDescent="0.35">
      <c r="A734" s="2">
        <v>44591</v>
      </c>
      <c r="B734" s="16">
        <v>-1.063887679582054E-2</v>
      </c>
      <c r="C734" s="16">
        <v>-3.893027948392525E-3</v>
      </c>
      <c r="D734" s="16">
        <v>-1.61344033579369E-4</v>
      </c>
    </row>
    <row r="735" spans="1:4" x14ac:dyDescent="0.35">
      <c r="A735" s="2">
        <v>44598</v>
      </c>
      <c r="B735" s="16">
        <v>1.9471411677346669E-2</v>
      </c>
      <c r="C735" s="16">
        <v>2.205460720743346E-4</v>
      </c>
      <c r="D735" s="16">
        <v>-2.5576746073324386E-2</v>
      </c>
    </row>
    <row r="736" spans="1:4" x14ac:dyDescent="0.35">
      <c r="A736" s="2">
        <v>44605</v>
      </c>
      <c r="B736" s="16">
        <v>-4.3702284928107682E-3</v>
      </c>
      <c r="C736" s="16">
        <v>-4.5938353907547516E-3</v>
      </c>
      <c r="D736" s="16">
        <v>-1.2454014338784125E-3</v>
      </c>
    </row>
    <row r="737" spans="1:4" x14ac:dyDescent="0.35">
      <c r="A737" s="2">
        <v>44612</v>
      </c>
      <c r="B737" s="16">
        <v>-1.6555125044029669E-2</v>
      </c>
      <c r="C737" s="16">
        <v>-6.7031288791254973E-3</v>
      </c>
      <c r="D737" s="16">
        <v>-8.5723693035377746E-4</v>
      </c>
    </row>
    <row r="738" spans="1:4" x14ac:dyDescent="0.35">
      <c r="A738" s="2">
        <v>44619</v>
      </c>
      <c r="B738" s="16">
        <v>-6.4469914040113929E-3</v>
      </c>
      <c r="C738" s="16">
        <v>-1.8320474497764969E-3</v>
      </c>
      <c r="D738" s="16">
        <v>-8.8878042048231021E-3</v>
      </c>
    </row>
    <row r="739" spans="1:4" x14ac:dyDescent="0.35">
      <c r="A739" s="2">
        <v>44626</v>
      </c>
      <c r="B739" s="16">
        <v>-2.7230880150851289E-2</v>
      </c>
      <c r="C739" s="16">
        <v>9.2360664389758984E-3</v>
      </c>
      <c r="D739" s="16">
        <v>1.5906325336773164E-2</v>
      </c>
    </row>
    <row r="740" spans="1:4" x14ac:dyDescent="0.35">
      <c r="A740" s="2">
        <v>44633</v>
      </c>
      <c r="B740" s="16">
        <v>-2.269099201824409E-2</v>
      </c>
      <c r="C740" s="16">
        <v>-5.5836520292112954E-3</v>
      </c>
      <c r="D740" s="16">
        <v>-7.3988343078327801E-3</v>
      </c>
    </row>
    <row r="741" spans="1:4" x14ac:dyDescent="0.35">
      <c r="A741" s="2">
        <v>44640</v>
      </c>
      <c r="B741" s="16">
        <v>5.7607047019017532E-2</v>
      </c>
      <c r="C741" s="16">
        <v>3.7198143117083142E-3</v>
      </c>
      <c r="D741" s="16">
        <v>-1.0565473313972396E-2</v>
      </c>
    </row>
    <row r="742" spans="1:4" x14ac:dyDescent="0.35">
      <c r="A742" s="2">
        <v>44647</v>
      </c>
      <c r="B742" s="16">
        <v>1.1886703990733331E-2</v>
      </c>
      <c r="C742" s="16">
        <v>-1.7684820180613461E-3</v>
      </c>
      <c r="D742" s="16">
        <v>-2.0394807152332994E-3</v>
      </c>
    </row>
    <row r="743" spans="1:4" x14ac:dyDescent="0.35">
      <c r="A743" s="2">
        <v>44654</v>
      </c>
      <c r="B743" s="16">
        <v>5.0967566094304306E-3</v>
      </c>
      <c r="C743" s="16">
        <v>-1.92840260351268E-5</v>
      </c>
      <c r="D743" s="16">
        <v>-6.6305348711709344E-4</v>
      </c>
    </row>
    <row r="744" spans="1:4" x14ac:dyDescent="0.35">
      <c r="A744" s="2">
        <v>44661</v>
      </c>
      <c r="B744" s="16">
        <v>-1.4426336198714579E-2</v>
      </c>
      <c r="C744" s="16">
        <v>-2.8750521936421469E-3</v>
      </c>
      <c r="D744" s="16">
        <v>-2.640345248342169E-3</v>
      </c>
    </row>
    <row r="745" spans="1:4" x14ac:dyDescent="0.35">
      <c r="A745" s="2">
        <v>44668</v>
      </c>
      <c r="B745" s="16">
        <v>-1.6646031090934099E-2</v>
      </c>
      <c r="C745" s="16">
        <v>-8.0673032049745075E-3</v>
      </c>
      <c r="D745" s="16">
        <v>-1.719303587579879E-3</v>
      </c>
    </row>
    <row r="746" spans="1:4" x14ac:dyDescent="0.35">
      <c r="A746" s="2">
        <v>44675</v>
      </c>
      <c r="B746" s="16">
        <v>-2.6636821488528199E-2</v>
      </c>
      <c r="C746" s="16">
        <v>-3.5340961013046179E-3</v>
      </c>
      <c r="D746" s="16">
        <v>1.138619513994632E-3</v>
      </c>
    </row>
    <row r="747" spans="1:4" x14ac:dyDescent="0.35">
      <c r="A747" s="2">
        <v>44682</v>
      </c>
      <c r="B747" s="16">
        <v>-2.6330918707600182E-2</v>
      </c>
      <c r="C747" s="16">
        <v>-4.3981958039339686E-3</v>
      </c>
      <c r="D747" s="16">
        <v>1.1730279810054143E-2</v>
      </c>
    </row>
    <row r="748" spans="1:4" x14ac:dyDescent="0.35">
      <c r="A748" s="2">
        <v>44689</v>
      </c>
      <c r="B748" s="16">
        <v>-1.476145488899383E-2</v>
      </c>
      <c r="C748" s="16">
        <v>-3.7212298942505E-3</v>
      </c>
      <c r="D748" s="16">
        <v>-2.8035035606648879E-3</v>
      </c>
    </row>
    <row r="749" spans="1:4" x14ac:dyDescent="0.35">
      <c r="A749" s="2">
        <v>44696</v>
      </c>
      <c r="B749" s="16">
        <v>-2.1874625434496031E-2</v>
      </c>
      <c r="C749" s="16">
        <v>-1.6955170730996061E-2</v>
      </c>
      <c r="D749" s="16">
        <v>-1.0394020117252656E-2</v>
      </c>
    </row>
    <row r="750" spans="1:4" x14ac:dyDescent="0.35">
      <c r="A750" s="2">
        <v>44703</v>
      </c>
      <c r="B750" s="16">
        <v>-1.1028735984314751E-2</v>
      </c>
      <c r="C750" s="16">
        <v>-1.115960034479513E-2</v>
      </c>
      <c r="D750" s="16">
        <v>-4.3193569653161012E-3</v>
      </c>
    </row>
    <row r="751" spans="1:4" x14ac:dyDescent="0.35">
      <c r="A751" s="2">
        <v>44710</v>
      </c>
      <c r="B751" s="16">
        <v>5.0368626479152523E-2</v>
      </c>
      <c r="C751" s="16">
        <v>2.0672368111085641E-2</v>
      </c>
      <c r="D751" s="16">
        <v>-7.4219437278064126E-3</v>
      </c>
    </row>
  </sheetData>
  <conditionalFormatting sqref="A2:A161 V3:V63 AI3:AI100">
    <cfRule type="notContainsBlanks" dxfId="279" priority="40">
      <formula>LEN(TRIM(A2))&gt;0</formula>
    </cfRule>
  </conditionalFormatting>
  <conditionalFormatting sqref="A162:A175">
    <cfRule type="notContainsBlanks" dxfId="278" priority="33">
      <formula>LEN(TRIM(A162))&gt;0</formula>
    </cfRule>
  </conditionalFormatting>
  <conditionalFormatting sqref="B693:B751">
    <cfRule type="cellIs" dxfId="277" priority="21" operator="lessThan">
      <formula>0</formula>
    </cfRule>
    <cfRule type="cellIs" dxfId="276" priority="22" operator="greaterThan">
      <formula>0</formula>
    </cfRule>
    <cfRule type="cellIs" dxfId="275" priority="23" operator="equal">
      <formula>0</formula>
    </cfRule>
  </conditionalFormatting>
  <conditionalFormatting sqref="V64:V68">
    <cfRule type="notContainsBlanks" dxfId="274" priority="26">
      <formula>LEN(TRIM(V64))&gt;0</formula>
    </cfRule>
  </conditionalFormatting>
  <conditionalFormatting sqref="AI101:AI109">
    <cfRule type="notContainsBlanks" dxfId="273" priority="25">
      <formula>LEN(TRIM(AI101))&gt;0</formula>
    </cfRule>
  </conditionalFormatting>
  <conditionalFormatting sqref="A693:A751">
    <cfRule type="notContainsBlanks" dxfId="272" priority="24">
      <formula>LEN(TRIM(A693))&gt;0</formula>
    </cfRule>
  </conditionalFormatting>
  <conditionalFormatting sqref="C693:C751">
    <cfRule type="cellIs" dxfId="271" priority="17" operator="lessThan">
      <formula>0</formula>
    </cfRule>
    <cfRule type="cellIs" dxfId="270" priority="18" operator="greaterThan">
      <formula>0</formula>
    </cfRule>
    <cfRule type="cellIs" dxfId="269" priority="19" operator="equal">
      <formula>0</formula>
    </cfRule>
  </conditionalFormatting>
  <conditionalFormatting sqref="D693:D751">
    <cfRule type="cellIs" dxfId="268" priority="11" operator="lessThan">
      <formula>0</formula>
    </cfRule>
    <cfRule type="cellIs" dxfId="267" priority="12" operator="greaterThan">
      <formula>0</formula>
    </cfRule>
    <cfRule type="cellIs" dxfId="266" priority="13" operator="equal">
      <formula>0</formula>
    </cfRule>
  </conditionalFormatting>
  <conditionalFormatting sqref="B3:I175">
    <cfRule type="cellIs" dxfId="265" priority="7" operator="lessThan">
      <formula>0</formula>
    </cfRule>
    <cfRule type="cellIs" dxfId="264" priority="8" operator="greaterThan">
      <formula>0</formula>
    </cfRule>
    <cfRule type="cellIs" dxfId="263" priority="9" operator="equal">
      <formula>0</formula>
    </cfRule>
  </conditionalFormatting>
  <conditionalFormatting sqref="J2:L175">
    <cfRule type="cellIs" dxfId="262" priority="1" operator="lessThan">
      <formula>0</formula>
    </cfRule>
    <cfRule type="cellIs" dxfId="261" priority="2" operator="greaterThan">
      <formula>0</formula>
    </cfRule>
    <cfRule type="cellIs" dxfId="260" priority="3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ALG88"/>
  <sheetViews>
    <sheetView zoomScaleNormal="100" workbookViewId="0">
      <selection activeCell="B1" sqref="B1"/>
    </sheetView>
  </sheetViews>
  <sheetFormatPr defaultRowHeight="14.5" x14ac:dyDescent="0.35"/>
  <cols>
    <col min="1" max="1" width="31.08984375" style="1" customWidth="1"/>
    <col min="2" max="2" width="34.453125" style="4" customWidth="1"/>
    <col min="3" max="995" width="22.7265625" style="1" customWidth="1"/>
  </cols>
  <sheetData>
    <row r="2" spans="1:995" ht="18.5" x14ac:dyDescent="0.45">
      <c r="B2" s="3" t="s">
        <v>100</v>
      </c>
    </row>
    <row r="3" spans="1:995" s="9" customFormat="1" x14ac:dyDescent="0.35">
      <c r="A3" s="6"/>
      <c r="B3" s="7"/>
      <c r="C3" s="8" t="s">
        <v>77</v>
      </c>
      <c r="D3" s="8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14" t="str">
        <f>$K$45</f>
        <v>FVA + Def Term Premia</v>
      </c>
      <c r="L3" s="8" t="s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</row>
    <row r="4" spans="1:995" x14ac:dyDescent="0.35">
      <c r="B4" s="5" t="s">
        <v>77</v>
      </c>
      <c r="C4" s="35">
        <f>CORREL('Weekly Historical Returns'!$B$3:$B$751,'Weekly Historical Returns'!B$3:B$751)</f>
        <v>0.99999999999999989</v>
      </c>
      <c r="D4" s="41">
        <f>CORREL('Weekly Historical Returns'!$B$3:$B$751,'Weekly Historical Returns'!C$3:C$751)</f>
        <v>-7.8413796188815943E-2</v>
      </c>
      <c r="E4" s="41">
        <f>CORREL('Weekly Historical Returns'!$B$3:$B$751,'Weekly Historical Returns'!D$3:D$751)</f>
        <v>-0.59402478074925791</v>
      </c>
      <c r="F4" s="41">
        <f>CORREL('Weekly Historical Returns'!$B$3:$B$751,'Weekly Historical Returns'!E$3:E$751)</f>
        <v>-0.76444088324282633</v>
      </c>
      <c r="G4" s="41">
        <f>CORREL('Weekly Historical Returns'!$B$3:$B$751,'Weekly Historical Returns'!F$3:F$751)</f>
        <v>-2.8061846799628854E-2</v>
      </c>
      <c r="H4" s="41">
        <f>CORREL('Weekly Historical Returns'!$B$3:$B$751,'Weekly Historical Returns'!G$3:G$751)</f>
        <v>-0.2145493052960176</v>
      </c>
      <c r="I4" s="41">
        <f>CORREL('Weekly Historical Returns'!$B$3:$B$751,'Weekly Historical Returns'!H$3:H$751)</f>
        <v>-0.10008185827623316</v>
      </c>
      <c r="J4" s="41">
        <f>CORREL('Weekly Historical Returns'!$B$3:$B$751,'Weekly Historical Returns'!I$3:I$751)</f>
        <v>-2.6572289130336497E-3</v>
      </c>
      <c r="K4" s="1">
        <f t="array" ref="K4:K11">TRANSPOSE(C12:J12)</f>
        <v>-0.39646342419504754</v>
      </c>
      <c r="L4" s="1">
        <f t="array" ref="L4:L12">TRANSPOSE(C13:K13)</f>
        <v>-0.51658460806413997</v>
      </c>
    </row>
    <row r="5" spans="1:995" x14ac:dyDescent="0.35">
      <c r="B5" s="5" t="s">
        <v>0</v>
      </c>
      <c r="C5" s="1">
        <f t="array" ref="C5:C11">TRANSPOSE(D4:J4)</f>
        <v>-7.8413796188815943E-2</v>
      </c>
      <c r="D5" s="35">
        <f>CORREL('Weekly Historical Returns'!$C$3:$C$751,'Weekly Historical Returns'!C$3:C$751)</f>
        <v>0.99999999999999989</v>
      </c>
      <c r="E5" s="35">
        <f>CORREL('Weekly Historical Returns'!$C$3:$C$751,'Weekly Historical Returns'!D$3:D$751)</f>
        <v>0.54278693744449968</v>
      </c>
      <c r="F5" s="35">
        <f>CORREL('Weekly Historical Returns'!$C$3:$C$751,'Weekly Historical Returns'!E$3:E$751)</f>
        <v>-0.21408817251665579</v>
      </c>
      <c r="G5" s="35">
        <f>CORREL('Weekly Historical Returns'!$C$3:$C$751,'Weekly Historical Returns'!F$3:F$751)</f>
        <v>4.7163262001375321E-2</v>
      </c>
      <c r="H5" s="35">
        <f>CORREL('Weekly Historical Returns'!$C$3:$C$751,'Weekly Historical Returns'!G$3:G$751)</f>
        <v>0.10251418156060543</v>
      </c>
      <c r="I5" s="35">
        <f>CORREL('Weekly Historical Returns'!$C$3:$C$751,'Weekly Historical Returns'!H$3:H$751)</f>
        <v>0.20605192516417115</v>
      </c>
      <c r="J5" s="35">
        <f>CORREL('Weekly Historical Returns'!$C$3:$C$751,'Weekly Historical Returns'!I$3:I$751)</f>
        <v>0.17780527076530359</v>
      </c>
      <c r="K5" s="1">
        <v>0.48000411169138113</v>
      </c>
      <c r="L5" s="1">
        <v>0.70096498742365998</v>
      </c>
    </row>
    <row r="6" spans="1:995" x14ac:dyDescent="0.35">
      <c r="B6" s="5" t="s">
        <v>1</v>
      </c>
      <c r="C6" s="1">
        <v>-0.59402478074925791</v>
      </c>
      <c r="D6" s="1">
        <f t="array" ref="D6:D11">TRANSPOSE(E5:J5)</f>
        <v>0.54278693744449968</v>
      </c>
      <c r="E6" s="35">
        <f>CORREL('Weekly Historical Returns'!$D$3:$D$751,'Weekly Historical Returns'!D$3:D$751)</f>
        <v>0.99999999999999978</v>
      </c>
      <c r="F6" s="35">
        <f>CORREL('Weekly Historical Returns'!$D$3:$D$751,'Weekly Historical Returns'!E$3:E$751)</f>
        <v>0.25864512717002597</v>
      </c>
      <c r="G6" s="35">
        <f>CORREL('Weekly Historical Returns'!$D$3:$D$751,'Weekly Historical Returns'!F$3:F$751)</f>
        <v>5.0379967717358747E-2</v>
      </c>
      <c r="H6" s="35">
        <f>CORREL('Weekly Historical Returns'!$D$3:$D$751,'Weekly Historical Returns'!G$3:G$751)</f>
        <v>0.33679201579663864</v>
      </c>
      <c r="I6" s="35">
        <f>CORREL('Weekly Historical Returns'!$D$3:$D$751,'Weekly Historical Returns'!H$3:H$751)</f>
        <v>0.30528579743078854</v>
      </c>
      <c r="J6" s="35">
        <f>CORREL('Weekly Historical Returns'!$D$3:$D$751,'Weekly Historical Returns'!I$3:I$751)</f>
        <v>0.24461261693805833</v>
      </c>
      <c r="K6" s="1">
        <v>0.50919347076846744</v>
      </c>
      <c r="L6" s="1">
        <v>0.89396622708041129</v>
      </c>
    </row>
    <row r="7" spans="1:995" x14ac:dyDescent="0.35">
      <c r="B7" s="5" t="s">
        <v>2</v>
      </c>
      <c r="C7" s="1">
        <v>-0.76444088324282633</v>
      </c>
      <c r="D7" s="1">
        <v>-0.21408817251665579</v>
      </c>
      <c r="E7" s="1">
        <f t="array" ref="E7:E11">TRANSPOSE(F6:J6)</f>
        <v>0.25864512717002597</v>
      </c>
      <c r="F7" s="35">
        <f>CORREL('Weekly Historical Returns'!$E$3:$E$751,'Weekly Historical Returns'!E$3:E$751)</f>
        <v>1</v>
      </c>
      <c r="G7" s="35">
        <f>CORREL('Weekly Historical Returns'!$E$3:$E$751,'Weekly Historical Returns'!F$3:F$751)</f>
        <v>-2.7316501494348638E-2</v>
      </c>
      <c r="H7" s="35">
        <f>CORREL('Weekly Historical Returns'!$E$3:$E$751,'Weekly Historical Returns'!G$3:G$751)</f>
        <v>6.3955366301303024E-2</v>
      </c>
      <c r="I7" s="35">
        <f>CORREL('Weekly Historical Returns'!$E$3:$E$751,'Weekly Historical Returns'!H$3:H$751)</f>
        <v>-2.0688230223060287E-2</v>
      </c>
      <c r="J7" s="35">
        <f>CORREL('Weekly Historical Returns'!$E$3:$E$751,'Weekly Historical Returns'!I$3:I$751)</f>
        <v>-7.8139363596581871E-2</v>
      </c>
      <c r="K7" s="1">
        <v>0.27352458047971839</v>
      </c>
      <c r="L7" s="1">
        <v>0.20944363345106079</v>
      </c>
    </row>
    <row r="8" spans="1:995" x14ac:dyDescent="0.35">
      <c r="B8" s="5" t="s">
        <v>3</v>
      </c>
      <c r="C8" s="1">
        <v>-2.8061846799628854E-2</v>
      </c>
      <c r="D8" s="1">
        <v>4.7163262001375321E-2</v>
      </c>
      <c r="E8" s="1">
        <v>5.0379967717358747E-2</v>
      </c>
      <c r="F8" s="1">
        <f t="array" ref="F8:F11">TRANSPOSE(G7:J7)</f>
        <v>-2.7316501494348638E-2</v>
      </c>
      <c r="G8" s="35">
        <f>CORREL('Weekly Historical Returns'!$F$3:$F$751,'Weekly Historical Returns'!F$3:F$751)</f>
        <v>1.0000000000000002</v>
      </c>
      <c r="H8" s="35">
        <f>CORREL('Weekly Historical Returns'!$F$3:$F$751,'Weekly Historical Returns'!G$3:G$751)</f>
        <v>7.5401774161713148E-2</v>
      </c>
      <c r="I8" s="35">
        <f>CORREL('Weekly Historical Returns'!$F$3:$F$751,'Weekly Historical Returns'!H$3:H$751)</f>
        <v>-0.1047379353187898</v>
      </c>
      <c r="J8" s="35">
        <f>CORREL('Weekly Historical Returns'!$F$3:$F$751,'Weekly Historical Returns'!I$3:I$751)</f>
        <v>4.2366362459390704E-2</v>
      </c>
      <c r="K8" s="1">
        <v>7.4942211547104287E-2</v>
      </c>
      <c r="L8" s="1">
        <v>0.33317749831294147</v>
      </c>
    </row>
    <row r="9" spans="1:995" x14ac:dyDescent="0.35">
      <c r="B9" s="5" t="s">
        <v>4</v>
      </c>
      <c r="C9" s="1">
        <v>-0.2145493052960176</v>
      </c>
      <c r="D9" s="1">
        <v>0.10251418156060543</v>
      </c>
      <c r="E9" s="1">
        <v>0.33679201579663864</v>
      </c>
      <c r="F9" s="1">
        <v>6.3955366301303024E-2</v>
      </c>
      <c r="G9" s="1">
        <f t="array" ref="G9:G11">TRANSPOSE(H8:J8)</f>
        <v>7.5401774161713148E-2</v>
      </c>
      <c r="H9" s="35">
        <f>CORREL('Weekly Historical Returns'!$G$3:$G$751,'Weekly Historical Returns'!G$3:G$751)</f>
        <v>1</v>
      </c>
      <c r="I9" s="35">
        <f>CORREL('Weekly Historical Returns'!$G$3:$G$751,'Weekly Historical Returns'!H$3:H$751)</f>
        <v>7.8907265931055473E-2</v>
      </c>
      <c r="J9" s="35">
        <f>CORREL('Weekly Historical Returns'!$G$3:$G$751,'Weekly Historical Returns'!I$3:I$751)</f>
        <v>0.10610716844497925</v>
      </c>
      <c r="K9" s="1">
        <v>0.14460475313763252</v>
      </c>
      <c r="L9" s="1">
        <v>0.41340385692299786</v>
      </c>
    </row>
    <row r="10" spans="1:995" x14ac:dyDescent="0.35">
      <c r="B10" s="5" t="s">
        <v>5</v>
      </c>
      <c r="C10" s="1">
        <v>-0.10008185827623316</v>
      </c>
      <c r="D10" s="1">
        <v>0.20605192516417115</v>
      </c>
      <c r="E10" s="1">
        <v>0.30528579743078854</v>
      </c>
      <c r="F10" s="1">
        <v>-2.0688230223060287E-2</v>
      </c>
      <c r="G10" s="1">
        <v>-0.1047379353187898</v>
      </c>
      <c r="H10" s="1">
        <f t="array" ref="H10:H11">TRANSPOSE(I9:J9)</f>
        <v>7.8907265931055473E-2</v>
      </c>
      <c r="I10" s="35">
        <f>CORREL('Weekly Historical Returns'!$H$3:$H$751,'Weekly Historical Returns'!H$3:H$751)</f>
        <v>1.0000000000000002</v>
      </c>
      <c r="J10" s="35">
        <f>CORREL('Weekly Historical Returns'!$H$3:$H$751,'Weekly Historical Returns'!I$3:I$751)</f>
        <v>0.11693858403828079</v>
      </c>
      <c r="K10" s="1">
        <v>-2.1364266098257922E-2</v>
      </c>
      <c r="L10" s="1">
        <v>0.31424682817920835</v>
      </c>
    </row>
    <row r="11" spans="1:995" x14ac:dyDescent="0.35">
      <c r="B11" s="5" t="s">
        <v>6</v>
      </c>
      <c r="C11" s="1">
        <v>-2.6572289130336497E-3</v>
      </c>
      <c r="D11" s="1">
        <v>0.17780527076530359</v>
      </c>
      <c r="E11" s="1">
        <v>0.24461261693805833</v>
      </c>
      <c r="F11" s="1">
        <v>-7.8139363596581871E-2</v>
      </c>
      <c r="G11" s="1">
        <v>4.2366362459390704E-2</v>
      </c>
      <c r="H11" s="1">
        <v>0.10610716844497925</v>
      </c>
      <c r="I11" s="1">
        <f>J10</f>
        <v>0.11693858403828079</v>
      </c>
      <c r="J11" s="1">
        <v>1</v>
      </c>
      <c r="K11" s="1">
        <v>0.10757575125452036</v>
      </c>
      <c r="L11" s="1">
        <v>0.33902892844163662</v>
      </c>
    </row>
    <row r="12" spans="1:995" x14ac:dyDescent="0.35">
      <c r="B12" s="26" t="str">
        <f>$K$45</f>
        <v>FVA + Def Term Premia</v>
      </c>
      <c r="C12" s="1">
        <f>CORREL('Weekly Historical Returns'!$J$3:$J$751,'Weekly Historical Returns'!B$3:B$751)</f>
        <v>-0.39646342419504754</v>
      </c>
      <c r="D12" s="35">
        <f>CORREL('Weekly Historical Returns'!$J$3:$J$751,'Weekly Historical Returns'!C$3:C$751)</f>
        <v>0.48000411169138113</v>
      </c>
      <c r="E12" s="35">
        <f>CORREL('Weekly Historical Returns'!$J$3:$J$751,'Weekly Historical Returns'!D$3:D$751)</f>
        <v>0.50919347076846744</v>
      </c>
      <c r="F12" s="35">
        <f>CORREL('Weekly Historical Returns'!$J$3:$J$751,'Weekly Historical Returns'!E$3:E$751)</f>
        <v>0.27352458047971839</v>
      </c>
      <c r="G12" s="35">
        <f>CORREL('Weekly Historical Returns'!$J$3:$J$751,'Weekly Historical Returns'!F$3:F$751)</f>
        <v>7.4942211547104287E-2</v>
      </c>
      <c r="H12" s="35">
        <f>CORREL('Weekly Historical Returns'!$J$3:$J$751,'Weekly Historical Returns'!G$3:G$751)</f>
        <v>0.14460475313763252</v>
      </c>
      <c r="I12" s="35">
        <f>CORREL('Weekly Historical Returns'!$J$3:$J$751,'Weekly Historical Returns'!H$3:H$751)</f>
        <v>-2.1364266098257922E-2</v>
      </c>
      <c r="J12" s="35">
        <f>CORREL('Weekly Historical Returns'!$J$3:$J$751,'Weekly Historical Returns'!I$3:I$751)</f>
        <v>0.10757575125452036</v>
      </c>
      <c r="K12" s="1">
        <v>1</v>
      </c>
      <c r="L12" s="1">
        <v>0.61406357213592477</v>
      </c>
    </row>
    <row r="13" spans="1:995" x14ac:dyDescent="0.35">
      <c r="B13" s="5" t="s">
        <v>7</v>
      </c>
      <c r="C13" s="1">
        <f>CORREL('Weekly Historical Returns'!$L$3:$L$751,'Weekly Historical Returns'!B$3:B$751)</f>
        <v>-0.51658460806413997</v>
      </c>
      <c r="D13" s="35">
        <f>CORREL('Weekly Historical Returns'!$L$3:$L$751,'Weekly Historical Returns'!C$3:C$751)</f>
        <v>0.70096498742365998</v>
      </c>
      <c r="E13" s="35">
        <f>CORREL('Weekly Historical Returns'!$L$3:$L$751,'Weekly Historical Returns'!D$3:D$751)</f>
        <v>0.89396622708041129</v>
      </c>
      <c r="F13" s="35">
        <f>CORREL('Weekly Historical Returns'!$L$3:$L$751,'Weekly Historical Returns'!E$3:E$751)</f>
        <v>0.20944363345106079</v>
      </c>
      <c r="G13" s="35">
        <f>CORREL('Weekly Historical Returns'!$L$3:$L$751,'Weekly Historical Returns'!F$3:F$751)</f>
        <v>0.33317749831294147</v>
      </c>
      <c r="H13" s="35">
        <f>CORREL('Weekly Historical Returns'!$L$3:$L$751,'Weekly Historical Returns'!G$3:G$751)</f>
        <v>0.41340385692299786</v>
      </c>
      <c r="I13" s="35">
        <f>CORREL('Weekly Historical Returns'!$L$3:$L$751,'Weekly Historical Returns'!H$3:H$751)</f>
        <v>0.31424682817920835</v>
      </c>
      <c r="J13" s="35">
        <f>CORREL('Weekly Historical Returns'!$L$3:$L$751,'Weekly Historical Returns'!I$3:I$751)</f>
        <v>0.33902892844163662</v>
      </c>
      <c r="K13" s="1">
        <f>CORREL('Weekly Historical Returns'!$L$3:$L$692,'Weekly Historical Returns'!J$3:J$692)</f>
        <v>0.61406357213592477</v>
      </c>
      <c r="L13" s="1">
        <v>1</v>
      </c>
    </row>
    <row r="16" spans="1:995" ht="18.5" x14ac:dyDescent="0.45">
      <c r="B16" s="3" t="s">
        <v>99</v>
      </c>
    </row>
    <row r="17" spans="1:995" s="9" customFormat="1" x14ac:dyDescent="0.35">
      <c r="A17" s="1"/>
      <c r="B17" s="7"/>
      <c r="C17" s="8" t="s">
        <v>77</v>
      </c>
      <c r="D17" s="8" t="s">
        <v>0</v>
      </c>
      <c r="E17" s="8" t="s">
        <v>1</v>
      </c>
      <c r="F17" s="8" t="s">
        <v>2</v>
      </c>
      <c r="G17" s="8" t="s">
        <v>3</v>
      </c>
      <c r="H17" s="8" t="s">
        <v>4</v>
      </c>
      <c r="I17" s="8" t="s">
        <v>5</v>
      </c>
      <c r="J17" s="8" t="s">
        <v>6</v>
      </c>
      <c r="K17" s="14" t="str">
        <f>$K$45</f>
        <v>FVA + Def Term Premia</v>
      </c>
      <c r="L17" s="8" t="s">
        <v>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</row>
    <row r="18" spans="1:995" x14ac:dyDescent="0.35">
      <c r="B18" s="5" t="s">
        <v>77</v>
      </c>
      <c r="C18" s="35">
        <f>CORREL('Weekly Historical Returns'!$Y$3:$Y$329,'Weekly Historical Returns'!Y$3:Y$329)</f>
        <v>1</v>
      </c>
      <c r="D18" s="41">
        <f>CORREL('Weekly Historical Returns'!$Y$3:$Y$329,'Weekly Historical Returns'!Z$3:Z$329)</f>
        <v>-0.37255497343749489</v>
      </c>
      <c r="E18" s="41">
        <f>CORREL('Weekly Historical Returns'!$Y$3:$Y$329,'Weekly Historical Returns'!AA$3:AA$329)</f>
        <v>-0.75470504203450617</v>
      </c>
      <c r="F18" s="41">
        <f>CORREL('Weekly Historical Returns'!$Y$3:$Y$329,'Weekly Historical Returns'!AB$3:AB$329)</f>
        <v>-0.57747807015333441</v>
      </c>
      <c r="G18" s="41">
        <f>CORREL('Weekly Historical Returns'!$Y$3:$Y$329,'Weekly Historical Returns'!AC$3:AC$329)</f>
        <v>-6.1908346140371683E-2</v>
      </c>
      <c r="H18" s="41">
        <f>CORREL('Weekly Historical Returns'!$Y$3:$Y$329,'Weekly Historical Returns'!AD$3:AD$329)</f>
        <v>-0.46596888122403107</v>
      </c>
      <c r="I18" s="41">
        <f>CORREL('Weekly Historical Returns'!$Y$3:$Y$329,'Weekly Historical Returns'!AE$3:AE$329)</f>
        <v>-0.13672763394332701</v>
      </c>
      <c r="J18" s="41">
        <f>CORREL('Weekly Historical Returns'!$Y$3:$Y$329,'Weekly Historical Returns'!AF$3:AF$329)</f>
        <v>-5.5265417288426925E-2</v>
      </c>
      <c r="K18" s="35">
        <f t="array" ref="K18:K25">TRANSPOSE(C26:J26)</f>
        <v>-0.55377922205566243</v>
      </c>
      <c r="L18" s="35">
        <f t="array" ref="L18:L26">TRANSPOSE(C27:K27)</f>
        <v>-0.71263467050072626</v>
      </c>
    </row>
    <row r="19" spans="1:995" x14ac:dyDescent="0.35">
      <c r="B19" s="5" t="s">
        <v>0</v>
      </c>
      <c r="C19" s="35">
        <f t="array" ref="C19:C25">TRANSPOSE(D18:J18)</f>
        <v>-0.37255497343749489</v>
      </c>
      <c r="D19" s="35">
        <f>CORREL('Weekly Historical Returns'!$Z$3:$Z$329,'Weekly Historical Returns'!Z$3:Z$329)</f>
        <v>1.0000000000000002</v>
      </c>
      <c r="E19" s="35">
        <f>CORREL('Weekly Historical Returns'!$Z$3:$Z$329,'Weekly Historical Returns'!AA$3:AA$329)</f>
        <v>0.65436133126400309</v>
      </c>
      <c r="F19" s="35">
        <f>CORREL('Weekly Historical Returns'!$Z$3:$Z$329,'Weekly Historical Returns'!AB$3:AB$329)</f>
        <v>-0.23822173828225182</v>
      </c>
      <c r="G19" s="35">
        <f>CORREL('Weekly Historical Returns'!$Z$3:$Z$329,'Weekly Historical Returns'!AC$3:AC$329)</f>
        <v>3.2175104420458574E-2</v>
      </c>
      <c r="H19" s="35">
        <f>CORREL('Weekly Historical Returns'!$Z$3:$Z$329,'Weekly Historical Returns'!AD$3:AD$329)</f>
        <v>0.17984806706919435</v>
      </c>
      <c r="I19" s="35">
        <f>CORREL('Weekly Historical Returns'!$Z$3:$Z$329,'Weekly Historical Returns'!AE$3:AE$329)</f>
        <v>7.9280336668321905E-2</v>
      </c>
      <c r="J19" s="35">
        <f>CORREL('Weekly Historical Returns'!$Z$3:$Z$329,'Weekly Historical Returns'!AF$3:AF$329)</f>
        <v>0.34502501431487448</v>
      </c>
      <c r="K19" s="35">
        <v>0.47453349548769502</v>
      </c>
      <c r="L19" s="35">
        <v>0.74884511704336376</v>
      </c>
    </row>
    <row r="20" spans="1:995" x14ac:dyDescent="0.35">
      <c r="B20" s="5" t="s">
        <v>1</v>
      </c>
      <c r="C20" s="35">
        <v>-0.75470504203450617</v>
      </c>
      <c r="D20" s="35">
        <f t="array" ref="D20:D25">TRANSPOSE(E19:J19)</f>
        <v>0.65436133126400309</v>
      </c>
      <c r="E20" s="35">
        <f>CORREL('Weekly Historical Returns'!$AA$3:$AA$329,'Weekly Historical Returns'!AA$3:AA$329)</f>
        <v>1</v>
      </c>
      <c r="F20" s="35">
        <f>CORREL('Weekly Historical Returns'!$AA$3:$AA$329,'Weekly Historical Returns'!AB$3:AB$329)</f>
        <v>0.14300350366867062</v>
      </c>
      <c r="G20" s="35">
        <f>CORREL('Weekly Historical Returns'!$AA$3:$AA$329,'Weekly Historical Returns'!AC$3:AC$329)</f>
        <v>5.0334508230726736E-2</v>
      </c>
      <c r="H20" s="35">
        <f>CORREL('Weekly Historical Returns'!$AA$3:$AA$329,'Weekly Historical Returns'!AD$3:AD$329)</f>
        <v>0.51449694272704194</v>
      </c>
      <c r="I20" s="35">
        <f>CORREL('Weekly Historical Returns'!$AA$3:$AA$329,'Weekly Historical Returns'!AE$3:AE$329)</f>
        <v>0.34049579323828266</v>
      </c>
      <c r="J20" s="35">
        <f>CORREL('Weekly Historical Returns'!$AA$3:$AA$329,'Weekly Historical Returns'!AF$3:AF$329)</f>
        <v>0.32591027282684687</v>
      </c>
      <c r="K20" s="35">
        <v>0.53439875649695101</v>
      </c>
      <c r="L20" s="35">
        <v>0.93776412185999025</v>
      </c>
    </row>
    <row r="21" spans="1:995" x14ac:dyDescent="0.35">
      <c r="B21" s="5" t="s">
        <v>2</v>
      </c>
      <c r="C21" s="35">
        <v>-0.57747807015333441</v>
      </c>
      <c r="D21" s="35">
        <v>-0.23822173828225182</v>
      </c>
      <c r="E21" s="35">
        <f t="array" ref="E21:E25">TRANSPOSE(F20:J20)</f>
        <v>0.14300350366867062</v>
      </c>
      <c r="F21" s="35">
        <f>CORREL('Weekly Historical Returns'!$AB$3:$AB$329,'Weekly Historical Returns'!AB$3:AB$329)</f>
        <v>1.0000000000000002</v>
      </c>
      <c r="G21" s="35">
        <f>CORREL('Weekly Historical Returns'!$AB$3:$AB$329,'Weekly Historical Returns'!AC$3:AC$329)</f>
        <v>-1.76277889890122E-2</v>
      </c>
      <c r="H21" s="35">
        <f>CORREL('Weekly Historical Returns'!$AB$3:$AB$329,'Weekly Historical Returns'!AD$3:AD$329)</f>
        <v>0.1448110029794433</v>
      </c>
      <c r="I21" s="35">
        <f>CORREL('Weekly Historical Returns'!$AB$3:$AB$329,'Weekly Historical Returns'!AE$3:AE$329)</f>
        <v>-0.13060001476297189</v>
      </c>
      <c r="J21" s="35">
        <f>CORREL('Weekly Historical Returns'!$AB$3:$AB$329,'Weekly Historical Returns'!AF$3:AF$329)</f>
        <v>-0.12699405201894529</v>
      </c>
      <c r="K21" s="35">
        <v>0.24955308046661687</v>
      </c>
      <c r="L21" s="35">
        <v>0.11238737648711274</v>
      </c>
    </row>
    <row r="22" spans="1:995" x14ac:dyDescent="0.35">
      <c r="B22" s="5" t="s">
        <v>3</v>
      </c>
      <c r="C22" s="35">
        <v>-6.1908346140371683E-2</v>
      </c>
      <c r="D22" s="35">
        <v>3.2175104420458574E-2</v>
      </c>
      <c r="E22" s="35">
        <v>5.0334508230726736E-2</v>
      </c>
      <c r="F22" s="35">
        <f t="array" ref="F22:F25">TRANSPOSE(G21:J21)</f>
        <v>-1.76277889890122E-2</v>
      </c>
      <c r="G22" s="35">
        <f>CORREL('Weekly Historical Returns'!$AC$3:$AC$329,'Weekly Historical Returns'!AC$3:AC$329)</f>
        <v>1</v>
      </c>
      <c r="H22" s="35">
        <f>CORREL('Weekly Historical Returns'!$AC$3:$AC$329,'Weekly Historical Returns'!AD$3:AD$329)</f>
        <v>0.14742635433662463</v>
      </c>
      <c r="I22" s="35">
        <f>CORREL('Weekly Historical Returns'!$AC$3:$AC$329,'Weekly Historical Returns'!AE$3:AE$329)</f>
        <v>-0.20428041157692667</v>
      </c>
      <c r="J22" s="35">
        <f>CORREL('Weekly Historical Returns'!$AC$3:$AC$329,'Weekly Historical Returns'!AF$3:AF$329)</f>
        <v>1.9787214329261674E-2</v>
      </c>
      <c r="K22" s="35">
        <v>0.206466889127946</v>
      </c>
      <c r="L22" s="35">
        <v>0.27891447486575743</v>
      </c>
    </row>
    <row r="23" spans="1:995" x14ac:dyDescent="0.35">
      <c r="B23" s="5" t="s">
        <v>4</v>
      </c>
      <c r="C23" s="35">
        <v>-0.46596888122403107</v>
      </c>
      <c r="D23" s="35">
        <v>0.17984806706919435</v>
      </c>
      <c r="E23" s="35">
        <v>0.51449694272704194</v>
      </c>
      <c r="F23" s="35">
        <v>0.1448110029794433</v>
      </c>
      <c r="G23" s="35">
        <f t="array" ref="G23:G25">TRANSPOSE(H22:J22)</f>
        <v>0.14742635433662463</v>
      </c>
      <c r="H23" s="35">
        <f>CORREL('Weekly Historical Returns'!$AD$3:$AD$329,'Weekly Historical Returns'!AD$3:AD$329)</f>
        <v>1.0000000000000002</v>
      </c>
      <c r="I23" s="35">
        <f>CORREL('Weekly Historical Returns'!$AD$3:$AD$329,'Weekly Historical Returns'!AE$3:AE$329)</f>
        <v>0.15936626200433121</v>
      </c>
      <c r="J23" s="35">
        <f>CORREL('Weekly Historical Returns'!$AD$3:$AD$329,'Weekly Historical Returns'!AF$3:AF$329)</f>
        <v>0.11060718951222381</v>
      </c>
      <c r="K23" s="35">
        <v>0.22937335846596979</v>
      </c>
      <c r="L23" s="35">
        <v>0.55549718221568323</v>
      </c>
    </row>
    <row r="24" spans="1:995" x14ac:dyDescent="0.35">
      <c r="B24" s="5" t="s">
        <v>5</v>
      </c>
      <c r="C24" s="35">
        <v>-0.13672763394332701</v>
      </c>
      <c r="D24" s="35">
        <v>7.9280336668321905E-2</v>
      </c>
      <c r="E24" s="35">
        <v>0.34049579323828266</v>
      </c>
      <c r="F24" s="35">
        <v>-0.13060001476297189</v>
      </c>
      <c r="G24" s="35">
        <v>-0.20428041157692667</v>
      </c>
      <c r="H24" s="35">
        <f t="array" ref="H24:H25">TRANSPOSE(I23:J23)</f>
        <v>0.15936626200433121</v>
      </c>
      <c r="I24" s="35">
        <f>CORREL('Weekly Historical Returns'!$AE$3:$AE$329,'Weekly Historical Returns'!AE$3:AE$329)</f>
        <v>1</v>
      </c>
      <c r="J24" s="35">
        <f>CORREL('Weekly Historical Returns'!$AE$3:$AE$329,'Weekly Historical Returns'!AF$3:AF$329)</f>
        <v>0.14777766117171556</v>
      </c>
      <c r="K24" s="35">
        <v>-0.26777528652881399</v>
      </c>
      <c r="L24" s="35">
        <v>0.26034840557878214</v>
      </c>
    </row>
    <row r="25" spans="1:995" x14ac:dyDescent="0.35">
      <c r="B25" s="5" t="s">
        <v>6</v>
      </c>
      <c r="C25" s="35">
        <v>-5.5265417288426925E-2</v>
      </c>
      <c r="D25" s="35">
        <v>0.34502501431487448</v>
      </c>
      <c r="E25" s="35">
        <v>0.32591027282684687</v>
      </c>
      <c r="F25" s="35">
        <v>-0.12699405201894529</v>
      </c>
      <c r="G25" s="35">
        <v>1.9787214329261674E-2</v>
      </c>
      <c r="H25" s="35">
        <v>0.11060718951222381</v>
      </c>
      <c r="I25" s="35">
        <f>J24</f>
        <v>0.14777766117171556</v>
      </c>
      <c r="J25" s="35">
        <v>1</v>
      </c>
      <c r="K25" s="35">
        <v>0.1438312140291623</v>
      </c>
      <c r="L25" s="35">
        <v>0.43082178551222711</v>
      </c>
    </row>
    <row r="26" spans="1:995" x14ac:dyDescent="0.35">
      <c r="B26" s="26" t="str">
        <f>$K$45</f>
        <v>FVA + Def Term Premia</v>
      </c>
      <c r="C26" s="35">
        <f>CORREL('Weekly Historical Returns'!$AG$3:$AG$329,'Weekly Historical Returns'!Y$3:Y$329)</f>
        <v>-0.55377922205566243</v>
      </c>
      <c r="D26" s="35">
        <f>CORREL('Weekly Historical Returns'!$AG$3:$AG$329,'Weekly Historical Returns'!Z$3:Z$329)</f>
        <v>0.47453349548769502</v>
      </c>
      <c r="E26" s="35">
        <f>CORREL('Weekly Historical Returns'!$AG$3:$AG$329,'Weekly Historical Returns'!AA$3:AA$329)</f>
        <v>0.53439875649695101</v>
      </c>
      <c r="F26" s="35">
        <f>CORREL('Weekly Historical Returns'!$AG$3:$AG$329,'Weekly Historical Returns'!AB$3:AB$329)</f>
        <v>0.24955308046661687</v>
      </c>
      <c r="G26" s="35">
        <f>CORREL('Weekly Historical Returns'!$AG$3:$AG$329,'Weekly Historical Returns'!AC$3:AC$329)</f>
        <v>0.206466889127946</v>
      </c>
      <c r="H26" s="35">
        <f>CORREL('Weekly Historical Returns'!$AG$3:$AG$329,'Weekly Historical Returns'!AD$3:AD$329)</f>
        <v>0.22937335846596979</v>
      </c>
      <c r="I26" s="35">
        <f>CORREL('Weekly Historical Returns'!$AG$3:$AG$329,'Weekly Historical Returns'!AE$3:AE$329)</f>
        <v>-0.26777528652881399</v>
      </c>
      <c r="J26" s="35">
        <f>CORREL('Weekly Historical Returns'!$AG$3:$AG$329,'Weekly Historical Returns'!AF$3:AF$329)</f>
        <v>0.1438312140291623</v>
      </c>
      <c r="K26" s="35">
        <v>1</v>
      </c>
      <c r="L26" s="35">
        <v>0.60738505522987596</v>
      </c>
    </row>
    <row r="27" spans="1:995" x14ac:dyDescent="0.35">
      <c r="B27" s="5" t="s">
        <v>7</v>
      </c>
      <c r="C27" s="35">
        <f>CORREL('Weekly Historical Returns'!$AI$3:$AI$329,'Weekly Historical Returns'!Y$3:Y$329)</f>
        <v>-0.71263467050072626</v>
      </c>
      <c r="D27" s="35">
        <f>CORREL('Weekly Historical Returns'!$AI$3:$AI$329,'Weekly Historical Returns'!Z$3:Z$329)</f>
        <v>0.74884511704336376</v>
      </c>
      <c r="E27" s="35">
        <f>CORREL('Weekly Historical Returns'!$AI$3:$AI$329,'Weekly Historical Returns'!AA$3:AA$329)</f>
        <v>0.93776412185999025</v>
      </c>
      <c r="F27" s="35">
        <f>CORREL('Weekly Historical Returns'!$AI$3:$AI$329,'Weekly Historical Returns'!AB$3:AB$329)</f>
        <v>0.11238737648711274</v>
      </c>
      <c r="G27" s="35">
        <f>CORREL('Weekly Historical Returns'!$AI$3:$AI$329,'Weekly Historical Returns'!AC$3:AC$329)</f>
        <v>0.27891447486575743</v>
      </c>
      <c r="H27" s="35">
        <f>CORREL('Weekly Historical Returns'!$AI$3:$AI$329,'Weekly Historical Returns'!AD$3:AD$329)</f>
        <v>0.55549718221568323</v>
      </c>
      <c r="I27" s="35">
        <f>CORREL('Weekly Historical Returns'!$AI$3:$AI$329,'Weekly Historical Returns'!AE$3:AE$329)</f>
        <v>0.26034840557878214</v>
      </c>
      <c r="J27" s="35">
        <f>CORREL('Weekly Historical Returns'!$AI$3:$AI$329,'Weekly Historical Returns'!AF$3:AF$329)</f>
        <v>0.43082178551222711</v>
      </c>
      <c r="K27" s="35">
        <f>CORREL('Weekly Historical Returns'!$AI$3:$AI$296,'Weekly Historical Returns'!AG$3:AG$296)</f>
        <v>0.60738505522987596</v>
      </c>
      <c r="L27" s="35">
        <v>1</v>
      </c>
    </row>
    <row r="30" spans="1:995" ht="18.5" x14ac:dyDescent="0.45">
      <c r="B30" s="3" t="s">
        <v>98</v>
      </c>
    </row>
    <row r="31" spans="1:995" s="9" customFormat="1" x14ac:dyDescent="0.35">
      <c r="A31" s="1"/>
      <c r="B31" s="7"/>
      <c r="C31" s="8" t="s">
        <v>77</v>
      </c>
      <c r="D31" s="8" t="s">
        <v>0</v>
      </c>
      <c r="E31" s="8" t="s">
        <v>1</v>
      </c>
      <c r="F31" s="8" t="s">
        <v>2</v>
      </c>
      <c r="G31" s="8" t="s">
        <v>3</v>
      </c>
      <c r="H31" s="8" t="s">
        <v>4</v>
      </c>
      <c r="I31" s="8" t="s">
        <v>5</v>
      </c>
      <c r="J31" s="8" t="s">
        <v>6</v>
      </c>
      <c r="K31" s="14" t="str">
        <f>$K$45</f>
        <v>FVA + Def Term Premia</v>
      </c>
      <c r="L31" s="8" t="s">
        <v>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</row>
    <row r="32" spans="1:995" x14ac:dyDescent="0.35">
      <c r="B32" s="5" t="s">
        <v>77</v>
      </c>
      <c r="C32" s="35">
        <f>CORREL('Weekly Historical Returns'!$AL$3:$AL$424,'Weekly Historical Returns'!AL$3:AL$424)</f>
        <v>0.99999999999999978</v>
      </c>
      <c r="D32" s="41">
        <f>CORREL('Weekly Historical Returns'!$AL$3:$AL$424,'Weekly Historical Returns'!AM$3:AM$424)</f>
        <v>0.24866890255600066</v>
      </c>
      <c r="E32" s="41">
        <f>CORREL('Weekly Historical Returns'!$AL$3:$AL$424,'Weekly Historical Returns'!AN$3:AN$424)</f>
        <v>-0.37609591513011253</v>
      </c>
      <c r="F32" s="41">
        <f>CORREL('Weekly Historical Returns'!$AL$3:$AL$424,'Weekly Historical Returns'!AO$3:AO$424)</f>
        <v>-0.67954657755579928</v>
      </c>
      <c r="G32" s="41">
        <f>CORREL('Weekly Historical Returns'!$AL$3:$AL$424,'Weekly Historical Returns'!AP$3:AP$424)</f>
        <v>-3.6618388453937452E-2</v>
      </c>
      <c r="H32" s="41">
        <f>CORREL('Weekly Historical Returns'!$AL$3:$AL$424,'Weekly Historical Returns'!AQ$3:AQ$424)</f>
        <v>2.7011528722287497E-2</v>
      </c>
      <c r="I32" s="41">
        <f>CORREL('Weekly Historical Returns'!$AL$3:$AL$424,'Weekly Historical Returns'!AR$3:AR$424)</f>
        <v>0.11249053913856183</v>
      </c>
      <c r="J32" s="41">
        <f>CORREL('Weekly Historical Returns'!$AL$3:$AL$424,'Weekly Historical Returns'!AS$3:AS$424)</f>
        <v>-6.1385363846974135E-2</v>
      </c>
      <c r="K32" s="35">
        <f t="array" ref="K32:K39">TRANSPOSE(C40:J40)</f>
        <v>-2.0063500431363193E-2</v>
      </c>
      <c r="L32" s="35">
        <f t="array" ref="L32:L40">TRANSPOSE(C41:K41)</f>
        <v>-0.17218048614162257</v>
      </c>
    </row>
    <row r="33" spans="1:995" x14ac:dyDescent="0.35">
      <c r="B33" s="5" t="s">
        <v>0</v>
      </c>
      <c r="C33" s="35">
        <f t="array" ref="C33:C39">TRANSPOSE(D32:J32)</f>
        <v>0.24866890255600066</v>
      </c>
      <c r="D33" s="35">
        <f>CORREL('Weekly Historical Returns'!$AM$3:$AM$424,'Weekly Historical Returns'!AM$3:AM$424)</f>
        <v>1</v>
      </c>
      <c r="E33" s="35">
        <f>CORREL('Weekly Historical Returns'!$AM$3:$AM$424,'Weekly Historical Returns'!AN$3:AN$424)</f>
        <v>0.39960138928022215</v>
      </c>
      <c r="F33" s="35">
        <f>CORREL('Weekly Historical Returns'!$AM$3:$AM$424,'Weekly Historical Returns'!AO$3:AO$424)</f>
        <v>-0.29642130150169116</v>
      </c>
      <c r="G33" s="35">
        <f>CORREL('Weekly Historical Returns'!$AM$3:$AM$424,'Weekly Historical Returns'!AP$3:AP$424)</f>
        <v>6.2665047453775963E-2</v>
      </c>
      <c r="H33" s="35">
        <f>CORREL('Weekly Historical Returns'!$AM$3:$AM$424,'Weekly Historical Returns'!AQ$3:AQ$424)</f>
        <v>-2.7209557377423396E-3</v>
      </c>
      <c r="I33" s="35">
        <f>CORREL('Weekly Historical Returns'!$AM$3:$AM$424,'Weekly Historical Returns'!AR$3:AR$424)</f>
        <v>0.47597149840582326</v>
      </c>
      <c r="J33" s="35">
        <f>CORREL('Weekly Historical Returns'!$AM$3:$AM$424,'Weekly Historical Returns'!AS$3:AS$424)</f>
        <v>-0.11958965338034047</v>
      </c>
      <c r="K33" s="35">
        <v>0.524540078641614</v>
      </c>
      <c r="L33" s="35">
        <v>0.68549482242661386</v>
      </c>
    </row>
    <row r="34" spans="1:995" x14ac:dyDescent="0.35">
      <c r="B34" s="5" t="s">
        <v>1</v>
      </c>
      <c r="C34" s="35">
        <v>-0.37609591513011253</v>
      </c>
      <c r="D34" s="35">
        <f t="array" ref="D34:D39">TRANSPOSE(E33:J33)</f>
        <v>0.39960138928022215</v>
      </c>
      <c r="E34" s="35">
        <f>CORREL('Weekly Historical Returns'!$AN$3:$AN$424,'Weekly Historical Returns'!AN$3:AN$424)</f>
        <v>0.99999999999999989</v>
      </c>
      <c r="F34" s="35">
        <f>CORREL('Weekly Historical Returns'!$AA$3:$AA$329,'Weekly Historical Returns'!AB$3:AB$329)</f>
        <v>0.14300350366867062</v>
      </c>
      <c r="G34" s="35">
        <f>CORREL('Weekly Historical Returns'!$AA$3:$AA$329,'Weekly Historical Returns'!AC$3:AC$329)</f>
        <v>5.0334508230726736E-2</v>
      </c>
      <c r="H34" s="35">
        <f>CORREL('Weekly Historical Returns'!$AA$3:$AA$329,'Weekly Historical Returns'!AD$3:AD$329)</f>
        <v>0.51449694272704194</v>
      </c>
      <c r="I34" s="35">
        <f>CORREL('Weekly Historical Returns'!$AA$3:$AA$329,'Weekly Historical Returns'!AE$3:AE$329)</f>
        <v>0.34049579323828266</v>
      </c>
      <c r="J34" s="35">
        <f>CORREL('Weekly Historical Returns'!$AA$3:$AA$329,'Weekly Historical Returns'!AF$3:AF$329)</f>
        <v>0.32591027282684687</v>
      </c>
      <c r="K34" s="35">
        <v>0.37441419988617997</v>
      </c>
      <c r="L34" s="35">
        <v>0.76338567102268351</v>
      </c>
    </row>
    <row r="35" spans="1:995" x14ac:dyDescent="0.35">
      <c r="B35" s="5" t="s">
        <v>2</v>
      </c>
      <c r="C35" s="35">
        <v>-0.67954657755579928</v>
      </c>
      <c r="D35" s="35">
        <v>-0.29642130150169116</v>
      </c>
      <c r="E35" s="35">
        <f t="array" ref="E35:E39">TRANSPOSE(F34:J34)</f>
        <v>0.14300350366867062</v>
      </c>
      <c r="F35" s="35">
        <f>CORREL('Weekly Historical Returns'!$AO$3:$AO$424,'Weekly Historical Returns'!AO$3:AO$424)</f>
        <v>0.99999999999999989</v>
      </c>
      <c r="G35" s="35">
        <f>CORREL('Weekly Historical Returns'!$AO$3:$AO$424,'Weekly Historical Returns'!AP$3:AP$424)</f>
        <v>-3.4139692967760968E-2</v>
      </c>
      <c r="H35" s="35">
        <f>CORREL('Weekly Historical Returns'!$AO$3:$AO$424,'Weekly Historical Returns'!AQ$3:AQ$424)</f>
        <v>-7.3108771302967349E-2</v>
      </c>
      <c r="I35" s="35">
        <f>CORREL('Weekly Historical Returns'!$AO$3:$AO$424,'Weekly Historical Returns'!AR$3:AR$424)</f>
        <v>-3.5380705205827613E-3</v>
      </c>
      <c r="J35" s="35">
        <f>CORREL('Weekly Historical Returns'!$AO$3:$AO$424,'Weekly Historical Returns'!AS$3:AS$424)</f>
        <v>8.252368987528011E-2</v>
      </c>
      <c r="K35" s="35">
        <v>8.8396318436210028E-2</v>
      </c>
      <c r="L35" s="35">
        <v>9.9375468362331007E-2</v>
      </c>
    </row>
    <row r="36" spans="1:995" x14ac:dyDescent="0.35">
      <c r="B36" s="5" t="s">
        <v>3</v>
      </c>
      <c r="C36" s="35">
        <v>-3.6618388453937452E-2</v>
      </c>
      <c r="D36" s="35">
        <v>6.2665047453775963E-2</v>
      </c>
      <c r="E36" s="35">
        <v>5.0334508230726736E-2</v>
      </c>
      <c r="F36" s="35">
        <f t="array" ref="F36:F39">TRANSPOSE(G35:J35)</f>
        <v>-3.4139692967760968E-2</v>
      </c>
      <c r="G36" s="35">
        <f>CORREL('Weekly Historical Returns'!$AP$3:$AP$424,'Weekly Historical Returns'!AP$3:AP$424)</f>
        <v>1</v>
      </c>
      <c r="H36" s="35">
        <f>CORREL('Weekly Historical Returns'!$AP$3:$AP$424,'Weekly Historical Returns'!AQ$3:AQ$424)</f>
        <v>3.4565754198924337E-3</v>
      </c>
      <c r="I36" s="35">
        <f>CORREL('Weekly Historical Returns'!$AP$3:$AP$424,'Weekly Historical Returns'!AR$3:AR$424)</f>
        <v>3.2338277391618132E-2</v>
      </c>
      <c r="J36" s="35">
        <f>CORREL('Weekly Historical Returns'!$AP$3:$AP$424,'Weekly Historical Returns'!AS$3:AS$424)</f>
        <v>7.7237626077074864E-2</v>
      </c>
      <c r="K36" s="35">
        <v>-6.9649664068712439E-2</v>
      </c>
      <c r="L36" s="35">
        <v>0.46395555296438007</v>
      </c>
    </row>
    <row r="37" spans="1:995" x14ac:dyDescent="0.35">
      <c r="B37" s="5" t="s">
        <v>4</v>
      </c>
      <c r="C37" s="35">
        <v>2.7011528722287497E-2</v>
      </c>
      <c r="D37" s="35">
        <v>-2.7209557377423396E-3</v>
      </c>
      <c r="E37" s="35">
        <v>0.51449694272704194</v>
      </c>
      <c r="F37" s="35">
        <v>-7.3108771302967349E-2</v>
      </c>
      <c r="G37" s="35">
        <f t="array" ref="G37:G39">TRANSPOSE(H36:J36)</f>
        <v>3.4565754198924337E-3</v>
      </c>
      <c r="H37" s="35">
        <f>CORREL('Weekly Historical Returns'!$AQ$3:$AQ$424,'Weekly Historical Returns'!AQ$3:AQ$424)</f>
        <v>0.99999999999999989</v>
      </c>
      <c r="I37" s="35">
        <f>CORREL('Weekly Historical Returns'!$AQ$3:$AQ$424,'Weekly Historical Returns'!AR$3:AR$424)</f>
        <v>-9.6491575573472127E-2</v>
      </c>
      <c r="J37" s="35">
        <f>CORREL('Weekly Historical Returns'!$AQ$3:$AQ$424,'Weekly Historical Returns'!AS$3:AS$424)</f>
        <v>0.10650367379318679</v>
      </c>
      <c r="K37" s="35">
        <v>-6.9454533627842305E-3</v>
      </c>
      <c r="L37" s="35">
        <v>0.16537490129050769</v>
      </c>
    </row>
    <row r="38" spans="1:995" x14ac:dyDescent="0.35">
      <c r="B38" s="5" t="s">
        <v>5</v>
      </c>
      <c r="C38" s="35">
        <v>0.11249053913856183</v>
      </c>
      <c r="D38" s="35">
        <v>0.47597149840582326</v>
      </c>
      <c r="E38" s="35">
        <v>0.34049579323828266</v>
      </c>
      <c r="F38" s="35">
        <v>-3.5380705205827613E-3</v>
      </c>
      <c r="G38" s="35">
        <v>3.2338277391618132E-2</v>
      </c>
      <c r="H38" s="35">
        <f t="array" ref="H38:H39">TRANSPOSE(I37:J37)</f>
        <v>-9.6491575573472127E-2</v>
      </c>
      <c r="I38" s="35">
        <f>CORREL('Weekly Historical Returns'!$AR$3:$AR$424,'Weekly Historical Returns'!AR$3:AR$424)</f>
        <v>0.99999999999999989</v>
      </c>
      <c r="J38" s="35">
        <f>CORREL('Weekly Historical Returns'!$AR$3:$AR$424,'Weekly Historical Returns'!AS$3:AS$424)</f>
        <v>5.1378164586167667E-2</v>
      </c>
      <c r="K38" s="35">
        <v>0.51943700988530805</v>
      </c>
      <c r="L38" s="35">
        <v>0.42393565997737792</v>
      </c>
    </row>
    <row r="39" spans="1:995" x14ac:dyDescent="0.35">
      <c r="B39" s="5" t="s">
        <v>6</v>
      </c>
      <c r="C39" s="35">
        <v>-6.1385363846974135E-2</v>
      </c>
      <c r="D39" s="35">
        <v>-0.11958965338034047</v>
      </c>
      <c r="E39" s="35">
        <v>0.32591027282684687</v>
      </c>
      <c r="F39" s="35">
        <v>8.252368987528011E-2</v>
      </c>
      <c r="G39" s="35">
        <v>7.7237626077074864E-2</v>
      </c>
      <c r="H39" s="35">
        <v>0.10650367379318679</v>
      </c>
      <c r="I39" s="35">
        <f>J38</f>
        <v>5.1378164586167667E-2</v>
      </c>
      <c r="J39" s="35">
        <v>1</v>
      </c>
      <c r="K39" s="35">
        <v>7.5929387573914486E-2</v>
      </c>
      <c r="L39" s="35">
        <v>0.18409374985864771</v>
      </c>
    </row>
    <row r="40" spans="1:995" x14ac:dyDescent="0.35">
      <c r="B40" s="26" t="str">
        <f>$K$45</f>
        <v>FVA + Def Term Premia</v>
      </c>
      <c r="C40" s="35">
        <f>CORREL('Weekly Historical Returns'!$AT$3:$AT$424,'Weekly Historical Returns'!AL$3:AL$424)</f>
        <v>-2.0063500431363193E-2</v>
      </c>
      <c r="D40" s="35">
        <f>CORREL('Weekly Historical Returns'!$AT$3:$AT$424,'Weekly Historical Returns'!AM$3:AM$424)</f>
        <v>0.524540078641614</v>
      </c>
      <c r="E40" s="35">
        <f>CORREL('Weekly Historical Returns'!$AT$3:$AT$424,'Weekly Historical Returns'!AN$3:AN$424)</f>
        <v>0.37441419988617997</v>
      </c>
      <c r="F40" s="35">
        <f>CORREL('Weekly Historical Returns'!$AT$3:$AT$424,'Weekly Historical Returns'!AO$3:AO$424)</f>
        <v>8.8396318436210028E-2</v>
      </c>
      <c r="G40" s="35">
        <f>CORREL('Weekly Historical Returns'!$AT$3:$AT$424,'Weekly Historical Returns'!AP$3:AP$424)</f>
        <v>-6.9649664068712439E-2</v>
      </c>
      <c r="H40" s="35">
        <f>CORREL('Weekly Historical Returns'!$AT$3:$AT$424,'Weekly Historical Returns'!AQ$3:AQ$424)</f>
        <v>-6.9454533627842305E-3</v>
      </c>
      <c r="I40" s="35">
        <f>CORREL('Weekly Historical Returns'!$AT$3:$AT$424,'Weekly Historical Returns'!AR$3:AR$424)</f>
        <v>0.51943700988530805</v>
      </c>
      <c r="J40" s="35">
        <f>CORREL('Weekly Historical Returns'!$AT$3:$AT$424,'Weekly Historical Returns'!AS$3:AS$424)</f>
        <v>7.5929387573914486E-2</v>
      </c>
      <c r="K40" s="35">
        <v>1</v>
      </c>
      <c r="L40" s="35">
        <v>0.56809925205771949</v>
      </c>
    </row>
    <row r="41" spans="1:995" x14ac:dyDescent="0.35">
      <c r="B41" s="5" t="s">
        <v>7</v>
      </c>
      <c r="C41" s="35">
        <f>CORREL('Weekly Historical Returns'!$AV$3:$AV$424,'Weekly Historical Returns'!AL$3:AL$424)</f>
        <v>-0.17218048614162257</v>
      </c>
      <c r="D41" s="35">
        <f>CORREL('Weekly Historical Returns'!$AV$3:$AV$424,'Weekly Historical Returns'!AM$3:AM$424)</f>
        <v>0.68549482242661386</v>
      </c>
      <c r="E41" s="35">
        <f>CORREL('Weekly Historical Returns'!$AV$3:$AV$424,'Weekly Historical Returns'!AN$3:AN$424)</f>
        <v>0.76338567102268351</v>
      </c>
      <c r="F41" s="35">
        <f>CORREL('Weekly Historical Returns'!$AV$3:$AV$424,'Weekly Historical Returns'!AO$3:AO$424)</f>
        <v>9.9375468362331007E-2</v>
      </c>
      <c r="G41" s="35">
        <f>CORREL('Weekly Historical Returns'!$AV$3:$AV$424,'Weekly Historical Returns'!AP$3:AP$424)</f>
        <v>0.46395555296438007</v>
      </c>
      <c r="H41" s="35">
        <f>CORREL('Weekly Historical Returns'!$AV$3:$AV$424,'Weekly Historical Returns'!AQ$3:AQ$424)</f>
        <v>0.16537490129050769</v>
      </c>
      <c r="I41" s="35">
        <f>CORREL('Weekly Historical Returns'!$AV$3:$AV$424,'Weekly Historical Returns'!AR$3:AR$424)</f>
        <v>0.42393565997737792</v>
      </c>
      <c r="J41" s="35">
        <f>CORREL('Weekly Historical Returns'!$AV$3:$AV$424,'Weekly Historical Returns'!AS$3:AS$424)</f>
        <v>0.18409374985864771</v>
      </c>
      <c r="K41" s="35">
        <f>CORREL('Weekly Historical Returns'!$AV$3:$AV$398,'Weekly Historical Returns'!AT$3:AT$398)</f>
        <v>0.56809925205771949</v>
      </c>
      <c r="L41" s="35">
        <v>1</v>
      </c>
    </row>
    <row r="44" spans="1:995" ht="18.5" x14ac:dyDescent="0.45">
      <c r="B44" s="3" t="s">
        <v>8</v>
      </c>
      <c r="K44" s="13" t="s">
        <v>81</v>
      </c>
    </row>
    <row r="45" spans="1:995" s="9" customFormat="1" x14ac:dyDescent="0.35">
      <c r="A45" s="1"/>
      <c r="B45" s="7"/>
      <c r="C45" s="8" t="s">
        <v>77</v>
      </c>
      <c r="D45" s="8" t="s">
        <v>0</v>
      </c>
      <c r="E45" s="8" t="s">
        <v>1</v>
      </c>
      <c r="F45" s="8" t="s">
        <v>2</v>
      </c>
      <c r="G45" s="8" t="s">
        <v>3</v>
      </c>
      <c r="H45" s="8" t="s">
        <v>4</v>
      </c>
      <c r="I45" s="8" t="s">
        <v>5</v>
      </c>
      <c r="J45" s="8" t="s">
        <v>6</v>
      </c>
      <c r="K45" s="14" t="s">
        <v>76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</row>
    <row r="46" spans="1:995" x14ac:dyDescent="0.35">
      <c r="B46" s="5" t="s">
        <v>9</v>
      </c>
      <c r="C46" s="35">
        <v>13</v>
      </c>
      <c r="D46" s="35">
        <v>1</v>
      </c>
      <c r="E46" s="35">
        <v>1.25</v>
      </c>
      <c r="F46" s="35">
        <v>1</v>
      </c>
      <c r="G46" s="35">
        <v>1</v>
      </c>
      <c r="H46" s="35">
        <v>1</v>
      </c>
      <c r="I46" s="35">
        <v>0.25</v>
      </c>
      <c r="J46" s="35">
        <v>1</v>
      </c>
      <c r="K46" s="25">
        <v>0.5</v>
      </c>
    </row>
    <row r="47" spans="1:995" x14ac:dyDescent="0.35">
      <c r="B47" s="5" t="s">
        <v>10</v>
      </c>
      <c r="C47" s="1">
        <f>C46/$C$46</f>
        <v>1</v>
      </c>
      <c r="D47" s="1">
        <f>D46/$C$46</f>
        <v>7.6923076923076927E-2</v>
      </c>
      <c r="E47" s="1">
        <f t="shared" ref="E47:J47" si="0">E46/$C$46</f>
        <v>9.6153846153846159E-2</v>
      </c>
      <c r="F47" s="1">
        <f t="shared" si="0"/>
        <v>7.6923076923076927E-2</v>
      </c>
      <c r="G47" s="1">
        <f t="shared" si="0"/>
        <v>7.6923076923076927E-2</v>
      </c>
      <c r="H47" s="1">
        <f t="shared" si="0"/>
        <v>7.6923076923076927E-2</v>
      </c>
      <c r="I47" s="1">
        <f t="shared" si="0"/>
        <v>1.9230769230769232E-2</v>
      </c>
      <c r="J47" s="1">
        <f t="shared" si="0"/>
        <v>7.6923076923076927E-2</v>
      </c>
      <c r="K47" s="1">
        <f>K46/$C$46</f>
        <v>3.8461538461538464E-2</v>
      </c>
    </row>
    <row r="48" spans="1:995" x14ac:dyDescent="0.35">
      <c r="B48" s="5" t="s">
        <v>11</v>
      </c>
      <c r="C48" s="1">
        <v>0</v>
      </c>
      <c r="D48" s="1">
        <f>D46/SUM($D$46:$K$46)</f>
        <v>0.14285714285714285</v>
      </c>
      <c r="E48" s="1">
        <f t="shared" ref="E48:K48" si="1">E46/SUM($D$46:$K$46)</f>
        <v>0.17857142857142858</v>
      </c>
      <c r="F48" s="1">
        <f t="shared" si="1"/>
        <v>0.14285714285714285</v>
      </c>
      <c r="G48" s="1">
        <f t="shared" si="1"/>
        <v>0.14285714285714285</v>
      </c>
      <c r="H48" s="1">
        <f t="shared" si="1"/>
        <v>0.14285714285714285</v>
      </c>
      <c r="I48" s="1">
        <f t="shared" si="1"/>
        <v>3.5714285714285712E-2</v>
      </c>
      <c r="J48" s="1">
        <f t="shared" si="1"/>
        <v>0.14285714285714285</v>
      </c>
      <c r="K48" s="1">
        <f t="shared" si="1"/>
        <v>7.1428571428571425E-2</v>
      </c>
    </row>
    <row r="51" spans="1:995" ht="18.5" x14ac:dyDescent="0.45">
      <c r="B51" s="3" t="s">
        <v>37</v>
      </c>
    </row>
    <row r="52" spans="1:995" s="9" customFormat="1" ht="29" x14ac:dyDescent="0.35">
      <c r="A52" s="1"/>
      <c r="B52" s="7"/>
      <c r="C52" s="8" t="s">
        <v>77</v>
      </c>
      <c r="D52" s="8" t="s">
        <v>0</v>
      </c>
      <c r="E52" s="8" t="s">
        <v>1</v>
      </c>
      <c r="F52" s="8" t="s">
        <v>2</v>
      </c>
      <c r="G52" s="8" t="s">
        <v>3</v>
      </c>
      <c r="H52" s="8" t="s">
        <v>4</v>
      </c>
      <c r="I52" s="8" t="s">
        <v>5</v>
      </c>
      <c r="J52" s="8" t="s">
        <v>6</v>
      </c>
      <c r="K52" s="14" t="str">
        <f>$K$45</f>
        <v>FVA + Def Term Premia</v>
      </c>
      <c r="L52" s="8" t="s">
        <v>13</v>
      </c>
      <c r="M52" s="8" t="s">
        <v>80</v>
      </c>
      <c r="N52" s="8" t="s">
        <v>7</v>
      </c>
      <c r="O52" s="8" t="s">
        <v>82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</row>
    <row r="53" spans="1:995" x14ac:dyDescent="0.35">
      <c r="B53" s="5" t="s">
        <v>14</v>
      </c>
      <c r="C53" s="35">
        <v>5.6602067922381087E-2</v>
      </c>
      <c r="D53" s="35">
        <v>1.378090373573859E-2</v>
      </c>
      <c r="E53" s="35">
        <v>1.794039141569459E-2</v>
      </c>
      <c r="F53" s="35">
        <v>-7.2751724278488084E-3</v>
      </c>
      <c r="G53" s="35">
        <v>5.0306954458093633E-2</v>
      </c>
      <c r="H53" s="35">
        <v>2.7220251156083512E-2</v>
      </c>
      <c r="I53" s="35">
        <v>7.5129087346046841E-2</v>
      </c>
      <c r="J53" s="35">
        <v>7.7842083489160663E-2</v>
      </c>
      <c r="K53" s="35">
        <f>HLOOKUP($K$52,'Weekly Analysis (strats)'!$A$27:$F$42,'Weekly Analysis (strats)'!$A28,FALSE)</f>
        <v>4.4765196083750292E-2</v>
      </c>
      <c r="L53" s="35" cm="1">
        <f t="array" ref="L53">PRODUCT((1+'Weekly Historical Returns'!K3:K751)^(52/COUNT('Weekly Historical Returns'!K3:K751)))-1</f>
        <v>7.4734316313057159E-2</v>
      </c>
      <c r="M53" s="35">
        <v>7.6062350709439119E-2</v>
      </c>
      <c r="N53" s="35" cm="1">
        <f t="array" ref="N53">PRODUCT((1+'Weekly Historical Returns'!L3:L751)^(52/COUNT('Weekly Historical Returns'!L3:L751)))-1</f>
        <v>2.8852464105391329E-2</v>
      </c>
      <c r="O53" s="35">
        <v>3.2860216511559681E-2</v>
      </c>
    </row>
    <row r="54" spans="1:995" x14ac:dyDescent="0.35">
      <c r="B54" s="5" t="s">
        <v>15</v>
      </c>
      <c r="C54" s="35">
        <v>0.18626562761415749</v>
      </c>
      <c r="D54" s="35">
        <v>9.8194517737696649E-2</v>
      </c>
      <c r="E54" s="35">
        <v>0.10415478971067391</v>
      </c>
      <c r="F54" s="35">
        <v>3.8500563108364853E-2</v>
      </c>
      <c r="G54" s="35">
        <v>8.0900743932710045E-2</v>
      </c>
      <c r="H54" s="35">
        <v>4.1494781148200148E-2</v>
      </c>
      <c r="I54" s="35">
        <v>0.11347534645493321</v>
      </c>
      <c r="J54" s="35">
        <v>3.3254979509411517E-2</v>
      </c>
      <c r="K54" s="35">
        <f>HLOOKUP($K$52,'Weekly Analysis (strats)'!$A$27:$F$42,'Weekly Analysis (strats)'!$A29,FALSE)</f>
        <v>5.2925299245233447E-2</v>
      </c>
      <c r="L54" s="35">
        <f>STDEV('Weekly Historical Returns'!K3:K751)*SQRT(52)</f>
        <v>0.17601551257025097</v>
      </c>
      <c r="M54" s="35">
        <v>0.1777759309892501</v>
      </c>
      <c r="N54" s="35">
        <f>STDEV('Weekly Historical Returns'!L3:L751)*SQRT(52)</f>
        <v>4.08527166080494E-2</v>
      </c>
      <c r="O54" s="35">
        <v>4.0683633071290949E-2</v>
      </c>
    </row>
    <row r="55" spans="1:995" x14ac:dyDescent="0.35">
      <c r="B55" s="5" t="s">
        <v>16</v>
      </c>
      <c r="C55" s="35">
        <v>0.303878222983954</v>
      </c>
      <c r="D55" s="35">
        <v>0.14034290358807</v>
      </c>
      <c r="E55" s="35">
        <v>0.1722473970283101</v>
      </c>
      <c r="F55" s="35">
        <v>-0.18896275380107791</v>
      </c>
      <c r="G55" s="35">
        <v>0.62183549881737699</v>
      </c>
      <c r="H55" s="35">
        <v>0.65599216101093227</v>
      </c>
      <c r="I55" s="35">
        <v>0.66207409532681549</v>
      </c>
      <c r="J55" s="35">
        <v>2.3407647407249339</v>
      </c>
      <c r="K55" s="35">
        <f>HLOOKUP($K$52,'Weekly Analysis (strats)'!$A$27:$F$42,'Weekly Analysis (strats)'!$A30,FALSE)</f>
        <v>0.84581847853759529</v>
      </c>
      <c r="L55" s="35">
        <f>+L53/L54</f>
        <v>0.42458937409411196</v>
      </c>
      <c r="M55" s="35">
        <v>0.42785516737942719</v>
      </c>
      <c r="N55" s="35">
        <f>+N53/N54</f>
        <v>0.70625570343849287</v>
      </c>
      <c r="O55" s="35">
        <v>0.80770113263920906</v>
      </c>
    </row>
    <row r="56" spans="1:995" x14ac:dyDescent="0.35">
      <c r="B56" s="5" t="s">
        <v>17</v>
      </c>
      <c r="C56" s="35">
        <v>-0.550106609808102</v>
      </c>
      <c r="D56" s="35">
        <v>-0.37508101637395602</v>
      </c>
      <c r="E56" s="35">
        <v>-0.26720822032383312</v>
      </c>
      <c r="F56" s="35">
        <v>-0.30401662371585247</v>
      </c>
      <c r="G56" s="35">
        <v>-0.1450324668112366</v>
      </c>
      <c r="H56" s="35">
        <v>-7.9779162773153445E-2</v>
      </c>
      <c r="I56" s="35">
        <v>-0.1193181362679179</v>
      </c>
      <c r="J56" s="35">
        <v>-5.8261190637771347E-2</v>
      </c>
      <c r="K56" s="35">
        <f>HLOOKUP($K$52,'Weekly Analysis (strats)'!$A$27:$F$42,'Weekly Analysis (strats)'!$A31,FALSE)</f>
        <v>-6.5632404819662926E-2</v>
      </c>
      <c r="L56" s="35">
        <f t="array" aca="1" ref="L56" ca="1">MIN(OFFSET('Weekly Historical Returns'!O4,,,COUNT(('Weekly Historical Returns'!O4:O751))))</f>
        <v>-0.50105939670365296</v>
      </c>
      <c r="M56" s="35">
        <v>-0.50490398531004554</v>
      </c>
      <c r="N56" s="35">
        <f t="array" aca="1" ref="N56" ca="1">MIN(OFFSET('Weekly Historical Returns'!T4,,,COUNT(('Weekly Historical Returns'!T4:T751))))</f>
        <v>-4.6362555041354891E-2</v>
      </c>
      <c r="O56" s="35">
        <v>-3.8166959078396512E-2</v>
      </c>
    </row>
    <row r="57" spans="1:995" x14ac:dyDescent="0.35">
      <c r="B57" s="5" t="s">
        <v>18</v>
      </c>
      <c r="C57" s="35">
        <v>0.1028929064170417</v>
      </c>
      <c r="D57" s="35">
        <v>3.6741138938364781E-2</v>
      </c>
      <c r="E57" s="35">
        <v>6.7140117897392521E-2</v>
      </c>
      <c r="F57" s="35">
        <v>-2.393017966888715E-2</v>
      </c>
      <c r="G57" s="35">
        <v>0.34686684688035679</v>
      </c>
      <c r="H57" s="35">
        <v>0.34119499641131129</v>
      </c>
      <c r="I57" s="35">
        <v>0.62965354384476302</v>
      </c>
      <c r="J57" s="35">
        <v>1.3360880997631861</v>
      </c>
      <c r="K57" s="35">
        <f>HLOOKUP($K$52,'Weekly Analysis (strats)'!$A$27:$F$42,'Weekly Analysis (strats)'!$A32,FALSE)</f>
        <v>0.68205936087136954</v>
      </c>
      <c r="L57" s="35">
        <f ca="1">+-L53/L56</f>
        <v>0.14915260906135264</v>
      </c>
      <c r="M57" s="35">
        <v>0.15064715851417099</v>
      </c>
      <c r="N57" s="35">
        <f ca="1">+-N53/N56</f>
        <v>0.62232256353549209</v>
      </c>
      <c r="O57" s="35">
        <v>0.86095977528792478</v>
      </c>
    </row>
    <row r="58" spans="1:995" x14ac:dyDescent="0.35">
      <c r="B58" s="5" t="s">
        <v>19</v>
      </c>
      <c r="C58" s="35">
        <v>-0.31456468673718491</v>
      </c>
      <c r="D58" s="35">
        <v>-0.1049664671017778</v>
      </c>
      <c r="E58" s="35">
        <v>-9.4577363795135372E-2</v>
      </c>
      <c r="F58" s="35">
        <v>-4.0224180508277363E-2</v>
      </c>
      <c r="G58" s="35">
        <v>-0.12340229608716841</v>
      </c>
      <c r="H58" s="35">
        <v>-3.5968482119663969E-2</v>
      </c>
      <c r="I58" s="35">
        <v>-5.8257356092084163E-2</v>
      </c>
      <c r="J58" s="35">
        <v>-3.8519129958441312E-2</v>
      </c>
      <c r="K58" s="35">
        <f>HLOOKUP($K$52,'Weekly Analysis (strats)'!$A$27:$F$42,'Weekly Analysis (strats)'!$A33,FALSE)</f>
        <v>-2.700298940902857E-2</v>
      </c>
      <c r="L58" s="35">
        <f>MIN('Weekly Historical Returns'!P7:P751)</f>
        <v>-0.2650379072948309</v>
      </c>
      <c r="M58" s="35">
        <v>-0.26815451112809607</v>
      </c>
      <c r="N58" s="35">
        <f>MIN('Weekly Historical Returns'!U7:U751)</f>
        <v>-2.825744096923366E-2</v>
      </c>
      <c r="O58" s="35">
        <v>-2.8127999856817021E-2</v>
      </c>
    </row>
    <row r="59" spans="1:995" x14ac:dyDescent="0.35">
      <c r="B59" s="5" t="s">
        <v>20</v>
      </c>
      <c r="C59" s="44">
        <v>39747</v>
      </c>
      <c r="D59" s="44">
        <v>39824</v>
      </c>
      <c r="E59" s="44">
        <v>43940</v>
      </c>
      <c r="F59" s="44">
        <v>39908</v>
      </c>
      <c r="G59" s="44">
        <v>39803</v>
      </c>
      <c r="H59" s="44">
        <v>40776</v>
      </c>
      <c r="I59" s="44">
        <v>39733</v>
      </c>
      <c r="J59" s="44">
        <v>39726</v>
      </c>
      <c r="K59" s="44">
        <f>HLOOKUP($K$52,'Weekly Analysis (strats)'!$A$27:$F$42,'Weekly Analysis (strats)'!$A34,FALSE)</f>
        <v>41091</v>
      </c>
      <c r="L59" s="44">
        <f>INDEX('Weekly Historical Returns'!$A$3:$A$751,MATCH(L58,'Weekly Historical Returns'!P3:P751,0))</f>
        <v>39747</v>
      </c>
      <c r="M59" s="44">
        <v>39747</v>
      </c>
      <c r="N59" s="44">
        <f>INDEX('Weekly Historical Returns'!$A$3:$A$751,MATCH(N58,'Weekly Historical Returns'!U3:U751,0))</f>
        <v>39803</v>
      </c>
      <c r="O59" s="44">
        <v>39803</v>
      </c>
    </row>
    <row r="60" spans="1:995" x14ac:dyDescent="0.35">
      <c r="B60" s="42" t="s">
        <v>88</v>
      </c>
      <c r="C60" s="35">
        <v>0.1799377689513873</v>
      </c>
      <c r="D60" s="35">
        <v>0.13128863070504529</v>
      </c>
      <c r="E60" s="35">
        <v>0.18969011923989959</v>
      </c>
      <c r="F60" s="35">
        <v>-0.1808656468800332</v>
      </c>
      <c r="G60" s="35">
        <v>0.40766627569521102</v>
      </c>
      <c r="H60" s="35">
        <v>0.7567806466095548</v>
      </c>
      <c r="I60" s="35">
        <v>1.2896068820441231</v>
      </c>
      <c r="J60" s="35">
        <v>2.0208681653283782</v>
      </c>
      <c r="K60" s="35">
        <f>HLOOKUP($K$52,'Weekly Analysis (strats)'!$A$27:$F$42,'Weekly Analysis (strats)'!$A35,FALSE)</f>
        <v>1.6577866770848291</v>
      </c>
      <c r="L60" s="35">
        <f>-L53/L58</f>
        <v>0.28197595233017719</v>
      </c>
      <c r="M60" s="35">
        <v>0.28365120687119272</v>
      </c>
      <c r="N60" s="35">
        <f>-N53/N58</f>
        <v>1.0210572194702812</v>
      </c>
      <c r="O60" s="35">
        <v>1.168238647569382</v>
      </c>
    </row>
    <row r="61" spans="1:995" x14ac:dyDescent="0.35">
      <c r="B61" s="5" t="s">
        <v>21</v>
      </c>
      <c r="C61" s="35">
        <v>-0.41385045739774678</v>
      </c>
      <c r="D61" s="35">
        <v>-0.17289720703979411</v>
      </c>
      <c r="E61" s="35">
        <v>-0.123758785692987</v>
      </c>
      <c r="F61" s="35">
        <v>-5.3608722145764398E-2</v>
      </c>
      <c r="G61" s="35">
        <v>-0.13567931426515359</v>
      </c>
      <c r="H61" s="35">
        <v>-5.3446853843773789E-2</v>
      </c>
      <c r="I61" s="35">
        <v>-6.3533932269316917E-2</v>
      </c>
      <c r="J61" s="35">
        <v>-5.1242682990749078E-2</v>
      </c>
      <c r="K61" s="35">
        <f>HLOOKUP($K$52,'Weekly Analysis (strats)'!$A$27:$F$42,'Weekly Analysis (strats)'!$A36,FALSE)</f>
        <v>-3.0824408480126912E-2</v>
      </c>
      <c r="L61" s="35">
        <f>MIN('Weekly Historical Returns'!Q16:Q751)</f>
        <v>-0.35159167004773006</v>
      </c>
      <c r="M61" s="35">
        <v>-0.35663312215453291</v>
      </c>
      <c r="N61" s="35">
        <f>MIN('Weekly Historical Returns'!V16:V751)</f>
        <v>-2.2677366478854766E-2</v>
      </c>
      <c r="O61" s="35">
        <v>-2.3487841865343809E-2</v>
      </c>
    </row>
    <row r="62" spans="1:995" x14ac:dyDescent="0.35">
      <c r="B62" s="5" t="s">
        <v>22</v>
      </c>
      <c r="C62" s="44">
        <v>39775</v>
      </c>
      <c r="D62" s="44">
        <v>39887</v>
      </c>
      <c r="E62" s="44">
        <v>44003</v>
      </c>
      <c r="F62" s="44">
        <v>39971</v>
      </c>
      <c r="G62" s="44">
        <v>39831</v>
      </c>
      <c r="H62" s="44">
        <v>40797</v>
      </c>
      <c r="I62" s="44">
        <v>44185</v>
      </c>
      <c r="J62" s="44">
        <v>44605</v>
      </c>
      <c r="K62" s="44">
        <f>HLOOKUP($K$52,'Weekly Analysis (strats)'!$A$27:$F$42,'Weekly Analysis (strats)'!$A37,FALSE)</f>
        <v>42505</v>
      </c>
      <c r="L62" s="44">
        <f>INDEX('Weekly Historical Returns'!$A$3:$A$751,MATCH(L61,'Weekly Historical Returns'!Q3:Q751,0))</f>
        <v>39775</v>
      </c>
      <c r="M62" s="44">
        <v>39775</v>
      </c>
      <c r="N62" s="44">
        <f>INDEX('Weekly Historical Returns'!$A$16:$A$751,MATCH(N61,'Weekly Historical Returns'!V16:V751,0))</f>
        <v>43233</v>
      </c>
      <c r="O62" s="44">
        <v>43233</v>
      </c>
    </row>
    <row r="63" spans="1:995" x14ac:dyDescent="0.35">
      <c r="B63" s="42" t="s">
        <v>89</v>
      </c>
      <c r="C63" s="35">
        <v>0.13676937384167609</v>
      </c>
      <c r="D63" s="35">
        <v>7.9705762583931028E-2</v>
      </c>
      <c r="E63" s="35">
        <v>0.14496256823495329</v>
      </c>
      <c r="F63" s="35">
        <v>-0.13570874545502701</v>
      </c>
      <c r="G63" s="35">
        <v>0.37077836610951931</v>
      </c>
      <c r="H63" s="35">
        <v>0.50929566847187746</v>
      </c>
      <c r="I63" s="35">
        <v>1.1825033436869401</v>
      </c>
      <c r="J63" s="35">
        <v>1.5190868031483371</v>
      </c>
      <c r="K63" s="35">
        <f>HLOOKUP($K$52,'Weekly Analysis (strats)'!$A$27:$F$42,'Weekly Analysis (strats)'!$A38,FALSE)</f>
        <v>1.452264562111915</v>
      </c>
      <c r="L63" s="35">
        <f>-L53/L61</f>
        <v>0.21255997419652081</v>
      </c>
      <c r="M63" s="35">
        <v>0.2132789861186267</v>
      </c>
      <c r="N63" s="35">
        <f>-N53/N61</f>
        <v>1.2723022372238177</v>
      </c>
      <c r="O63" s="35">
        <v>1.3990308986218429</v>
      </c>
    </row>
    <row r="64" spans="1:995" x14ac:dyDescent="0.35">
      <c r="B64" s="5" t="s">
        <v>23</v>
      </c>
      <c r="C64" s="35">
        <v>-0.92601333035837741</v>
      </c>
      <c r="D64" s="35">
        <v>6.0558790475678439</v>
      </c>
      <c r="E64" s="35">
        <v>8.2890583037435555</v>
      </c>
      <c r="F64" s="35">
        <v>0.64715091654033396</v>
      </c>
      <c r="G64" s="35">
        <v>0.45699510084399031</v>
      </c>
      <c r="H64" s="35">
        <v>2.4593949900328602</v>
      </c>
      <c r="I64" s="35">
        <v>11.84490460834621</v>
      </c>
      <c r="J64" s="35">
        <v>4.5383315873328698</v>
      </c>
      <c r="K64" s="35">
        <f>HLOOKUP($K$52,'Weekly Analysis (strats)'!$A$27:$F$42,'Weekly Analysis (strats)'!$A39,FALSE)</f>
        <v>3.4795373795053139</v>
      </c>
      <c r="L64" s="35">
        <f>SKEW('Weekly Historical Returns'!K3:K751)</f>
        <v>-0.51748438752392956</v>
      </c>
      <c r="M64" s="35">
        <v>-0.55216321276181191</v>
      </c>
      <c r="N64" s="35">
        <f>SKEW('Weekly Historical Returns'!L3:L751)</f>
        <v>7.4801380895692686</v>
      </c>
      <c r="O64" s="35">
        <v>8.4500769770474111</v>
      </c>
    </row>
    <row r="65" spans="1:995" x14ac:dyDescent="0.35">
      <c r="B65" s="5" t="s">
        <v>24</v>
      </c>
      <c r="C65" s="35">
        <v>0.90903722531802778</v>
      </c>
      <c r="D65" s="35">
        <v>1.557388745233417</v>
      </c>
      <c r="E65" s="35">
        <v>4.2239535485541468</v>
      </c>
      <c r="F65" s="35">
        <v>1.4124610395140651</v>
      </c>
      <c r="G65" s="35">
        <v>1.018221857761445</v>
      </c>
      <c r="H65" s="35">
        <v>1.5099658283106261</v>
      </c>
      <c r="I65" s="35">
        <v>1.7730805648999131</v>
      </c>
      <c r="J65" s="35">
        <v>1.0535737522833839</v>
      </c>
      <c r="K65" s="35">
        <f>HLOOKUP($K$52,'Weekly Analysis (strats)'!$A$27:$F$42,'Weekly Analysis (strats)'!$A40,FALSE)</f>
        <v>1.438775873361029</v>
      </c>
      <c r="L65" s="35">
        <f>(AVERAGEIF('Weekly Historical Returns'!K3:K751,"&gt;0")/AVERAGEIF('Weekly Historical Returns'!K3:K751,"&lt;0"))</f>
        <v>-0.97194832334208436</v>
      </c>
      <c r="M65" s="35">
        <v>0.96606962364781501</v>
      </c>
      <c r="N65" s="35">
        <f>(AVERAGEIF('Weekly Historical Returns'!L3:L751,"&gt;0")/AVERAGEIF('Weekly Historical Returns'!L3:L751,"&lt;0"))</f>
        <v>-1.5412556778586146</v>
      </c>
      <c r="O65" s="35">
        <v>1.5673141888569371</v>
      </c>
    </row>
    <row r="66" spans="1:995" x14ac:dyDescent="0.35">
      <c r="B66" s="5" t="s">
        <v>25</v>
      </c>
      <c r="C66" s="35">
        <v>0.15832022510236421</v>
      </c>
      <c r="D66" s="35">
        <v>4.6955786055120192E-2</v>
      </c>
      <c r="E66" s="35">
        <v>4.2145957553440638E-2</v>
      </c>
      <c r="F66" s="35">
        <v>2.3865436907853262E-2</v>
      </c>
      <c r="G66" s="35">
        <v>6.1325912002979877E-2</v>
      </c>
      <c r="H66" s="35">
        <v>2.099956277691345E-2</v>
      </c>
      <c r="I66" s="35">
        <v>3.9186122053206769E-2</v>
      </c>
      <c r="J66" s="35">
        <v>2.7133982046895131E-2</v>
      </c>
      <c r="K66" s="35">
        <f>HLOOKUP($K$52,'Weekly Analysis (strats)'!$A$27:$F$42,'Weekly Analysis (strats)'!$A41,FALSE)</f>
        <v>2.5994063886349561E-2</v>
      </c>
      <c r="L66" s="35" cm="1">
        <f t="array" ref="L66">STDEV(IF('Weekly Historical Returns'!K3:K6751&lt;0,'Weekly Historical Returns'!K3:K751,""))*SQRT(52)</f>
        <v>0.13981776003285132</v>
      </c>
      <c r="M66" s="35">
        <v>0.14219163672494639</v>
      </c>
      <c r="N66" s="35" cm="1">
        <f t="array" ref="N66">STDEV(IF('Weekly Historical Returns'!L3:L751&lt;0,'Weekly Historical Returns'!L3:L751,""))*SQRT(52)</f>
        <v>1.6773719062171986E-2</v>
      </c>
      <c r="O66" s="35">
        <v>1.6038904081906238E-2</v>
      </c>
    </row>
    <row r="67" spans="1:995" x14ac:dyDescent="0.35">
      <c r="B67" s="5" t="s">
        <v>26</v>
      </c>
      <c r="C67" s="35">
        <v>0.35751634313167641</v>
      </c>
      <c r="D67" s="35">
        <v>0.2934868073459902</v>
      </c>
      <c r="E67" s="35">
        <v>0.42567288672813658</v>
      </c>
      <c r="F67" s="35">
        <v>-0.3048413677042221</v>
      </c>
      <c r="G67" s="35">
        <v>0.82032134239844945</v>
      </c>
      <c r="H67" s="35">
        <v>1.2962294236910961</v>
      </c>
      <c r="I67" s="35">
        <v>1.917237108689573</v>
      </c>
      <c r="J67" s="35">
        <v>2.868804267454284</v>
      </c>
      <c r="K67" s="35">
        <f>HLOOKUP($K$52,'Weekly Analysis (strats)'!$A$27:$F$42,'Weekly Analysis (strats)'!$A42,FALSE)</f>
        <v>1.72213149430852</v>
      </c>
      <c r="L67" s="35">
        <f>+L53/L66</f>
        <v>0.53451232730017795</v>
      </c>
      <c r="M67" s="35">
        <v>0.53492844207548651</v>
      </c>
      <c r="N67" s="35">
        <f>+N53/N66</f>
        <v>1.7200994006427157</v>
      </c>
      <c r="O67" s="35">
        <v>2.0487819082745089</v>
      </c>
    </row>
    <row r="69" spans="1:995" s="9" customFormat="1" x14ac:dyDescent="0.35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</row>
    <row r="70" spans="1:995" ht="18.5" x14ac:dyDescent="0.45">
      <c r="B70" s="3" t="s">
        <v>38</v>
      </c>
      <c r="ALA70"/>
      <c r="ALB70"/>
      <c r="ALC70"/>
      <c r="ALD70"/>
      <c r="ALE70"/>
      <c r="ALF70"/>
      <c r="ALG70"/>
    </row>
    <row r="71" spans="1:995" ht="29" x14ac:dyDescent="0.35">
      <c r="B71" s="7"/>
      <c r="C71" s="8" t="s">
        <v>0</v>
      </c>
      <c r="D71" s="8" t="s">
        <v>1</v>
      </c>
      <c r="E71" s="8" t="s">
        <v>2</v>
      </c>
      <c r="F71" s="8" t="s">
        <v>3</v>
      </c>
      <c r="G71" s="8" t="s">
        <v>4</v>
      </c>
      <c r="H71" s="8" t="s">
        <v>5</v>
      </c>
      <c r="I71" s="8" t="s">
        <v>6</v>
      </c>
      <c r="J71" s="14" t="str">
        <f>$K$45</f>
        <v>FVA + Def Term Premia</v>
      </c>
      <c r="K71" s="8" t="s">
        <v>7</v>
      </c>
      <c r="L71" s="8" t="s">
        <v>82</v>
      </c>
      <c r="M71" s="6"/>
      <c r="N71" s="6"/>
      <c r="O71" s="6"/>
      <c r="ALA71"/>
      <c r="ALB71"/>
      <c r="ALC71"/>
      <c r="ALD71"/>
      <c r="ALE71"/>
      <c r="ALF71"/>
      <c r="ALG71"/>
    </row>
    <row r="72" spans="1:995" x14ac:dyDescent="0.35">
      <c r="B72" s="5" t="s">
        <v>28</v>
      </c>
      <c r="C72" s="35">
        <v>299</v>
      </c>
      <c r="D72" s="35">
        <v>159</v>
      </c>
      <c r="E72" s="35">
        <v>283</v>
      </c>
      <c r="F72" s="35">
        <v>408</v>
      </c>
      <c r="G72" s="35">
        <v>340</v>
      </c>
      <c r="H72" s="35">
        <v>367</v>
      </c>
      <c r="I72" s="35">
        <v>536</v>
      </c>
      <c r="J72" s="35">
        <f>HLOOKUP($J$71,'Weekly Analysis (strats)'!$A$46:$E$63,'Weekly Analysis (strats)'!$A47,FALSE)</f>
        <v>374</v>
      </c>
      <c r="K72" s="35">
        <f>COUNTIFS('Weekly Historical Returns'!L3:L751,"&lt;"&amp;PERCENTILE('Weekly Historical Returns'!L3:L751,0.98),'Weekly Historical Returns'!L3:L751,"&gt;0")</f>
        <v>369</v>
      </c>
      <c r="L72" s="35">
        <v>384</v>
      </c>
      <c r="ALA72"/>
      <c r="ALB72"/>
      <c r="ALC72"/>
      <c r="ALD72"/>
      <c r="ALE72"/>
      <c r="ALF72"/>
      <c r="ALG72"/>
    </row>
    <row r="73" spans="1:995" x14ac:dyDescent="0.35">
      <c r="B73" s="5" t="s">
        <v>29</v>
      </c>
      <c r="C73" s="35">
        <v>2.7743459170026519E-3</v>
      </c>
      <c r="D73" s="35">
        <v>6.1335166262699303E-4</v>
      </c>
      <c r="E73" s="35">
        <v>2.3294108824445381E-3</v>
      </c>
      <c r="F73" s="35">
        <v>4.8375298884129839E-3</v>
      </c>
      <c r="G73" s="35">
        <v>2.3444850292965169E-3</v>
      </c>
      <c r="H73" s="35">
        <v>1.820413619274541E-3</v>
      </c>
      <c r="I73" s="35">
        <v>2.304750535169953E-3</v>
      </c>
      <c r="J73" s="35">
        <f>HLOOKUP($J$71,'Weekly Analysis (strats)'!$A$46:$E$63,'Weekly Analysis (strats)'!$A48,FALSE)</f>
        <v>2.1864722810910342E-3</v>
      </c>
      <c r="K73" s="35" cm="1">
        <f t="array" ref="K73">MEDIAN(IF('Weekly Historical Returns'!L3:L751&gt;0,IF('Weekly Historical Returns'!L3:L751&lt;PERCENTILE('Weekly Historical Returns'!L3:L751,0.98),'Weekly Historical Returns'!L3:L751,""),""))</f>
        <v>1.2368595872421775E-3</v>
      </c>
      <c r="L73" s="35">
        <v>1.251922463900112E-3</v>
      </c>
      <c r="ALA73"/>
      <c r="ALB73"/>
      <c r="ALC73"/>
      <c r="ALD73"/>
      <c r="ALE73"/>
      <c r="ALF73"/>
      <c r="ALG73"/>
    </row>
    <row r="74" spans="1:995" x14ac:dyDescent="0.35">
      <c r="B74" s="5" t="s">
        <v>30</v>
      </c>
      <c r="C74" s="35">
        <v>4.8310301595766514E-3</v>
      </c>
      <c r="D74" s="35">
        <v>2.5073110866468849E-3</v>
      </c>
      <c r="E74" s="35">
        <v>3.548139169423994E-3</v>
      </c>
      <c r="F74" s="35">
        <v>6.3044911449856274E-3</v>
      </c>
      <c r="G74" s="35">
        <v>3.3501928276949209E-3</v>
      </c>
      <c r="H74" s="35">
        <v>3.701206548276467E-3</v>
      </c>
      <c r="I74" s="35">
        <v>2.6654067650527008E-3</v>
      </c>
      <c r="J74" s="35">
        <f>HLOOKUP($J$71,'Weekly Analysis (strats)'!$A$46:$E$63,'Weekly Analysis (strats)'!$A49,FALSE)</f>
        <v>3.4918921602854511E-3</v>
      </c>
      <c r="K74" s="35">
        <f>AVERAGEIFS('Weekly Historical Returns'!L3:L751,'Weekly Historical Returns'!L3:L751,"&lt;"&amp;PERCENTILE('Weekly Historical Returns'!L3:L751,0.98),'Weekly Historical Returns'!L3:L751,"&gt;0")</f>
        <v>1.7832508591531107E-3</v>
      </c>
      <c r="L74" s="35">
        <v>1.714932175781243E-3</v>
      </c>
      <c r="ALA74"/>
      <c r="ALB74"/>
      <c r="ALC74"/>
      <c r="ALD74"/>
      <c r="ALE74"/>
      <c r="ALF74"/>
      <c r="ALG74"/>
    </row>
    <row r="75" spans="1:995" x14ac:dyDescent="0.35">
      <c r="B75" s="42" t="s">
        <v>90</v>
      </c>
      <c r="C75" s="35">
        <v>1.444478017713418</v>
      </c>
      <c r="D75" s="35">
        <v>0.39866246277685469</v>
      </c>
      <c r="E75" s="35">
        <v>1.0041233849469899</v>
      </c>
      <c r="F75" s="35">
        <v>2.572232387154135</v>
      </c>
      <c r="G75" s="35">
        <v>1.139065561416273</v>
      </c>
      <c r="H75" s="35">
        <v>1.3583428032174629</v>
      </c>
      <c r="I75" s="35">
        <v>1.428658026068248</v>
      </c>
      <c r="J75" s="35">
        <f>HLOOKUP($J$71,'Weekly Analysis (strats)'!$A$46:$E$63,'Weekly Analysis (strats)'!$A50,FALSE)</f>
        <v>1.3059676679467589</v>
      </c>
      <c r="K75" s="35">
        <f>K72*K74</f>
        <v>0.65801956702749786</v>
      </c>
      <c r="L75" s="35">
        <v>0.65853395549999738</v>
      </c>
      <c r="ALA75"/>
      <c r="ALB75"/>
      <c r="ALC75"/>
      <c r="ALD75"/>
      <c r="ALE75"/>
      <c r="ALF75"/>
      <c r="ALG75"/>
    </row>
    <row r="76" spans="1:995" x14ac:dyDescent="0.35">
      <c r="B76" s="42" t="s">
        <v>84</v>
      </c>
      <c r="C76" s="35">
        <v>-0.37255497343749489</v>
      </c>
      <c r="D76" s="35">
        <v>-0.72840764777611955</v>
      </c>
      <c r="E76" s="35">
        <v>-0.63518610845320322</v>
      </c>
      <c r="F76" s="35">
        <v>-6.1908346140371599E-2</v>
      </c>
      <c r="G76" s="35">
        <v>-0.46596888122403118</v>
      </c>
      <c r="H76" s="35">
        <v>-0.1367276339433269</v>
      </c>
      <c r="I76" s="35">
        <v>-7.8315282763828223E-2</v>
      </c>
      <c r="J76" s="35">
        <f>HLOOKUP($J$71,'Weekly Analysis (strats)'!$A$46:$E$63,'Weekly Analysis (strats)'!$A51,FALSE)</f>
        <v>-0.55135372463123489</v>
      </c>
      <c r="K76" s="35">
        <f>C27</f>
        <v>-0.71263467050072626</v>
      </c>
      <c r="L76" s="35">
        <v>-0.66823040501723796</v>
      </c>
      <c r="ALA76"/>
      <c r="ALB76"/>
      <c r="ALC76"/>
      <c r="ALD76"/>
      <c r="ALE76"/>
      <c r="ALF76"/>
      <c r="ALG76"/>
    </row>
    <row r="77" spans="1:995" x14ac:dyDescent="0.35">
      <c r="B77" s="42" t="s">
        <v>91</v>
      </c>
      <c r="C77" s="35">
        <v>0.24896355087163211</v>
      </c>
      <c r="D77" s="35">
        <v>-0.33301323161616231</v>
      </c>
      <c r="E77" s="35">
        <v>-0.61252335903537936</v>
      </c>
      <c r="F77" s="35">
        <v>-3.559489908020947E-2</v>
      </c>
      <c r="G77" s="35">
        <v>2.8213127439585688E-2</v>
      </c>
      <c r="H77" s="35">
        <v>0.1120885788815404</v>
      </c>
      <c r="I77" s="35">
        <v>-6.5878376706348107E-2</v>
      </c>
      <c r="J77" s="35">
        <f>HLOOKUP($J$71,'Weekly Analysis (strats)'!$A$46:$E$63,'Weekly Analysis (strats)'!$A52,FALSE)</f>
        <v>-1.160730315798107E-2</v>
      </c>
      <c r="K77" s="35">
        <f>C41</f>
        <v>-0.17218048614162257</v>
      </c>
      <c r="L77" s="35">
        <v>-0.1322356100337512</v>
      </c>
      <c r="ALA77"/>
      <c r="ALB77"/>
      <c r="ALC77"/>
      <c r="ALD77"/>
      <c r="ALE77"/>
      <c r="ALF77"/>
      <c r="ALG77"/>
    </row>
    <row r="78" spans="1:995" x14ac:dyDescent="0.35">
      <c r="B78" s="5" t="s">
        <v>31</v>
      </c>
      <c r="C78" s="35">
        <v>15</v>
      </c>
      <c r="D78" s="35">
        <v>15</v>
      </c>
      <c r="E78" s="35">
        <v>15</v>
      </c>
      <c r="F78" s="35">
        <v>15</v>
      </c>
      <c r="G78" s="35">
        <v>15</v>
      </c>
      <c r="H78" s="35">
        <v>15</v>
      </c>
      <c r="I78" s="35">
        <v>15</v>
      </c>
      <c r="J78" s="35">
        <f>HLOOKUP($J$71,'Weekly Analysis (strats)'!$A$46:$E$63,'Weekly Analysis (strats)'!$A53,FALSE)</f>
        <v>15</v>
      </c>
      <c r="K78" s="35">
        <v>14</v>
      </c>
      <c r="L78" s="35">
        <v>15</v>
      </c>
      <c r="ALA78"/>
      <c r="ALB78"/>
      <c r="ALC78"/>
      <c r="ALD78"/>
      <c r="ALE78"/>
      <c r="ALF78"/>
      <c r="ALG78"/>
    </row>
    <row r="79" spans="1:995" x14ac:dyDescent="0.35">
      <c r="B79" s="5" t="s">
        <v>32</v>
      </c>
      <c r="C79" s="35">
        <v>4.2386789066105823E-2</v>
      </c>
      <c r="D79" s="35">
        <v>5.6854091445430299E-2</v>
      </c>
      <c r="E79" s="35">
        <v>1.766316822046865E-2</v>
      </c>
      <c r="F79" s="35">
        <v>3.060074884721916E-2</v>
      </c>
      <c r="G79" s="35">
        <v>1.825627026104781E-2</v>
      </c>
      <c r="H79" s="35">
        <v>3.6437277280992657E-2</v>
      </c>
      <c r="I79" s="35">
        <v>9.2858261514480837E-3</v>
      </c>
      <c r="J79" s="35">
        <f>HLOOKUP($J$71,'Weekly Analysis (strats)'!$A$46:$E$63,'Weekly Analysis (strats)'!$A54,FALSE)</f>
        <v>2.7775121367045411E-2</v>
      </c>
      <c r="K79" s="35">
        <f t="array" ref="K79">MEDIAN(IF('Weekly Historical Returns'!L3:L692&gt;0,IF('Weekly Historical Returns'!L3:L692&gt;PERCENTILE('Weekly Historical Returns'!L3:L692,0.98),'Weekly Historical Returns'!L3:L692,""),""))</f>
        <v>2.5435387678549831E-2</v>
      </c>
      <c r="L79" s="35">
        <v>2.2609273202388369E-2</v>
      </c>
      <c r="ALA79"/>
      <c r="ALB79"/>
      <c r="ALC79"/>
      <c r="ALD79"/>
      <c r="ALE79"/>
      <c r="ALF79"/>
      <c r="ALG79"/>
    </row>
    <row r="80" spans="1:995" x14ac:dyDescent="0.35">
      <c r="B80" s="5" t="s">
        <v>33</v>
      </c>
      <c r="C80" s="35">
        <v>6.5707170080189864E-2</v>
      </c>
      <c r="D80" s="35">
        <v>7.4877020933929395E-2</v>
      </c>
      <c r="E80" s="35">
        <v>1.8499025927100159E-2</v>
      </c>
      <c r="F80" s="35">
        <v>3.761713431097919E-2</v>
      </c>
      <c r="G80" s="35">
        <v>2.534565982037475E-2</v>
      </c>
      <c r="H80" s="35">
        <v>7.4200779783418991E-2</v>
      </c>
      <c r="I80" s="35">
        <v>1.5305069801293879E-2</v>
      </c>
      <c r="J80" s="35">
        <f>HLOOKUP($J$71,'Weekly Analysis (strats)'!$A$46:$E$63,'Weekly Analysis (strats)'!$A55,FALSE)</f>
        <v>3.532535576080071E-2</v>
      </c>
      <c r="K80" s="35">
        <f t="array" ref="K80">AVERAGEIFS('Weekly Historical Returns'!L3:L692,'Weekly Historical Returns'!L3:L692,"&gt;"&amp;PERCENTILE('Weekly Historical Returns'!L3:L692,0.98),'Weekly Historical Returns'!L3:L692,"&gt;0")</f>
        <v>3.0761090571826546E-2</v>
      </c>
      <c r="L80" s="35">
        <v>2.8736919035919909E-2</v>
      </c>
      <c r="ALA80"/>
      <c r="ALB80"/>
      <c r="ALC80"/>
      <c r="ALD80"/>
      <c r="ALE80"/>
      <c r="ALF80"/>
      <c r="ALG80"/>
    </row>
    <row r="81" spans="2:995" x14ac:dyDescent="0.35">
      <c r="B81" s="42" t="s">
        <v>92</v>
      </c>
      <c r="C81" s="35">
        <v>0.98560755120284793</v>
      </c>
      <c r="D81" s="35">
        <v>1.123155314008941</v>
      </c>
      <c r="E81" s="35">
        <v>0.27748538890650232</v>
      </c>
      <c r="F81" s="35">
        <v>0.56425701466468781</v>
      </c>
      <c r="G81" s="35">
        <v>0.38018489730562122</v>
      </c>
      <c r="H81" s="35">
        <v>1.1130116967512851</v>
      </c>
      <c r="I81" s="35">
        <v>0.22957604701940809</v>
      </c>
      <c r="J81" s="35">
        <f>HLOOKUP($J$71,'Weekly Analysis (strats)'!$A$46:$E$63,'Weekly Analysis (strats)'!$A56,FALSE)</f>
        <v>0.5298803364120106</v>
      </c>
      <c r="K81" s="35">
        <f>K78*K80</f>
        <v>0.43065526800557163</v>
      </c>
      <c r="L81" s="35">
        <v>0.43105378553879858</v>
      </c>
      <c r="ALA81"/>
      <c r="ALB81"/>
      <c r="ALC81"/>
      <c r="ALD81"/>
      <c r="ALE81"/>
      <c r="ALF81"/>
      <c r="ALG81"/>
    </row>
    <row r="82" spans="2:995" x14ac:dyDescent="0.35">
      <c r="B82" s="5" t="s">
        <v>34</v>
      </c>
      <c r="C82" s="35">
        <v>436</v>
      </c>
      <c r="D82" s="35">
        <v>576</v>
      </c>
      <c r="E82" s="35">
        <v>452</v>
      </c>
      <c r="F82" s="35">
        <v>327</v>
      </c>
      <c r="G82" s="35">
        <v>395</v>
      </c>
      <c r="H82" s="35">
        <v>368</v>
      </c>
      <c r="I82" s="35">
        <v>199</v>
      </c>
      <c r="J82" s="35">
        <f>HLOOKUP($J$71,'Weekly Analysis (strats)'!$A$46:$E$63,'Weekly Analysis (strats)'!$A57,FALSE)</f>
        <v>361</v>
      </c>
      <c r="K82" s="35">
        <f>COUNTIF('Weekly Historical Returns'!L3:L692,"&lt;0")</f>
        <v>330</v>
      </c>
      <c r="L82" s="35">
        <v>351</v>
      </c>
    </row>
    <row r="83" spans="2:995" x14ac:dyDescent="0.35">
      <c r="B83" s="5" t="s">
        <v>35</v>
      </c>
      <c r="C83" s="35">
        <v>-3.0457317299020241E-3</v>
      </c>
      <c r="D83" s="35">
        <v>-3.8941500506367582E-4</v>
      </c>
      <c r="E83" s="35">
        <v>-1.9975887639345209E-3</v>
      </c>
      <c r="F83" s="35">
        <v>-4.7529254352028146E-3</v>
      </c>
      <c r="G83" s="35">
        <v>-2.2204244625368959E-3</v>
      </c>
      <c r="H83" s="35">
        <v>-1.9937134114600412E-3</v>
      </c>
      <c r="I83" s="35">
        <v>-1.5787171075831721E-3</v>
      </c>
      <c r="J83" s="35">
        <f>HLOOKUP($J$71,'Weekly Analysis (strats)'!$A$46:$E$63,'Weekly Analysis (strats)'!$A58,FALSE)</f>
        <v>-2.2628773581987449E-3</v>
      </c>
      <c r="K83" s="35">
        <f t="array" ref="K83">MEDIAN(IF('Weekly Historical Returns'!L3:L692&lt;0,'Weekly Historical Returns'!L3:L692,""))</f>
        <v>-1.1608005014361739E-3</v>
      </c>
      <c r="L83" s="35">
        <v>-1.143824231803419E-3</v>
      </c>
    </row>
    <row r="84" spans="2:995" x14ac:dyDescent="0.35">
      <c r="B84" s="5" t="s">
        <v>36</v>
      </c>
      <c r="C84" s="35">
        <v>-4.9692962269975707E-3</v>
      </c>
      <c r="D84" s="35">
        <v>-2.070590757306891E-3</v>
      </c>
      <c r="E84" s="35">
        <v>-3.0448277602620239E-3</v>
      </c>
      <c r="F84" s="35">
        <v>-7.2821738265578034E-3</v>
      </c>
      <c r="G84" s="35">
        <v>-2.834222256374599E-3</v>
      </c>
      <c r="H84" s="35">
        <v>-3.648742491398938E-3</v>
      </c>
      <c r="I84" s="35">
        <v>-2.8564675407697321E-3</v>
      </c>
      <c r="J84" s="35">
        <f>HLOOKUP($J$71,'Weekly Analysis (strats)'!$A$46:$E$63,'Weekly Analysis (strats)'!$A59,FALSE)</f>
        <v>-3.2801520358776222E-3</v>
      </c>
      <c r="K84" s="35">
        <f>AVERAGEIF('Weekly Historical Returns'!L3:L692,"&lt;0",'Weekly Historical Returns'!L3:L692)</f>
        <v>-1.8156023267630994E-3</v>
      </c>
      <c r="L84" s="35">
        <v>-1.742341365165102E-3</v>
      </c>
    </row>
    <row r="85" spans="2:995" x14ac:dyDescent="0.35">
      <c r="B85" s="42" t="s">
        <v>93</v>
      </c>
      <c r="C85" s="35">
        <v>-2.1666131549709409</v>
      </c>
      <c r="D85" s="35">
        <v>-1.192660276208769</v>
      </c>
      <c r="E85" s="35">
        <v>-1.3762621476384349</v>
      </c>
      <c r="F85" s="35">
        <v>-2.381270841284401</v>
      </c>
      <c r="G85" s="35">
        <v>-1.119517791267967</v>
      </c>
      <c r="H85" s="35">
        <v>-1.3427372368348089</v>
      </c>
      <c r="I85" s="35">
        <v>-0.56843704061317668</v>
      </c>
      <c r="J85" s="35">
        <f>HLOOKUP($J$71,'Weekly Analysis (strats)'!$A$46:$E$63,'Weekly Analysis (strats)'!$A60,FALSE)</f>
        <v>-1.1841348849518221</v>
      </c>
      <c r="K85" s="35">
        <f>K82*K84</f>
        <v>-0.5991487678318228</v>
      </c>
      <c r="L85" s="35">
        <v>-0.61156181917295083</v>
      </c>
    </row>
    <row r="86" spans="2:995" x14ac:dyDescent="0.35">
      <c r="B86" s="5" t="s">
        <v>39</v>
      </c>
      <c r="C86" s="35">
        <v>224</v>
      </c>
      <c r="D86" s="35">
        <v>365</v>
      </c>
      <c r="E86" s="35">
        <v>186</v>
      </c>
      <c r="F86" s="35">
        <v>110</v>
      </c>
      <c r="G86" s="35">
        <v>248</v>
      </c>
      <c r="H86" s="35">
        <v>365</v>
      </c>
      <c r="I86" s="35">
        <v>308</v>
      </c>
      <c r="J86" s="35">
        <f>HLOOKUP($J$71,'Weekly Analysis (strats)'!$A$46:$E$63,'Weekly Analysis (strats)'!$A61,FALSE)</f>
        <v>365</v>
      </c>
      <c r="K86" s="35">
        <f>HLOOKUP($J$71,'Weekly Analysis (strats)'!$B$67:$E$70,'Weekly Analysis (strats)'!A68,FALSE)</f>
        <v>365</v>
      </c>
      <c r="L86" s="35">
        <v>365</v>
      </c>
    </row>
    <row r="87" spans="2:995" x14ac:dyDescent="0.35">
      <c r="B87" s="5" t="s">
        <v>40</v>
      </c>
      <c r="C87" s="35">
        <v>190</v>
      </c>
      <c r="D87" s="35">
        <v>94</v>
      </c>
      <c r="E87" s="35">
        <v>12</v>
      </c>
      <c r="F87" s="35">
        <v>105</v>
      </c>
      <c r="G87" s="35">
        <v>248</v>
      </c>
      <c r="H87" s="35">
        <v>365</v>
      </c>
      <c r="I87" s="35">
        <v>277</v>
      </c>
      <c r="J87" s="35">
        <f>HLOOKUP($J$71,'Weekly Analysis (strats)'!$A$46:$E$63,'Weekly Analysis (strats)'!$A62,FALSE)</f>
        <v>230</v>
      </c>
      <c r="K87" s="35">
        <f>HLOOKUP($J$71,'Weekly Analysis (strats)'!$B$67:$E$70,'Weekly Analysis (strats)'!A69,FALSE)</f>
        <v>365</v>
      </c>
      <c r="L87" s="35">
        <v>365</v>
      </c>
    </row>
    <row r="88" spans="2:995" x14ac:dyDescent="0.35">
      <c r="B88" s="5" t="s">
        <v>41</v>
      </c>
      <c r="C88" s="35">
        <v>186</v>
      </c>
      <c r="D88" s="35">
        <v>7</v>
      </c>
      <c r="E88" s="35">
        <v>7</v>
      </c>
      <c r="F88" s="35">
        <v>102</v>
      </c>
      <c r="G88" s="35">
        <v>60</v>
      </c>
      <c r="H88" s="35">
        <v>365</v>
      </c>
      <c r="I88" s="35">
        <v>223</v>
      </c>
      <c r="J88" s="35">
        <f>HLOOKUP($J$71,'Weekly Analysis (strats)'!$A$46:$E$63,'Weekly Analysis (strats)'!$A63,FALSE)</f>
        <v>186</v>
      </c>
      <c r="K88" s="35">
        <f>HLOOKUP($J$71,'Weekly Analysis (strats)'!$B$67:$E$70,'Weekly Analysis (strats)'!A70,FALSE)</f>
        <v>186</v>
      </c>
      <c r="L88" s="35">
        <v>108</v>
      </c>
    </row>
  </sheetData>
  <conditionalFormatting sqref="C47:K48">
    <cfRule type="notContainsBlanks" dxfId="256" priority="559">
      <formula>LEN(TRIM(C47))&gt;0</formula>
    </cfRule>
  </conditionalFormatting>
  <conditionalFormatting sqref="C4:L13">
    <cfRule type="duplicateValues" dxfId="255" priority="552"/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L27">
    <cfRule type="duplicateValues" dxfId="254" priority="191"/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L41">
    <cfRule type="duplicateValues" dxfId="253" priority="189"/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:J54">
    <cfRule type="notContainsBlanks" dxfId="252" priority="176">
      <formula>LEN(TRIM(C53))&gt;0</formula>
    </cfRule>
  </conditionalFormatting>
  <conditionalFormatting sqref="C55:J55">
    <cfRule type="notContainsBlanks" dxfId="251" priority="177">
      <formula>LEN(TRIM(C55))&gt;0</formula>
    </cfRule>
  </conditionalFormatting>
  <conditionalFormatting sqref="C56:J56">
    <cfRule type="notContainsBlanks" dxfId="250" priority="178">
      <formula>LEN(TRIM(C56))&gt;0</formula>
    </cfRule>
  </conditionalFormatting>
  <conditionalFormatting sqref="C57:J57">
    <cfRule type="notContainsBlanks" dxfId="249" priority="179">
      <formula>LEN(TRIM(C57))&gt;0</formula>
    </cfRule>
  </conditionalFormatting>
  <conditionalFormatting sqref="C58:J58">
    <cfRule type="notContainsBlanks" dxfId="248" priority="180">
      <formula>LEN(TRIM(C58))&gt;0</formula>
    </cfRule>
  </conditionalFormatting>
  <conditionalFormatting sqref="C59:J59">
    <cfRule type="notContainsBlanks" dxfId="247" priority="181">
      <formula>LEN(TRIM(C59))&gt;0</formula>
    </cfRule>
  </conditionalFormatting>
  <conditionalFormatting sqref="C60:J60">
    <cfRule type="notContainsBlanks" dxfId="246" priority="182">
      <formula>LEN(TRIM(C60))&gt;0</formula>
    </cfRule>
  </conditionalFormatting>
  <conditionalFormatting sqref="C61:J61">
    <cfRule type="notContainsBlanks" dxfId="245" priority="183">
      <formula>LEN(TRIM(C61))&gt;0</formula>
    </cfRule>
  </conditionalFormatting>
  <conditionalFormatting sqref="C62:J62">
    <cfRule type="notContainsBlanks" dxfId="244" priority="184">
      <formula>LEN(TRIM(C62))&gt;0</formula>
    </cfRule>
  </conditionalFormatting>
  <conditionalFormatting sqref="C63:J63">
    <cfRule type="notContainsBlanks" dxfId="243" priority="185">
      <formula>LEN(TRIM(C63))&gt;0</formula>
    </cfRule>
  </conditionalFormatting>
  <conditionalFormatting sqref="C64:J65">
    <cfRule type="notContainsBlanks" dxfId="242" priority="186">
      <formula>LEN(TRIM(C64))&gt;0</formula>
    </cfRule>
  </conditionalFormatting>
  <conditionalFormatting sqref="C66:J66">
    <cfRule type="notContainsBlanks" dxfId="241" priority="187">
      <formula>LEN(TRIM(C66))&gt;0</formula>
    </cfRule>
  </conditionalFormatting>
  <conditionalFormatting sqref="C67:J67">
    <cfRule type="notContainsBlanks" dxfId="240" priority="188">
      <formula>LEN(TRIM(C67))&gt;0</formula>
    </cfRule>
  </conditionalFormatting>
  <conditionalFormatting sqref="C53:J54">
    <cfRule type="notContainsBlanks" dxfId="239" priority="115">
      <formula>LEN(TRIM(C53))&gt;0</formula>
    </cfRule>
  </conditionalFormatting>
  <conditionalFormatting sqref="C55:J55">
    <cfRule type="notContainsBlanks" dxfId="238" priority="116">
      <formula>LEN(TRIM(C55))&gt;0</formula>
    </cfRule>
  </conditionalFormatting>
  <conditionalFormatting sqref="C56:J56">
    <cfRule type="notContainsBlanks" dxfId="237" priority="117">
      <formula>LEN(TRIM(C56))&gt;0</formula>
    </cfRule>
  </conditionalFormatting>
  <conditionalFormatting sqref="C57:J57">
    <cfRule type="notContainsBlanks" dxfId="236" priority="118">
      <formula>LEN(TRIM(C57))&gt;0</formula>
    </cfRule>
  </conditionalFormatting>
  <conditionalFormatting sqref="C58:J58">
    <cfRule type="notContainsBlanks" dxfId="235" priority="119">
      <formula>LEN(TRIM(C58))&gt;0</formula>
    </cfRule>
  </conditionalFormatting>
  <conditionalFormatting sqref="C59:J59">
    <cfRule type="notContainsBlanks" dxfId="234" priority="120">
      <formula>LEN(TRIM(C59))&gt;0</formula>
    </cfRule>
  </conditionalFormatting>
  <conditionalFormatting sqref="C60:J60">
    <cfRule type="notContainsBlanks" dxfId="233" priority="121">
      <formula>LEN(TRIM(C60))&gt;0</formula>
    </cfRule>
  </conditionalFormatting>
  <conditionalFormatting sqref="C61:J61">
    <cfRule type="notContainsBlanks" dxfId="232" priority="122">
      <formula>LEN(TRIM(C61))&gt;0</formula>
    </cfRule>
  </conditionalFormatting>
  <conditionalFormatting sqref="C62:J62">
    <cfRule type="notContainsBlanks" dxfId="231" priority="123">
      <formula>LEN(TRIM(C62))&gt;0</formula>
    </cfRule>
  </conditionalFormatting>
  <conditionalFormatting sqref="C63:J63">
    <cfRule type="notContainsBlanks" dxfId="230" priority="124">
      <formula>LEN(TRIM(C63))&gt;0</formula>
    </cfRule>
  </conditionalFormatting>
  <conditionalFormatting sqref="C64:J65">
    <cfRule type="notContainsBlanks" dxfId="229" priority="125">
      <formula>LEN(TRIM(C64))&gt;0</formula>
    </cfRule>
  </conditionalFormatting>
  <conditionalFormatting sqref="C66:J66">
    <cfRule type="notContainsBlanks" dxfId="228" priority="126">
      <formula>LEN(TRIM(C66))&gt;0</formula>
    </cfRule>
  </conditionalFormatting>
  <conditionalFormatting sqref="C67:J67">
    <cfRule type="notContainsBlanks" dxfId="227" priority="127">
      <formula>LEN(TRIM(C67))&gt;0</formula>
    </cfRule>
  </conditionalFormatting>
  <conditionalFormatting sqref="C72:K72">
    <cfRule type="notContainsBlanks" dxfId="226" priority="65">
      <formula>LEN(TRIM(C72))&gt;0</formula>
    </cfRule>
  </conditionalFormatting>
  <conditionalFormatting sqref="C73:K74">
    <cfRule type="notContainsBlanks" dxfId="225" priority="66">
      <formula>LEN(TRIM(C73))&gt;0</formula>
    </cfRule>
  </conditionalFormatting>
  <conditionalFormatting sqref="C75:K75">
    <cfRule type="notContainsBlanks" dxfId="224" priority="67">
      <formula>LEN(TRIM(C75))&gt;0</formula>
    </cfRule>
  </conditionalFormatting>
  <conditionalFormatting sqref="C76:K77">
    <cfRule type="notContainsBlanks" dxfId="223" priority="68">
      <formula>LEN(TRIM(C76))&gt;0</formula>
    </cfRule>
  </conditionalFormatting>
  <conditionalFormatting sqref="C78:K78">
    <cfRule type="notContainsBlanks" dxfId="222" priority="69">
      <formula>LEN(TRIM(C78))&gt;0</formula>
    </cfRule>
  </conditionalFormatting>
  <conditionalFormatting sqref="C79:K80">
    <cfRule type="notContainsBlanks" dxfId="221" priority="70">
      <formula>LEN(TRIM(C79))&gt;0</formula>
    </cfRule>
  </conditionalFormatting>
  <conditionalFormatting sqref="C81:K81">
    <cfRule type="notContainsBlanks" dxfId="220" priority="71">
      <formula>LEN(TRIM(C81))&gt;0</formula>
    </cfRule>
  </conditionalFormatting>
  <conditionalFormatting sqref="C82:K82">
    <cfRule type="notContainsBlanks" dxfId="219" priority="72">
      <formula>LEN(TRIM(C82))&gt;0</formula>
    </cfRule>
  </conditionalFormatting>
  <conditionalFormatting sqref="C83:K84">
    <cfRule type="notContainsBlanks" dxfId="218" priority="73">
      <formula>LEN(TRIM(C83))&gt;0</formula>
    </cfRule>
  </conditionalFormatting>
  <conditionalFormatting sqref="C85:K85">
    <cfRule type="notContainsBlanks" dxfId="217" priority="74">
      <formula>LEN(TRIM(C85))&gt;0</formula>
    </cfRule>
  </conditionalFormatting>
  <conditionalFormatting sqref="C86:K88">
    <cfRule type="notContainsBlanks" dxfId="216" priority="75">
      <formula>LEN(TRIM(C86))&gt;0</formula>
    </cfRule>
  </conditionalFormatting>
  <conditionalFormatting sqref="K53:L54 N53:N54">
    <cfRule type="notContainsBlanks" dxfId="215" priority="52">
      <formula>LEN(TRIM(K53))&gt;0</formula>
    </cfRule>
  </conditionalFormatting>
  <conditionalFormatting sqref="K55:L55 N55">
    <cfRule type="notContainsBlanks" dxfId="214" priority="53">
      <formula>LEN(TRIM(K55))&gt;0</formula>
    </cfRule>
  </conditionalFormatting>
  <conditionalFormatting sqref="K56:L56 N56">
    <cfRule type="notContainsBlanks" dxfId="213" priority="54">
      <formula>LEN(TRIM(K56))&gt;0</formula>
    </cfRule>
  </conditionalFormatting>
  <conditionalFormatting sqref="K57:L57 N57">
    <cfRule type="notContainsBlanks" dxfId="212" priority="55">
      <formula>LEN(TRIM(K57))&gt;0</formula>
    </cfRule>
  </conditionalFormatting>
  <conditionalFormatting sqref="K58:L58 N58">
    <cfRule type="notContainsBlanks" dxfId="211" priority="56">
      <formula>LEN(TRIM(K58))&gt;0</formula>
    </cfRule>
  </conditionalFormatting>
  <conditionalFormatting sqref="K59:L59 N59">
    <cfRule type="notContainsBlanks" dxfId="210" priority="57">
      <formula>LEN(TRIM(K59))&gt;0</formula>
    </cfRule>
  </conditionalFormatting>
  <conditionalFormatting sqref="K60:L60 N60">
    <cfRule type="notContainsBlanks" dxfId="209" priority="58">
      <formula>LEN(TRIM(K60))&gt;0</formula>
    </cfRule>
  </conditionalFormatting>
  <conditionalFormatting sqref="K61:L61 N61">
    <cfRule type="notContainsBlanks" dxfId="208" priority="59">
      <formula>LEN(TRIM(K61))&gt;0</formula>
    </cfRule>
  </conditionalFormatting>
  <conditionalFormatting sqref="K62:L62 N62">
    <cfRule type="notContainsBlanks" dxfId="207" priority="60">
      <formula>LEN(TRIM(K62))&gt;0</formula>
    </cfRule>
  </conditionalFormatting>
  <conditionalFormatting sqref="K63:L63 N63">
    <cfRule type="notContainsBlanks" dxfId="206" priority="61">
      <formula>LEN(TRIM(K63))&gt;0</formula>
    </cfRule>
  </conditionalFormatting>
  <conditionalFormatting sqref="K64:L65 N64:N65">
    <cfRule type="notContainsBlanks" dxfId="205" priority="62">
      <formula>LEN(TRIM(K64))&gt;0</formula>
    </cfRule>
  </conditionalFormatting>
  <conditionalFormatting sqref="K66:L66 N66">
    <cfRule type="notContainsBlanks" dxfId="204" priority="63">
      <formula>LEN(TRIM(K66))&gt;0</formula>
    </cfRule>
  </conditionalFormatting>
  <conditionalFormatting sqref="K67:L67 N67">
    <cfRule type="notContainsBlanks" dxfId="203" priority="64">
      <formula>LEN(TRIM(K67))&gt;0</formula>
    </cfRule>
  </conditionalFormatting>
  <conditionalFormatting sqref="K53:L54 N53:N54">
    <cfRule type="notContainsBlanks" dxfId="202" priority="39">
      <formula>LEN(TRIM(K53))&gt;0</formula>
    </cfRule>
  </conditionalFormatting>
  <conditionalFormatting sqref="K55:L55 N55">
    <cfRule type="notContainsBlanks" dxfId="201" priority="40">
      <formula>LEN(TRIM(K55))&gt;0</formula>
    </cfRule>
  </conditionalFormatting>
  <conditionalFormatting sqref="K56:L56 N56">
    <cfRule type="notContainsBlanks" dxfId="200" priority="41">
      <formula>LEN(TRIM(K56))&gt;0</formula>
    </cfRule>
  </conditionalFormatting>
  <conditionalFormatting sqref="K57:L57 N57">
    <cfRule type="notContainsBlanks" dxfId="199" priority="42">
      <formula>LEN(TRIM(K57))&gt;0</formula>
    </cfRule>
  </conditionalFormatting>
  <conditionalFormatting sqref="K58:L58 N58">
    <cfRule type="notContainsBlanks" dxfId="198" priority="43">
      <formula>LEN(TRIM(K58))&gt;0</formula>
    </cfRule>
  </conditionalFormatting>
  <conditionalFormatting sqref="K59:L59 N59">
    <cfRule type="notContainsBlanks" dxfId="197" priority="44">
      <formula>LEN(TRIM(K59))&gt;0</formula>
    </cfRule>
  </conditionalFormatting>
  <conditionalFormatting sqref="K60:L60 N60">
    <cfRule type="notContainsBlanks" dxfId="196" priority="45">
      <formula>LEN(TRIM(K60))&gt;0</formula>
    </cfRule>
  </conditionalFormatting>
  <conditionalFormatting sqref="K61:L61 N61">
    <cfRule type="notContainsBlanks" dxfId="195" priority="46">
      <formula>LEN(TRIM(K61))&gt;0</formula>
    </cfRule>
  </conditionalFormatting>
  <conditionalFormatting sqref="K62:L62 N62">
    <cfRule type="notContainsBlanks" dxfId="194" priority="47">
      <formula>LEN(TRIM(K62))&gt;0</formula>
    </cfRule>
  </conditionalFormatting>
  <conditionalFormatting sqref="K63:L63 N63">
    <cfRule type="notContainsBlanks" dxfId="193" priority="48">
      <formula>LEN(TRIM(K63))&gt;0</formula>
    </cfRule>
  </conditionalFormatting>
  <conditionalFormatting sqref="K64:L65 N64:N65">
    <cfRule type="notContainsBlanks" dxfId="192" priority="49">
      <formula>LEN(TRIM(K64))&gt;0</formula>
    </cfRule>
  </conditionalFormatting>
  <conditionalFormatting sqref="K66:L66 N66">
    <cfRule type="notContainsBlanks" dxfId="191" priority="50">
      <formula>LEN(TRIM(K66))&gt;0</formula>
    </cfRule>
  </conditionalFormatting>
  <conditionalFormatting sqref="K67:L67 N67">
    <cfRule type="notContainsBlanks" dxfId="190" priority="51">
      <formula>LEN(TRIM(K67))&gt;0</formula>
    </cfRule>
  </conditionalFormatting>
  <conditionalFormatting sqref="C46:J46">
    <cfRule type="notContainsBlanks" dxfId="189" priority="38">
      <formula>LEN(TRIM(C46))&gt;0</formula>
    </cfRule>
  </conditionalFormatting>
  <conditionalFormatting sqref="M53:M54">
    <cfRule type="notContainsBlanks" dxfId="188" priority="25">
      <formula>LEN(TRIM(M53))&gt;0</formula>
    </cfRule>
  </conditionalFormatting>
  <conditionalFormatting sqref="M55">
    <cfRule type="notContainsBlanks" dxfId="187" priority="26">
      <formula>LEN(TRIM(M55))&gt;0</formula>
    </cfRule>
  </conditionalFormatting>
  <conditionalFormatting sqref="M56">
    <cfRule type="notContainsBlanks" dxfId="186" priority="27">
      <formula>LEN(TRIM(M56))&gt;0</formula>
    </cfRule>
  </conditionalFormatting>
  <conditionalFormatting sqref="M57">
    <cfRule type="notContainsBlanks" dxfId="185" priority="28">
      <formula>LEN(TRIM(M57))&gt;0</formula>
    </cfRule>
  </conditionalFormatting>
  <conditionalFormatting sqref="M58">
    <cfRule type="notContainsBlanks" dxfId="184" priority="29">
      <formula>LEN(TRIM(M58))&gt;0</formula>
    </cfRule>
  </conditionalFormatting>
  <conditionalFormatting sqref="M59">
    <cfRule type="notContainsBlanks" dxfId="183" priority="30">
      <formula>LEN(TRIM(M59))&gt;0</formula>
    </cfRule>
  </conditionalFormatting>
  <conditionalFormatting sqref="M60">
    <cfRule type="notContainsBlanks" dxfId="182" priority="31">
      <formula>LEN(TRIM(M60))&gt;0</formula>
    </cfRule>
  </conditionalFormatting>
  <conditionalFormatting sqref="M61">
    <cfRule type="notContainsBlanks" dxfId="181" priority="32">
      <formula>LEN(TRIM(M61))&gt;0</formula>
    </cfRule>
  </conditionalFormatting>
  <conditionalFormatting sqref="M62">
    <cfRule type="notContainsBlanks" dxfId="180" priority="33">
      <formula>LEN(TRIM(M62))&gt;0</formula>
    </cfRule>
  </conditionalFormatting>
  <conditionalFormatting sqref="M63">
    <cfRule type="notContainsBlanks" dxfId="179" priority="34">
      <formula>LEN(TRIM(M63))&gt;0</formula>
    </cfRule>
  </conditionalFormatting>
  <conditionalFormatting sqref="M64:M65">
    <cfRule type="notContainsBlanks" dxfId="178" priority="35">
      <formula>LEN(TRIM(M64))&gt;0</formula>
    </cfRule>
  </conditionalFormatting>
  <conditionalFormatting sqref="M66">
    <cfRule type="notContainsBlanks" dxfId="177" priority="36">
      <formula>LEN(TRIM(M66))&gt;0</formula>
    </cfRule>
  </conditionalFormatting>
  <conditionalFormatting sqref="M67">
    <cfRule type="notContainsBlanks" dxfId="176" priority="37">
      <formula>LEN(TRIM(M67))&gt;0</formula>
    </cfRule>
  </conditionalFormatting>
  <conditionalFormatting sqref="O53:O54">
    <cfRule type="notContainsBlanks" dxfId="175" priority="12">
      <formula>LEN(TRIM(O53))&gt;0</formula>
    </cfRule>
  </conditionalFormatting>
  <conditionalFormatting sqref="O55">
    <cfRule type="notContainsBlanks" dxfId="174" priority="13">
      <formula>LEN(TRIM(O55))&gt;0</formula>
    </cfRule>
  </conditionalFormatting>
  <conditionalFormatting sqref="O56">
    <cfRule type="notContainsBlanks" dxfId="173" priority="14">
      <formula>LEN(TRIM(O56))&gt;0</formula>
    </cfRule>
  </conditionalFormatting>
  <conditionalFormatting sqref="O57">
    <cfRule type="notContainsBlanks" dxfId="172" priority="15">
      <formula>LEN(TRIM(O57))&gt;0</formula>
    </cfRule>
  </conditionalFormatting>
  <conditionalFormatting sqref="O58">
    <cfRule type="notContainsBlanks" dxfId="171" priority="16">
      <formula>LEN(TRIM(O58))&gt;0</formula>
    </cfRule>
  </conditionalFormatting>
  <conditionalFormatting sqref="O59">
    <cfRule type="notContainsBlanks" dxfId="170" priority="17">
      <formula>LEN(TRIM(O59))&gt;0</formula>
    </cfRule>
  </conditionalFormatting>
  <conditionalFormatting sqref="O60">
    <cfRule type="notContainsBlanks" dxfId="169" priority="18">
      <formula>LEN(TRIM(O60))&gt;0</formula>
    </cfRule>
  </conditionalFormatting>
  <conditionalFormatting sqref="O61">
    <cfRule type="notContainsBlanks" dxfId="168" priority="19">
      <formula>LEN(TRIM(O61))&gt;0</formula>
    </cfRule>
  </conditionalFormatting>
  <conditionalFormatting sqref="O62">
    <cfRule type="notContainsBlanks" dxfId="167" priority="20">
      <formula>LEN(TRIM(O62))&gt;0</formula>
    </cfRule>
  </conditionalFormatting>
  <conditionalFormatting sqref="O63">
    <cfRule type="notContainsBlanks" dxfId="166" priority="21">
      <formula>LEN(TRIM(O63))&gt;0</formula>
    </cfRule>
  </conditionalFormatting>
  <conditionalFormatting sqref="O64:O65">
    <cfRule type="notContainsBlanks" dxfId="165" priority="22">
      <formula>LEN(TRIM(O64))&gt;0</formula>
    </cfRule>
  </conditionalFormatting>
  <conditionalFormatting sqref="O66">
    <cfRule type="notContainsBlanks" dxfId="164" priority="23">
      <formula>LEN(TRIM(O66))&gt;0</formula>
    </cfRule>
  </conditionalFormatting>
  <conditionalFormatting sqref="O67">
    <cfRule type="notContainsBlanks" dxfId="163" priority="24">
      <formula>LEN(TRIM(O67))&gt;0</formula>
    </cfRule>
  </conditionalFormatting>
  <conditionalFormatting sqref="L72">
    <cfRule type="notContainsBlanks" dxfId="162" priority="1">
      <formula>LEN(TRIM(L72))&gt;0</formula>
    </cfRule>
  </conditionalFormatting>
  <conditionalFormatting sqref="L73:L74">
    <cfRule type="notContainsBlanks" dxfId="150" priority="2">
      <formula>LEN(TRIM(L73))&gt;0</formula>
    </cfRule>
  </conditionalFormatting>
  <conditionalFormatting sqref="L75">
    <cfRule type="notContainsBlanks" dxfId="149" priority="3">
      <formula>LEN(TRIM(L75))&gt;0</formula>
    </cfRule>
  </conditionalFormatting>
  <conditionalFormatting sqref="L76:L77">
    <cfRule type="notContainsBlanks" dxfId="148" priority="4">
      <formula>LEN(TRIM(L76))&gt;0</formula>
    </cfRule>
  </conditionalFormatting>
  <conditionalFormatting sqref="L78">
    <cfRule type="notContainsBlanks" dxfId="147" priority="5">
      <formula>LEN(TRIM(L78))&gt;0</formula>
    </cfRule>
  </conditionalFormatting>
  <conditionalFormatting sqref="L79:L80">
    <cfRule type="notContainsBlanks" dxfId="146" priority="6">
      <formula>LEN(TRIM(L79))&gt;0</formula>
    </cfRule>
  </conditionalFormatting>
  <conditionalFormatting sqref="L81">
    <cfRule type="notContainsBlanks" dxfId="145" priority="7">
      <formula>LEN(TRIM(L81))&gt;0</formula>
    </cfRule>
  </conditionalFormatting>
  <conditionalFormatting sqref="L82">
    <cfRule type="notContainsBlanks" dxfId="144" priority="8">
      <formula>LEN(TRIM(L82))&gt;0</formula>
    </cfRule>
  </conditionalFormatting>
  <conditionalFormatting sqref="L83:L84">
    <cfRule type="notContainsBlanks" dxfId="143" priority="9">
      <formula>LEN(TRIM(L83))&gt;0</formula>
    </cfRule>
  </conditionalFormatting>
  <conditionalFormatting sqref="L85">
    <cfRule type="notContainsBlanks" dxfId="142" priority="10">
      <formula>LEN(TRIM(L85))&gt;0</formula>
    </cfRule>
  </conditionalFormatting>
  <conditionalFormatting sqref="L86:L88">
    <cfRule type="notContainsBlanks" dxfId="141" priority="11">
      <formula>LEN(TRIM(L86))&gt;0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'Weekly Returns (strats)'!$D$1:$F$1</xm:f>
          </x14:formula1>
          <xm:sqref>K45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LW824"/>
  <sheetViews>
    <sheetView zoomScale="78" zoomScaleNormal="78" workbookViewId="0">
      <selection activeCell="U7" sqref="U7"/>
    </sheetView>
  </sheetViews>
  <sheetFormatPr defaultRowHeight="14.5" x14ac:dyDescent="0.35"/>
  <cols>
    <col min="1" max="20" width="21.7265625" style="1" customWidth="1"/>
    <col min="21" max="21" width="21.7265625" style="35" customWidth="1"/>
    <col min="22" max="23" width="21.7265625" style="1" customWidth="1"/>
    <col min="24" max="24" width="25.90625" style="1" bestFit="1" customWidth="1"/>
    <col min="25" max="1011" width="21.7265625" style="1" customWidth="1"/>
  </cols>
  <sheetData>
    <row r="1" spans="1:1011" x14ac:dyDescent="0.35">
      <c r="Y1" s="1">
        <v>2</v>
      </c>
      <c r="Z1" s="1">
        <f>1+Y1</f>
        <v>3</v>
      </c>
      <c r="AA1" s="1">
        <f t="shared" ref="AA1:AI1" si="0">1+Z1</f>
        <v>4</v>
      </c>
      <c r="AB1" s="1">
        <f t="shared" si="0"/>
        <v>5</v>
      </c>
      <c r="AC1" s="1">
        <f t="shared" si="0"/>
        <v>6</v>
      </c>
      <c r="AD1" s="1">
        <f t="shared" si="0"/>
        <v>7</v>
      </c>
      <c r="AE1" s="1">
        <f t="shared" si="0"/>
        <v>8</v>
      </c>
      <c r="AF1" s="1">
        <f t="shared" si="0"/>
        <v>9</v>
      </c>
      <c r="AG1" s="1">
        <f t="shared" si="0"/>
        <v>10</v>
      </c>
      <c r="AH1" s="1">
        <v>11</v>
      </c>
      <c r="AI1" s="1">
        <f t="shared" si="0"/>
        <v>12</v>
      </c>
      <c r="AL1" s="1">
        <v>2</v>
      </c>
      <c r="AM1" s="1">
        <f>1+AL1</f>
        <v>3</v>
      </c>
      <c r="AN1" s="1">
        <f t="shared" ref="AN1:AV1" si="1">1+AM1</f>
        <v>4</v>
      </c>
      <c r="AO1" s="1">
        <f t="shared" si="1"/>
        <v>5</v>
      </c>
      <c r="AP1" s="1">
        <f t="shared" si="1"/>
        <v>6</v>
      </c>
      <c r="AQ1" s="1">
        <f t="shared" si="1"/>
        <v>7</v>
      </c>
      <c r="AR1" s="1">
        <f t="shared" si="1"/>
        <v>8</v>
      </c>
      <c r="AS1" s="1">
        <f t="shared" si="1"/>
        <v>9</v>
      </c>
      <c r="AT1" s="1">
        <f t="shared" si="1"/>
        <v>10</v>
      </c>
      <c r="AU1" s="1">
        <f t="shared" si="1"/>
        <v>11</v>
      </c>
      <c r="AV1" s="1">
        <f t="shared" si="1"/>
        <v>12</v>
      </c>
    </row>
    <row r="2" spans="1:1011" s="9" customFormat="1" x14ac:dyDescent="0.35">
      <c r="A2" s="6"/>
      <c r="B2" s="8" t="s">
        <v>77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14" t="str">
        <f>'Weekly Analysis'!$K$45</f>
        <v>FVA + Def Term Premia</v>
      </c>
      <c r="K2" s="8" t="s">
        <v>13</v>
      </c>
      <c r="L2" s="8" t="s">
        <v>7</v>
      </c>
      <c r="M2" s="10"/>
      <c r="N2" s="8" t="s">
        <v>42</v>
      </c>
      <c r="O2" s="8" t="s">
        <v>43</v>
      </c>
      <c r="P2" s="8" t="s">
        <v>45</v>
      </c>
      <c r="Q2" s="8" t="s">
        <v>44</v>
      </c>
      <c r="R2" s="10"/>
      <c r="S2" s="8" t="s">
        <v>42</v>
      </c>
      <c r="T2" s="8" t="s">
        <v>43</v>
      </c>
      <c r="U2" s="37" t="s">
        <v>45</v>
      </c>
      <c r="V2" s="8" t="s">
        <v>44</v>
      </c>
      <c r="W2" s="6"/>
      <c r="X2" s="24" t="s">
        <v>78</v>
      </c>
      <c r="Y2" s="15" t="s">
        <v>77</v>
      </c>
      <c r="Z2" s="15" t="s">
        <v>0</v>
      </c>
      <c r="AA2" s="15" t="s">
        <v>1</v>
      </c>
      <c r="AB2" s="15" t="s">
        <v>2</v>
      </c>
      <c r="AC2" s="15" t="s">
        <v>3</v>
      </c>
      <c r="AD2" s="15" t="s">
        <v>4</v>
      </c>
      <c r="AE2" s="15" t="s">
        <v>5</v>
      </c>
      <c r="AF2" s="15" t="s">
        <v>6</v>
      </c>
      <c r="AG2" s="14" t="str">
        <f>'Weekly Analysis'!$K$45</f>
        <v>FVA + Def Term Premia</v>
      </c>
      <c r="AH2" s="8"/>
      <c r="AI2" s="8" t="s">
        <v>7</v>
      </c>
      <c r="AJ2" s="6"/>
      <c r="AK2" s="24" t="s">
        <v>83</v>
      </c>
      <c r="AL2" s="8" t="s">
        <v>77</v>
      </c>
      <c r="AM2" s="8" t="s">
        <v>0</v>
      </c>
      <c r="AN2" s="8" t="s">
        <v>1</v>
      </c>
      <c r="AO2" s="8" t="s">
        <v>2</v>
      </c>
      <c r="AP2" s="8" t="s">
        <v>3</v>
      </c>
      <c r="AQ2" s="8" t="s">
        <v>4</v>
      </c>
      <c r="AR2" s="8" t="s">
        <v>5</v>
      </c>
      <c r="AS2" s="8" t="s">
        <v>6</v>
      </c>
      <c r="AT2" s="14" t="str">
        <f>'Weekly Analysis'!$K$45</f>
        <v>FVA + Def Term Premia</v>
      </c>
      <c r="AU2" s="8" t="s">
        <v>13</v>
      </c>
      <c r="AV2" s="8" t="s">
        <v>7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</row>
    <row r="3" spans="1:1011" x14ac:dyDescent="0.35">
      <c r="A3" s="2">
        <v>39460</v>
      </c>
      <c r="B3" s="1">
        <v>-1.6577856719952488E-2</v>
      </c>
      <c r="C3" s="1">
        <v>-7.6607122993259669E-3</v>
      </c>
      <c r="D3" s="1">
        <v>-5.4965207023971452E-5</v>
      </c>
      <c r="E3" s="1">
        <v>7.5693017193840806E-3</v>
      </c>
      <c r="F3" s="1">
        <v>-4.124439111654941E-4</v>
      </c>
      <c r="G3" s="1">
        <v>1.1957943191923229E-2</v>
      </c>
      <c r="H3" s="1">
        <v>6.1325342045717157E-3</v>
      </c>
      <c r="I3" s="1">
        <v>2.0826043607491411E-3</v>
      </c>
      <c r="J3" s="1">
        <f>HLOOKUP($J$2,'Weekly Returns (strats)'!$D$1:$F$751,'Weekly Returns (strats)'!$A2,FALSE)</f>
        <v>1.6207806786212591E-3</v>
      </c>
      <c r="K3" s="1">
        <f>SUMPRODUCT(B3:J3,'Weekly Analysis'!$C$47:$K$47)</f>
        <v>-1.5361586685857211E-2</v>
      </c>
      <c r="L3" s="1">
        <f t="array" ref="L3">SUMPRODUCT(C3:J3,'Weekly Analysis'!$D$48:$K$48)</f>
        <v>2.2587872061769401E-3</v>
      </c>
      <c r="N3" s="1">
        <f>+K3+1</f>
        <v>0.98463841331414281</v>
      </c>
      <c r="S3" s="1">
        <f>+L3+1</f>
        <v>1.002258787206177</v>
      </c>
      <c r="X3" s="36">
        <v>39460</v>
      </c>
      <c r="Y3" s="11">
        <f t="shared" ref="Y3:AI12" si="2">VLOOKUP($X3,$A$3:$L$751,Y$1,FALSE)</f>
        <v>-1.6577856719952488E-2</v>
      </c>
      <c r="Z3" s="38">
        <f t="shared" si="2"/>
        <v>-7.6607122993259669E-3</v>
      </c>
      <c r="AA3" s="38">
        <f t="shared" si="2"/>
        <v>-5.4965207023971452E-5</v>
      </c>
      <c r="AB3" s="38">
        <f t="shared" si="2"/>
        <v>7.5693017193840806E-3</v>
      </c>
      <c r="AC3" s="38">
        <f t="shared" si="2"/>
        <v>-4.124439111654941E-4</v>
      </c>
      <c r="AD3" s="38">
        <f t="shared" si="2"/>
        <v>1.1957943191923229E-2</v>
      </c>
      <c r="AE3" s="38">
        <f t="shared" si="2"/>
        <v>6.1325342045717157E-3</v>
      </c>
      <c r="AF3" s="38">
        <f t="shared" si="2"/>
        <v>2.0826043607491411E-3</v>
      </c>
      <c r="AG3" s="38">
        <f t="shared" si="2"/>
        <v>1.6207806786212591E-3</v>
      </c>
      <c r="AH3" s="38">
        <f t="shared" si="2"/>
        <v>-1.5361586685857211E-2</v>
      </c>
      <c r="AI3" s="38">
        <f t="shared" si="2"/>
        <v>2.2587872061769401E-3</v>
      </c>
      <c r="AJ3" s="28"/>
      <c r="AK3" s="36">
        <v>39481</v>
      </c>
      <c r="AL3" s="38">
        <f t="shared" ref="AL3:AV12" si="3">VLOOKUP($AK3,$A$3:$L$751,AL$1,FALSE)</f>
        <v>3.1126202603282142E-2</v>
      </c>
      <c r="AM3" s="38">
        <f t="shared" si="3"/>
        <v>-1.492537313432907E-3</v>
      </c>
      <c r="AN3" s="38">
        <f t="shared" si="3"/>
        <v>-4.9330380575787203E-3</v>
      </c>
      <c r="AO3" s="38">
        <f t="shared" si="3"/>
        <v>-1.433482329798319E-2</v>
      </c>
      <c r="AP3" s="38">
        <f t="shared" si="3"/>
        <v>-1.193344221248974E-2</v>
      </c>
      <c r="AQ3" s="38">
        <f t="shared" si="3"/>
        <v>-1.889266283307323E-3</v>
      </c>
      <c r="AR3" s="38">
        <f t="shared" si="3"/>
        <v>-3.2361630304912352E-3</v>
      </c>
      <c r="AS3" s="38">
        <f t="shared" si="3"/>
        <v>-7.4742508158864851E-4</v>
      </c>
      <c r="AT3" s="38">
        <f t="shared" si="3"/>
        <v>-5.7536608743454787E-3</v>
      </c>
      <c r="AU3" s="38">
        <f t="shared" si="3"/>
        <v>2.8030074683622851E-2</v>
      </c>
      <c r="AV3" s="38">
        <f t="shared" si="3"/>
        <v>-5.7499518507958224E-3</v>
      </c>
    </row>
    <row r="4" spans="1:1011" x14ac:dyDescent="0.35">
      <c r="A4" s="2">
        <v>39467</v>
      </c>
      <c r="B4" s="1">
        <v>-5.2779450130443613E-2</v>
      </c>
      <c r="C4" s="1">
        <v>-2.508105844456621E-2</v>
      </c>
      <c r="D4" s="1">
        <v>5.69270961384305E-3</v>
      </c>
      <c r="E4" s="1">
        <v>2.4248756218905321E-2</v>
      </c>
      <c r="F4" s="1">
        <v>-1.9829740132492311E-2</v>
      </c>
      <c r="G4" s="1">
        <v>5.4689438425279402E-3</v>
      </c>
      <c r="H4" s="1">
        <v>1.011891792273256E-2</v>
      </c>
      <c r="I4" s="1">
        <v>4.7978884393535806E-3</v>
      </c>
      <c r="J4" s="16">
        <f>HLOOKUP($J$2,'Weekly Returns (strats)'!$D$1:$F$751,'Weekly Returns (strats)'!$A3,FALSE)</f>
        <v>8.6378590433053848E-3</v>
      </c>
      <c r="K4" s="1">
        <f>SUMPRODUCT(B4:J4,'Weekly Analysis'!$C$47:$K$47)</f>
        <v>-5.2504885827107627E-2</v>
      </c>
      <c r="L4" s="1">
        <f t="array" ref="L4">SUMPRODUCT(C4:J4,'Weekly Analysis'!$D$48:$K$48)</f>
        <v>5.0990513476685247E-4</v>
      </c>
      <c r="N4" s="1">
        <f t="shared" ref="N4:N67" si="4">+(K4+1)*N3</f>
        <v>0.93294008584209931</v>
      </c>
      <c r="O4" s="11">
        <f>(N3-MAX(N3:$N$3))/MAX(N3:$N$3)</f>
        <v>0</v>
      </c>
      <c r="P4" s="11"/>
      <c r="S4" s="1">
        <f>+(L4+1)*S3</f>
        <v>1.0027698441081385</v>
      </c>
      <c r="T4" s="11">
        <f>(S3-MAX($S$3:$S3))/MAX(S$3:$S3)</f>
        <v>0</v>
      </c>
      <c r="U4" s="38"/>
      <c r="X4" s="36">
        <v>39467</v>
      </c>
      <c r="Y4" s="38">
        <f t="shared" si="2"/>
        <v>-5.2779450130443613E-2</v>
      </c>
      <c r="Z4" s="38">
        <f t="shared" si="2"/>
        <v>-2.508105844456621E-2</v>
      </c>
      <c r="AA4" s="38">
        <f t="shared" si="2"/>
        <v>5.69270961384305E-3</v>
      </c>
      <c r="AB4" s="38">
        <f t="shared" si="2"/>
        <v>2.4248756218905321E-2</v>
      </c>
      <c r="AC4" s="38">
        <f t="shared" si="2"/>
        <v>-1.9829740132492311E-2</v>
      </c>
      <c r="AD4" s="38">
        <f t="shared" si="2"/>
        <v>5.4689438425279402E-3</v>
      </c>
      <c r="AE4" s="38">
        <f t="shared" si="2"/>
        <v>1.011891792273256E-2</v>
      </c>
      <c r="AF4" s="38">
        <f t="shared" si="2"/>
        <v>4.7978884393535806E-3</v>
      </c>
      <c r="AG4" s="38">
        <f t="shared" si="2"/>
        <v>8.6378590433053848E-3</v>
      </c>
      <c r="AH4" s="38">
        <f t="shared" si="2"/>
        <v>-5.2504885827107627E-2</v>
      </c>
      <c r="AI4" s="38">
        <f t="shared" si="2"/>
        <v>5.0990513476685247E-4</v>
      </c>
      <c r="AJ4" s="28"/>
      <c r="AK4" s="36">
        <v>39495</v>
      </c>
      <c r="AL4" s="38">
        <f t="shared" si="3"/>
        <v>1.9841840402588181E-2</v>
      </c>
      <c r="AM4" s="38">
        <f t="shared" si="3"/>
        <v>-1.079197644616714E-2</v>
      </c>
      <c r="AN4" s="38">
        <f t="shared" si="3"/>
        <v>-3.8157416760798979E-3</v>
      </c>
      <c r="AO4" s="38">
        <f t="shared" si="3"/>
        <v>-3.3137929363882268E-3</v>
      </c>
      <c r="AP4" s="38">
        <f t="shared" si="3"/>
        <v>9.8786915110247956E-3</v>
      </c>
      <c r="AQ4" s="38">
        <f t="shared" si="3"/>
        <v>5.6630971993398838E-4</v>
      </c>
      <c r="AR4" s="38">
        <f t="shared" si="3"/>
        <v>4.01383818497969E-5</v>
      </c>
      <c r="AS4" s="38">
        <f t="shared" si="3"/>
        <v>3.6382422190675001E-3</v>
      </c>
      <c r="AT4" s="38">
        <f t="shared" si="3"/>
        <v>3.9105469918319091E-3</v>
      </c>
      <c r="AU4" s="38">
        <f t="shared" si="3"/>
        <v>1.9624386945953521E-2</v>
      </c>
      <c r="AV4" s="38">
        <f t="shared" si="3"/>
        <v>-4.0384213375007863E-4</v>
      </c>
    </row>
    <row r="5" spans="1:1011" x14ac:dyDescent="0.35">
      <c r="A5" s="2">
        <v>39474</v>
      </c>
      <c r="B5" s="1">
        <v>-1.69491525423715E-3</v>
      </c>
      <c r="C5" s="1">
        <v>1.9647531123325072E-2</v>
      </c>
      <c r="D5" s="1">
        <v>-6.0410981502055927E-3</v>
      </c>
      <c r="E5" s="1">
        <v>-2.428669963181473E-3</v>
      </c>
      <c r="F5" s="1">
        <v>5.0667104364781838E-3</v>
      </c>
      <c r="G5" s="1">
        <v>-4.0511222842573016E-3</v>
      </c>
      <c r="H5" s="1">
        <v>1.2961430242515171E-3</v>
      </c>
      <c r="I5" s="1">
        <v>-1.437761985254438E-2</v>
      </c>
      <c r="J5" s="16">
        <f>HLOOKUP($J$2,'Weekly Returns (strats)'!$D$1:$F$751,'Weekly Returns (strats)'!$A4,FALSE)</f>
        <v>2.7765268085919059E-2</v>
      </c>
      <c r="K5" s="1">
        <f>SUMPRODUCT(B5:J5,'Weekly Analysis'!$C$47:$K$47)</f>
        <v>-8.8629013338441752E-4</v>
      </c>
      <c r="L5" s="1">
        <f t="array" ref="L5">SUMPRODUCT(C5:J5,'Weekly Analysis'!$D$48:$K$48)</f>
        <v>1.501732367297931E-3</v>
      </c>
      <c r="N5" s="1">
        <f t="shared" si="4"/>
        <v>0.93211323024897874</v>
      </c>
      <c r="O5" s="11">
        <f>(N4-MAX(N$3:$N4))/MAX(N$3:$N4)</f>
        <v>-5.2504885827107654E-2</v>
      </c>
      <c r="P5" s="11"/>
      <c r="S5" s="1">
        <f t="shared" ref="S5:S67" si="5">+(L5+1)*S4</f>
        <v>1.0042757360399859</v>
      </c>
      <c r="T5" s="11">
        <f>(S4-MAX($S$3:$S4))/MAX(S$3:$S4)</f>
        <v>0</v>
      </c>
      <c r="U5" s="38"/>
      <c r="X5" s="36">
        <v>39474</v>
      </c>
      <c r="Y5" s="38">
        <f t="shared" si="2"/>
        <v>-1.69491525423715E-3</v>
      </c>
      <c r="Z5" s="38">
        <f t="shared" si="2"/>
        <v>1.9647531123325072E-2</v>
      </c>
      <c r="AA5" s="38">
        <f t="shared" si="2"/>
        <v>-6.0410981502055927E-3</v>
      </c>
      <c r="AB5" s="38">
        <f t="shared" si="2"/>
        <v>-2.428669963181473E-3</v>
      </c>
      <c r="AC5" s="38">
        <f t="shared" si="2"/>
        <v>5.0667104364781838E-3</v>
      </c>
      <c r="AD5" s="38">
        <f t="shared" si="2"/>
        <v>-4.0511222842573016E-3</v>
      </c>
      <c r="AE5" s="38">
        <f t="shared" si="2"/>
        <v>1.2961430242515171E-3</v>
      </c>
      <c r="AF5" s="38">
        <f t="shared" si="2"/>
        <v>-1.437761985254438E-2</v>
      </c>
      <c r="AG5" s="38">
        <f t="shared" si="2"/>
        <v>2.7765268085919059E-2</v>
      </c>
      <c r="AH5" s="38">
        <f t="shared" si="2"/>
        <v>-8.8629013338441752E-4</v>
      </c>
      <c r="AI5" s="38">
        <f t="shared" si="2"/>
        <v>1.501732367297931E-3</v>
      </c>
      <c r="AJ5" s="28"/>
      <c r="AK5" s="36">
        <v>39502</v>
      </c>
      <c r="AL5" s="38">
        <f t="shared" si="3"/>
        <v>7.8246158184123171E-3</v>
      </c>
      <c r="AM5" s="38">
        <f t="shared" si="3"/>
        <v>-1.7529415543398041E-2</v>
      </c>
      <c r="AN5" s="38">
        <f t="shared" si="3"/>
        <v>-2.6075202482438442E-3</v>
      </c>
      <c r="AO5" s="38">
        <f t="shared" si="3"/>
        <v>1.040218543110871E-3</v>
      </c>
      <c r="AP5" s="38">
        <f t="shared" si="3"/>
        <v>4.1447851383214721E-3</v>
      </c>
      <c r="AQ5" s="38">
        <f t="shared" si="3"/>
        <v>-2.119886802161131E-3</v>
      </c>
      <c r="AR5" s="38">
        <f t="shared" si="3"/>
        <v>-8.9256533215087419E-4</v>
      </c>
      <c r="AS5" s="38">
        <f t="shared" si="3"/>
        <v>6.3418437280349238E-3</v>
      </c>
      <c r="AT5" s="38">
        <f t="shared" si="3"/>
        <v>4.6959703494220412E-4</v>
      </c>
      <c r="AU5" s="38">
        <f t="shared" si="3"/>
        <v>6.9499851982612916E-3</v>
      </c>
      <c r="AV5" s="38">
        <f t="shared" si="3"/>
        <v>-1.6243140088519033E-3</v>
      </c>
    </row>
    <row r="6" spans="1:1011" x14ac:dyDescent="0.35">
      <c r="A6" s="2">
        <v>39481</v>
      </c>
      <c r="B6" s="1">
        <v>3.1126202603282142E-2</v>
      </c>
      <c r="C6" s="1">
        <v>-1.492537313432907E-3</v>
      </c>
      <c r="D6" s="1">
        <v>-4.9330380575787203E-3</v>
      </c>
      <c r="E6" s="1">
        <v>-1.433482329798319E-2</v>
      </c>
      <c r="F6" s="1">
        <v>-1.193344221248974E-2</v>
      </c>
      <c r="G6" s="1">
        <v>-1.889266283307323E-3</v>
      </c>
      <c r="H6" s="1">
        <v>-3.2361630304912352E-3</v>
      </c>
      <c r="I6" s="1">
        <v>-7.4742508158864851E-4</v>
      </c>
      <c r="J6" s="16">
        <f>HLOOKUP($J$2,'Weekly Returns (strats)'!$D$1:$F$751,'Weekly Returns (strats)'!$A5,FALSE)</f>
        <v>-5.7536608743454787E-3</v>
      </c>
      <c r="K6" s="1">
        <f>SUMPRODUCT(B6:J6,'Weekly Analysis'!$C$47:$K$47)</f>
        <v>2.8030074683622851E-2</v>
      </c>
      <c r="L6" s="1">
        <f t="array" ref="L6">SUMPRODUCT(C6:J6,'Weekly Analysis'!$D$48:$K$48)</f>
        <v>-5.7499518507958224E-3</v>
      </c>
      <c r="N6" s="16">
        <f t="shared" si="4"/>
        <v>0.95824043370645051</v>
      </c>
      <c r="O6" s="11">
        <f>(N5-MAX(N$3:$N5))/MAX(N$3:$N5)</f>
        <v>-5.3344641398228934E-2</v>
      </c>
      <c r="P6" s="11"/>
      <c r="Q6" s="11"/>
      <c r="S6" s="1">
        <f>+(L6+1)*S5</f>
        <v>0.9985011989128334</v>
      </c>
      <c r="T6" s="11">
        <f>(S5-MAX($S$3:$S5))/MAX(S$3:$S5)</f>
        <v>0</v>
      </c>
      <c r="U6" s="38"/>
      <c r="V6" s="11"/>
      <c r="X6" s="36">
        <v>39488</v>
      </c>
      <c r="Y6" s="38">
        <f t="shared" si="2"/>
        <v>-4.5691547749725503E-2</v>
      </c>
      <c r="Z6" s="38">
        <f t="shared" si="2"/>
        <v>5.9801386522793099E-3</v>
      </c>
      <c r="AA6" s="38">
        <f t="shared" si="2"/>
        <v>9.569349145601036E-3</v>
      </c>
      <c r="AB6" s="38">
        <f t="shared" si="2"/>
        <v>1.9661117423306781E-2</v>
      </c>
      <c r="AC6" s="38">
        <f t="shared" si="2"/>
        <v>5.8551067411201866E-3</v>
      </c>
      <c r="AD6" s="38">
        <f t="shared" si="2"/>
        <v>4.5510964004966681E-3</v>
      </c>
      <c r="AE6" s="38">
        <f t="shared" si="2"/>
        <v>-3.738906814864551E-3</v>
      </c>
      <c r="AF6" s="38">
        <f t="shared" si="2"/>
        <v>3.8557325458417062E-3</v>
      </c>
      <c r="AG6" s="38">
        <f t="shared" si="2"/>
        <v>1.268665076385656E-2</v>
      </c>
      <c r="AH6" s="38">
        <f t="shared" si="2"/>
        <v>-4.128589568255181E-2</v>
      </c>
      <c r="AI6" s="38">
        <f t="shared" si="2"/>
        <v>8.1819252676082997E-3</v>
      </c>
      <c r="AJ6" s="28"/>
      <c r="AK6" s="36">
        <v>39509</v>
      </c>
      <c r="AL6" s="38">
        <f t="shared" si="3"/>
        <v>6.2250821850740046E-3</v>
      </c>
      <c r="AM6" s="38">
        <f t="shared" si="3"/>
        <v>9.018620246998621E-3</v>
      </c>
      <c r="AN6" s="38">
        <f t="shared" si="3"/>
        <v>-2.1816193064294609E-3</v>
      </c>
      <c r="AO6" s="38">
        <f t="shared" si="3"/>
        <v>6.4290570068952224E-3</v>
      </c>
      <c r="AP6" s="38">
        <f t="shared" si="3"/>
        <v>2.713190127858612E-3</v>
      </c>
      <c r="AQ6" s="38">
        <f t="shared" si="3"/>
        <v>2.1450154172981679E-3</v>
      </c>
      <c r="AR6" s="38">
        <f t="shared" si="3"/>
        <v>-5.2855699921949828E-3</v>
      </c>
      <c r="AS6" s="38">
        <f t="shared" si="3"/>
        <v>3.8439808072570081E-3</v>
      </c>
      <c r="AT6" s="38">
        <f t="shared" si="3"/>
        <v>9.8702120221716427E-4</v>
      </c>
      <c r="AU6" s="38">
        <f t="shared" si="3"/>
        <v>7.8093096909455919E-3</v>
      </c>
      <c r="AV6" s="38">
        <f t="shared" si="3"/>
        <v>2.9421367966186627E-3</v>
      </c>
    </row>
    <row r="7" spans="1:1011" x14ac:dyDescent="0.35">
      <c r="A7" s="2">
        <v>39488</v>
      </c>
      <c r="B7" s="1">
        <v>-4.5691547749725503E-2</v>
      </c>
      <c r="C7" s="1">
        <v>5.9801386522793099E-3</v>
      </c>
      <c r="D7" s="1">
        <v>9.569349145601036E-3</v>
      </c>
      <c r="E7" s="1">
        <v>1.9661117423306781E-2</v>
      </c>
      <c r="F7" s="1">
        <v>5.8551067411201866E-3</v>
      </c>
      <c r="G7" s="1">
        <v>4.5510964004966681E-3</v>
      </c>
      <c r="H7" s="1">
        <v>-3.738906814864551E-3</v>
      </c>
      <c r="I7" s="1">
        <v>3.8557325458417062E-3</v>
      </c>
      <c r="J7" s="16">
        <f>HLOOKUP($J$2,'Weekly Returns (strats)'!$D$1:$F$751,'Weekly Returns (strats)'!$A6,FALSE)</f>
        <v>1.268665076385656E-2</v>
      </c>
      <c r="K7" s="1">
        <f>SUMPRODUCT(B7:J7,'Weekly Analysis'!$C$47:$K$47)</f>
        <v>-4.128589568255181E-2</v>
      </c>
      <c r="L7" s="1">
        <f t="array" ref="L7">SUMPRODUCT(C7:J7,'Weekly Analysis'!$D$48:$K$48)</f>
        <v>8.1819252676082997E-3</v>
      </c>
      <c r="N7" s="16">
        <f t="shared" si="4"/>
        <v>0.91867861912164284</v>
      </c>
      <c r="O7" s="11">
        <f>(N6-MAX(N$3:$N6))/MAX(N$3:$N6)</f>
        <v>-2.6809820996969564E-2</v>
      </c>
      <c r="P7" s="11">
        <f>N7/N3-1</f>
        <v>-6.6988849206572554E-2</v>
      </c>
      <c r="Q7" s="11"/>
      <c r="S7" s="1">
        <f t="shared" si="5"/>
        <v>1.0066708611019555</v>
      </c>
      <c r="T7" s="11">
        <f>(S6-MAX($S$3:$S6))/MAX(S$3:$S6)</f>
        <v>-5.7499518507958475E-3</v>
      </c>
      <c r="U7" s="38">
        <f>S7/S3-1</f>
        <v>4.402130419906003E-3</v>
      </c>
      <c r="V7" s="11"/>
      <c r="X7" s="36">
        <v>39516</v>
      </c>
      <c r="Y7" s="38">
        <f t="shared" si="2"/>
        <v>-3.1071875434450339E-2</v>
      </c>
      <c r="Z7" s="38">
        <f t="shared" si="2"/>
        <v>-1.8727056925284979E-2</v>
      </c>
      <c r="AA7" s="38">
        <f t="shared" si="2"/>
        <v>1.8009100920231E-3</v>
      </c>
      <c r="AB7" s="38">
        <f t="shared" si="2"/>
        <v>1.1482939632545991E-2</v>
      </c>
      <c r="AC7" s="38">
        <f t="shared" si="2"/>
        <v>-3.063432350711636E-3</v>
      </c>
      <c r="AD7" s="38">
        <f t="shared" si="2"/>
        <v>5.978780987270671E-3</v>
      </c>
      <c r="AE7" s="38">
        <f t="shared" si="2"/>
        <v>-7.7118202395864976E-4</v>
      </c>
      <c r="AF7" s="38">
        <f t="shared" si="2"/>
        <v>1.216007594022628E-3</v>
      </c>
      <c r="AG7" s="38">
        <f t="shared" si="2"/>
        <v>8.0975057952712426E-3</v>
      </c>
      <c r="AH7" s="38">
        <f t="shared" si="2"/>
        <v>-3.0841542054102836E-2</v>
      </c>
      <c r="AI7" s="38">
        <f t="shared" si="2"/>
        <v>4.2776199207392933E-4</v>
      </c>
      <c r="AJ7" s="28"/>
      <c r="AK7" s="36">
        <v>39537</v>
      </c>
      <c r="AL7" s="38">
        <f t="shared" si="3"/>
        <v>2.792688234440743E-2</v>
      </c>
      <c r="AM7" s="38">
        <f t="shared" si="3"/>
        <v>-1.0159884498155409E-3</v>
      </c>
      <c r="AN7" s="38">
        <f t="shared" si="3"/>
        <v>-2.9293795580120911E-3</v>
      </c>
      <c r="AO7" s="38">
        <f t="shared" si="3"/>
        <v>1.568484055349151E-3</v>
      </c>
      <c r="AP7" s="38">
        <f t="shared" si="3"/>
        <v>7.6194189009960124E-3</v>
      </c>
      <c r="AQ7" s="38">
        <f t="shared" si="3"/>
        <v>-3.8657582639414212E-3</v>
      </c>
      <c r="AR7" s="38">
        <f t="shared" si="3"/>
        <v>1.8183122738910651E-3</v>
      </c>
      <c r="AS7" s="38">
        <f t="shared" si="3"/>
        <v>8.1664284128057929E-4</v>
      </c>
      <c r="AT7" s="38">
        <f t="shared" si="3"/>
        <v>-6.0301010786496523E-3</v>
      </c>
      <c r="AU7" s="38">
        <f t="shared" si="3"/>
        <v>2.7842313280215244E-2</v>
      </c>
      <c r="AV7" s="38">
        <f t="shared" si="3"/>
        <v>-1.5705683349977049E-4</v>
      </c>
    </row>
    <row r="8" spans="1:1011" x14ac:dyDescent="0.35">
      <c r="A8" s="2">
        <v>39495</v>
      </c>
      <c r="B8" s="1">
        <v>1.9841840402588181E-2</v>
      </c>
      <c r="C8" s="1">
        <v>-1.079197644616714E-2</v>
      </c>
      <c r="D8" s="1">
        <v>-3.8157416760798979E-3</v>
      </c>
      <c r="E8" s="1">
        <v>-3.3137929363882268E-3</v>
      </c>
      <c r="F8" s="1">
        <v>9.8786915110247956E-3</v>
      </c>
      <c r="G8" s="1">
        <v>5.6630971993398838E-4</v>
      </c>
      <c r="H8" s="1">
        <v>4.01383818497969E-5</v>
      </c>
      <c r="I8" s="1">
        <v>3.6382422190675001E-3</v>
      </c>
      <c r="J8" s="16">
        <f>HLOOKUP($J$2,'Weekly Returns (strats)'!$D$1:$F$751,'Weekly Returns (strats)'!$A7,FALSE)</f>
        <v>3.9105469918319091E-3</v>
      </c>
      <c r="K8" s="1">
        <f>SUMPRODUCT(B8:J8,'Weekly Analysis'!$C$47:$K$47)</f>
        <v>1.9624386945953521E-2</v>
      </c>
      <c r="L8" s="1">
        <f t="array" ref="L8">SUMPRODUCT(C8:J8,'Weekly Analysis'!$D$48:$K$48)</f>
        <v>-4.0384213375007863E-4</v>
      </c>
      <c r="N8" s="16">
        <f>+(K8+1)*N7</f>
        <v>0.93670712382226029</v>
      </c>
      <c r="O8" s="11">
        <f>(N7-MAX(N$3:$N7))/MAX(N$3:$N7)</f>
        <v>-6.6988849206572554E-2</v>
      </c>
      <c r="P8" s="11">
        <f t="shared" ref="P8:P71" si="6">N8/N4-1</f>
        <v>4.0378134001615162E-3</v>
      </c>
      <c r="Q8" s="11"/>
      <c r="S8" s="1">
        <f t="shared" si="5"/>
        <v>1.006264324993424</v>
      </c>
      <c r="T8" s="11">
        <f>(S7-MAX($S$3:$S7))/MAX(S$3:$S7)</f>
        <v>0</v>
      </c>
      <c r="U8" s="38">
        <f t="shared" ref="U8:U71" si="7">S8/S4-1</f>
        <v>3.4848284537249974E-3</v>
      </c>
      <c r="V8" s="11"/>
      <c r="X8" s="36">
        <v>39523</v>
      </c>
      <c r="Y8" s="38">
        <f t="shared" si="2"/>
        <v>-4.2327283162348914E-3</v>
      </c>
      <c r="Z8" s="38">
        <f t="shared" si="2"/>
        <v>4.6459746002885723E-2</v>
      </c>
      <c r="AA8" s="38">
        <f t="shared" si="2"/>
        <v>4.8799697782571094E-3</v>
      </c>
      <c r="AB8" s="38">
        <f t="shared" si="2"/>
        <v>-3.472553471599471E-3</v>
      </c>
      <c r="AC8" s="38">
        <f t="shared" si="2"/>
        <v>-7.4494630174352081E-4</v>
      </c>
      <c r="AD8" s="38">
        <f t="shared" si="2"/>
        <v>-3.3245360993473532E-3</v>
      </c>
      <c r="AE8" s="38">
        <f t="shared" si="2"/>
        <v>8.635821240232433E-3</v>
      </c>
      <c r="AF8" s="38">
        <f t="shared" si="2"/>
        <v>-4.1069072549797534E-3</v>
      </c>
      <c r="AG8" s="38">
        <f t="shared" si="2"/>
        <v>-5.4240022750859929E-3</v>
      </c>
      <c r="AH8" s="38">
        <f t="shared" si="2"/>
        <v>-1.1282883723462663E-3</v>
      </c>
      <c r="AI8" s="38">
        <f t="shared" si="2"/>
        <v>5.7653884672217316E-3</v>
      </c>
      <c r="AJ8" s="28"/>
      <c r="AK8" s="36">
        <v>39544</v>
      </c>
      <c r="AL8" s="38">
        <f t="shared" si="3"/>
        <v>3.8811657610613233E-2</v>
      </c>
      <c r="AM8" s="38">
        <f t="shared" si="3"/>
        <v>-1.0901402419441149E-2</v>
      </c>
      <c r="AN8" s="38">
        <f t="shared" si="3"/>
        <v>-4.0207200029813714E-3</v>
      </c>
      <c r="AO8" s="38">
        <f t="shared" si="3"/>
        <v>-1.2422539270788289E-2</v>
      </c>
      <c r="AP8" s="38">
        <f t="shared" si="3"/>
        <v>-1.3384746630501741E-2</v>
      </c>
      <c r="AQ8" s="38">
        <f t="shared" si="3"/>
        <v>-9.1192801847772564E-5</v>
      </c>
      <c r="AR8" s="38">
        <f t="shared" si="3"/>
        <v>1.017763746877787E-4</v>
      </c>
      <c r="AS8" s="38">
        <f t="shared" si="3"/>
        <v>7.7380272856348853E-3</v>
      </c>
      <c r="AT8" s="38">
        <f t="shared" si="3"/>
        <v>-2.0263364613200001E-3</v>
      </c>
      <c r="AU8" s="38">
        <f t="shared" si="3"/>
        <v>3.611354392002409E-2</v>
      </c>
      <c r="AV8" s="38">
        <f t="shared" si="3"/>
        <v>-5.0107825682369767E-3</v>
      </c>
    </row>
    <row r="9" spans="1:1011" x14ac:dyDescent="0.35">
      <c r="A9" s="2">
        <v>39502</v>
      </c>
      <c r="B9" s="1">
        <v>7.8246158184123171E-3</v>
      </c>
      <c r="C9" s="1">
        <v>-1.7529415543398041E-2</v>
      </c>
      <c r="D9" s="1">
        <v>-2.6075202482438442E-3</v>
      </c>
      <c r="E9" s="1">
        <v>1.040218543110871E-3</v>
      </c>
      <c r="F9" s="1">
        <v>4.1447851383214721E-3</v>
      </c>
      <c r="G9" s="1">
        <v>-2.119886802161131E-3</v>
      </c>
      <c r="H9" s="1">
        <v>-8.9256533215087419E-4</v>
      </c>
      <c r="I9" s="1">
        <v>6.3418437280349238E-3</v>
      </c>
      <c r="J9" s="16">
        <f>HLOOKUP($J$2,'Weekly Returns (strats)'!$D$1:$F$751,'Weekly Returns (strats)'!$A8,FALSE)</f>
        <v>4.6959703494220412E-4</v>
      </c>
      <c r="K9" s="1">
        <f>SUMPRODUCT(B9:J9,'Weekly Analysis'!$C$47:$K$47)</f>
        <v>6.9499851982612916E-3</v>
      </c>
      <c r="L9" s="1">
        <f t="array" ref="L9">SUMPRODUCT(C9:J9,'Weekly Analysis'!$D$48:$K$48)</f>
        <v>-1.6243140088519033E-3</v>
      </c>
      <c r="N9" s="16">
        <f t="shared" si="4"/>
        <v>0.94321722446793088</v>
      </c>
      <c r="O9" s="11">
        <f>(N8-MAX(N$3:$N8))/MAX(N$3:$N8)</f>
        <v>-4.8679077358512866E-2</v>
      </c>
      <c r="P9" s="11">
        <f t="shared" si="6"/>
        <v>1.1912709592144965E-2</v>
      </c>
      <c r="Q9" s="11"/>
      <c r="S9" s="1">
        <f t="shared" si="5"/>
        <v>1.0046298357537293</v>
      </c>
      <c r="T9" s="11">
        <f>(S8-MAX($S$3:$S8))/MAX(S$3:$S8)</f>
        <v>-4.0384213375011018E-4</v>
      </c>
      <c r="U9" s="38">
        <f t="shared" si="7"/>
        <v>3.5259212289617814E-4</v>
      </c>
      <c r="V9" s="11"/>
      <c r="X9" s="36">
        <v>39530</v>
      </c>
      <c r="Y9" s="38">
        <f t="shared" si="2"/>
        <v>-6.7723342939480791E-3</v>
      </c>
      <c r="Z9" s="38">
        <f t="shared" si="2"/>
        <v>-1.6571203799723652E-2</v>
      </c>
      <c r="AA9" s="38">
        <f t="shared" si="2"/>
        <v>-7.0331173771748254E-3</v>
      </c>
      <c r="AB9" s="38">
        <f t="shared" si="2"/>
        <v>-5.1312489230116443E-3</v>
      </c>
      <c r="AC9" s="38">
        <f t="shared" si="2"/>
        <v>-3.356261534386399E-2</v>
      </c>
      <c r="AD9" s="38">
        <f t="shared" si="2"/>
        <v>1.6852606406453589E-2</v>
      </c>
      <c r="AE9" s="38">
        <f t="shared" si="2"/>
        <v>1.0580708191891389E-2</v>
      </c>
      <c r="AF9" s="38">
        <f t="shared" si="2"/>
        <v>-3.200585579684279E-3</v>
      </c>
      <c r="AG9" s="38">
        <f t="shared" si="2"/>
        <v>2.8928733293782649E-3</v>
      </c>
      <c r="AH9" s="38">
        <f t="shared" si="2"/>
        <v>-1.0334859697689349E-2</v>
      </c>
      <c r="AI9" s="38">
        <f t="shared" si="2"/>
        <v>-6.616118606948075E-3</v>
      </c>
      <c r="AJ9" s="28"/>
      <c r="AK9" s="36">
        <v>39558</v>
      </c>
      <c r="AL9" s="38">
        <f t="shared" si="3"/>
        <v>2.8178741625803031E-2</v>
      </c>
      <c r="AM9" s="38">
        <f t="shared" si="3"/>
        <v>-1.529839376182429E-2</v>
      </c>
      <c r="AN9" s="38">
        <f t="shared" si="3"/>
        <v>-3.1597158987433089E-3</v>
      </c>
      <c r="AO9" s="38">
        <f t="shared" si="3"/>
        <v>-1.0185086949392909E-2</v>
      </c>
      <c r="AP9" s="38">
        <f t="shared" si="3"/>
        <v>5.4999995724432597E-3</v>
      </c>
      <c r="AQ9" s="38">
        <f t="shared" si="3"/>
        <v>-3.8997102785938149E-3</v>
      </c>
      <c r="AR9" s="38">
        <f t="shared" si="3"/>
        <v>-6.2903946612391515E-4</v>
      </c>
      <c r="AS9" s="38">
        <f t="shared" si="3"/>
        <v>3.3280067527783341E-3</v>
      </c>
      <c r="AT9" s="38">
        <f t="shared" si="3"/>
        <v>-4.0776019479364933E-3</v>
      </c>
      <c r="AU9" s="38">
        <f t="shared" si="3"/>
        <v>2.6124826981301662E-2</v>
      </c>
      <c r="AV9" s="38">
        <f t="shared" si="3"/>
        <v>-3.8144129112168256E-3</v>
      </c>
    </row>
    <row r="10" spans="1:1011" x14ac:dyDescent="0.35">
      <c r="A10" s="2">
        <v>39509</v>
      </c>
      <c r="B10" s="1">
        <v>6.2250821850740046E-3</v>
      </c>
      <c r="C10" s="1">
        <v>9.018620246998621E-3</v>
      </c>
      <c r="D10" s="1">
        <v>-2.1816193064294609E-3</v>
      </c>
      <c r="E10" s="1">
        <v>6.4290570068952224E-3</v>
      </c>
      <c r="F10" s="1">
        <v>2.713190127858612E-3</v>
      </c>
      <c r="G10" s="1">
        <v>2.1450154172981679E-3</v>
      </c>
      <c r="H10" s="1">
        <v>-5.2855699921949828E-3</v>
      </c>
      <c r="I10" s="1">
        <v>3.8439808072570081E-3</v>
      </c>
      <c r="J10" s="16">
        <f>HLOOKUP($J$2,'Weekly Returns (strats)'!$D$1:$F$751,'Weekly Returns (strats)'!$A9,FALSE)</f>
        <v>9.8702120221716427E-4</v>
      </c>
      <c r="K10" s="1">
        <f>SUMPRODUCT(B10:J10,'Weekly Analysis'!$C$47:$K$47)</f>
        <v>7.8093096909455919E-3</v>
      </c>
      <c r="L10" s="1">
        <f t="array" ref="L10">SUMPRODUCT(C10:J10,'Weekly Analysis'!$D$48:$K$48)</f>
        <v>2.9421367966186627E-3</v>
      </c>
      <c r="N10" s="16">
        <f t="shared" si="4"/>
        <v>0.95058309987963507</v>
      </c>
      <c r="O10" s="11">
        <f>(N9-MAX(N$3:$N9))/MAX(N$3:$N9)</f>
        <v>-4.2067411027358281E-2</v>
      </c>
      <c r="P10" s="11">
        <f t="shared" si="6"/>
        <v>-7.991036025475462E-3</v>
      </c>
      <c r="Q10" s="11"/>
      <c r="S10" s="1">
        <f t="shared" si="5"/>
        <v>1.0075855941604814</v>
      </c>
      <c r="T10" s="11">
        <f>(S9-MAX($S$3:$S9))/MAX(S$3:$S9)</f>
        <v>-2.0275001761667455E-3</v>
      </c>
      <c r="U10" s="38">
        <f t="shared" si="7"/>
        <v>9.0980313869819529E-3</v>
      </c>
      <c r="V10" s="11"/>
      <c r="X10" s="36">
        <v>39551</v>
      </c>
      <c r="Y10" s="38">
        <f t="shared" si="2"/>
        <v>-1.6439100604578649E-2</v>
      </c>
      <c r="Z10" s="38">
        <f t="shared" si="2"/>
        <v>-1.255415800337034E-2</v>
      </c>
      <c r="AA10" s="38">
        <f t="shared" si="2"/>
        <v>-4.904612864243818E-4</v>
      </c>
      <c r="AB10" s="38">
        <f t="shared" si="2"/>
        <v>8.648532959763422E-3</v>
      </c>
      <c r="AC10" s="38">
        <f t="shared" si="2"/>
        <v>1.7230563328791769E-2</v>
      </c>
      <c r="AD10" s="38">
        <f t="shared" si="2"/>
        <v>1.082253275640177E-2</v>
      </c>
      <c r="AE10" s="38">
        <f t="shared" si="2"/>
        <v>3.63530828507308E-3</v>
      </c>
      <c r="AF10" s="38">
        <f t="shared" si="2"/>
        <v>6.681099057358697E-3</v>
      </c>
      <c r="AG10" s="38">
        <f t="shared" si="2"/>
        <v>-3.1502984368592108E-4</v>
      </c>
      <c r="AH10" s="38">
        <f t="shared" si="2"/>
        <v>-1.4057038632244796E-2</v>
      </c>
      <c r="AI10" s="38">
        <f t="shared" si="2"/>
        <v>4.4238293771914497E-3</v>
      </c>
      <c r="AJ10" s="28"/>
      <c r="AK10" s="36">
        <v>39565</v>
      </c>
      <c r="AL10" s="38">
        <f t="shared" si="3"/>
        <v>7.9263787196883762E-3</v>
      </c>
      <c r="AM10" s="38">
        <f t="shared" si="3"/>
        <v>-7.6672963318754617E-3</v>
      </c>
      <c r="AN10" s="38">
        <f t="shared" si="3"/>
        <v>-6.4247196416766794E-4</v>
      </c>
      <c r="AO10" s="38">
        <f t="shared" si="3"/>
        <v>-1.0816077953716969E-3</v>
      </c>
      <c r="AP10" s="38">
        <f t="shared" si="3"/>
        <v>-2.5451075591488622E-3</v>
      </c>
      <c r="AQ10" s="38">
        <f t="shared" si="3"/>
        <v>-5.4447374247700298E-3</v>
      </c>
      <c r="AR10" s="38">
        <f t="shared" si="3"/>
        <v>-7.5344357534334883E-4</v>
      </c>
      <c r="AS10" s="38">
        <f t="shared" si="3"/>
        <v>1.543210809311413E-3</v>
      </c>
      <c r="AT10" s="38">
        <f t="shared" si="3"/>
        <v>-5.6128684194238776E-3</v>
      </c>
      <c r="AU10" s="38">
        <f t="shared" si="3"/>
        <v>6.4653461534874539E-3</v>
      </c>
      <c r="AV10" s="38">
        <f t="shared" si="3"/>
        <v>-2.7133461943731419E-3</v>
      </c>
    </row>
    <row r="11" spans="1:1011" x14ac:dyDescent="0.35">
      <c r="A11" s="2">
        <v>39516</v>
      </c>
      <c r="B11" s="1">
        <v>-3.1071875434450339E-2</v>
      </c>
      <c r="C11" s="1">
        <v>-1.8727056925284979E-2</v>
      </c>
      <c r="D11" s="1">
        <v>1.8009100920231E-3</v>
      </c>
      <c r="E11" s="1">
        <v>1.1482939632545991E-2</v>
      </c>
      <c r="F11" s="1">
        <v>-3.063432350711636E-3</v>
      </c>
      <c r="G11" s="1">
        <v>5.978780987270671E-3</v>
      </c>
      <c r="H11" s="1">
        <v>-7.7118202395864976E-4</v>
      </c>
      <c r="I11" s="1">
        <v>1.216007594022628E-3</v>
      </c>
      <c r="J11" s="16">
        <f>HLOOKUP($J$2,'Weekly Returns (strats)'!$D$1:$F$751,'Weekly Returns (strats)'!$A10,FALSE)</f>
        <v>8.0975057952712426E-3</v>
      </c>
      <c r="K11" s="1">
        <f>SUMPRODUCT(B11:J11,'Weekly Analysis'!$C$47:$K$47)</f>
        <v>-3.0841542054102836E-2</v>
      </c>
      <c r="L11" s="1">
        <f t="array" ref="L11">SUMPRODUCT(C11:J11,'Weekly Analysis'!$D$48:$K$48)</f>
        <v>4.2776199207392933E-4</v>
      </c>
      <c r="N11" s="16">
        <f t="shared" si="4"/>
        <v>0.9212656512287779</v>
      </c>
      <c r="O11" s="11">
        <f>(N10-MAX(N$3:$N10))/MAX(N$3:$N10)</f>
        <v>-3.4586618777021655E-2</v>
      </c>
      <c r="P11" s="11">
        <f t="shared" si="6"/>
        <v>2.8160360470874668E-3</v>
      </c>
      <c r="Q11" s="11"/>
      <c r="S11" s="1">
        <f t="shared" si="5"/>
        <v>1.0080166009814244</v>
      </c>
      <c r="T11" s="11">
        <f>(S10-MAX($S$3:$S10))/MAX(S$3:$S10)</f>
        <v>0</v>
      </c>
      <c r="U11" s="38">
        <f t="shared" si="7"/>
        <v>1.3368221247567202E-3</v>
      </c>
      <c r="V11" s="11"/>
      <c r="X11" s="36">
        <v>39579</v>
      </c>
      <c r="Y11" s="38">
        <f t="shared" si="2"/>
        <v>-1.053949015216382E-2</v>
      </c>
      <c r="Z11" s="38">
        <f t="shared" si="2"/>
        <v>3.2340613828236719E-3</v>
      </c>
      <c r="AA11" s="38">
        <f t="shared" si="2"/>
        <v>3.9039585529732079E-4</v>
      </c>
      <c r="AB11" s="38">
        <f t="shared" si="2"/>
        <v>3.0713251692162662E-3</v>
      </c>
      <c r="AC11" s="38">
        <f t="shared" si="2"/>
        <v>-1.9492508782451549E-4</v>
      </c>
      <c r="AD11" s="38">
        <f t="shared" si="2"/>
        <v>-3.4174975876499758E-4</v>
      </c>
      <c r="AE11" s="38">
        <f t="shared" si="2"/>
        <v>3.9838388248334411E-3</v>
      </c>
      <c r="AF11" s="38">
        <f t="shared" si="2"/>
        <v>2.8535556860325162E-3</v>
      </c>
      <c r="AG11" s="38">
        <f t="shared" si="2"/>
        <v>2.1503181960285112E-3</v>
      </c>
      <c r="AH11" s="38">
        <f t="shared" si="2"/>
        <v>-9.6793839202540342E-3</v>
      </c>
      <c r="AI11" s="38">
        <f t="shared" si="2"/>
        <v>1.5973401449753152E-3</v>
      </c>
      <c r="AJ11" s="28"/>
      <c r="AK11" s="36">
        <v>39572</v>
      </c>
      <c r="AL11" s="38">
        <f t="shared" si="3"/>
        <v>1.172942352549144E-2</v>
      </c>
      <c r="AM11" s="38">
        <f t="shared" si="3"/>
        <v>-6.2705208121838218E-3</v>
      </c>
      <c r="AN11" s="38">
        <f t="shared" si="3"/>
        <v>-1.02272542615256E-3</v>
      </c>
      <c r="AO11" s="38">
        <f t="shared" si="3"/>
        <v>-2.7118247263787638E-3</v>
      </c>
      <c r="AP11" s="38">
        <f t="shared" si="3"/>
        <v>-8.3950042382309516E-3</v>
      </c>
      <c r="AQ11" s="38">
        <f t="shared" si="3"/>
        <v>6.7495775189483354E-3</v>
      </c>
      <c r="AR11" s="38">
        <f t="shared" si="3"/>
        <v>-7.9913956173316425E-4</v>
      </c>
      <c r="AS11" s="38">
        <f t="shared" si="3"/>
        <v>3.9340860760799226E-3</v>
      </c>
      <c r="AT11" s="38">
        <f t="shared" si="3"/>
        <v>9.9677230229988645E-4</v>
      </c>
      <c r="AU11" s="38">
        <f t="shared" si="3"/>
        <v>1.1139154932896108E-2</v>
      </c>
      <c r="AV11" s="38">
        <f t="shared" si="3"/>
        <v>-1.0962131005341892E-3</v>
      </c>
    </row>
    <row r="12" spans="1:1011" x14ac:dyDescent="0.35">
      <c r="A12" s="2">
        <v>39523</v>
      </c>
      <c r="B12" s="1">
        <v>-4.2327283162348914E-3</v>
      </c>
      <c r="C12" s="1">
        <v>4.6459746002885723E-2</v>
      </c>
      <c r="D12" s="1">
        <v>4.8799697782571094E-3</v>
      </c>
      <c r="E12" s="1">
        <v>-3.472553471599471E-3</v>
      </c>
      <c r="F12" s="1">
        <v>-7.4494630174352081E-4</v>
      </c>
      <c r="G12" s="1">
        <v>-3.3245360993473532E-3</v>
      </c>
      <c r="H12" s="1">
        <v>8.635821240232433E-3</v>
      </c>
      <c r="I12" s="1">
        <v>-4.1069072549797534E-3</v>
      </c>
      <c r="J12" s="16">
        <f>HLOOKUP($J$2,'Weekly Returns (strats)'!$D$1:$F$751,'Weekly Returns (strats)'!$A11,FALSE)</f>
        <v>-5.4240022750859929E-3</v>
      </c>
      <c r="K12" s="1">
        <f>SUMPRODUCT(B12:J12,'Weekly Analysis'!$C$47:$K$47)</f>
        <v>-1.1282883723462663E-3</v>
      </c>
      <c r="L12" s="1">
        <f t="array" ref="L12">SUMPRODUCT(C12:J12,'Weekly Analysis'!$D$48:$K$48)</f>
        <v>5.7653884672217316E-3</v>
      </c>
      <c r="N12" s="16">
        <f t="shared" si="4"/>
        <v>0.9202261979066545</v>
      </c>
      <c r="O12" s="11">
        <f>(N11-MAX(N$3:$N11))/MAX(N$3:$N11)</f>
        <v>-6.4361456173603726E-2</v>
      </c>
      <c r="P12" s="11">
        <f t="shared" si="6"/>
        <v>-1.7594534616492408E-2</v>
      </c>
      <c r="Q12" s="11"/>
      <c r="S12" s="1">
        <f t="shared" si="5"/>
        <v>1.0138282082674908</v>
      </c>
      <c r="T12" s="11">
        <f>(S11-MAX($S$3:$S11))/MAX(S$3:$S11)</f>
        <v>0</v>
      </c>
      <c r="U12" s="38">
        <f t="shared" si="7"/>
        <v>7.5167956233728184E-3</v>
      </c>
      <c r="V12" s="11"/>
      <c r="X12" s="36">
        <v>39593</v>
      </c>
      <c r="Y12" s="38">
        <f t="shared" si="2"/>
        <v>-2.3454157782516138E-2</v>
      </c>
      <c r="Z12" s="38">
        <f t="shared" si="2"/>
        <v>2.1963636363635519E-3</v>
      </c>
      <c r="AA12" s="38">
        <f t="shared" si="2"/>
        <v>1.9964365337710181E-3</v>
      </c>
      <c r="AB12" s="38">
        <f t="shared" si="2"/>
        <v>6.4725235987626029E-3</v>
      </c>
      <c r="AC12" s="38">
        <f t="shared" si="2"/>
        <v>-4.1406824382742898E-3</v>
      </c>
      <c r="AD12" s="38">
        <f t="shared" si="2"/>
        <v>-1.9172746445483829E-4</v>
      </c>
      <c r="AE12" s="38">
        <f t="shared" si="2"/>
        <v>-1.3536531291979961E-3</v>
      </c>
      <c r="AF12" s="38">
        <f t="shared" si="2"/>
        <v>5.5236930630098158E-4</v>
      </c>
      <c r="AG12" s="38">
        <f t="shared" si="2"/>
        <v>2.4830122553798351E-3</v>
      </c>
      <c r="AH12" s="38">
        <f t="shared" si="2"/>
        <v>-2.2816658924723662E-2</v>
      </c>
      <c r="AI12" s="38">
        <f t="shared" si="2"/>
        <v>1.1839264501860283E-3</v>
      </c>
      <c r="AJ12" s="28"/>
      <c r="AK12" s="36">
        <v>39586</v>
      </c>
      <c r="AL12" s="38">
        <f t="shared" si="3"/>
        <v>3.0357499500698989E-2</v>
      </c>
      <c r="AM12" s="38">
        <f t="shared" si="3"/>
        <v>5.6281420605166499E-3</v>
      </c>
      <c r="AN12" s="38">
        <f t="shared" si="3"/>
        <v>-1.2703239122724419E-3</v>
      </c>
      <c r="AO12" s="38">
        <f t="shared" si="3"/>
        <v>-4.1540711847877221E-3</v>
      </c>
      <c r="AP12" s="38">
        <f t="shared" si="3"/>
        <v>1.5844757460329172E-2</v>
      </c>
      <c r="AQ12" s="38">
        <f t="shared" si="3"/>
        <v>-3.5694894121905958E-3</v>
      </c>
      <c r="AR12" s="38">
        <f t="shared" si="3"/>
        <v>-2.6709702088412168E-4</v>
      </c>
      <c r="AS12" s="38">
        <f t="shared" si="3"/>
        <v>-2.8180194635019081E-5</v>
      </c>
      <c r="AT12" s="38">
        <f t="shared" si="3"/>
        <v>-1.4094570046911949E-3</v>
      </c>
      <c r="AU12" s="38">
        <f t="shared" si="3"/>
        <v>3.1231480353108621E-2</v>
      </c>
      <c r="AV12" s="38">
        <f t="shared" si="3"/>
        <v>1.6231072973321864E-3</v>
      </c>
    </row>
    <row r="13" spans="1:1011" x14ac:dyDescent="0.35">
      <c r="A13" s="2">
        <v>39530</v>
      </c>
      <c r="B13" s="1">
        <v>-6.7723342939480791E-3</v>
      </c>
      <c r="C13" s="1">
        <v>-1.6571203799723652E-2</v>
      </c>
      <c r="D13" s="1">
        <v>-7.0331173771748254E-3</v>
      </c>
      <c r="E13" s="1">
        <v>-5.1312489230116443E-3</v>
      </c>
      <c r="F13" s="1">
        <v>-3.356261534386399E-2</v>
      </c>
      <c r="G13" s="1">
        <v>1.6852606406453589E-2</v>
      </c>
      <c r="H13" s="1">
        <v>1.0580708191891389E-2</v>
      </c>
      <c r="I13" s="1">
        <v>-3.200585579684279E-3</v>
      </c>
      <c r="J13" s="16">
        <f>HLOOKUP($J$2,'Weekly Returns (strats)'!$D$1:$F$751,'Weekly Returns (strats)'!$A12,FALSE)</f>
        <v>2.8928733293782649E-3</v>
      </c>
      <c r="K13" s="1">
        <f>SUMPRODUCT(B13:J13,'Weekly Analysis'!$C$47:$K$47)</f>
        <v>-1.0334859697689349E-2</v>
      </c>
      <c r="L13" s="1">
        <f t="array" ref="L13">SUMPRODUCT(C13:J13,'Weekly Analysis'!$D$48:$K$48)</f>
        <v>-6.616118606948075E-3</v>
      </c>
      <c r="N13" s="16">
        <f t="shared" si="4"/>
        <v>0.91071578926115115</v>
      </c>
      <c r="O13" s="11">
        <f>(N12-MAX(N$3:$N12))/MAX(N$3:$N12)</f>
        <v>-6.5417126263321995E-2</v>
      </c>
      <c r="P13" s="11">
        <f t="shared" si="6"/>
        <v>-3.4458059462510127E-2</v>
      </c>
      <c r="Q13" s="11"/>
      <c r="S13" s="1">
        <f t="shared" si="5"/>
        <v>1.0071206005945235</v>
      </c>
      <c r="T13" s="11">
        <f>(S12-MAX($S$3:$S12))/MAX(S$3:$S12)</f>
        <v>0</v>
      </c>
      <c r="U13" s="38">
        <f t="shared" si="7"/>
        <v>2.4792861531186539E-3</v>
      </c>
      <c r="V13" s="11"/>
      <c r="X13" s="36">
        <v>39607</v>
      </c>
      <c r="Y13" s="38">
        <f t="shared" ref="Y13:AI22" si="8">VLOOKUP($X13,$A$3:$L$751,Y$1,FALSE)</f>
        <v>-1.9013157894736791E-2</v>
      </c>
      <c r="Z13" s="38">
        <f t="shared" si="8"/>
        <v>1.4892621510789629E-2</v>
      </c>
      <c r="AA13" s="38">
        <f t="shared" si="8"/>
        <v>1.274025799022471E-3</v>
      </c>
      <c r="AB13" s="38">
        <f t="shared" si="8"/>
        <v>3.0749106811658322E-3</v>
      </c>
      <c r="AC13" s="38">
        <f t="shared" si="8"/>
        <v>2.1526976526681531E-2</v>
      </c>
      <c r="AD13" s="38">
        <f t="shared" si="8"/>
        <v>7.5788197251402956E-4</v>
      </c>
      <c r="AE13" s="38">
        <f t="shared" si="8"/>
        <v>1.132793120555653E-2</v>
      </c>
      <c r="AF13" s="38">
        <f t="shared" si="8"/>
        <v>3.171293637610928E-3</v>
      </c>
      <c r="AG13" s="38">
        <f t="shared" si="8"/>
        <v>-1.926399135360191E-3</v>
      </c>
      <c r="AH13" s="38">
        <f t="shared" si="8"/>
        <v>-1.540661944771763E-2</v>
      </c>
      <c r="AI13" s="38">
        <f t="shared" si="8"/>
        <v>6.6978571158927249E-3</v>
      </c>
      <c r="AJ13" s="28"/>
      <c r="AK13" s="36">
        <v>39600</v>
      </c>
      <c r="AL13" s="38">
        <f t="shared" ref="AL13:AV22" si="9">VLOOKUP($AK13,$A$3:$L$751,AL$1,FALSE)</f>
        <v>5.6900886595210309E-3</v>
      </c>
      <c r="AM13" s="38">
        <f t="shared" si="9"/>
        <v>-7.3851780648487297E-3</v>
      </c>
      <c r="AN13" s="38">
        <f t="shared" si="9"/>
        <v>-5.2208105305809882E-3</v>
      </c>
      <c r="AO13" s="38">
        <f t="shared" si="9"/>
        <v>-3.3370628009921082E-3</v>
      </c>
      <c r="AP13" s="38">
        <f t="shared" si="9"/>
        <v>-6.9266312374665403E-3</v>
      </c>
      <c r="AQ13" s="38">
        <f t="shared" si="9"/>
        <v>-1.2111425111022141E-3</v>
      </c>
      <c r="AR13" s="38">
        <f t="shared" si="9"/>
        <v>-9.6404859105281293E-4</v>
      </c>
      <c r="AS13" s="38">
        <f t="shared" si="9"/>
        <v>4.6711514532875587E-3</v>
      </c>
      <c r="AT13" s="38">
        <f t="shared" si="9"/>
        <v>-1.360068160495165E-3</v>
      </c>
      <c r="AU13" s="38">
        <f t="shared" si="9"/>
        <v>4.0257869247241809E-3</v>
      </c>
      <c r="AV13" s="38">
        <f t="shared" si="9"/>
        <v>-3.0908460789084357E-3</v>
      </c>
    </row>
    <row r="14" spans="1:1011" x14ac:dyDescent="0.35">
      <c r="A14" s="2">
        <v>39537</v>
      </c>
      <c r="B14" s="1">
        <v>2.792688234440743E-2</v>
      </c>
      <c r="C14" s="1">
        <v>-1.0159884498155409E-3</v>
      </c>
      <c r="D14" s="1">
        <v>-2.9293795580120911E-3</v>
      </c>
      <c r="E14" s="1">
        <v>1.568484055349151E-3</v>
      </c>
      <c r="F14" s="1">
        <v>7.6194189009960124E-3</v>
      </c>
      <c r="G14" s="1">
        <v>-3.8657582639414212E-3</v>
      </c>
      <c r="H14" s="1">
        <v>1.8183122738910651E-3</v>
      </c>
      <c r="I14" s="1">
        <v>8.1664284128057929E-4</v>
      </c>
      <c r="J14" s="16">
        <f>HLOOKUP($J$2,'Weekly Returns (strats)'!$D$1:$F$751,'Weekly Returns (strats)'!$A13,FALSE)</f>
        <v>-6.0301010786496523E-3</v>
      </c>
      <c r="K14" s="1">
        <f>SUMPRODUCT(B14:J14,'Weekly Analysis'!$C$47:$K$47)</f>
        <v>2.7842313280215244E-2</v>
      </c>
      <c r="L14" s="1">
        <f t="array" ref="L14">SUMPRODUCT(C14:J14,'Weekly Analysis'!$D$48:$K$48)</f>
        <v>-1.5705683349977049E-4</v>
      </c>
      <c r="N14" s="16">
        <f t="shared" si="4"/>
        <v>0.93607222357499864</v>
      </c>
      <c r="O14" s="11">
        <f>(N13-MAX(N$3:$N13))/MAX(N$3:$N13)</f>
        <v>-7.5075909139253841E-2</v>
      </c>
      <c r="P14" s="11">
        <f>N14/N10-1</f>
        <v>-1.5265236996611642E-2</v>
      </c>
      <c r="Q14" s="11"/>
      <c r="S14" s="1">
        <f t="shared" si="5"/>
        <v>1.0069624254220417</v>
      </c>
      <c r="T14" s="11">
        <f>(S13-MAX($S$3:$S13))/MAX(S$3:$S13)</f>
        <v>-6.6161186069479995E-3</v>
      </c>
      <c r="U14" s="38">
        <f t="shared" si="7"/>
        <v>-6.1847722124186433E-4</v>
      </c>
      <c r="V14" s="11"/>
      <c r="X14" s="36">
        <v>39614</v>
      </c>
      <c r="Y14" s="38">
        <f t="shared" si="8"/>
        <v>-2.7563543692576079E-2</v>
      </c>
      <c r="Z14" s="38">
        <f t="shared" si="8"/>
        <v>-2.423257777841803E-2</v>
      </c>
      <c r="AA14" s="38">
        <f t="shared" si="8"/>
        <v>3.0586651986741491E-6</v>
      </c>
      <c r="AB14" s="38">
        <f t="shared" si="8"/>
        <v>1.1386085619473629E-3</v>
      </c>
      <c r="AC14" s="38">
        <f t="shared" si="8"/>
        <v>2.7628418026225069E-3</v>
      </c>
      <c r="AD14" s="38">
        <f t="shared" si="8"/>
        <v>1.0895138082496199E-2</v>
      </c>
      <c r="AE14" s="38">
        <f t="shared" si="8"/>
        <v>2.7547364743831788E-3</v>
      </c>
      <c r="AF14" s="38">
        <f t="shared" si="8"/>
        <v>4.0453257978680934E-3</v>
      </c>
      <c r="AG14" s="38">
        <f t="shared" si="8"/>
        <v>-5.1362670321684067E-3</v>
      </c>
      <c r="AH14" s="38">
        <f t="shared" si="8"/>
        <v>-2.8122489046381767E-2</v>
      </c>
      <c r="AI14" s="38">
        <f t="shared" si="8"/>
        <v>-1.0380413713534189E-3</v>
      </c>
      <c r="AJ14" s="28"/>
      <c r="AK14" s="36">
        <v>39649</v>
      </c>
      <c r="AL14" s="38">
        <f t="shared" si="9"/>
        <v>9.1825307950730295E-3</v>
      </c>
      <c r="AM14" s="38">
        <f t="shared" si="9"/>
        <v>-1.4542677534632009E-2</v>
      </c>
      <c r="AN14" s="38">
        <f t="shared" si="9"/>
        <v>-7.0343392299687668E-3</v>
      </c>
      <c r="AO14" s="38">
        <f t="shared" si="9"/>
        <v>-1.735479356193004E-3</v>
      </c>
      <c r="AP14" s="38">
        <f t="shared" si="9"/>
        <v>-1.017003989121471E-2</v>
      </c>
      <c r="AQ14" s="38">
        <f t="shared" si="9"/>
        <v>1.071442809871259E-2</v>
      </c>
      <c r="AR14" s="38">
        <f t="shared" si="9"/>
        <v>-4.8876247676143958E-3</v>
      </c>
      <c r="AS14" s="38">
        <f t="shared" si="9"/>
        <v>9.0341756958767228E-4</v>
      </c>
      <c r="AT14" s="38">
        <f t="shared" si="9"/>
        <v>-3.0029836349787509E-3</v>
      </c>
      <c r="AU14" s="38">
        <f t="shared" si="9"/>
        <v>7.1558636288735367E-3</v>
      </c>
      <c r="AV14" s="38">
        <f t="shared" si="9"/>
        <v>-3.7638104515133422E-3</v>
      </c>
    </row>
    <row r="15" spans="1:1011" x14ac:dyDescent="0.35">
      <c r="A15" s="2">
        <v>39544</v>
      </c>
      <c r="B15" s="1">
        <v>3.8811657610613233E-2</v>
      </c>
      <c r="C15" s="1">
        <v>-1.0901402419441149E-2</v>
      </c>
      <c r="D15" s="1">
        <v>-4.0207200029813714E-3</v>
      </c>
      <c r="E15" s="1">
        <v>-1.2422539270788289E-2</v>
      </c>
      <c r="F15" s="1">
        <v>-1.3384746630501741E-2</v>
      </c>
      <c r="G15" s="1">
        <v>-9.1192801847772564E-5</v>
      </c>
      <c r="H15" s="1">
        <v>1.017763746877787E-4</v>
      </c>
      <c r="I15" s="1">
        <v>7.7380272856348853E-3</v>
      </c>
      <c r="J15" s="16">
        <f>HLOOKUP($J$2,'Weekly Returns (strats)'!$D$1:$F$751,'Weekly Returns (strats)'!$A14,FALSE)</f>
        <v>-2.0263364613200001E-3</v>
      </c>
      <c r="K15" s="1">
        <f>SUMPRODUCT(B15:J15,'Weekly Analysis'!$C$47:$K$47)</f>
        <v>3.611354392002409E-2</v>
      </c>
      <c r="L15" s="1">
        <f t="array" ref="L15">SUMPRODUCT(C15:J15,'Weekly Analysis'!$D$48:$K$48)</f>
        <v>-5.0107825682369767E-3</v>
      </c>
      <c r="N15" s="16">
        <f t="shared" si="4"/>
        <v>0.96987710893338908</v>
      </c>
      <c r="O15" s="11">
        <f>(N14-MAX(N$3:$N14))/MAX(N$3:$N14)</f>
        <v>-4.9323882841090648E-2</v>
      </c>
      <c r="P15" s="11">
        <f t="shared" si="6"/>
        <v>5.276595045063659E-2</v>
      </c>
      <c r="Q15" s="11"/>
      <c r="S15" s="1">
        <f t="shared" si="5"/>
        <v>1.0019167556538673</v>
      </c>
      <c r="T15" s="11">
        <f>(S14-MAX($S$3:$S14))/MAX(S$3:$S14)</f>
        <v>-6.7721363338092751E-3</v>
      </c>
      <c r="U15" s="38">
        <f t="shared" si="7"/>
        <v>-6.0513341959033129E-3</v>
      </c>
      <c r="V15" s="11"/>
      <c r="X15" s="36">
        <v>39621</v>
      </c>
      <c r="Y15" s="38">
        <f t="shared" si="8"/>
        <v>-1.8689655172413829E-2</v>
      </c>
      <c r="Z15" s="38">
        <f t="shared" si="8"/>
        <v>-1.304185364003219E-2</v>
      </c>
      <c r="AA15" s="38">
        <f t="shared" si="8"/>
        <v>7.9525051920770196E-5</v>
      </c>
      <c r="AB15" s="38">
        <f t="shared" si="8"/>
        <v>1.1343974182009159E-2</v>
      </c>
      <c r="AC15" s="38">
        <f t="shared" si="8"/>
        <v>4.8509765325944424E-3</v>
      </c>
      <c r="AD15" s="38">
        <f t="shared" si="8"/>
        <v>-6.9720518608785698E-3</v>
      </c>
      <c r="AE15" s="38">
        <f t="shared" si="8"/>
        <v>2.0661673892075072E-3</v>
      </c>
      <c r="AF15" s="38">
        <f t="shared" si="8"/>
        <v>3.7108691860594512E-3</v>
      </c>
      <c r="AG15" s="38">
        <f t="shared" si="8"/>
        <v>-1.1317467052883721E-3</v>
      </c>
      <c r="AH15" s="38">
        <f t="shared" si="8"/>
        <v>-1.8694117540928375E-2</v>
      </c>
      <c r="AI15" s="38">
        <f t="shared" si="8"/>
        <v>-8.2872558127216971E-6</v>
      </c>
      <c r="AJ15" s="28"/>
      <c r="AK15" s="36">
        <v>39670</v>
      </c>
      <c r="AL15" s="38">
        <f t="shared" si="9"/>
        <v>0</v>
      </c>
      <c r="AM15" s="38">
        <f t="shared" si="9"/>
        <v>-5.7416497353923734E-4</v>
      </c>
      <c r="AN15" s="38">
        <f t="shared" si="9"/>
        <v>-2.4033357438494329E-3</v>
      </c>
      <c r="AO15" s="38">
        <f t="shared" si="9"/>
        <v>-8.7022146856859939E-3</v>
      </c>
      <c r="AP15" s="38">
        <f t="shared" si="9"/>
        <v>8.4342425864719298E-3</v>
      </c>
      <c r="AQ15" s="38">
        <f t="shared" si="9"/>
        <v>1.233214579336783E-3</v>
      </c>
      <c r="AR15" s="38">
        <f t="shared" si="9"/>
        <v>-2.9231532633010589E-3</v>
      </c>
      <c r="AS15" s="38">
        <f t="shared" si="9"/>
        <v>4.7743863754279303E-5</v>
      </c>
      <c r="AT15" s="38">
        <f t="shared" si="9"/>
        <v>8.9337296275571187E-3</v>
      </c>
      <c r="AU15" s="38">
        <f t="shared" si="9"/>
        <v>9.0056014498405006E-5</v>
      </c>
      <c r="AV15" s="38">
        <f t="shared" si="9"/>
        <v>1.6724688406846618E-4</v>
      </c>
    </row>
    <row r="16" spans="1:1011" x14ac:dyDescent="0.35">
      <c r="A16" s="2">
        <v>39551</v>
      </c>
      <c r="B16" s="1">
        <v>-1.6439100604578649E-2</v>
      </c>
      <c r="C16" s="1">
        <v>-1.255415800337034E-2</v>
      </c>
      <c r="D16" s="1">
        <v>-4.904612864243818E-4</v>
      </c>
      <c r="E16" s="1">
        <v>8.648532959763422E-3</v>
      </c>
      <c r="F16" s="1">
        <v>1.7230563328791769E-2</v>
      </c>
      <c r="G16" s="1">
        <v>1.082253275640177E-2</v>
      </c>
      <c r="H16" s="1">
        <v>3.63530828507308E-3</v>
      </c>
      <c r="I16" s="1">
        <v>6.681099057358697E-3</v>
      </c>
      <c r="J16" s="16">
        <f>HLOOKUP($J$2,'Weekly Returns (strats)'!$D$1:$F$751,'Weekly Returns (strats)'!$A15,FALSE)</f>
        <v>-3.1502984368592108E-4</v>
      </c>
      <c r="K16" s="1">
        <f>SUMPRODUCT(B16:J16,'Weekly Analysis'!$C$47:$K$47)</f>
        <v>-1.4057038632244796E-2</v>
      </c>
      <c r="L16" s="1">
        <f t="array" ref="L16">SUMPRODUCT(C16:J16,'Weekly Analysis'!$D$48:$K$48)</f>
        <v>4.4238293771914497E-3</v>
      </c>
      <c r="N16" s="16">
        <f t="shared" si="4"/>
        <v>0.95624350894458254</v>
      </c>
      <c r="O16" s="11">
        <f>(N15-MAX(N$3:$N15))/MAX(N$3:$N15)</f>
        <v>-1.4991599130354296E-2</v>
      </c>
      <c r="P16" s="11">
        <f t="shared" si="6"/>
        <v>3.9139627973927338E-2</v>
      </c>
      <c r="Q16" s="11">
        <f>N16/N3-1</f>
        <v>-2.8837900274464534E-2</v>
      </c>
      <c r="S16" s="1">
        <f t="shared" si="5"/>
        <v>1.0063490644310291</v>
      </c>
      <c r="T16" s="11">
        <f>(S15-MAX($S$3:$S15))/MAX(S$3:$S15)</f>
        <v>-1.1748985199355126E-2</v>
      </c>
      <c r="U16" s="38">
        <f t="shared" si="7"/>
        <v>-7.3771313280408535E-3</v>
      </c>
      <c r="V16" s="11">
        <f t="shared" ref="V16:V63" si="10">S16/S3-1</f>
        <v>4.0810589810380549E-3</v>
      </c>
      <c r="X16" s="36">
        <v>39628</v>
      </c>
      <c r="Y16" s="38">
        <f t="shared" si="8"/>
        <v>-2.2559561458992069E-2</v>
      </c>
      <c r="Z16" s="38">
        <f t="shared" si="8"/>
        <v>-8.923002566197602E-3</v>
      </c>
      <c r="AA16" s="38">
        <f t="shared" si="8"/>
        <v>1.7687819667835389E-3</v>
      </c>
      <c r="AB16" s="38">
        <f t="shared" si="8"/>
        <v>1.3638853913360951E-2</v>
      </c>
      <c r="AC16" s="38">
        <f t="shared" si="8"/>
        <v>2.5184039954380639E-2</v>
      </c>
      <c r="AD16" s="38">
        <f t="shared" si="8"/>
        <v>-8.549931600546623E-4</v>
      </c>
      <c r="AE16" s="38">
        <f t="shared" si="8"/>
        <v>5.4756117068246457E-3</v>
      </c>
      <c r="AF16" s="38">
        <f t="shared" si="8"/>
        <v>5.3695297616165316E-3</v>
      </c>
      <c r="AG16" s="38">
        <f t="shared" si="8"/>
        <v>-1.1170760848654431E-3</v>
      </c>
      <c r="AH16" s="38">
        <f t="shared" si="8"/>
        <v>-1.967988682469524E-2</v>
      </c>
      <c r="AI16" s="38">
        <f t="shared" si="8"/>
        <v>5.347967177979817E-3</v>
      </c>
      <c r="AJ16" s="28"/>
      <c r="AK16" s="36">
        <v>39691</v>
      </c>
      <c r="AL16" s="38">
        <f t="shared" si="9"/>
        <v>5.2166024041733214E-3</v>
      </c>
      <c r="AM16" s="38">
        <f t="shared" si="9"/>
        <v>1.641496651658469E-3</v>
      </c>
      <c r="AN16" s="38">
        <f t="shared" si="9"/>
        <v>-7.5072523765251642E-4</v>
      </c>
      <c r="AO16" s="38">
        <f t="shared" si="9"/>
        <v>2.5136468513757841E-3</v>
      </c>
      <c r="AP16" s="38">
        <f t="shared" si="9"/>
        <v>2.2124051290675849E-3</v>
      </c>
      <c r="AQ16" s="38">
        <f t="shared" si="9"/>
        <v>-4.1062113814750436E-3</v>
      </c>
      <c r="AR16" s="38">
        <f t="shared" si="9"/>
        <v>1.4270979305699429E-3</v>
      </c>
      <c r="AS16" s="38">
        <f t="shared" si="9"/>
        <v>9.4953461392677241E-4</v>
      </c>
      <c r="AT16" s="38">
        <f t="shared" si="9"/>
        <v>-3.870618575431473E-3</v>
      </c>
      <c r="AU16" s="38">
        <f t="shared" si="9"/>
        <v>5.269981674359066E-3</v>
      </c>
      <c r="AV16" s="38">
        <f t="shared" si="9"/>
        <v>9.9132930344952917E-5</v>
      </c>
    </row>
    <row r="17" spans="1:48" x14ac:dyDescent="0.35">
      <c r="A17" s="2">
        <v>39558</v>
      </c>
      <c r="B17" s="1">
        <v>2.8178741625803031E-2</v>
      </c>
      <c r="C17" s="1">
        <v>-1.529839376182429E-2</v>
      </c>
      <c r="D17" s="1">
        <v>-3.1597158987433089E-3</v>
      </c>
      <c r="E17" s="1">
        <v>-1.0185086949392909E-2</v>
      </c>
      <c r="F17" s="1">
        <v>5.4999995724432597E-3</v>
      </c>
      <c r="G17" s="1">
        <v>-3.8997102785938149E-3</v>
      </c>
      <c r="H17" s="1">
        <v>-6.2903946612391515E-4</v>
      </c>
      <c r="I17" s="1">
        <v>3.3280067527783341E-3</v>
      </c>
      <c r="J17" s="16">
        <f>HLOOKUP($J$2,'Weekly Returns (strats)'!$D$1:$F$751,'Weekly Returns (strats)'!$A16,FALSE)</f>
        <v>-4.0776019479364933E-3</v>
      </c>
      <c r="K17" s="1">
        <f>SUMPRODUCT(B17:J17,'Weekly Analysis'!$C$47:$K$47)</f>
        <v>2.6124826981301662E-2</v>
      </c>
      <c r="L17" s="1">
        <f t="array" ref="L17">SUMPRODUCT(C17:J17,'Weekly Analysis'!$D$48:$K$48)</f>
        <v>-3.8144129112168256E-3</v>
      </c>
      <c r="N17" s="16">
        <f t="shared" si="4"/>
        <v>0.98122520516775258</v>
      </c>
      <c r="O17" s="11">
        <f>(N16-MAX(N$3:$N16))/MAX(N$3:$N16)</f>
        <v>-2.8837900274464562E-2</v>
      </c>
      <c r="P17" s="11">
        <f t="shared" si="6"/>
        <v>7.7421975920505925E-2</v>
      </c>
      <c r="Q17" s="11">
        <f t="shared" ref="Q17:Q80" si="11">N17/N4-1</f>
        <v>5.1755863059598006E-2</v>
      </c>
      <c r="S17" s="1">
        <f t="shared" si="5"/>
        <v>1.0025104335664723</v>
      </c>
      <c r="T17" s="11">
        <f>(S16-MAX($S$3:$S16))/MAX(S$3:$S16)</f>
        <v>-7.3771313280408639E-3</v>
      </c>
      <c r="U17" s="38">
        <f t="shared" si="7"/>
        <v>-4.5775719663858627E-3</v>
      </c>
      <c r="V17" s="11">
        <f t="shared" si="10"/>
        <v>-2.5869399961553352E-4</v>
      </c>
      <c r="X17" s="36">
        <v>39635</v>
      </c>
      <c r="Y17" s="38">
        <f t="shared" si="8"/>
        <v>-2.0923209663503251E-2</v>
      </c>
      <c r="Z17" s="38">
        <f t="shared" si="8"/>
        <v>-7.9536851687574961E-3</v>
      </c>
      <c r="AA17" s="38">
        <f t="shared" si="8"/>
        <v>4.2131572627113201E-4</v>
      </c>
      <c r="AB17" s="38">
        <f t="shared" si="8"/>
        <v>6.9505025602125681E-3</v>
      </c>
      <c r="AC17" s="38">
        <f t="shared" si="8"/>
        <v>-6.9345451536798595E-4</v>
      </c>
      <c r="AD17" s="38">
        <f t="shared" si="8"/>
        <v>3.4933706496460548E-3</v>
      </c>
      <c r="AE17" s="38">
        <f t="shared" si="8"/>
        <v>8.4785897217787287E-4</v>
      </c>
      <c r="AF17" s="38">
        <f t="shared" si="8"/>
        <v>-3.6624960781339588E-4</v>
      </c>
      <c r="AG17" s="38">
        <f t="shared" si="8"/>
        <v>-1.569909719947526E-3</v>
      </c>
      <c r="AH17" s="38">
        <f t="shared" si="8"/>
        <v>-2.081673747436253E-2</v>
      </c>
      <c r="AI17" s="38">
        <f t="shared" si="8"/>
        <v>1.9773406554705203E-4</v>
      </c>
      <c r="AJ17" s="28"/>
      <c r="AK17" s="36">
        <v>39705</v>
      </c>
      <c r="AL17" s="38">
        <f t="shared" si="9"/>
        <v>8.0735411670664892E-3</v>
      </c>
      <c r="AM17" s="38">
        <f t="shared" si="9"/>
        <v>2.087325815429342E-2</v>
      </c>
      <c r="AN17" s="38">
        <f t="shared" si="9"/>
        <v>-9.1324388542635138E-4</v>
      </c>
      <c r="AO17" s="38">
        <f t="shared" si="9"/>
        <v>-9.2264738783546241E-3</v>
      </c>
      <c r="AP17" s="38">
        <f t="shared" si="9"/>
        <v>-8.1435892929958894E-3</v>
      </c>
      <c r="AQ17" s="38">
        <f t="shared" si="9"/>
        <v>9.0736980469479089E-3</v>
      </c>
      <c r="AR17" s="38">
        <f t="shared" si="9"/>
        <v>7.1389824544685343E-3</v>
      </c>
      <c r="AS17" s="38">
        <f t="shared" si="9"/>
        <v>-6.3031266072534056E-3</v>
      </c>
      <c r="AT17" s="38">
        <f t="shared" si="9"/>
        <v>-1.3004084919559509E-2</v>
      </c>
      <c r="AU17" s="38">
        <f t="shared" si="9"/>
        <v>8.1054576839658613E-3</v>
      </c>
      <c r="AV17" s="38">
        <f t="shared" si="9"/>
        <v>5.9273531384549738E-5</v>
      </c>
    </row>
    <row r="18" spans="1:48" x14ac:dyDescent="0.35">
      <c r="A18" s="2">
        <v>39565</v>
      </c>
      <c r="B18" s="1">
        <v>7.9263787196883762E-3</v>
      </c>
      <c r="C18" s="1">
        <v>-7.6672963318754617E-3</v>
      </c>
      <c r="D18" s="1">
        <v>-6.4247196416766794E-4</v>
      </c>
      <c r="E18" s="1">
        <v>-1.0816077953716969E-3</v>
      </c>
      <c r="F18" s="1">
        <v>-2.5451075591488622E-3</v>
      </c>
      <c r="G18" s="1">
        <v>-5.4447374247700298E-3</v>
      </c>
      <c r="H18" s="1">
        <v>-7.5344357534334883E-4</v>
      </c>
      <c r="I18" s="1">
        <v>1.543210809311413E-3</v>
      </c>
      <c r="J18" s="16">
        <f>HLOOKUP($J$2,'Weekly Returns (strats)'!$D$1:$F$751,'Weekly Returns (strats)'!$A17,FALSE)</f>
        <v>-5.6128684194238776E-3</v>
      </c>
      <c r="K18" s="1">
        <f>SUMPRODUCT(B18:J18,'Weekly Analysis'!$C$47:$K$47)</f>
        <v>6.4653461534874539E-3</v>
      </c>
      <c r="L18" s="1">
        <f t="array" ref="L18">SUMPRODUCT(C18:J18,'Weekly Analysis'!$D$48:$K$48)</f>
        <v>-2.7133461943731419E-3</v>
      </c>
      <c r="N18" s="16">
        <f t="shared" si="4"/>
        <v>0.98756916577368881</v>
      </c>
      <c r="O18" s="11">
        <f>(N17-MAX(N$3:$N17))/MAX(N$3:$N17)</f>
        <v>-3.4664584483372896E-3</v>
      </c>
      <c r="P18" s="11">
        <f t="shared" si="6"/>
        <v>5.5013855663845757E-2</v>
      </c>
      <c r="Q18" s="11">
        <f t="shared" si="11"/>
        <v>5.9494848613936169E-2</v>
      </c>
      <c r="S18" s="1">
        <f t="shared" si="5"/>
        <v>0.9997902756967354</v>
      </c>
      <c r="T18" s="11">
        <f>(S17-MAX($S$3:$S17))/MAX(S$3:$S17)</f>
        <v>-1.11634048142724E-2</v>
      </c>
      <c r="U18" s="38">
        <f t="shared" si="7"/>
        <v>-7.1225594364162648E-3</v>
      </c>
      <c r="V18" s="11">
        <f t="shared" si="10"/>
        <v>-4.4663633524965052E-3</v>
      </c>
      <c r="X18" s="36">
        <v>39642</v>
      </c>
      <c r="Y18" s="38">
        <f t="shared" si="8"/>
        <v>-1.630315047367259E-2</v>
      </c>
      <c r="Z18" s="38">
        <f t="shared" si="8"/>
        <v>-7.2917861481802682E-4</v>
      </c>
      <c r="AA18" s="38">
        <f t="shared" si="8"/>
        <v>2.009053456080379E-3</v>
      </c>
      <c r="AB18" s="38">
        <f t="shared" si="8"/>
        <v>9.2473138530786425E-3</v>
      </c>
      <c r="AC18" s="38">
        <f t="shared" si="8"/>
        <v>-9.5881526317628581E-3</v>
      </c>
      <c r="AD18" s="38">
        <f t="shared" si="8"/>
        <v>6.561126828387609E-3</v>
      </c>
      <c r="AE18" s="38">
        <f t="shared" si="8"/>
        <v>7.2319355511514249E-3</v>
      </c>
      <c r="AF18" s="38">
        <f t="shared" si="8"/>
        <v>-1.8766677714339151E-3</v>
      </c>
      <c r="AG18" s="38">
        <f t="shared" si="8"/>
        <v>3.626275387530908E-3</v>
      </c>
      <c r="AH18" s="38">
        <f t="shared" si="8"/>
        <v>-1.5553390468664495E-2</v>
      </c>
      <c r="AI18" s="38">
        <f t="shared" si="8"/>
        <v>1.3924114378721763E-3</v>
      </c>
      <c r="AJ18" s="28"/>
      <c r="AK18" s="36">
        <v>39712</v>
      </c>
      <c r="AL18" s="38">
        <f t="shared" si="9"/>
        <v>1.4273253508843009E-3</v>
      </c>
      <c r="AM18" s="38">
        <f t="shared" si="9"/>
        <v>2.5078177693298231E-2</v>
      </c>
      <c r="AN18" s="38">
        <f t="shared" si="9"/>
        <v>-2.0029530190300848E-3</v>
      </c>
      <c r="AO18" s="38">
        <f t="shared" si="9"/>
        <v>-6.1211731004299219E-3</v>
      </c>
      <c r="AP18" s="38">
        <f t="shared" si="9"/>
        <v>-5.641075215955282E-3</v>
      </c>
      <c r="AQ18" s="38">
        <f t="shared" si="9"/>
        <v>8.3019014659562185E-3</v>
      </c>
      <c r="AR18" s="38">
        <f t="shared" si="9"/>
        <v>-2.0106939805653029E-4</v>
      </c>
      <c r="AS18" s="38">
        <f t="shared" si="9"/>
        <v>-2.0522435657714611E-2</v>
      </c>
      <c r="AT18" s="38">
        <f t="shared" si="9"/>
        <v>-3.7552787860170018E-3</v>
      </c>
      <c r="AU18" s="38">
        <f t="shared" si="9"/>
        <v>1.170694363872331E-3</v>
      </c>
      <c r="AV18" s="38">
        <f t="shared" si="9"/>
        <v>-4.7660040445080074E-4</v>
      </c>
    </row>
    <row r="19" spans="1:48" x14ac:dyDescent="0.35">
      <c r="A19" s="2">
        <v>39572</v>
      </c>
      <c r="B19" s="1">
        <v>1.172942352549144E-2</v>
      </c>
      <c r="C19" s="1">
        <v>-6.2705208121838218E-3</v>
      </c>
      <c r="D19" s="1">
        <v>-1.02272542615256E-3</v>
      </c>
      <c r="E19" s="1">
        <v>-2.7118247263787638E-3</v>
      </c>
      <c r="F19" s="1">
        <v>-8.3950042382309516E-3</v>
      </c>
      <c r="G19" s="1">
        <v>6.7495775189483354E-3</v>
      </c>
      <c r="H19" s="1">
        <v>-7.9913956173316425E-4</v>
      </c>
      <c r="I19" s="1">
        <v>3.9340860760799226E-3</v>
      </c>
      <c r="J19" s="16">
        <f>HLOOKUP($J$2,'Weekly Returns (strats)'!$D$1:$F$751,'Weekly Returns (strats)'!$A18,FALSE)</f>
        <v>9.9677230229988645E-4</v>
      </c>
      <c r="K19" s="1">
        <f>SUMPRODUCT(B19:J19,'Weekly Analysis'!$C$47:$K$47)</f>
        <v>1.1139154932896108E-2</v>
      </c>
      <c r="L19" s="1">
        <f t="array" ref="L19">SUMPRODUCT(C19:J19,'Weekly Analysis'!$D$48:$K$48)</f>
        <v>-1.0962131005341892E-3</v>
      </c>
      <c r="N19" s="16">
        <f t="shared" si="4"/>
        <v>0.9985698517181929</v>
      </c>
      <c r="O19" s="11">
        <f>(N18-MAX(N$3:$N18))/MAX(N$3:$N18)</f>
        <v>0</v>
      </c>
      <c r="P19" s="11">
        <f t="shared" si="6"/>
        <v>2.9583895238395996E-2</v>
      </c>
      <c r="Q19" s="11">
        <f t="shared" si="11"/>
        <v>4.208695082480407E-2</v>
      </c>
      <c r="S19" s="1">
        <f t="shared" si="5"/>
        <v>0.99869429249872999</v>
      </c>
      <c r="T19" s="11">
        <f>(S18-MAX($S$3:$S18))/MAX(S$3:$S18)</f>
        <v>-1.3846460826676428E-2</v>
      </c>
      <c r="U19" s="38">
        <f t="shared" si="7"/>
        <v>-3.216298297191611E-3</v>
      </c>
      <c r="V19" s="11">
        <f t="shared" si="10"/>
        <v>1.9338342919050788E-4</v>
      </c>
      <c r="X19" s="36">
        <v>39656</v>
      </c>
      <c r="Y19" s="38">
        <f t="shared" si="8"/>
        <v>-8.1372984169270079E-4</v>
      </c>
      <c r="Z19" s="38">
        <f t="shared" si="8"/>
        <v>-1.034293816938792E-2</v>
      </c>
      <c r="AA19" s="38">
        <f t="shared" si="8"/>
        <v>-2.049901032209589E-3</v>
      </c>
      <c r="AB19" s="38">
        <f t="shared" si="8"/>
        <v>5.8417220461919328E-3</v>
      </c>
      <c r="AC19" s="38">
        <f t="shared" si="8"/>
        <v>-5.2344085621457764E-3</v>
      </c>
      <c r="AD19" s="38">
        <f t="shared" si="8"/>
        <v>6.1830051179896373E-3</v>
      </c>
      <c r="AE19" s="38">
        <f t="shared" si="8"/>
        <v>-2.3650630683484941E-3</v>
      </c>
      <c r="AF19" s="38">
        <f t="shared" si="8"/>
        <v>2.998308346667367E-3</v>
      </c>
      <c r="AG19" s="38">
        <f t="shared" si="8"/>
        <v>-1.627787172828743E-3</v>
      </c>
      <c r="AH19" s="38">
        <f t="shared" si="8"/>
        <v>-1.1615642158810269E-3</v>
      </c>
      <c r="AI19" s="38">
        <f t="shared" si="8"/>
        <v>-6.4597812349260575E-4</v>
      </c>
      <c r="AJ19" s="28"/>
      <c r="AK19" s="36">
        <v>39740</v>
      </c>
      <c r="AL19" s="38">
        <f t="shared" si="9"/>
        <v>3.6125713007493683E-2</v>
      </c>
      <c r="AM19" s="38">
        <f t="shared" si="9"/>
        <v>0.12728254120197049</v>
      </c>
      <c r="AN19" s="38">
        <f t="shared" si="9"/>
        <v>6.4545505455829932E-2</v>
      </c>
      <c r="AO19" s="38">
        <f t="shared" si="9"/>
        <v>-7.6588697992134858E-3</v>
      </c>
      <c r="AP19" s="38">
        <f t="shared" si="9"/>
        <v>1.903000012271935E-2</v>
      </c>
      <c r="AQ19" s="38">
        <f t="shared" si="9"/>
        <v>1.305684252032013E-2</v>
      </c>
      <c r="AR19" s="38">
        <f t="shared" si="9"/>
        <v>7.7789295820367421E-2</v>
      </c>
      <c r="AS19" s="38">
        <f t="shared" si="9"/>
        <v>1.0526713636474391E-2</v>
      </c>
      <c r="AT19" s="38">
        <f t="shared" si="9"/>
        <v>5.7201568560542933E-2</v>
      </c>
      <c r="AU19" s="38">
        <f t="shared" si="9"/>
        <v>5.8507806679603036E-2</v>
      </c>
      <c r="AV19" s="38">
        <f t="shared" si="9"/>
        <v>4.1566745391060228E-2</v>
      </c>
    </row>
    <row r="20" spans="1:48" x14ac:dyDescent="0.35">
      <c r="A20" s="2">
        <v>39579</v>
      </c>
      <c r="B20" s="1">
        <v>-1.053949015216382E-2</v>
      </c>
      <c r="C20" s="1">
        <v>3.2340613828236719E-3</v>
      </c>
      <c r="D20" s="1">
        <v>3.9039585529732079E-4</v>
      </c>
      <c r="E20" s="1">
        <v>3.0713251692162662E-3</v>
      </c>
      <c r="F20" s="1">
        <v>-1.9492508782451549E-4</v>
      </c>
      <c r="G20" s="1">
        <v>-3.4174975876499758E-4</v>
      </c>
      <c r="H20" s="1">
        <v>3.9838388248334411E-3</v>
      </c>
      <c r="I20" s="1">
        <v>2.8535556860325162E-3</v>
      </c>
      <c r="J20" s="16">
        <f>HLOOKUP($J$2,'Weekly Returns (strats)'!$D$1:$F$751,'Weekly Returns (strats)'!$A19,FALSE)</f>
        <v>2.1503181960285112E-3</v>
      </c>
      <c r="K20" s="1">
        <f>SUMPRODUCT(B20:J20,'Weekly Analysis'!$C$47:$K$47)</f>
        <v>-9.6793839202540342E-3</v>
      </c>
      <c r="L20" s="1">
        <f t="array" ref="L20">SUMPRODUCT(C20:J20,'Weekly Analysis'!$D$48:$K$48)</f>
        <v>1.5973401449753152E-3</v>
      </c>
      <c r="N20" s="16">
        <f t="shared" si="4"/>
        <v>0.9889043107522214</v>
      </c>
      <c r="O20" s="11">
        <f>(N19-MAX(N$3:$N19))/MAX(N$3:$N19)</f>
        <v>0</v>
      </c>
      <c r="P20" s="11">
        <f t="shared" si="6"/>
        <v>3.4155318705051396E-2</v>
      </c>
      <c r="Q20" s="11">
        <f t="shared" si="11"/>
        <v>7.6442065994440922E-2</v>
      </c>
      <c r="S20" s="1">
        <f t="shared" si="5"/>
        <v>1.000289546984696</v>
      </c>
      <c r="T20" s="11">
        <f>(S19-MAX($S$3:$S19))/MAX(S$3:$S19)</f>
        <v>-1.4927495255456344E-2</v>
      </c>
      <c r="U20" s="38">
        <f t="shared" si="7"/>
        <v>-6.0212879014888143E-3</v>
      </c>
      <c r="V20" s="11">
        <f t="shared" si="10"/>
        <v>-6.3390273463107549E-3</v>
      </c>
      <c r="X20" s="36">
        <v>39663</v>
      </c>
      <c r="Y20" s="38">
        <f t="shared" si="8"/>
        <v>-4.8123195380174177E-3</v>
      </c>
      <c r="Z20" s="38">
        <f t="shared" si="8"/>
        <v>1.9335971512468571E-3</v>
      </c>
      <c r="AA20" s="38">
        <f t="shared" si="8"/>
        <v>-1.2252955923166551E-3</v>
      </c>
      <c r="AB20" s="38">
        <f t="shared" si="8"/>
        <v>-2.648354303343647E-3</v>
      </c>
      <c r="AC20" s="38">
        <f t="shared" si="8"/>
        <v>-1.8089797619400879E-3</v>
      </c>
      <c r="AD20" s="38">
        <f t="shared" si="8"/>
        <v>1.352490346355095E-3</v>
      </c>
      <c r="AE20" s="38">
        <f t="shared" si="8"/>
        <v>1.801892860424426E-3</v>
      </c>
      <c r="AF20" s="38">
        <f t="shared" si="8"/>
        <v>1.3827418643885809E-3</v>
      </c>
      <c r="AG20" s="38">
        <f t="shared" si="8"/>
        <v>3.2588669643633938E-3</v>
      </c>
      <c r="AH20" s="38">
        <f t="shared" si="8"/>
        <v>-4.7538747300482805E-3</v>
      </c>
      <c r="AI20" s="38">
        <f t="shared" si="8"/>
        <v>1.0854035765696894E-4</v>
      </c>
      <c r="AJ20" s="28"/>
      <c r="AK20" s="36">
        <v>39754</v>
      </c>
      <c r="AL20" s="38">
        <f t="shared" si="9"/>
        <v>0.1074311490978159</v>
      </c>
      <c r="AM20" s="38">
        <f t="shared" si="9"/>
        <v>9.7904627898987018E-2</v>
      </c>
      <c r="AN20" s="38">
        <f t="shared" si="9"/>
        <v>4.0921040325079261E-3</v>
      </c>
      <c r="AO20" s="38">
        <f t="shared" si="9"/>
        <v>-1.524715585378666E-2</v>
      </c>
      <c r="AP20" s="38">
        <f t="shared" si="9"/>
        <v>-3.767591100921985E-3</v>
      </c>
      <c r="AQ20" s="38">
        <f t="shared" si="9"/>
        <v>1.243367527414185E-2</v>
      </c>
      <c r="AR20" s="38">
        <f t="shared" si="9"/>
        <v>5.2378823315657019E-2</v>
      </c>
      <c r="AS20" s="38">
        <f t="shared" si="9"/>
        <v>-7.0701644554249654E-5</v>
      </c>
      <c r="AT20" s="38">
        <f t="shared" si="9"/>
        <v>2.7550989113998E-2</v>
      </c>
      <c r="AU20" s="38">
        <f t="shared" si="9"/>
        <v>0.11691100948246314</v>
      </c>
      <c r="AV20" s="38">
        <f t="shared" si="9"/>
        <v>1.760545500005916E-2</v>
      </c>
    </row>
    <row r="21" spans="1:48" x14ac:dyDescent="0.35">
      <c r="A21" s="2">
        <v>39586</v>
      </c>
      <c r="B21" s="1">
        <v>3.0357499500698989E-2</v>
      </c>
      <c r="C21" s="1">
        <v>5.6281420605166499E-3</v>
      </c>
      <c r="D21" s="1">
        <v>-1.2703239122724419E-3</v>
      </c>
      <c r="E21" s="1">
        <v>-4.1540711847877221E-3</v>
      </c>
      <c r="F21" s="1">
        <v>1.5844757460329172E-2</v>
      </c>
      <c r="G21" s="1">
        <v>-3.5694894121905958E-3</v>
      </c>
      <c r="H21" s="1">
        <v>-2.6709702088412168E-4</v>
      </c>
      <c r="I21" s="1">
        <v>-2.8180194635019081E-5</v>
      </c>
      <c r="J21" s="16">
        <f>HLOOKUP($J$2,'Weekly Returns (strats)'!$D$1:$F$751,'Weekly Returns (strats)'!$A20,FALSE)</f>
        <v>-1.4094570046911949E-3</v>
      </c>
      <c r="K21" s="1">
        <f>SUMPRODUCT(B21:J21,'Weekly Analysis'!$C$47:$K$47)</f>
        <v>3.1231480353108621E-2</v>
      </c>
      <c r="L21" s="1">
        <f t="array" ref="L21">SUMPRODUCT(C21:J21,'Weekly Analysis'!$D$48:$K$48)</f>
        <v>1.6231072973321864E-3</v>
      </c>
      <c r="N21" s="16">
        <f t="shared" si="4"/>
        <v>1.0197892563045838</v>
      </c>
      <c r="O21" s="11">
        <f>(N20-MAX(N$3:$N20))/MAX(N$3:$N20)</f>
        <v>-9.6793839202539995E-3</v>
      </c>
      <c r="P21" s="11">
        <f t="shared" si="6"/>
        <v>3.9301936939378113E-2</v>
      </c>
      <c r="Q21" s="11">
        <f t="shared" si="11"/>
        <v>8.8695954551198941E-2</v>
      </c>
      <c r="S21" s="1">
        <f t="shared" si="5"/>
        <v>1.0019131242478521</v>
      </c>
      <c r="T21" s="11">
        <f>(S20-MAX($S$3:$S20))/MAX(S$3:$S20)</f>
        <v>-1.335399939791646E-2</v>
      </c>
      <c r="U21" s="38">
        <f t="shared" si="7"/>
        <v>-5.9581356823912301E-4</v>
      </c>
      <c r="V21" s="11">
        <f t="shared" si="10"/>
        <v>-4.3241130958313612E-3</v>
      </c>
      <c r="X21" s="36">
        <v>39677</v>
      </c>
      <c r="Y21" s="38">
        <f t="shared" si="8"/>
        <v>-1.1233447403660061E-2</v>
      </c>
      <c r="Z21" s="38">
        <f t="shared" si="8"/>
        <v>6.233088983132129E-3</v>
      </c>
      <c r="AA21" s="38">
        <f t="shared" si="8"/>
        <v>-4.6475664026202068E-4</v>
      </c>
      <c r="AB21" s="38">
        <f t="shared" si="8"/>
        <v>-1.8139950185630531E-3</v>
      </c>
      <c r="AC21" s="38">
        <f t="shared" si="8"/>
        <v>-1.9475042418668821E-3</v>
      </c>
      <c r="AD21" s="38">
        <f t="shared" si="8"/>
        <v>-1.5640579483472421E-3</v>
      </c>
      <c r="AE21" s="38">
        <f t="shared" si="8"/>
        <v>1.830602148518157E-4</v>
      </c>
      <c r="AF21" s="38">
        <f t="shared" si="8"/>
        <v>1.3327368755982061E-3</v>
      </c>
      <c r="AG21" s="38">
        <f t="shared" si="8"/>
        <v>3.3864383548734001E-3</v>
      </c>
      <c r="AH21" s="38">
        <f t="shared" si="8"/>
        <v>-1.0972039166677347E-2</v>
      </c>
      <c r="AI21" s="38">
        <f t="shared" si="8"/>
        <v>4.8547244011075505E-4</v>
      </c>
      <c r="AJ21" s="28"/>
      <c r="AK21" s="36">
        <v>39782</v>
      </c>
      <c r="AL21" s="38">
        <f t="shared" si="9"/>
        <v>0.12420998323229709</v>
      </c>
      <c r="AM21" s="38">
        <f t="shared" si="9"/>
        <v>2.295976788977061E-2</v>
      </c>
      <c r="AN21" s="38">
        <f t="shared" si="9"/>
        <v>-5.2461149094875648E-2</v>
      </c>
      <c r="AO21" s="38">
        <f t="shared" si="9"/>
        <v>-1.132263620705265E-2</v>
      </c>
      <c r="AP21" s="38">
        <f t="shared" si="9"/>
        <v>-5.897169859324073E-2</v>
      </c>
      <c r="AQ21" s="38">
        <f t="shared" si="9"/>
        <v>-1.7478023955173061E-3</v>
      </c>
      <c r="AR21" s="38">
        <f t="shared" si="9"/>
        <v>-3.001005844864002E-2</v>
      </c>
      <c r="AS21" s="38">
        <f t="shared" si="9"/>
        <v>-9.5890410958809902E-5</v>
      </c>
      <c r="AT21" s="38">
        <f t="shared" si="9"/>
        <v>-1.686664951773598E-2</v>
      </c>
      <c r="AU21" s="38">
        <f t="shared" si="9"/>
        <v>0.11415686512024928</v>
      </c>
      <c r="AV21" s="38">
        <f t="shared" si="9"/>
        <v>-1.8670076493803062E-2</v>
      </c>
    </row>
    <row r="22" spans="1:48" x14ac:dyDescent="0.35">
      <c r="A22" s="2">
        <v>39593</v>
      </c>
      <c r="B22" s="1">
        <v>-2.3454157782516138E-2</v>
      </c>
      <c r="C22" s="1">
        <v>2.1963636363635519E-3</v>
      </c>
      <c r="D22" s="1">
        <v>1.9964365337710181E-3</v>
      </c>
      <c r="E22" s="1">
        <v>6.4725235987626029E-3</v>
      </c>
      <c r="F22" s="1">
        <v>-4.1406824382742898E-3</v>
      </c>
      <c r="G22" s="1">
        <v>-1.9172746445483829E-4</v>
      </c>
      <c r="H22" s="1">
        <v>-1.3536531291979961E-3</v>
      </c>
      <c r="I22" s="1">
        <v>5.5236930630098158E-4</v>
      </c>
      <c r="J22" s="16">
        <f>HLOOKUP($J$2,'Weekly Returns (strats)'!$D$1:$F$751,'Weekly Returns (strats)'!$A21,FALSE)</f>
        <v>2.4830122553798351E-3</v>
      </c>
      <c r="K22" s="1">
        <f>SUMPRODUCT(B22:J22,'Weekly Analysis'!$C$47:$K$47)</f>
        <v>-2.2816658924723662E-2</v>
      </c>
      <c r="L22" s="1">
        <f t="array" ref="L22">SUMPRODUCT(C22:J22,'Weekly Analysis'!$D$48:$K$48)</f>
        <v>1.1839264501860283E-3</v>
      </c>
      <c r="N22" s="16">
        <f t="shared" si="4"/>
        <v>0.99652107266838463</v>
      </c>
      <c r="O22" s="11">
        <f>(N21-MAX(N$3:$N21))/MAX(N$3:$N21)</f>
        <v>0</v>
      </c>
      <c r="P22" s="11">
        <f t="shared" si="6"/>
        <v>9.0645872764594237E-3</v>
      </c>
      <c r="Q22" s="11">
        <f t="shared" si="11"/>
        <v>5.6512801948164659E-2</v>
      </c>
      <c r="S22" s="1">
        <f t="shared" si="5"/>
        <v>1.0030993156964376</v>
      </c>
      <c r="T22" s="11">
        <f>(S21-MAX($S$3:$S21))/MAX(S$3:$S21)</f>
        <v>-1.1752567074455475E-2</v>
      </c>
      <c r="U22" s="38">
        <f t="shared" si="7"/>
        <v>3.309734131387021E-3</v>
      </c>
      <c r="V22" s="11">
        <f t="shared" si="10"/>
        <v>-1.523466656893957E-3</v>
      </c>
      <c r="X22" s="36">
        <v>39684</v>
      </c>
      <c r="Y22" s="38">
        <f t="shared" si="8"/>
        <v>-4.8152885411179014E-3</v>
      </c>
      <c r="Z22" s="38">
        <f t="shared" si="8"/>
        <v>-5.933444818843947E-3</v>
      </c>
      <c r="AA22" s="38">
        <f t="shared" si="8"/>
        <v>-1.0688200802385639E-3</v>
      </c>
      <c r="AB22" s="38">
        <f t="shared" si="8"/>
        <v>3.9170637087815319E-3</v>
      </c>
      <c r="AC22" s="38">
        <f t="shared" si="8"/>
        <v>3.147762092873959E-2</v>
      </c>
      <c r="AD22" s="38">
        <f t="shared" si="8"/>
        <v>-3.338620298028339E-3</v>
      </c>
      <c r="AE22" s="38">
        <f t="shared" si="8"/>
        <v>-4.1571895926773022E-4</v>
      </c>
      <c r="AF22" s="38">
        <f t="shared" si="8"/>
        <v>6.7489138412479832E-4</v>
      </c>
      <c r="AG22" s="38">
        <f t="shared" si="8"/>
        <v>-1.900781680831853E-3</v>
      </c>
      <c r="AH22" s="38">
        <f t="shared" si="8"/>
        <v>-2.9378142930992423E-3</v>
      </c>
      <c r="AI22" s="38">
        <f t="shared" si="8"/>
        <v>3.48673788917751E-3</v>
      </c>
      <c r="AJ22" s="28"/>
      <c r="AK22" s="36">
        <v>39796</v>
      </c>
      <c r="AL22" s="38">
        <f t="shared" si="9"/>
        <v>4.9758454106280332E-2</v>
      </c>
      <c r="AM22" s="38">
        <f t="shared" si="9"/>
        <v>5.9156358709187007E-3</v>
      </c>
      <c r="AN22" s="38">
        <f t="shared" si="9"/>
        <v>-1.891088712757483E-2</v>
      </c>
      <c r="AO22" s="38">
        <f t="shared" si="9"/>
        <v>-1.139360304319492E-3</v>
      </c>
      <c r="AP22" s="38">
        <f t="shared" si="9"/>
        <v>1.983067827464054E-2</v>
      </c>
      <c r="AQ22" s="38">
        <f t="shared" si="9"/>
        <v>1.083858223373557E-2</v>
      </c>
      <c r="AR22" s="38">
        <f t="shared" si="9"/>
        <v>1.1619925516277441E-3</v>
      </c>
      <c r="AS22" s="38">
        <f t="shared" si="9"/>
        <v>-9.5890410959031946E-5</v>
      </c>
      <c r="AT22" s="38">
        <f t="shared" si="9"/>
        <v>-1.4286416189487011E-2</v>
      </c>
      <c r="AU22" s="38">
        <f t="shared" si="9"/>
        <v>5.0132171552258117E-2</v>
      </c>
      <c r="AV22" s="38">
        <f t="shared" si="9"/>
        <v>6.9404668538731139E-4</v>
      </c>
    </row>
    <row r="23" spans="1:48" x14ac:dyDescent="0.35">
      <c r="A23" s="2">
        <v>39600</v>
      </c>
      <c r="B23" s="1">
        <v>5.6900886595210309E-3</v>
      </c>
      <c r="C23" s="1">
        <v>-7.3851780648487297E-3</v>
      </c>
      <c r="D23" s="1">
        <v>-5.2208105305809882E-3</v>
      </c>
      <c r="E23" s="1">
        <v>-3.3370628009921082E-3</v>
      </c>
      <c r="F23" s="1">
        <v>-6.9266312374665403E-3</v>
      </c>
      <c r="G23" s="1">
        <v>-1.2111425111022141E-3</v>
      </c>
      <c r="H23" s="1">
        <v>-9.6404859105281293E-4</v>
      </c>
      <c r="I23" s="1">
        <v>4.6711514532875587E-3</v>
      </c>
      <c r="J23" s="16">
        <f>HLOOKUP($J$2,'Weekly Returns (strats)'!$D$1:$F$751,'Weekly Returns (strats)'!$A22,FALSE)</f>
        <v>-1.360068160495165E-3</v>
      </c>
      <c r="K23" s="1">
        <f>SUMPRODUCT(B23:J23,'Weekly Analysis'!$C$47:$K$47)</f>
        <v>4.0257869247241809E-3</v>
      </c>
      <c r="L23" s="1">
        <f t="array" ref="L23">SUMPRODUCT(C23:J23,'Weekly Analysis'!$D$48:$K$48)</f>
        <v>-3.0908460789084357E-3</v>
      </c>
      <c r="N23" s="16">
        <f t="shared" si="4"/>
        <v>1.0005328541729452</v>
      </c>
      <c r="O23" s="11">
        <f>(N22-MAX(N$3:$N22))/MAX(N$3:$N22)</f>
        <v>-2.2816658924723576E-2</v>
      </c>
      <c r="P23" s="11">
        <f t="shared" si="6"/>
        <v>1.9658138600666675E-3</v>
      </c>
      <c r="Q23" s="11">
        <f t="shared" si="11"/>
        <v>5.2546436286985188E-2</v>
      </c>
      <c r="S23" s="1">
        <f t="shared" si="5"/>
        <v>0.99999889010976162</v>
      </c>
      <c r="T23" s="11">
        <f>(S22-MAX($S$3:$S22))/MAX(S$3:$S22)</f>
        <v>-1.0582554799286471E-2</v>
      </c>
      <c r="U23" s="38">
        <f t="shared" si="7"/>
        <v>1.3063032609983427E-3</v>
      </c>
      <c r="V23" s="11">
        <f t="shared" si="10"/>
        <v>-7.5295876545764528E-3</v>
      </c>
      <c r="X23" s="36">
        <v>39698</v>
      </c>
      <c r="Y23" s="38">
        <f t="shared" ref="Y23:AI32" si="12">VLOOKUP($X23,$A$3:$L$751,Y$1,FALSE)</f>
        <v>-5.9115523465704027E-2</v>
      </c>
      <c r="Z23" s="38">
        <f t="shared" si="12"/>
        <v>-5.5496765481873878E-3</v>
      </c>
      <c r="AA23" s="38">
        <f t="shared" si="12"/>
        <v>3.216424893747627E-3</v>
      </c>
      <c r="AB23" s="38">
        <f t="shared" si="12"/>
        <v>1.198473139606704E-2</v>
      </c>
      <c r="AC23" s="38">
        <f t="shared" si="12"/>
        <v>-2.108336512040487E-3</v>
      </c>
      <c r="AD23" s="38">
        <f t="shared" si="12"/>
        <v>5.5632823365785464E-3</v>
      </c>
      <c r="AE23" s="38">
        <f t="shared" si="12"/>
        <v>2.7196583521076349E-3</v>
      </c>
      <c r="AF23" s="38">
        <f t="shared" si="12"/>
        <v>-2.4758525066164161E-3</v>
      </c>
      <c r="AG23" s="38">
        <f t="shared" si="12"/>
        <v>1.505620498703375E-2</v>
      </c>
      <c r="AH23" s="38">
        <f t="shared" si="12"/>
        <v>-5.7604546822278675E-2</v>
      </c>
      <c r="AI23" s="38">
        <f t="shared" si="12"/>
        <v>2.8060994806470871E-3</v>
      </c>
      <c r="AJ23" s="28"/>
      <c r="AK23" s="36">
        <v>39803</v>
      </c>
      <c r="AL23" s="38">
        <f t="shared" ref="AL23:AV32" si="13">VLOOKUP($AK23,$A$3:$L$751,AL$1,FALSE)</f>
        <v>2.7381500230096559E-2</v>
      </c>
      <c r="AM23" s="38">
        <f t="shared" si="13"/>
        <v>-7.2803639374688256E-2</v>
      </c>
      <c r="AN23" s="38">
        <f t="shared" si="13"/>
        <v>-1.7151734007607718E-2</v>
      </c>
      <c r="AO23" s="38">
        <f t="shared" si="13"/>
        <v>1.6300398311087649E-2</v>
      </c>
      <c r="AP23" s="38">
        <f t="shared" si="13"/>
        <v>-4.8017095277321488E-2</v>
      </c>
      <c r="AQ23" s="38">
        <f t="shared" si="13"/>
        <v>-2.7770159078441829E-3</v>
      </c>
      <c r="AR23" s="38">
        <f t="shared" si="13"/>
        <v>3.2093461678440287E-2</v>
      </c>
      <c r="AS23" s="38">
        <f t="shared" si="13"/>
        <v>9.467280328028238E-4</v>
      </c>
      <c r="AT23" s="38">
        <f t="shared" si="13"/>
        <v>4.6157620732452109E-3</v>
      </c>
      <c r="AU23" s="38">
        <f t="shared" si="13"/>
        <v>1.8346189055539603E-2</v>
      </c>
      <c r="AV23" s="38">
        <f t="shared" si="13"/>
        <v>-1.6779863609891491E-2</v>
      </c>
    </row>
    <row r="24" spans="1:48" x14ac:dyDescent="0.35">
      <c r="A24" s="2">
        <v>39607</v>
      </c>
      <c r="B24" s="1">
        <v>-1.9013157894736791E-2</v>
      </c>
      <c r="C24" s="1">
        <v>1.4892621510789629E-2</v>
      </c>
      <c r="D24" s="1">
        <v>1.274025799022471E-3</v>
      </c>
      <c r="E24" s="1">
        <v>3.0749106811658322E-3</v>
      </c>
      <c r="F24" s="1">
        <v>2.1526976526681531E-2</v>
      </c>
      <c r="G24" s="1">
        <v>7.5788197251402956E-4</v>
      </c>
      <c r="H24" s="1">
        <v>1.132793120555653E-2</v>
      </c>
      <c r="I24" s="1">
        <v>3.171293637610928E-3</v>
      </c>
      <c r="J24" s="16">
        <f>HLOOKUP($J$2,'Weekly Returns (strats)'!$D$1:$F$751,'Weekly Returns (strats)'!$A23,FALSE)</f>
        <v>-1.926399135360191E-3</v>
      </c>
      <c r="K24" s="1">
        <f>SUMPRODUCT(B24:J24,'Weekly Analysis'!$C$47:$K$47)</f>
        <v>-1.540661944771763E-2</v>
      </c>
      <c r="L24" s="1">
        <f t="array" ref="L24">SUMPRODUCT(C24:J24,'Weekly Analysis'!$D$48:$K$48)</f>
        <v>6.6978571158927249E-3</v>
      </c>
      <c r="N24" s="16">
        <f t="shared" si="4"/>
        <v>0.98511802524376391</v>
      </c>
      <c r="O24" s="11">
        <f>(N23-MAX(N$3:$N23))/MAX(N$3:$N23)</f>
        <v>-1.8882727007164334E-2</v>
      </c>
      <c r="P24" s="11">
        <f t="shared" si="6"/>
        <v>-3.8287683320719079E-3</v>
      </c>
      <c r="Q24" s="11">
        <f t="shared" si="11"/>
        <v>6.9309404871244373E-2</v>
      </c>
      <c r="S24" s="1">
        <f t="shared" si="5"/>
        <v>1.0066967397917681</v>
      </c>
      <c r="T24" s="11">
        <f>(S23-MAX($S$3:$S23))/MAX(S$3:$S23)</f>
        <v>-1.3640691830188635E-2</v>
      </c>
      <c r="U24" s="38">
        <f t="shared" si="7"/>
        <v>6.4053381607216409E-3</v>
      </c>
      <c r="V24" s="11">
        <f t="shared" si="10"/>
        <v>-1.3093645366270001E-3</v>
      </c>
      <c r="X24" s="36">
        <v>39719</v>
      </c>
      <c r="Y24" s="38">
        <f t="shared" si="12"/>
        <v>-2.6842980441840188E-2</v>
      </c>
      <c r="Z24" s="38">
        <f t="shared" si="12"/>
        <v>1.695201855209039E-2</v>
      </c>
      <c r="AA24" s="38">
        <f t="shared" si="12"/>
        <v>1.810396696530869E-2</v>
      </c>
      <c r="AB24" s="38">
        <f t="shared" si="12"/>
        <v>5.0416381099018803E-3</v>
      </c>
      <c r="AC24" s="38">
        <f t="shared" si="12"/>
        <v>5.7378749259238918E-3</v>
      </c>
      <c r="AD24" s="38">
        <f t="shared" si="12"/>
        <v>-9.2844333892520003E-3</v>
      </c>
      <c r="AE24" s="38">
        <f t="shared" si="12"/>
        <v>3.189547384571334E-3</v>
      </c>
      <c r="AF24" s="38">
        <f t="shared" si="12"/>
        <v>2.7098454576646169E-4</v>
      </c>
      <c r="AG24" s="38">
        <f t="shared" si="12"/>
        <v>1.7148106736629028E-2</v>
      </c>
      <c r="AH24" s="38">
        <f t="shared" si="12"/>
        <v>-2.294148185218451E-2</v>
      </c>
      <c r="AI24" s="38">
        <f t="shared" si="12"/>
        <v>7.2456402379319756E-3</v>
      </c>
      <c r="AJ24" s="28"/>
      <c r="AK24" s="36">
        <v>39817</v>
      </c>
      <c r="AL24" s="38">
        <f t="shared" si="13"/>
        <v>5.8736313868612999E-2</v>
      </c>
      <c r="AM24" s="38">
        <f t="shared" si="13"/>
        <v>-1.985601937304415E-2</v>
      </c>
      <c r="AN24" s="38">
        <f t="shared" si="13"/>
        <v>-8.8256974005479494E-3</v>
      </c>
      <c r="AO24" s="38">
        <f t="shared" si="13"/>
        <v>-9.7429761508497359E-3</v>
      </c>
      <c r="AP24" s="38">
        <f t="shared" si="13"/>
        <v>2.37660657207125E-3</v>
      </c>
      <c r="AQ24" s="38">
        <f t="shared" si="13"/>
        <v>-4.4766555832641552E-3</v>
      </c>
      <c r="AR24" s="38">
        <f t="shared" si="13"/>
        <v>-8.461540871341322E-3</v>
      </c>
      <c r="AS24" s="38">
        <f t="shared" si="13"/>
        <v>1.7117484776361099E-2</v>
      </c>
      <c r="AT24" s="38">
        <f t="shared" si="13"/>
        <v>1.172745886117488E-3</v>
      </c>
      <c r="AU24" s="38">
        <f t="shared" si="13"/>
        <v>5.664841434675244E-2</v>
      </c>
      <c r="AV24" s="38">
        <f t="shared" si="13"/>
        <v>-3.8775276834553157E-3</v>
      </c>
    </row>
    <row r="25" spans="1:48" x14ac:dyDescent="0.35">
      <c r="A25" s="2">
        <v>39614</v>
      </c>
      <c r="B25" s="1">
        <v>-2.7563543692576079E-2</v>
      </c>
      <c r="C25" s="1">
        <v>-2.423257777841803E-2</v>
      </c>
      <c r="D25" s="1">
        <v>3.0586651986741491E-6</v>
      </c>
      <c r="E25" s="1">
        <v>1.1386085619473629E-3</v>
      </c>
      <c r="F25" s="1">
        <v>2.7628418026225069E-3</v>
      </c>
      <c r="G25" s="1">
        <v>1.0895138082496199E-2</v>
      </c>
      <c r="H25" s="1">
        <v>2.7547364743831788E-3</v>
      </c>
      <c r="I25" s="1">
        <v>4.0453257978680934E-3</v>
      </c>
      <c r="J25" s="16">
        <f>HLOOKUP($J$2,'Weekly Returns (strats)'!$D$1:$F$751,'Weekly Returns (strats)'!$A24,FALSE)</f>
        <v>-5.1362670321684067E-3</v>
      </c>
      <c r="K25" s="1">
        <f>SUMPRODUCT(B25:J25,'Weekly Analysis'!$C$47:$K$47)</f>
        <v>-2.8122489046381767E-2</v>
      </c>
      <c r="L25" s="1">
        <f t="array" ref="L25">SUMPRODUCT(C25:J25,'Weekly Analysis'!$D$48:$K$48)</f>
        <v>-1.0380413713534189E-3</v>
      </c>
      <c r="N25" s="16">
        <f t="shared" si="4"/>
        <v>0.95741405436945282</v>
      </c>
      <c r="O25" s="11">
        <f>(N24-MAX(N$3:$N24))/MAX(N$3:$N24)</f>
        <v>-3.3998427465747452E-2</v>
      </c>
      <c r="P25" s="11">
        <f t="shared" si="6"/>
        <v>-6.1164796108129638E-2</v>
      </c>
      <c r="Q25" s="11">
        <f t="shared" si="11"/>
        <v>4.041164720955992E-2</v>
      </c>
      <c r="S25" s="1">
        <f t="shared" si="5"/>
        <v>1.0056517469274575</v>
      </c>
      <c r="T25" s="11">
        <f>(S24-MAX($S$3:$S24))/MAX(S$3:$S24)</f>
        <v>-7.0341981191364474E-3</v>
      </c>
      <c r="U25" s="38">
        <f t="shared" si="7"/>
        <v>3.7314838873001577E-3</v>
      </c>
      <c r="V25" s="11">
        <f t="shared" si="10"/>
        <v>-8.0649377018280344E-3</v>
      </c>
      <c r="X25" s="36">
        <v>39726</v>
      </c>
      <c r="Y25" s="38">
        <f t="shared" si="12"/>
        <v>-9.0154597233523259E-2</v>
      </c>
      <c r="Z25" s="38">
        <f t="shared" si="12"/>
        <v>7.6316096068989703E-2</v>
      </c>
      <c r="AA25" s="38">
        <f t="shared" si="12"/>
        <v>2.6105356470631062E-2</v>
      </c>
      <c r="AB25" s="38">
        <f t="shared" si="12"/>
        <v>9.6496964035495125E-3</v>
      </c>
      <c r="AC25" s="38">
        <f t="shared" si="12"/>
        <v>3.0467011458691431E-2</v>
      </c>
      <c r="AD25" s="38">
        <f t="shared" si="12"/>
        <v>3.4760945513288233E-2</v>
      </c>
      <c r="AE25" s="38">
        <f t="shared" si="12"/>
        <v>2.7394601086530019E-3</v>
      </c>
      <c r="AF25" s="38">
        <f t="shared" si="12"/>
        <v>-1.663588877390532E-2</v>
      </c>
      <c r="AG25" s="38">
        <f t="shared" si="12"/>
        <v>1.6289090730457149E-2</v>
      </c>
      <c r="AH25" s="38">
        <f t="shared" si="12"/>
        <v>-7.6614676721885239E-2</v>
      </c>
      <c r="AI25" s="38">
        <f t="shared" si="12"/>
        <v>2.5145566664470605E-2</v>
      </c>
      <c r="AJ25" s="28"/>
      <c r="AK25" s="36">
        <v>39845</v>
      </c>
      <c r="AL25" s="38">
        <f t="shared" si="13"/>
        <v>1.9247378161628689E-2</v>
      </c>
      <c r="AM25" s="38">
        <f t="shared" si="13"/>
        <v>-1.092764278607139E-2</v>
      </c>
      <c r="AN25" s="38">
        <f t="shared" si="13"/>
        <v>-2.3269698187095119E-2</v>
      </c>
      <c r="AO25" s="38">
        <f t="shared" si="13"/>
        <v>1.1529558796348201E-3</v>
      </c>
      <c r="AP25" s="38">
        <f t="shared" si="13"/>
        <v>2.0926065569739052E-2</v>
      </c>
      <c r="AQ25" s="38">
        <f t="shared" si="13"/>
        <v>1.275964134123786E-3</v>
      </c>
      <c r="AR25" s="38">
        <f t="shared" si="13"/>
        <v>-6.2125381861335427E-3</v>
      </c>
      <c r="AS25" s="38">
        <f t="shared" si="13"/>
        <v>4.1760289719032784E-3</v>
      </c>
      <c r="AT25" s="38">
        <f t="shared" si="13"/>
        <v>-1.8007208609288061E-2</v>
      </c>
      <c r="AU25" s="38">
        <f t="shared" si="13"/>
        <v>1.7475032791188935E-2</v>
      </c>
      <c r="AV25" s="38">
        <f t="shared" si="13"/>
        <v>-3.2914985451023959E-3</v>
      </c>
    </row>
    <row r="26" spans="1:48" x14ac:dyDescent="0.35">
      <c r="A26" s="2">
        <v>39621</v>
      </c>
      <c r="B26" s="1">
        <v>-1.8689655172413829E-2</v>
      </c>
      <c r="C26" s="1">
        <v>-1.304185364003219E-2</v>
      </c>
      <c r="D26" s="1">
        <v>7.9525051920770196E-5</v>
      </c>
      <c r="E26" s="1">
        <v>1.1343974182009159E-2</v>
      </c>
      <c r="F26" s="1">
        <v>4.8509765325944424E-3</v>
      </c>
      <c r="G26" s="1">
        <v>-6.9720518608785698E-3</v>
      </c>
      <c r="H26" s="1">
        <v>2.0661673892075072E-3</v>
      </c>
      <c r="I26" s="1">
        <v>3.7108691860594512E-3</v>
      </c>
      <c r="J26" s="16">
        <f>HLOOKUP($J$2,'Weekly Returns (strats)'!$D$1:$F$751,'Weekly Returns (strats)'!$A25,FALSE)</f>
        <v>-1.1317467052883721E-3</v>
      </c>
      <c r="K26" s="1">
        <f>SUMPRODUCT(B26:J26,'Weekly Analysis'!$C$47:$K$47)</f>
        <v>-1.8694117540928375E-2</v>
      </c>
      <c r="L26" s="1">
        <f t="array" ref="L26">SUMPRODUCT(C26:J26,'Weekly Analysis'!$D$48:$K$48)</f>
        <v>-8.2872558127216971E-6</v>
      </c>
      <c r="N26" s="16">
        <f t="shared" si="4"/>
        <v>0.93951604350173346</v>
      </c>
      <c r="O26" s="11">
        <f>(N25-MAX(N$3:$N25))/MAX(N$3:$N25)</f>
        <v>-6.1164796108129631E-2</v>
      </c>
      <c r="P26" s="11">
        <f t="shared" si="6"/>
        <v>-5.7204037857432111E-2</v>
      </c>
      <c r="Q26" s="11">
        <f t="shared" si="11"/>
        <v>3.162375636854553E-2</v>
      </c>
      <c r="S26" s="1">
        <f t="shared" si="5"/>
        <v>1.0056434128341722</v>
      </c>
      <c r="T26" s="11">
        <f>(S25-MAX($S$3:$S25))/MAX(S$3:$S25)</f>
        <v>-8.0649377018280309E-3</v>
      </c>
      <c r="U26" s="38">
        <f t="shared" si="7"/>
        <v>2.5362365400163345E-3</v>
      </c>
      <c r="V26" s="11">
        <f t="shared" si="10"/>
        <v>-1.46674366454147E-3</v>
      </c>
      <c r="X26" s="36">
        <v>39733</v>
      </c>
      <c r="Y26" s="38">
        <f t="shared" si="12"/>
        <v>-0.20041137542478979</v>
      </c>
      <c r="Z26" s="38">
        <f t="shared" si="12"/>
        <v>-3.1349115435787001E-3</v>
      </c>
      <c r="AA26" s="38">
        <f t="shared" si="12"/>
        <v>0.14467669640083439</v>
      </c>
      <c r="AB26" s="38">
        <f t="shared" si="12"/>
        <v>2.803401089903157E-2</v>
      </c>
      <c r="AC26" s="38">
        <f t="shared" si="12"/>
        <v>6.0877710731996958E-2</v>
      </c>
      <c r="AD26" s="38">
        <f t="shared" si="12"/>
        <v>4.9449360957764421E-2</v>
      </c>
      <c r="AE26" s="38">
        <f t="shared" si="12"/>
        <v>-6.3627901254447283E-2</v>
      </c>
      <c r="AF26" s="38">
        <f t="shared" si="12"/>
        <v>-1.08399999473604E-2</v>
      </c>
      <c r="AG26" s="38">
        <f t="shared" si="12"/>
        <v>6.6936879444093655E-2</v>
      </c>
      <c r="AH26" s="38">
        <f t="shared" si="12"/>
        <v>-0.1755811057319181</v>
      </c>
      <c r="AI26" s="38">
        <f t="shared" si="12"/>
        <v>4.6113358001047398E-2</v>
      </c>
      <c r="AJ26" s="28"/>
      <c r="AK26" s="36">
        <v>39852</v>
      </c>
      <c r="AL26" s="38">
        <f t="shared" si="13"/>
        <v>4.0188839123592952E-2</v>
      </c>
      <c r="AM26" s="38">
        <f t="shared" si="13"/>
        <v>7.1762648660607109E-3</v>
      </c>
      <c r="AN26" s="38">
        <f t="shared" si="13"/>
        <v>-7.4860409374262193E-3</v>
      </c>
      <c r="AO26" s="38">
        <f t="shared" si="13"/>
        <v>-1.2448132780083171E-2</v>
      </c>
      <c r="AP26" s="38">
        <f t="shared" si="13"/>
        <v>2.939427537590807E-2</v>
      </c>
      <c r="AQ26" s="38">
        <f t="shared" si="13"/>
        <v>8.7729944345233957E-3</v>
      </c>
      <c r="AR26" s="38">
        <f t="shared" si="13"/>
        <v>7.7821495680940878E-4</v>
      </c>
      <c r="AS26" s="38">
        <f t="shared" si="13"/>
        <v>6.3495641214370568E-3</v>
      </c>
      <c r="AT26" s="38">
        <f t="shared" si="13"/>
        <v>-1.617864171364225E-3</v>
      </c>
      <c r="AU26" s="38">
        <f t="shared" si="13"/>
        <v>4.2440611162022454E-2</v>
      </c>
      <c r="AV26" s="38">
        <f t="shared" si="13"/>
        <v>4.1818623570833617E-3</v>
      </c>
    </row>
    <row r="27" spans="1:48" x14ac:dyDescent="0.35">
      <c r="A27" s="2">
        <v>39628</v>
      </c>
      <c r="B27" s="1">
        <v>-2.2559561458992069E-2</v>
      </c>
      <c r="C27" s="1">
        <v>-8.923002566197602E-3</v>
      </c>
      <c r="D27" s="1">
        <v>1.7687819667835389E-3</v>
      </c>
      <c r="E27" s="1">
        <v>1.3638853913360951E-2</v>
      </c>
      <c r="F27" s="1">
        <v>2.5184039954380639E-2</v>
      </c>
      <c r="G27" s="1">
        <v>-8.549931600546623E-4</v>
      </c>
      <c r="H27" s="1">
        <v>5.4756117068246457E-3</v>
      </c>
      <c r="I27" s="1">
        <v>5.3695297616165316E-3</v>
      </c>
      <c r="J27" s="16">
        <f>HLOOKUP($J$2,'Weekly Returns (strats)'!$D$1:$F$751,'Weekly Returns (strats)'!$A26,FALSE)</f>
        <v>-1.1170760848654431E-3</v>
      </c>
      <c r="K27" s="1">
        <f>SUMPRODUCT(B27:J27,'Weekly Analysis'!$C$47:$K$47)</f>
        <v>-1.967988682469524E-2</v>
      </c>
      <c r="L27" s="1">
        <f t="array" ref="L27">SUMPRODUCT(C27:J27,'Weekly Analysis'!$D$48:$K$48)</f>
        <v>5.347967177979817E-3</v>
      </c>
      <c r="N27" s="16">
        <f t="shared" si="4"/>
        <v>0.92102647409563387</v>
      </c>
      <c r="O27" s="11">
        <f>(N26-MAX(N$3:$N26))/MAX(N$3:$N26)</f>
        <v>-7.8715491761245732E-2</v>
      </c>
      <c r="P27" s="11">
        <f t="shared" si="6"/>
        <v>-7.9464037333419224E-2</v>
      </c>
      <c r="Q27" s="11">
        <f t="shared" si="11"/>
        <v>-1.6073278429203697E-2</v>
      </c>
      <c r="S27" s="1">
        <f t="shared" si="5"/>
        <v>1.0110215607987612</v>
      </c>
      <c r="T27" s="11">
        <f>(S26-MAX($S$3:$S26))/MAX(S$3:$S26)</f>
        <v>-8.0731581214388733E-3</v>
      </c>
      <c r="U27" s="38">
        <f t="shared" si="7"/>
        <v>1.1022682922967819E-2</v>
      </c>
      <c r="V27" s="11">
        <f t="shared" si="10"/>
        <v>4.0310693569505229E-3</v>
      </c>
      <c r="X27" s="36">
        <v>39747</v>
      </c>
      <c r="Y27" s="38">
        <f t="shared" si="12"/>
        <v>-9.0673575129533779E-2</v>
      </c>
      <c r="Z27" s="38">
        <f t="shared" si="12"/>
        <v>2.62126225341206E-2</v>
      </c>
      <c r="AA27" s="38">
        <f t="shared" si="12"/>
        <v>4.7028897654746597E-2</v>
      </c>
      <c r="AB27" s="38">
        <f t="shared" si="12"/>
        <v>2.865901217101285E-3</v>
      </c>
      <c r="AC27" s="38">
        <f t="shared" si="12"/>
        <v>-4.1925485532743917E-2</v>
      </c>
      <c r="AD27" s="38">
        <f t="shared" si="12"/>
        <v>3.0076252145172511E-4</v>
      </c>
      <c r="AE27" s="38">
        <f t="shared" si="12"/>
        <v>6.428769910631793E-3</v>
      </c>
      <c r="AF27" s="38">
        <f t="shared" si="12"/>
        <v>-3.1227551859458469E-4</v>
      </c>
      <c r="AG27" s="38">
        <f t="shared" si="12"/>
        <v>-2.30924201662247E-2</v>
      </c>
      <c r="AH27" s="38">
        <f t="shared" si="12"/>
        <v>-8.7905218999971155E-2</v>
      </c>
      <c r="AI27" s="38">
        <f t="shared" si="12"/>
        <v>5.1412328120448506E-3</v>
      </c>
      <c r="AJ27" s="28"/>
      <c r="AK27" s="36">
        <v>39887</v>
      </c>
      <c r="AL27" s="38">
        <f t="shared" si="13"/>
        <v>8.4589975585236177E-2</v>
      </c>
      <c r="AM27" s="38">
        <f t="shared" si="13"/>
        <v>-1.0585724871439159E-3</v>
      </c>
      <c r="AN27" s="38">
        <f t="shared" si="13"/>
        <v>-2.1111061419991969E-2</v>
      </c>
      <c r="AO27" s="38">
        <f t="shared" si="13"/>
        <v>-1.100010941195273E-2</v>
      </c>
      <c r="AP27" s="38">
        <f t="shared" si="13"/>
        <v>-3.01953448666018E-3</v>
      </c>
      <c r="AQ27" s="38">
        <f t="shared" si="13"/>
        <v>1.246425753243363E-2</v>
      </c>
      <c r="AR27" s="38">
        <f t="shared" si="13"/>
        <v>1.274389018828859E-2</v>
      </c>
      <c r="AS27" s="38">
        <f t="shared" si="13"/>
        <v>1.7505556051857769E-3</v>
      </c>
      <c r="AT27" s="38">
        <f t="shared" si="13"/>
        <v>-1.454321740038322E-2</v>
      </c>
      <c r="AU27" s="38">
        <f t="shared" si="13"/>
        <v>8.2179370494755641E-2</v>
      </c>
      <c r="AV27" s="38">
        <f t="shared" si="13"/>
        <v>-4.4768380251781204E-3</v>
      </c>
    </row>
    <row r="28" spans="1:48" x14ac:dyDescent="0.35">
      <c r="A28" s="2">
        <v>39635</v>
      </c>
      <c r="B28" s="1">
        <v>-2.0923209663503251E-2</v>
      </c>
      <c r="C28" s="1">
        <v>-7.9536851687574961E-3</v>
      </c>
      <c r="D28" s="1">
        <v>4.2131572627113201E-4</v>
      </c>
      <c r="E28" s="1">
        <v>6.9505025602125681E-3</v>
      </c>
      <c r="F28" s="1">
        <v>-6.9345451536798595E-4</v>
      </c>
      <c r="G28" s="1">
        <v>3.4933706496460548E-3</v>
      </c>
      <c r="H28" s="1">
        <v>8.4785897217787287E-4</v>
      </c>
      <c r="I28" s="1">
        <v>-3.6624960781339588E-4</v>
      </c>
      <c r="J28" s="16">
        <f>HLOOKUP($J$2,'Weekly Returns (strats)'!$D$1:$F$751,'Weekly Returns (strats)'!$A27,FALSE)</f>
        <v>-1.569909719947526E-3</v>
      </c>
      <c r="K28" s="1">
        <f>SUMPRODUCT(B28:J28,'Weekly Analysis'!$C$47:$K$47)</f>
        <v>-2.081673747436253E-2</v>
      </c>
      <c r="L28" s="1">
        <f t="array" ref="L28">SUMPRODUCT(C28:J28,'Weekly Analysis'!$D$48:$K$48)</f>
        <v>1.9773406554705203E-4</v>
      </c>
      <c r="N28" s="16">
        <f t="shared" si="4"/>
        <v>0.90185370777744733</v>
      </c>
      <c r="O28" s="11">
        <f>(N27-MAX(N$3:$N27))/MAX(N$3:$N27)</f>
        <v>-9.6846266616729446E-2</v>
      </c>
      <c r="P28" s="11">
        <f t="shared" si="6"/>
        <v>-8.4522174331053468E-2</v>
      </c>
      <c r="Q28" s="11">
        <f t="shared" si="11"/>
        <v>-7.0136103357207435E-2</v>
      </c>
      <c r="S28" s="1">
        <f t="shared" si="5"/>
        <v>1.0112214742023335</v>
      </c>
      <c r="T28" s="11">
        <f>(S27-MAX($S$3:$S27))/MAX(S$3:$S27)</f>
        <v>-2.7683659281150064E-3</v>
      </c>
      <c r="U28" s="38">
        <f t="shared" si="7"/>
        <v>4.4946350094481335E-3</v>
      </c>
      <c r="V28" s="11">
        <f t="shared" si="10"/>
        <v>9.2869177962733307E-3</v>
      </c>
      <c r="X28" s="36">
        <v>39761</v>
      </c>
      <c r="Y28" s="38">
        <f t="shared" si="12"/>
        <v>-1.7258012648729729E-2</v>
      </c>
      <c r="Z28" s="38">
        <f t="shared" si="12"/>
        <v>2.359813937427901E-3</v>
      </c>
      <c r="AA28" s="38">
        <f t="shared" si="12"/>
        <v>-2.507303667037331E-3</v>
      </c>
      <c r="AB28" s="38">
        <f t="shared" si="12"/>
        <v>-1.441795540535695E-3</v>
      </c>
      <c r="AC28" s="38">
        <f t="shared" si="12"/>
        <v>-1.2917030171158229E-2</v>
      </c>
      <c r="AD28" s="38">
        <f t="shared" si="12"/>
        <v>5.1971420086296396E-3</v>
      </c>
      <c r="AE28" s="38">
        <f t="shared" si="12"/>
        <v>1.1399027752388321E-2</v>
      </c>
      <c r="AF28" s="38">
        <f t="shared" si="12"/>
        <v>-9.5900957415628874E-5</v>
      </c>
      <c r="AG28" s="38">
        <f t="shared" si="12"/>
        <v>2.1413912070600278E-3</v>
      </c>
      <c r="AH28" s="38">
        <f t="shared" si="12"/>
        <v>-1.7728124015285233E-2</v>
      </c>
      <c r="AI28" s="38">
        <f t="shared" si="12"/>
        <v>-8.7306396646022596E-4</v>
      </c>
      <c r="AJ28" s="28"/>
      <c r="AK28" s="36">
        <v>39894</v>
      </c>
      <c r="AL28" s="38">
        <f t="shared" si="13"/>
        <v>4.5021186440677978E-2</v>
      </c>
      <c r="AM28" s="38">
        <f t="shared" si="13"/>
        <v>3.5007092515026317E-2</v>
      </c>
      <c r="AN28" s="38">
        <f t="shared" si="13"/>
        <v>1.7549035550290078E-2</v>
      </c>
      <c r="AO28" s="38">
        <f t="shared" si="13"/>
        <v>-5.9909794911069403E-3</v>
      </c>
      <c r="AP28" s="38">
        <f t="shared" si="13"/>
        <v>-4.0146501612715747E-2</v>
      </c>
      <c r="AQ28" s="38">
        <f t="shared" si="13"/>
        <v>-1.047550408125653E-3</v>
      </c>
      <c r="AR28" s="38">
        <f t="shared" si="13"/>
        <v>1.4521700202276829E-2</v>
      </c>
      <c r="AS28" s="38">
        <f t="shared" si="13"/>
        <v>1.2953183710464611E-3</v>
      </c>
      <c r="AT28" s="38">
        <f t="shared" si="13"/>
        <v>7.6280580055594349E-3</v>
      </c>
      <c r="AU28" s="38">
        <f t="shared" si="13"/>
        <v>4.6444119353396131E-2</v>
      </c>
      <c r="AV28" s="38">
        <f t="shared" si="13"/>
        <v>2.6425896950479952E-3</v>
      </c>
    </row>
    <row r="29" spans="1:48" x14ac:dyDescent="0.35">
      <c r="A29" s="2">
        <v>39642</v>
      </c>
      <c r="B29" s="1">
        <v>-1.630315047367259E-2</v>
      </c>
      <c r="C29" s="1">
        <v>-7.2917861481802682E-4</v>
      </c>
      <c r="D29" s="1">
        <v>2.009053456080379E-3</v>
      </c>
      <c r="E29" s="1">
        <v>9.2473138530786425E-3</v>
      </c>
      <c r="F29" s="1">
        <v>-9.5881526317628581E-3</v>
      </c>
      <c r="G29" s="1">
        <v>6.561126828387609E-3</v>
      </c>
      <c r="H29" s="1">
        <v>7.2319355511514249E-3</v>
      </c>
      <c r="I29" s="1">
        <v>-1.8766677714339151E-3</v>
      </c>
      <c r="J29" s="16">
        <f>HLOOKUP($J$2,'Weekly Returns (strats)'!$D$1:$F$751,'Weekly Returns (strats)'!$A28,FALSE)</f>
        <v>3.626275387530908E-3</v>
      </c>
      <c r="K29" s="1">
        <f>SUMPRODUCT(B29:J29,'Weekly Analysis'!$C$47:$K$47)</f>
        <v>-1.5553390468664495E-2</v>
      </c>
      <c r="L29" s="1">
        <f t="array" ref="L29">SUMPRODUCT(C29:J29,'Weekly Analysis'!$D$48:$K$48)</f>
        <v>1.3924114378721763E-3</v>
      </c>
      <c r="N29" s="16">
        <f t="shared" si="4"/>
        <v>0.88782682491477194</v>
      </c>
      <c r="O29" s="11">
        <f>(N28-MAX(N$3:$N28))/MAX(N$3:$N28)</f>
        <v>-0.11564698078355937</v>
      </c>
      <c r="P29" s="11">
        <f t="shared" si="6"/>
        <v>-7.2682481667255883E-2</v>
      </c>
      <c r="Q29" s="11">
        <f t="shared" si="11"/>
        <v>-7.1547344781794031E-2</v>
      </c>
      <c r="S29" s="1">
        <f t="shared" si="5"/>
        <v>1.0126295105492349</v>
      </c>
      <c r="T29" s="11">
        <f>(S28-MAX($S$3:$S28))/MAX(S$3:$S28)</f>
        <v>-2.5711792628179131E-3</v>
      </c>
      <c r="U29" s="38">
        <f t="shared" si="7"/>
        <v>6.9385487004784974E-3</v>
      </c>
      <c r="V29" s="11">
        <f t="shared" si="10"/>
        <v>6.2408227325740917E-3</v>
      </c>
      <c r="X29" s="36">
        <v>39768</v>
      </c>
      <c r="Y29" s="38">
        <f t="shared" si="12"/>
        <v>-6.2718150087260005E-2</v>
      </c>
      <c r="Z29" s="38">
        <f t="shared" si="12"/>
        <v>-2.0752749878063859E-2</v>
      </c>
      <c r="AA29" s="38">
        <f t="shared" si="12"/>
        <v>2.1937135924577911E-2</v>
      </c>
      <c r="AB29" s="38">
        <f t="shared" si="12"/>
        <v>1.478824665471112E-2</v>
      </c>
      <c r="AC29" s="38">
        <f t="shared" si="12"/>
        <v>-1.056783501180961E-2</v>
      </c>
      <c r="AD29" s="38">
        <f t="shared" si="12"/>
        <v>2.6242385797829999E-3</v>
      </c>
      <c r="AE29" s="38">
        <f t="shared" si="12"/>
        <v>3.13565583681501E-2</v>
      </c>
      <c r="AF29" s="38">
        <f t="shared" si="12"/>
        <v>-9.5890410959142969E-5</v>
      </c>
      <c r="AG29" s="38">
        <f t="shared" si="12"/>
        <v>1.7636754262582821E-2</v>
      </c>
      <c r="AH29" s="38">
        <f t="shared" si="12"/>
        <v>-6.0404692659359008E-2</v>
      </c>
      <c r="AI29" s="38">
        <f t="shared" si="12"/>
        <v>4.2964209375304045E-3</v>
      </c>
      <c r="AJ29" s="28"/>
      <c r="AK29" s="36">
        <v>39901</v>
      </c>
      <c r="AL29" s="38">
        <f t="shared" si="13"/>
        <v>4.8023314749112922E-2</v>
      </c>
      <c r="AM29" s="38">
        <f t="shared" si="13"/>
        <v>2.2919918594771719E-2</v>
      </c>
      <c r="AN29" s="38">
        <f t="shared" si="13"/>
        <v>-1.021480541796382E-2</v>
      </c>
      <c r="AO29" s="38">
        <f t="shared" si="13"/>
        <v>-1.7987089704296081E-2</v>
      </c>
      <c r="AP29" s="38">
        <f t="shared" si="13"/>
        <v>-3.9379085911357744E-3</v>
      </c>
      <c r="AQ29" s="38">
        <f t="shared" si="13"/>
        <v>-3.9009739851174619E-3</v>
      </c>
      <c r="AR29" s="38">
        <f t="shared" si="13"/>
        <v>3.053146712790511E-2</v>
      </c>
      <c r="AS29" s="38">
        <f t="shared" si="13"/>
        <v>-5.0291448093401359E-3</v>
      </c>
      <c r="AT29" s="38">
        <f t="shared" si="13"/>
        <v>-2.7638581758238079E-4</v>
      </c>
      <c r="AU29" s="38">
        <f t="shared" si="13"/>
        <v>4.700723541108312E-2</v>
      </c>
      <c r="AV29" s="38">
        <f t="shared" si="13"/>
        <v>-1.8870044849124887E-3</v>
      </c>
    </row>
    <row r="30" spans="1:48" x14ac:dyDescent="0.35">
      <c r="A30" s="2">
        <v>39649</v>
      </c>
      <c r="B30" s="1">
        <v>9.1825307950730295E-3</v>
      </c>
      <c r="C30" s="1">
        <v>-1.4542677534632009E-2</v>
      </c>
      <c r="D30" s="1">
        <v>-7.0343392299687668E-3</v>
      </c>
      <c r="E30" s="1">
        <v>-1.735479356193004E-3</v>
      </c>
      <c r="F30" s="1">
        <v>-1.017003989121471E-2</v>
      </c>
      <c r="G30" s="1">
        <v>1.071442809871259E-2</v>
      </c>
      <c r="H30" s="1">
        <v>-4.8876247676143958E-3</v>
      </c>
      <c r="I30" s="1">
        <v>9.0341756958767228E-4</v>
      </c>
      <c r="J30" s="16">
        <f>HLOOKUP($J$2,'Weekly Returns (strats)'!$D$1:$F$751,'Weekly Returns (strats)'!$A29,FALSE)</f>
        <v>-3.0029836349787509E-3</v>
      </c>
      <c r="K30" s="1">
        <f>SUMPRODUCT(B30:J30,'Weekly Analysis'!$C$47:$K$47)</f>
        <v>7.1558636288735367E-3</v>
      </c>
      <c r="L30" s="1">
        <f t="array" ref="L30">SUMPRODUCT(C30:J30,'Weekly Analysis'!$D$48:$K$48)</f>
        <v>-3.7638104515133422E-3</v>
      </c>
      <c r="N30" s="16">
        <f t="shared" si="4"/>
        <v>0.89417999259991787</v>
      </c>
      <c r="O30" s="11">
        <f>(N29-MAX(N$3:$N29))/MAX(N$3:$N29)</f>
        <v>-0.12940166860357494</v>
      </c>
      <c r="P30" s="11">
        <f t="shared" si="6"/>
        <v>-4.8254685181149837E-2</v>
      </c>
      <c r="Q30" s="11">
        <f t="shared" si="11"/>
        <v>-8.8710738482256191E-2</v>
      </c>
      <c r="S30" s="1">
        <f t="shared" si="5"/>
        <v>1.008818165013919</v>
      </c>
      <c r="T30" s="11">
        <f>(S29-MAX($S$3:$S29))/MAX(S$3:$S29)</f>
        <v>-1.1823479643600554E-3</v>
      </c>
      <c r="U30" s="38">
        <f t="shared" si="7"/>
        <v>3.1569362849992455E-3</v>
      </c>
      <c r="V30" s="11">
        <f t="shared" si="10"/>
        <v>6.2919359602140457E-3</v>
      </c>
      <c r="X30" s="36">
        <v>39775</v>
      </c>
      <c r="Y30" s="38">
        <f t="shared" si="12"/>
        <v>-9.7753985802397358E-2</v>
      </c>
      <c r="Z30" s="38">
        <f t="shared" si="12"/>
        <v>2.6525997473231481E-2</v>
      </c>
      <c r="AA30" s="38">
        <f t="shared" si="12"/>
        <v>6.3459230780268161E-2</v>
      </c>
      <c r="AB30" s="38">
        <f t="shared" si="12"/>
        <v>-2.9906745330499079E-4</v>
      </c>
      <c r="AC30" s="38">
        <f t="shared" si="12"/>
        <v>4.7836478055084251E-2</v>
      </c>
      <c r="AD30" s="38">
        <f t="shared" si="12"/>
        <v>1.15701619822679E-2</v>
      </c>
      <c r="AE30" s="38">
        <f t="shared" si="12"/>
        <v>-2.3180699274827351E-2</v>
      </c>
      <c r="AF30" s="38">
        <f t="shared" si="12"/>
        <v>-9.5890410958809902E-5</v>
      </c>
      <c r="AG30" s="38">
        <f t="shared" si="12"/>
        <v>4.2019835090910451E-2</v>
      </c>
      <c r="AH30" s="38">
        <f t="shared" si="12"/>
        <v>-8.3901950352520183E-2</v>
      </c>
      <c r="AI30" s="38">
        <f t="shared" si="12"/>
        <v>2.5725208692629061E-2</v>
      </c>
      <c r="AJ30" s="28"/>
      <c r="AK30" s="36">
        <v>39908</v>
      </c>
      <c r="AL30" s="38">
        <f t="shared" si="13"/>
        <v>3.7843066134687582E-2</v>
      </c>
      <c r="AM30" s="38">
        <f t="shared" si="13"/>
        <v>9.1451690223203208E-3</v>
      </c>
      <c r="AN30" s="38">
        <f t="shared" si="13"/>
        <v>-4.94291315880524E-3</v>
      </c>
      <c r="AO30" s="38">
        <f t="shared" si="13"/>
        <v>-5.7887624776599136E-3</v>
      </c>
      <c r="AP30" s="38">
        <f t="shared" si="13"/>
        <v>8.8931411286715337E-3</v>
      </c>
      <c r="AQ30" s="38">
        <f t="shared" si="13"/>
        <v>-3.7225441315187351E-3</v>
      </c>
      <c r="AR30" s="38">
        <f t="shared" si="13"/>
        <v>-9.9057117161498454E-3</v>
      </c>
      <c r="AS30" s="38">
        <f t="shared" si="13"/>
        <v>-3.0153148917277939E-3</v>
      </c>
      <c r="AT30" s="38">
        <f t="shared" si="13"/>
        <v>-9.55716201327661E-3</v>
      </c>
      <c r="AU30" s="38">
        <f t="shared" si="13"/>
        <v>3.7233684462833976E-2</v>
      </c>
      <c r="AV30" s="38">
        <f t="shared" si="13"/>
        <v>-1.1317088191567007E-3</v>
      </c>
    </row>
    <row r="31" spans="1:48" x14ac:dyDescent="0.35">
      <c r="A31" s="2">
        <v>39656</v>
      </c>
      <c r="B31" s="1">
        <v>-8.1372984169270079E-4</v>
      </c>
      <c r="C31" s="1">
        <v>-1.034293816938792E-2</v>
      </c>
      <c r="D31" s="1">
        <v>-2.049901032209589E-3</v>
      </c>
      <c r="E31" s="1">
        <v>5.8417220461919328E-3</v>
      </c>
      <c r="F31" s="1">
        <v>-5.2344085621457764E-3</v>
      </c>
      <c r="G31" s="1">
        <v>6.1830051179896373E-3</v>
      </c>
      <c r="H31" s="1">
        <v>-2.3650630683484941E-3</v>
      </c>
      <c r="I31" s="1">
        <v>2.998308346667367E-3</v>
      </c>
      <c r="J31" s="16">
        <f>HLOOKUP($J$2,'Weekly Returns (strats)'!$D$1:$F$751,'Weekly Returns (strats)'!$A30,FALSE)</f>
        <v>-1.627787172828743E-3</v>
      </c>
      <c r="K31" s="1">
        <f>SUMPRODUCT(B31:J31,'Weekly Analysis'!$C$47:$K$47)</f>
        <v>-1.1615642158810269E-3</v>
      </c>
      <c r="L31" s="1">
        <f t="array" ref="L31">SUMPRODUCT(C31:J31,'Weekly Analysis'!$D$48:$K$48)</f>
        <v>-6.4597812349260575E-4</v>
      </c>
      <c r="N31" s="16">
        <f t="shared" si="4"/>
        <v>0.89314134511795706</v>
      </c>
      <c r="O31" s="11">
        <f>(N30-MAX(N$3:$N30))/MAX(N$3:$N30)</f>
        <v>-0.12317178566857723</v>
      </c>
      <c r="P31" s="11">
        <f t="shared" si="6"/>
        <v>-3.0276142718978383E-2</v>
      </c>
      <c r="Q31" s="11">
        <f t="shared" si="11"/>
        <v>-9.5616412427938058E-2</v>
      </c>
      <c r="S31" s="1">
        <f t="shared" si="5"/>
        <v>1.008166490548738</v>
      </c>
      <c r="T31" s="11">
        <f>(S30-MAX($S$3:$S30))/MAX(S$3:$S30)</f>
        <v>-4.9417082822476891E-3</v>
      </c>
      <c r="U31" s="38">
        <f t="shared" si="7"/>
        <v>-2.8239459579552095E-3</v>
      </c>
      <c r="V31" s="11">
        <f t="shared" si="10"/>
        <v>8.3779719163254995E-3</v>
      </c>
      <c r="X31" s="36">
        <v>39789</v>
      </c>
      <c r="Y31" s="38">
        <f t="shared" si="12"/>
        <v>-5.0022946305644737E-2</v>
      </c>
      <c r="Z31" s="38">
        <f t="shared" si="12"/>
        <v>4.1261031570080542E-2</v>
      </c>
      <c r="AA31" s="38">
        <f t="shared" si="12"/>
        <v>3.0185231817064562E-2</v>
      </c>
      <c r="AB31" s="38">
        <f t="shared" si="12"/>
        <v>-2.0905731654758948E-3</v>
      </c>
      <c r="AC31" s="38">
        <f t="shared" si="12"/>
        <v>-4.0510068038388782E-2</v>
      </c>
      <c r="AD31" s="38">
        <f t="shared" si="12"/>
        <v>-9.380846936848819E-3</v>
      </c>
      <c r="AE31" s="38">
        <f t="shared" si="12"/>
        <v>3.16783578459916E-2</v>
      </c>
      <c r="AF31" s="38">
        <f t="shared" si="12"/>
        <v>-9.5890410958809902E-5</v>
      </c>
      <c r="AG31" s="38">
        <f t="shared" si="12"/>
        <v>2.036755093451581E-2</v>
      </c>
      <c r="AH31" s="38">
        <f t="shared" si="12"/>
        <v>-4.6559980327298973E-2</v>
      </c>
      <c r="AI31" s="38">
        <f t="shared" si="12"/>
        <v>6.4312225312135336E-3</v>
      </c>
      <c r="AJ31" s="28"/>
      <c r="AK31" s="36">
        <v>39915</v>
      </c>
      <c r="AL31" s="38">
        <f t="shared" si="13"/>
        <v>1.001863932898406E-2</v>
      </c>
      <c r="AM31" s="38">
        <f t="shared" si="13"/>
        <v>-1.21970317858876E-2</v>
      </c>
      <c r="AN31" s="38">
        <f t="shared" si="13"/>
        <v>-9.2565334668499588E-3</v>
      </c>
      <c r="AO31" s="38">
        <f t="shared" si="13"/>
        <v>-3.1567594110892832E-4</v>
      </c>
      <c r="AP31" s="38">
        <f t="shared" si="13"/>
        <v>1.1791015124676139E-2</v>
      </c>
      <c r="AQ31" s="38">
        <f t="shared" si="13"/>
        <v>1.5216325426481441E-3</v>
      </c>
      <c r="AR31" s="38">
        <f t="shared" si="13"/>
        <v>-6.6028607092916136E-4</v>
      </c>
      <c r="AS31" s="38">
        <f t="shared" si="13"/>
        <v>-8.5108486728013855E-4</v>
      </c>
      <c r="AT31" s="38">
        <f t="shared" si="13"/>
        <v>-4.9256635397371129E-3</v>
      </c>
      <c r="AU31" s="38">
        <f t="shared" si="13"/>
        <v>8.9225074022059297E-3</v>
      </c>
      <c r="AV31" s="38">
        <f t="shared" si="13"/>
        <v>-2.0356735783022403E-3</v>
      </c>
    </row>
    <row r="32" spans="1:48" x14ac:dyDescent="0.35">
      <c r="A32" s="2">
        <v>39663</v>
      </c>
      <c r="B32" s="1">
        <v>-4.8123195380174177E-3</v>
      </c>
      <c r="C32" s="1">
        <v>1.9335971512468571E-3</v>
      </c>
      <c r="D32" s="1">
        <v>-1.2252955923166551E-3</v>
      </c>
      <c r="E32" s="1">
        <v>-2.648354303343647E-3</v>
      </c>
      <c r="F32" s="1">
        <v>-1.8089797619400879E-3</v>
      </c>
      <c r="G32" s="1">
        <v>1.352490346355095E-3</v>
      </c>
      <c r="H32" s="1">
        <v>1.801892860424426E-3</v>
      </c>
      <c r="I32" s="1">
        <v>1.3827418643885809E-3</v>
      </c>
      <c r="J32" s="16">
        <f>HLOOKUP($J$2,'Weekly Returns (strats)'!$D$1:$F$751,'Weekly Returns (strats)'!$A31,FALSE)</f>
        <v>3.2588669643633938E-3</v>
      </c>
      <c r="K32" s="1">
        <f>SUMPRODUCT(B32:J32,'Weekly Analysis'!$C$47:$K$47)</f>
        <v>-4.7538747300482805E-3</v>
      </c>
      <c r="L32" s="1">
        <f t="array" ref="L32">SUMPRODUCT(C32:J32,'Weekly Analysis'!$D$48:$K$48)</f>
        <v>1.0854035765696894E-4</v>
      </c>
      <c r="N32" s="16">
        <f t="shared" si="4"/>
        <v>0.88889546304703948</v>
      </c>
      <c r="O32" s="11">
        <f>(N31-MAX(N$3:$N31))/MAX(N$3:$N31)</f>
        <v>-0.12419027794581944</v>
      </c>
      <c r="P32" s="11">
        <f t="shared" si="6"/>
        <v>-1.4368455347755327E-2</v>
      </c>
      <c r="Q32" s="11">
        <f t="shared" si="11"/>
        <v>-0.10983146395061072</v>
      </c>
      <c r="S32" s="1">
        <f t="shared" si="5"/>
        <v>1.0082759173002001</v>
      </c>
      <c r="T32" s="11">
        <f>(S31-MAX($S$3:$S31))/MAX(S$3:$S31)</f>
        <v>-5.5844941702973307E-3</v>
      </c>
      <c r="U32" s="38">
        <f t="shared" si="7"/>
        <v>-2.9128702042814369E-3</v>
      </c>
      <c r="V32" s="11">
        <f t="shared" si="10"/>
        <v>9.5941519576494549E-3</v>
      </c>
      <c r="X32" s="36">
        <v>39810</v>
      </c>
      <c r="Y32" s="38">
        <f t="shared" si="12"/>
        <v>-1.8141097424411941E-2</v>
      </c>
      <c r="Z32" s="38">
        <f t="shared" si="12"/>
        <v>-1.7947378458833981E-2</v>
      </c>
      <c r="AA32" s="38">
        <f t="shared" si="12"/>
        <v>-4.1268100060430912E-3</v>
      </c>
      <c r="AB32" s="38">
        <f t="shared" si="12"/>
        <v>6.1186991428392457E-3</v>
      </c>
      <c r="AC32" s="38">
        <f t="shared" si="12"/>
        <v>-1.431456935533354E-5</v>
      </c>
      <c r="AD32" s="38">
        <f t="shared" si="12"/>
        <v>-7.3916182487019366E-3</v>
      </c>
      <c r="AE32" s="38">
        <f t="shared" si="12"/>
        <v>2.5621335663835731E-2</v>
      </c>
      <c r="AF32" s="38">
        <f t="shared" si="12"/>
        <v>1.488439307274958E-2</v>
      </c>
      <c r="AG32" s="38">
        <f t="shared" si="12"/>
        <v>1.9607384998161499E-3</v>
      </c>
      <c r="AH32" s="38">
        <f t="shared" si="12"/>
        <v>-1.8304407301564962E-2</v>
      </c>
      <c r="AI32" s="38">
        <f t="shared" si="12"/>
        <v>-3.0328977185561175E-4</v>
      </c>
      <c r="AJ32" s="28"/>
      <c r="AK32" s="36">
        <v>39922</v>
      </c>
      <c r="AL32" s="38">
        <f t="shared" si="13"/>
        <v>2.272202998846606E-2</v>
      </c>
      <c r="AM32" s="38">
        <f t="shared" si="13"/>
        <v>-1.9121705117059799E-2</v>
      </c>
      <c r="AN32" s="38">
        <f t="shared" si="13"/>
        <v>1.548850801058377E-3</v>
      </c>
      <c r="AO32" s="38">
        <f t="shared" si="13"/>
        <v>-8.2452524012122108E-4</v>
      </c>
      <c r="AP32" s="38">
        <f t="shared" si="13"/>
        <v>-5.7369836999730302E-3</v>
      </c>
      <c r="AQ32" s="38">
        <f t="shared" si="13"/>
        <v>-2.523760487533222E-3</v>
      </c>
      <c r="AR32" s="38">
        <f t="shared" si="13"/>
        <v>-3.978083992065562E-3</v>
      </c>
      <c r="AS32" s="38">
        <f t="shared" si="13"/>
        <v>6.4436565840337856E-3</v>
      </c>
      <c r="AT32" s="38">
        <f t="shared" si="13"/>
        <v>2.1095360881571161E-3</v>
      </c>
      <c r="AU32" s="38">
        <f t="shared" si="13"/>
        <v>2.120149095667619E-2</v>
      </c>
      <c r="AV32" s="38">
        <f t="shared" si="13"/>
        <v>-2.8238582018954785E-3</v>
      </c>
    </row>
    <row r="33" spans="1:48" x14ac:dyDescent="0.35">
      <c r="A33" s="2">
        <v>39670</v>
      </c>
      <c r="B33" s="1">
        <v>0</v>
      </c>
      <c r="C33" s="1">
        <v>-5.7416497353923734E-4</v>
      </c>
      <c r="D33" s="1">
        <v>-2.4033357438494329E-3</v>
      </c>
      <c r="E33" s="1">
        <v>-8.7022146856859939E-3</v>
      </c>
      <c r="F33" s="1">
        <v>8.4342425864719298E-3</v>
      </c>
      <c r="G33" s="1">
        <v>1.233214579336783E-3</v>
      </c>
      <c r="H33" s="1">
        <v>-2.9231532633010589E-3</v>
      </c>
      <c r="I33" s="1">
        <v>4.7743863754279303E-5</v>
      </c>
      <c r="J33" s="16">
        <f>HLOOKUP($J$2,'Weekly Returns (strats)'!$D$1:$F$751,'Weekly Returns (strats)'!$A32,FALSE)</f>
        <v>8.9337296275571187E-3</v>
      </c>
      <c r="K33" s="1">
        <f>SUMPRODUCT(B33:J33,'Weekly Analysis'!$C$47:$K$47)</f>
        <v>9.0056014498405006E-5</v>
      </c>
      <c r="L33" s="1">
        <f t="array" ref="L33">SUMPRODUCT(C33:J33,'Weekly Analysis'!$D$48:$K$48)</f>
        <v>1.6724688406846618E-4</v>
      </c>
      <c r="N33" s="16">
        <f t="shared" si="4"/>
        <v>0.88897551342974712</v>
      </c>
      <c r="O33" s="11">
        <f>(N32-MAX(N$3:$N32))/MAX(N$3:$N32)</f>
        <v>-0.12835376765182341</v>
      </c>
      <c r="P33" s="11">
        <f t="shared" si="6"/>
        <v>1.2938204644643569E-3</v>
      </c>
      <c r="Q33" s="11">
        <f t="shared" si="11"/>
        <v>-0.10105001690857462</v>
      </c>
      <c r="S33" s="1">
        <f t="shared" si="5"/>
        <v>1.0084445483056499</v>
      </c>
      <c r="T33" s="11">
        <f>(S32-MAX($S$3:$S32))/MAX(S$3:$S32)</f>
        <v>-5.4765599556347898E-3</v>
      </c>
      <c r="U33" s="38">
        <f t="shared" si="7"/>
        <v>-4.1327674139332027E-3</v>
      </c>
      <c r="V33" s="11">
        <f t="shared" si="10"/>
        <v>8.1526407484078245E-3</v>
      </c>
      <c r="X33" s="36">
        <v>39824</v>
      </c>
      <c r="Y33" s="38">
        <f t="shared" ref="Y33:AI42" si="14">VLOOKUP($X33,$A$3:$L$751,Y$1,FALSE)</f>
        <v>-2.3699235161047109E-2</v>
      </c>
      <c r="Z33" s="38">
        <f t="shared" si="14"/>
        <v>2.8661021183484792E-3</v>
      </c>
      <c r="AA33" s="38">
        <f t="shared" si="14"/>
        <v>5.9830673385514732E-3</v>
      </c>
      <c r="AB33" s="38">
        <f t="shared" si="14"/>
        <v>9.4481893998585864E-3</v>
      </c>
      <c r="AC33" s="38">
        <f t="shared" si="14"/>
        <v>-6.0653319927975722E-4</v>
      </c>
      <c r="AD33" s="38">
        <f t="shared" si="14"/>
        <v>4.409807690635148E-3</v>
      </c>
      <c r="AE33" s="38">
        <f t="shared" si="14"/>
        <v>1.914643547714423E-3</v>
      </c>
      <c r="AF33" s="38">
        <f t="shared" si="14"/>
        <v>1.59729631603267E-2</v>
      </c>
      <c r="AG33" s="38">
        <f t="shared" si="14"/>
        <v>5.0928556908906852E-3</v>
      </c>
      <c r="AH33" s="38">
        <f t="shared" si="14"/>
        <v>-2.0422738847550768E-2</v>
      </c>
      <c r="AI33" s="38">
        <f t="shared" si="14"/>
        <v>6.0849217250646351E-3</v>
      </c>
      <c r="AJ33" s="28"/>
      <c r="AK33" s="36">
        <v>39929</v>
      </c>
      <c r="AL33" s="38">
        <f t="shared" ref="AL33:AV42" si="15">VLOOKUP($AK33,$A$3:$L$751,AL$1,FALSE)</f>
        <v>2.819442878087219E-3</v>
      </c>
      <c r="AM33" s="38">
        <f t="shared" si="15"/>
        <v>1.637499786737107E-2</v>
      </c>
      <c r="AN33" s="38">
        <f t="shared" si="15"/>
        <v>-1.755920098237995E-3</v>
      </c>
      <c r="AO33" s="38">
        <f t="shared" si="15"/>
        <v>-2.7302016486555609E-3</v>
      </c>
      <c r="AP33" s="38">
        <f t="shared" si="15"/>
        <v>2.301447635160233E-2</v>
      </c>
      <c r="AQ33" s="38">
        <f t="shared" si="15"/>
        <v>-1.132219166490378E-2</v>
      </c>
      <c r="AR33" s="38">
        <f t="shared" si="15"/>
        <v>1.3464852752695039E-2</v>
      </c>
      <c r="AS33" s="38">
        <f t="shared" si="15"/>
        <v>-1.585811576185758E-4</v>
      </c>
      <c r="AT33" s="38">
        <f t="shared" si="15"/>
        <v>-2.7413919535755889E-3</v>
      </c>
      <c r="AU33" s="38">
        <f t="shared" si="15"/>
        <v>4.7409134039629085E-3</v>
      </c>
      <c r="AV33" s="38">
        <f t="shared" si="15"/>
        <v>3.5684452623405655E-3</v>
      </c>
    </row>
    <row r="34" spans="1:48" x14ac:dyDescent="0.35">
      <c r="A34" s="2">
        <v>39677</v>
      </c>
      <c r="B34" s="1">
        <v>-1.1233447403660061E-2</v>
      </c>
      <c r="C34" s="1">
        <v>6.233088983132129E-3</v>
      </c>
      <c r="D34" s="1">
        <v>-4.6475664026202068E-4</v>
      </c>
      <c r="E34" s="1">
        <v>-1.8139950185630531E-3</v>
      </c>
      <c r="F34" s="1">
        <v>-1.9475042418668821E-3</v>
      </c>
      <c r="G34" s="1">
        <v>-1.5640579483472421E-3</v>
      </c>
      <c r="H34" s="1">
        <v>1.830602148518157E-4</v>
      </c>
      <c r="I34" s="1">
        <v>1.3327368755982061E-3</v>
      </c>
      <c r="J34" s="16">
        <f>HLOOKUP($J$2,'Weekly Returns (strats)'!$D$1:$F$751,'Weekly Returns (strats)'!$A33,FALSE)</f>
        <v>3.3864383548734001E-3</v>
      </c>
      <c r="K34" s="1">
        <f>SUMPRODUCT(B34:J34,'Weekly Analysis'!$C$47:$K$47)</f>
        <v>-1.0972039166677347E-2</v>
      </c>
      <c r="L34" s="1">
        <f t="array" ref="L34">SUMPRODUCT(C34:J34,'Weekly Analysis'!$D$48:$K$48)</f>
        <v>4.8547244011075505E-4</v>
      </c>
      <c r="N34" s="16">
        <f t="shared" si="4"/>
        <v>0.87922163927817887</v>
      </c>
      <c r="O34" s="11">
        <f>(N33-MAX(N$3:$N33))/MAX(N$3:$N33)</f>
        <v>-0.12827527066608568</v>
      </c>
      <c r="P34" s="11">
        <f t="shared" si="6"/>
        <v>-1.6728570808485776E-2</v>
      </c>
      <c r="Q34" s="11">
        <f t="shared" si="11"/>
        <v>-0.13783986853889851</v>
      </c>
      <c r="S34" s="1">
        <f t="shared" si="5"/>
        <v>1.0089341203412321</v>
      </c>
      <c r="T34" s="11">
        <f>(S33-MAX($S$3:$S33))/MAX(S$3:$S33)</f>
        <v>-5.3102290091542144E-3</v>
      </c>
      <c r="U34" s="38">
        <f t="shared" si="7"/>
        <v>1.1494175197723777E-4</v>
      </c>
      <c r="V34" s="11">
        <f t="shared" si="10"/>
        <v>7.0075897035990486E-3</v>
      </c>
      <c r="W34" s="28"/>
      <c r="X34" s="36">
        <v>39831</v>
      </c>
      <c r="Y34" s="38">
        <f t="shared" si="14"/>
        <v>-6.1017323182169243E-2</v>
      </c>
      <c r="Z34" s="38">
        <f t="shared" si="14"/>
        <v>1.7565801963171031E-2</v>
      </c>
      <c r="AA34" s="38">
        <f t="shared" si="14"/>
        <v>9.9226021834284417E-3</v>
      </c>
      <c r="AB34" s="38">
        <f t="shared" si="14"/>
        <v>1.0376730205014621E-2</v>
      </c>
      <c r="AC34" s="38">
        <f t="shared" si="14"/>
        <v>7.6743778627935359E-3</v>
      </c>
      <c r="AD34" s="38">
        <f t="shared" si="14"/>
        <v>-1.723271965222817E-3</v>
      </c>
      <c r="AE34" s="38">
        <f t="shared" si="14"/>
        <v>-1.028179140624519E-2</v>
      </c>
      <c r="AF34" s="38">
        <f t="shared" si="14"/>
        <v>-2.1566276009784562E-3</v>
      </c>
      <c r="AG34" s="38">
        <f t="shared" si="14"/>
        <v>2.1169497878118729E-2</v>
      </c>
      <c r="AH34" s="38">
        <f t="shared" si="14"/>
        <v>-5.7005433622049136E-2</v>
      </c>
      <c r="AI34" s="38">
        <f t="shared" si="14"/>
        <v>7.4506520402230752E-3</v>
      </c>
      <c r="AJ34" s="28"/>
      <c r="AK34" s="36">
        <v>39936</v>
      </c>
      <c r="AL34" s="38">
        <f t="shared" si="15"/>
        <v>1.7318938371569951E-2</v>
      </c>
      <c r="AM34" s="38">
        <f t="shared" si="15"/>
        <v>-1.3198337286915329E-2</v>
      </c>
      <c r="AN34" s="38">
        <f t="shared" si="15"/>
        <v>-4.0741919480301592E-3</v>
      </c>
      <c r="AO34" s="38">
        <f t="shared" si="15"/>
        <v>-5.4577464788696517E-4</v>
      </c>
      <c r="AP34" s="38">
        <f t="shared" si="15"/>
        <v>-3.8227159699545711E-3</v>
      </c>
      <c r="AQ34" s="38">
        <f t="shared" si="15"/>
        <v>4.4249681179764364E-3</v>
      </c>
      <c r="AR34" s="38">
        <f t="shared" si="15"/>
        <v>2.0862368588585589E-3</v>
      </c>
      <c r="AS34" s="38">
        <f t="shared" si="15"/>
        <v>8.8486796346609609E-4</v>
      </c>
      <c r="AT34" s="38">
        <f t="shared" si="15"/>
        <v>3.2438440406310498E-3</v>
      </c>
      <c r="AU34" s="38">
        <f t="shared" si="15"/>
        <v>1.614922679285288E-2</v>
      </c>
      <c r="AV34" s="38">
        <f t="shared" si="15"/>
        <v>-2.1723215033316958E-3</v>
      </c>
    </row>
    <row r="35" spans="1:48" x14ac:dyDescent="0.35">
      <c r="A35" s="2">
        <v>39684</v>
      </c>
      <c r="B35" s="1">
        <v>-4.8152885411179014E-3</v>
      </c>
      <c r="C35" s="1">
        <v>-5.933444818843947E-3</v>
      </c>
      <c r="D35" s="1">
        <v>-1.0688200802385639E-3</v>
      </c>
      <c r="E35" s="1">
        <v>3.9170637087815319E-3</v>
      </c>
      <c r="F35" s="1">
        <v>3.147762092873959E-2</v>
      </c>
      <c r="G35" s="1">
        <v>-3.338620298028339E-3</v>
      </c>
      <c r="H35" s="1">
        <v>-4.1571895926773022E-4</v>
      </c>
      <c r="I35" s="1">
        <v>6.7489138412479832E-4</v>
      </c>
      <c r="J35" s="16">
        <f>HLOOKUP($J$2,'Weekly Returns (strats)'!$D$1:$F$751,'Weekly Returns (strats)'!$A34,FALSE)</f>
        <v>-1.900781680831853E-3</v>
      </c>
      <c r="K35" s="1">
        <f>SUMPRODUCT(B35:J35,'Weekly Analysis'!$C$47:$K$47)</f>
        <v>-2.9378142930992423E-3</v>
      </c>
      <c r="L35" s="1">
        <f t="array" ref="L35">SUMPRODUCT(C35:J35,'Weekly Analysis'!$D$48:$K$48)</f>
        <v>3.48673788917751E-3</v>
      </c>
      <c r="N35" s="16">
        <f t="shared" si="4"/>
        <v>0.87663864937950531</v>
      </c>
      <c r="O35" s="11">
        <f>(N34-MAX(N$3:$N34))/MAX(N$3:$N34)</f>
        <v>-0.13783986853889857</v>
      </c>
      <c r="P35" s="11">
        <f t="shared" si="6"/>
        <v>-1.8477137833398882E-2</v>
      </c>
      <c r="Q35" s="11">
        <f t="shared" si="11"/>
        <v>-0.12030094152236048</v>
      </c>
      <c r="S35" s="1">
        <f t="shared" si="5"/>
        <v>1.0124520091663098</v>
      </c>
      <c r="T35" s="11">
        <f>(S34-MAX($S$3:$S34))/MAX(S$3:$S34)</f>
        <v>-4.8273345388782129E-3</v>
      </c>
      <c r="U35" s="38">
        <f t="shared" si="7"/>
        <v>4.2508044630993336E-3</v>
      </c>
      <c r="V35" s="11">
        <f t="shared" si="10"/>
        <v>9.3237960823238097E-3</v>
      </c>
      <c r="W35" s="28"/>
      <c r="X35" s="36">
        <v>39838</v>
      </c>
      <c r="Y35" s="38">
        <f t="shared" si="14"/>
        <v>-4.7591069330199742E-2</v>
      </c>
      <c r="Z35" s="38">
        <f t="shared" si="14"/>
        <v>-2.7712635469269501E-2</v>
      </c>
      <c r="AA35" s="38">
        <f t="shared" si="14"/>
        <v>9.3376174631201181E-3</v>
      </c>
      <c r="AB35" s="38">
        <f t="shared" si="14"/>
        <v>1.206053426207165E-2</v>
      </c>
      <c r="AC35" s="38">
        <f t="shared" si="14"/>
        <v>1.0224089523261121E-2</v>
      </c>
      <c r="AD35" s="38">
        <f t="shared" si="14"/>
        <v>-6.2457169128804502E-4</v>
      </c>
      <c r="AE35" s="38">
        <f t="shared" si="14"/>
        <v>3.0988980527539178E-2</v>
      </c>
      <c r="AF35" s="38">
        <f t="shared" si="14"/>
        <v>8.4848891484989863E-4</v>
      </c>
      <c r="AG35" s="38">
        <f t="shared" si="14"/>
        <v>7.9162070243075089E-3</v>
      </c>
      <c r="AH35" s="38">
        <f t="shared" si="14"/>
        <v>-4.6193125021540986E-2</v>
      </c>
      <c r="AI35" s="38">
        <f t="shared" si="14"/>
        <v>2.596182287509117E-3</v>
      </c>
      <c r="AJ35" s="28"/>
      <c r="AK35" s="36">
        <v>39943</v>
      </c>
      <c r="AL35" s="38">
        <f t="shared" si="15"/>
        <v>6.8870218881273537E-2</v>
      </c>
      <c r="AM35" s="38">
        <f t="shared" si="15"/>
        <v>-1.012224404760842E-2</v>
      </c>
      <c r="AN35" s="38">
        <f t="shared" si="15"/>
        <v>-8.4629006954382024E-3</v>
      </c>
      <c r="AO35" s="38">
        <f t="shared" si="15"/>
        <v>-5.2493438320210251E-3</v>
      </c>
      <c r="AP35" s="38">
        <f t="shared" si="15"/>
        <v>4.1190879753032122E-2</v>
      </c>
      <c r="AQ35" s="38">
        <f t="shared" si="15"/>
        <v>3.8345518687048501E-3</v>
      </c>
      <c r="AR35" s="38">
        <f t="shared" si="15"/>
        <v>4.4213409111404372E-4</v>
      </c>
      <c r="AS35" s="38">
        <f t="shared" si="15"/>
        <v>1.7734027249554089E-3</v>
      </c>
      <c r="AT35" s="38">
        <f t="shared" si="15"/>
        <v>-3.6737426809083651E-3</v>
      </c>
      <c r="AU35" s="38">
        <f t="shared" si="15"/>
        <v>7.0341163710511204E-2</v>
      </c>
      <c r="AV35" s="38">
        <f t="shared" si="15"/>
        <v>2.7317546828699302E-3</v>
      </c>
    </row>
    <row r="36" spans="1:48" x14ac:dyDescent="0.35">
      <c r="A36" s="2">
        <v>39691</v>
      </c>
      <c r="B36" s="1">
        <v>5.2166024041733214E-3</v>
      </c>
      <c r="C36" s="1">
        <v>1.641496651658469E-3</v>
      </c>
      <c r="D36" s="1">
        <v>-7.5072523765251642E-4</v>
      </c>
      <c r="E36" s="1">
        <v>2.5136468513757841E-3</v>
      </c>
      <c r="F36" s="1">
        <v>2.2124051290675849E-3</v>
      </c>
      <c r="G36" s="1">
        <v>-4.1062113814750436E-3</v>
      </c>
      <c r="H36" s="1">
        <v>1.4270979305699429E-3</v>
      </c>
      <c r="I36" s="1">
        <v>9.4953461392677241E-4</v>
      </c>
      <c r="J36" s="16">
        <f>HLOOKUP($J$2,'Weekly Returns (strats)'!$D$1:$F$751,'Weekly Returns (strats)'!$A35,FALSE)</f>
        <v>-3.870618575431473E-3</v>
      </c>
      <c r="K36" s="1">
        <f>SUMPRODUCT(B36:J36,'Weekly Analysis'!$C$47:$K$47)</f>
        <v>5.269981674359066E-3</v>
      </c>
      <c r="L36" s="1">
        <f t="array" ref="L36">SUMPRODUCT(C36:J36,'Weekly Analysis'!$D$48:$K$48)</f>
        <v>9.9132930344952917E-5</v>
      </c>
      <c r="N36" s="16">
        <f t="shared" si="4"/>
        <v>0.88125851899677021</v>
      </c>
      <c r="O36" s="11">
        <f>(N35-MAX(N$3:$N35))/MAX(N$3:$N35)</f>
        <v>-0.14037273489604529</v>
      </c>
      <c r="P36" s="11">
        <f t="shared" si="6"/>
        <v>-8.5914985144491807E-3</v>
      </c>
      <c r="Q36" s="11">
        <f t="shared" si="11"/>
        <v>-0.11921081319690285</v>
      </c>
      <c r="S36" s="1">
        <f t="shared" si="5"/>
        <v>1.0125523765008122</v>
      </c>
      <c r="T36" s="11">
        <f>(S35-MAX($S$3:$S35))/MAX(S$3:$S35)</f>
        <v>-1.3574282999411474E-3</v>
      </c>
      <c r="U36" s="38">
        <f t="shared" si="7"/>
        <v>4.2413580719680155E-3</v>
      </c>
      <c r="V36" s="11">
        <f t="shared" si="10"/>
        <v>1.2553500324057998E-2</v>
      </c>
      <c r="W36" s="28"/>
      <c r="X36" s="36">
        <v>39859</v>
      </c>
      <c r="Y36" s="38">
        <f t="shared" si="14"/>
        <v>-3.5144885371814372E-2</v>
      </c>
      <c r="Z36" s="38">
        <f t="shared" si="14"/>
        <v>-4.0204053350904378E-2</v>
      </c>
      <c r="AA36" s="38">
        <f t="shared" si="14"/>
        <v>-1.836803577346058E-3</v>
      </c>
      <c r="AB36" s="38">
        <f t="shared" si="14"/>
        <v>1.8889759293547751E-2</v>
      </c>
      <c r="AC36" s="38">
        <f t="shared" si="14"/>
        <v>-3.037305815135875E-2</v>
      </c>
      <c r="AD36" s="38">
        <f t="shared" si="14"/>
        <v>3.583520959730135E-3</v>
      </c>
      <c r="AE36" s="38">
        <f t="shared" si="14"/>
        <v>3.4708897378810111E-3</v>
      </c>
      <c r="AF36" s="38">
        <f t="shared" si="14"/>
        <v>3.4533387855295579E-3</v>
      </c>
      <c r="AG36" s="38">
        <f t="shared" si="14"/>
        <v>4.8969492940171833E-3</v>
      </c>
      <c r="AH36" s="38">
        <f t="shared" si="14"/>
        <v>-3.8501062283634334E-2</v>
      </c>
      <c r="AI36" s="38">
        <f t="shared" si="14"/>
        <v>-6.2328999790942008E-3</v>
      </c>
      <c r="AJ36" s="28"/>
      <c r="AK36" s="36">
        <v>39957</v>
      </c>
      <c r="AL36" s="38">
        <f t="shared" si="15"/>
        <v>2.7032802649855862E-2</v>
      </c>
      <c r="AM36" s="38">
        <f t="shared" si="15"/>
        <v>-1.057570696551224E-2</v>
      </c>
      <c r="AN36" s="38">
        <f t="shared" si="15"/>
        <v>-3.2602484427868279E-3</v>
      </c>
      <c r="AO36" s="38">
        <f t="shared" si="15"/>
        <v>-5.4590920297292733E-4</v>
      </c>
      <c r="AP36" s="38">
        <f t="shared" si="15"/>
        <v>1.1957543856676659E-2</v>
      </c>
      <c r="AQ36" s="38">
        <f t="shared" si="15"/>
        <v>-6.0934671573168453E-3</v>
      </c>
      <c r="AR36" s="38">
        <f t="shared" si="15"/>
        <v>4.1620569055123008E-4</v>
      </c>
      <c r="AS36" s="38">
        <f t="shared" si="15"/>
        <v>4.9726164861922939E-3</v>
      </c>
      <c r="AT36" s="38">
        <f t="shared" si="15"/>
        <v>-7.7935522595004034E-3</v>
      </c>
      <c r="AU36" s="38">
        <f t="shared" si="15"/>
        <v>2.6405652015738246E-2</v>
      </c>
      <c r="AV36" s="38">
        <f t="shared" si="15"/>
        <v>-1.164708320504141E-3</v>
      </c>
    </row>
    <row r="37" spans="1:48" x14ac:dyDescent="0.35">
      <c r="A37" s="2">
        <v>39698</v>
      </c>
      <c r="B37" s="1">
        <v>-5.9115523465704027E-2</v>
      </c>
      <c r="C37" s="1">
        <v>-5.5496765481873878E-3</v>
      </c>
      <c r="D37" s="1">
        <v>3.216424893747627E-3</v>
      </c>
      <c r="E37" s="1">
        <v>1.198473139606704E-2</v>
      </c>
      <c r="F37" s="1">
        <v>-2.108336512040487E-3</v>
      </c>
      <c r="G37" s="1">
        <v>5.5632823365785464E-3</v>
      </c>
      <c r="H37" s="1">
        <v>2.7196583521076349E-3</v>
      </c>
      <c r="I37" s="1">
        <v>-2.4758525066164161E-3</v>
      </c>
      <c r="J37" s="16">
        <f>HLOOKUP($J$2,'Weekly Returns (strats)'!$D$1:$F$751,'Weekly Returns (strats)'!$A36,FALSE)</f>
        <v>1.505620498703375E-2</v>
      </c>
      <c r="K37" s="1">
        <f>SUMPRODUCT(B37:J37,'Weekly Analysis'!$C$47:$K$47)</f>
        <v>-5.7604546822278675E-2</v>
      </c>
      <c r="L37" s="1">
        <f t="array" ref="L37">SUMPRODUCT(C37:J37,'Weekly Analysis'!$D$48:$K$48)</f>
        <v>2.8060994806470871E-3</v>
      </c>
      <c r="N37" s="16">
        <f t="shared" si="4"/>
        <v>0.83049402137668882</v>
      </c>
      <c r="O37" s="11">
        <f>(N36-MAX(N$3:$N36))/MAX(N$3:$N36)</f>
        <v>-0.13584251496216801</v>
      </c>
      <c r="P37" s="11">
        <f t="shared" si="6"/>
        <v>-6.5785267613763021E-2</v>
      </c>
      <c r="Q37" s="11">
        <f t="shared" si="11"/>
        <v>-0.15695987679122403</v>
      </c>
      <c r="S37" s="1">
        <f t="shared" si="5"/>
        <v>1.0153936991986392</v>
      </c>
      <c r="T37" s="11">
        <f>(S36-MAX($S$3:$S36))/MAX(S$3:$S36)</f>
        <v>-1.2584299354412326E-3</v>
      </c>
      <c r="U37" s="38">
        <f t="shared" si="7"/>
        <v>6.8909598496664781E-3</v>
      </c>
      <c r="V37" s="11">
        <f t="shared" si="10"/>
        <v>8.6391055648695758E-3</v>
      </c>
      <c r="W37" s="28"/>
      <c r="X37" s="36">
        <v>39866</v>
      </c>
      <c r="Y37" s="38">
        <f t="shared" si="14"/>
        <v>-7.7674586901459342E-2</v>
      </c>
      <c r="Z37" s="38">
        <f t="shared" si="14"/>
        <v>9.8082216162271862E-3</v>
      </c>
      <c r="AA37" s="38">
        <f t="shared" si="14"/>
        <v>1.8126078383041481E-2</v>
      </c>
      <c r="AB37" s="38">
        <f t="shared" si="14"/>
        <v>1.639902846458963E-2</v>
      </c>
      <c r="AC37" s="38">
        <f t="shared" si="14"/>
        <v>6.7238361594753266E-3</v>
      </c>
      <c r="AD37" s="38">
        <f t="shared" si="14"/>
        <v>1.6697635786031559E-3</v>
      </c>
      <c r="AE37" s="38">
        <f t="shared" si="14"/>
        <v>-6.7195872872839457E-3</v>
      </c>
      <c r="AF37" s="38">
        <f t="shared" si="14"/>
        <v>9.9029658750793281E-4</v>
      </c>
      <c r="AG37" s="38">
        <f t="shared" si="14"/>
        <v>1.5599516925731031E-2</v>
      </c>
      <c r="AH37" s="38">
        <f t="shared" si="14"/>
        <v>-7.2723155668670908E-2</v>
      </c>
      <c r="AI37" s="38">
        <f t="shared" si="14"/>
        <v>9.1955151466070872E-3</v>
      </c>
      <c r="AJ37" s="28"/>
      <c r="AK37" s="36">
        <v>39964</v>
      </c>
      <c r="AL37" s="38">
        <f t="shared" si="15"/>
        <v>3.162713275072826E-2</v>
      </c>
      <c r="AM37" s="38">
        <f t="shared" si="15"/>
        <v>3.1053079445826359E-3</v>
      </c>
      <c r="AN37" s="38">
        <f t="shared" si="15"/>
        <v>-3.7950513672017072E-3</v>
      </c>
      <c r="AO37" s="38">
        <f t="shared" si="15"/>
        <v>-4.9070566469914256E-3</v>
      </c>
      <c r="AP37" s="38">
        <f t="shared" si="15"/>
        <v>1.429217747999164E-2</v>
      </c>
      <c r="AQ37" s="38">
        <f t="shared" si="15"/>
        <v>6.3445917058568826E-3</v>
      </c>
      <c r="AR37" s="38">
        <f t="shared" si="15"/>
        <v>4.9541833557269488E-3</v>
      </c>
      <c r="AS37" s="38">
        <f t="shared" si="15"/>
        <v>3.1336461937245819E-3</v>
      </c>
      <c r="AT37" s="38">
        <f t="shared" si="15"/>
        <v>-2.365153370625372E-3</v>
      </c>
      <c r="AU37" s="38">
        <f t="shared" si="15"/>
        <v>3.2956426721634506E-2</v>
      </c>
      <c r="AV37" s="38">
        <f t="shared" si="15"/>
        <v>2.4686888031116043E-3</v>
      </c>
    </row>
    <row r="38" spans="1:48" x14ac:dyDescent="0.35">
      <c r="A38" s="2">
        <v>39705</v>
      </c>
      <c r="B38" s="1">
        <v>8.0735411670664892E-3</v>
      </c>
      <c r="C38" s="1">
        <v>2.087325815429342E-2</v>
      </c>
      <c r="D38" s="1">
        <v>-9.1324388542635138E-4</v>
      </c>
      <c r="E38" s="1">
        <v>-9.2264738783546241E-3</v>
      </c>
      <c r="F38" s="1">
        <v>-8.1435892929958894E-3</v>
      </c>
      <c r="G38" s="1">
        <v>9.0736980469479089E-3</v>
      </c>
      <c r="H38" s="1">
        <v>7.1389824544685343E-3</v>
      </c>
      <c r="I38" s="1">
        <v>-6.3031266072534056E-3</v>
      </c>
      <c r="J38" s="16">
        <f>HLOOKUP($J$2,'Weekly Returns (strats)'!$D$1:$F$751,'Weekly Returns (strats)'!$A37,FALSE)</f>
        <v>-1.3004084919559509E-2</v>
      </c>
      <c r="K38" s="1">
        <f>SUMPRODUCT(B38:J38,'Weekly Analysis'!$C$47:$K$47)</f>
        <v>8.1054576839658613E-3</v>
      </c>
      <c r="L38" s="1">
        <f t="array" ref="L38">SUMPRODUCT(C38:J38,'Weekly Analysis'!$D$48:$K$48)</f>
        <v>5.9273531384549738E-5</v>
      </c>
      <c r="N38" s="16">
        <f t="shared" si="4"/>
        <v>0.83722555552374422</v>
      </c>
      <c r="O38" s="11">
        <f>(N37-MAX(N$3:$N37))/MAX(N$3:$N37)</f>
        <v>-0.18562191527085237</v>
      </c>
      <c r="P38" s="11">
        <f t="shared" si="6"/>
        <v>-4.7765070692427969E-2</v>
      </c>
      <c r="Q38" s="11">
        <f t="shared" si="11"/>
        <v>-0.12553450442594982</v>
      </c>
      <c r="S38" s="1">
        <f t="shared" si="5"/>
        <v>1.0154538851689363</v>
      </c>
      <c r="T38" s="11">
        <f>(S37-MAX($S$3:$S37))/MAX(S$3:$S37)</f>
        <v>0</v>
      </c>
      <c r="U38" s="38">
        <f t="shared" si="7"/>
        <v>6.4620322538990749E-3</v>
      </c>
      <c r="V38" s="11">
        <f t="shared" si="10"/>
        <v>9.7470503794450103E-3</v>
      </c>
      <c r="W38" s="28"/>
      <c r="X38" s="36">
        <v>39873</v>
      </c>
      <c r="Y38" s="38">
        <f t="shared" si="14"/>
        <v>-2.5500196155355041E-2</v>
      </c>
      <c r="Z38" s="38">
        <f t="shared" si="14"/>
        <v>-2.3321522994190769E-2</v>
      </c>
      <c r="AA38" s="38">
        <f t="shared" si="14"/>
        <v>-8.5740959862971033E-3</v>
      </c>
      <c r="AB38" s="38">
        <f t="shared" si="14"/>
        <v>1.4080027506769619E-2</v>
      </c>
      <c r="AC38" s="38">
        <f t="shared" si="14"/>
        <v>-8.7423330431205524E-4</v>
      </c>
      <c r="AD38" s="38">
        <f t="shared" si="14"/>
        <v>6.1464548889536008E-3</v>
      </c>
      <c r="AE38" s="38">
        <f t="shared" si="14"/>
        <v>1.394550241374959E-2</v>
      </c>
      <c r="AF38" s="38">
        <f t="shared" si="14"/>
        <v>2.7495746090080431E-3</v>
      </c>
      <c r="AG38" s="38">
        <f t="shared" si="14"/>
        <v>5.8109211871912869E-3</v>
      </c>
      <c r="AH38" s="38">
        <f t="shared" si="14"/>
        <v>-2.5926771776863491E-2</v>
      </c>
      <c r="AI38" s="38">
        <f t="shared" si="14"/>
        <v>-7.9221186851569992E-4</v>
      </c>
      <c r="AJ38" s="28"/>
      <c r="AK38" s="36">
        <v>39971</v>
      </c>
      <c r="AL38" s="38">
        <f t="shared" si="15"/>
        <v>1.401774909237608E-2</v>
      </c>
      <c r="AM38" s="38">
        <f t="shared" si="15"/>
        <v>1.1308065070581909E-2</v>
      </c>
      <c r="AN38" s="38">
        <f t="shared" si="15"/>
        <v>-2.819322948588332E-3</v>
      </c>
      <c r="AO38" s="38">
        <f t="shared" si="15"/>
        <v>-3.027808026347389E-3</v>
      </c>
      <c r="AP38" s="38">
        <f t="shared" si="15"/>
        <v>9.3530322535579108E-2</v>
      </c>
      <c r="AQ38" s="38">
        <f t="shared" si="15"/>
        <v>2.1411820684498211E-3</v>
      </c>
      <c r="AR38" s="38">
        <f t="shared" si="15"/>
        <v>3.6610617219803299E-3</v>
      </c>
      <c r="AS38" s="38">
        <f t="shared" si="15"/>
        <v>3.803516904934412E-3</v>
      </c>
      <c r="AT38" s="38">
        <f t="shared" si="15"/>
        <v>-4.9542126563022482E-3</v>
      </c>
      <c r="AU38" s="38">
        <f t="shared" si="15"/>
        <v>2.1915386320822725E-2</v>
      </c>
      <c r="AV38" s="38">
        <f t="shared" si="15"/>
        <v>1.4667040567115201E-2</v>
      </c>
    </row>
    <row r="39" spans="1:48" x14ac:dyDescent="0.35">
      <c r="A39" s="2">
        <v>39712</v>
      </c>
      <c r="B39" s="1">
        <v>1.4273253508843009E-3</v>
      </c>
      <c r="C39" s="1">
        <v>2.5078177693298231E-2</v>
      </c>
      <c r="D39" s="1">
        <v>-2.0029530190300848E-3</v>
      </c>
      <c r="E39" s="1">
        <v>-6.1211731004299219E-3</v>
      </c>
      <c r="F39" s="1">
        <v>-5.641075215955282E-3</v>
      </c>
      <c r="G39" s="1">
        <v>8.3019014659562185E-3</v>
      </c>
      <c r="H39" s="1">
        <v>-2.0106939805653029E-4</v>
      </c>
      <c r="I39" s="1">
        <v>-2.0522435657714611E-2</v>
      </c>
      <c r="J39" s="16">
        <f>HLOOKUP($J$2,'Weekly Returns (strats)'!$D$1:$F$751,'Weekly Returns (strats)'!$A38,FALSE)</f>
        <v>-3.7552787860170018E-3</v>
      </c>
      <c r="K39" s="1">
        <f>SUMPRODUCT(B39:J39,'Weekly Analysis'!$C$47:$K$47)</f>
        <v>1.170694363872331E-3</v>
      </c>
      <c r="L39" s="1">
        <f t="array" ref="L39">SUMPRODUCT(C39:J39,'Weekly Analysis'!$D$48:$K$48)</f>
        <v>-4.7660040445080074E-4</v>
      </c>
      <c r="N39" s="16">
        <f t="shared" si="4"/>
        <v>0.83820569076288576</v>
      </c>
      <c r="O39" s="11">
        <f>(N38-MAX(N$3:$N38))/MAX(N$3:$N38)</f>
        <v>-0.1790210081663311</v>
      </c>
      <c r="P39" s="11">
        <f t="shared" si="6"/>
        <v>-4.3841277867252226E-2</v>
      </c>
      <c r="Q39" s="11">
        <f t="shared" si="11"/>
        <v>-0.10783248826837177</v>
      </c>
      <c r="S39" s="1">
        <f t="shared" si="5"/>
        <v>1.0149699194365636</v>
      </c>
      <c r="T39" s="11">
        <f>(S38-MAX($S$3:$S38))/MAX(S$3:$S38)</f>
        <v>0</v>
      </c>
      <c r="U39" s="38">
        <f t="shared" si="7"/>
        <v>2.4869428352727319E-3</v>
      </c>
      <c r="V39" s="11">
        <f t="shared" si="10"/>
        <v>9.2741686400616974E-3</v>
      </c>
      <c r="W39" s="28"/>
      <c r="X39" s="36">
        <v>39880</v>
      </c>
      <c r="Y39" s="38">
        <f t="shared" si="14"/>
        <v>-6.5619967793880796E-2</v>
      </c>
      <c r="Z39" s="38">
        <f t="shared" si="14"/>
        <v>-8.4376375351491451E-3</v>
      </c>
      <c r="AA39" s="38">
        <f t="shared" si="14"/>
        <v>6.7320951223215353E-3</v>
      </c>
      <c r="AB39" s="38">
        <f t="shared" si="14"/>
        <v>7.1541793461216141E-3</v>
      </c>
      <c r="AC39" s="38">
        <f t="shared" si="14"/>
        <v>2.230827210332265E-3</v>
      </c>
      <c r="AD39" s="38">
        <f t="shared" si="14"/>
        <v>1.3594229249684899E-3</v>
      </c>
      <c r="AE39" s="38">
        <f t="shared" si="14"/>
        <v>1.385593243138339E-2</v>
      </c>
      <c r="AF39" s="38">
        <f t="shared" si="14"/>
        <v>1.381917474061467E-3</v>
      </c>
      <c r="AG39" s="38">
        <f t="shared" si="14"/>
        <v>1.067607477984045E-2</v>
      </c>
      <c r="AH39" s="38">
        <f t="shared" si="14"/>
        <v>-6.4011825576880579E-2</v>
      </c>
      <c r="AI39" s="38">
        <f t="shared" si="14"/>
        <v>2.9865498315718121E-3</v>
      </c>
      <c r="AJ39" s="28"/>
      <c r="AK39" s="36">
        <v>39978</v>
      </c>
      <c r="AL39" s="38">
        <f t="shared" si="15"/>
        <v>1.163600198906023E-2</v>
      </c>
      <c r="AM39" s="38">
        <f t="shared" si="15"/>
        <v>-1.616250222727833E-2</v>
      </c>
      <c r="AN39" s="38">
        <f t="shared" si="15"/>
        <v>-4.6296739751661148E-4</v>
      </c>
      <c r="AO39" s="38">
        <f t="shared" si="15"/>
        <v>1.26985818436931E-3</v>
      </c>
      <c r="AP39" s="38">
        <f t="shared" si="15"/>
        <v>-1.342939966513837E-2</v>
      </c>
      <c r="AQ39" s="38">
        <f t="shared" si="15"/>
        <v>2.2298718035675962E-3</v>
      </c>
      <c r="AR39" s="38">
        <f t="shared" si="15"/>
        <v>-6.7973621464778589E-4</v>
      </c>
      <c r="AS39" s="38">
        <f t="shared" si="15"/>
        <v>2.3510498667704831E-3</v>
      </c>
      <c r="AT39" s="38">
        <f t="shared" si="15"/>
        <v>-2.1492584227746909E-3</v>
      </c>
      <c r="AU39" s="38">
        <f t="shared" si="15"/>
        <v>9.6695101006252782E-3</v>
      </c>
      <c r="AV39" s="38">
        <f t="shared" si="15"/>
        <v>-3.652056364236338E-3</v>
      </c>
    </row>
    <row r="40" spans="1:48" x14ac:dyDescent="0.35">
      <c r="A40" s="2">
        <v>39719</v>
      </c>
      <c r="B40" s="1">
        <v>-2.6842980441840188E-2</v>
      </c>
      <c r="C40" s="1">
        <v>1.695201855209039E-2</v>
      </c>
      <c r="D40" s="1">
        <v>1.810396696530869E-2</v>
      </c>
      <c r="E40" s="1">
        <v>5.0416381099018803E-3</v>
      </c>
      <c r="F40" s="1">
        <v>5.7378749259238918E-3</v>
      </c>
      <c r="G40" s="1">
        <v>-9.2844333892520003E-3</v>
      </c>
      <c r="H40" s="1">
        <v>3.189547384571334E-3</v>
      </c>
      <c r="I40" s="1">
        <v>2.7098454576646169E-4</v>
      </c>
      <c r="J40" s="16">
        <f>HLOOKUP($J$2,'Weekly Returns (strats)'!$D$1:$F$751,'Weekly Returns (strats)'!$A39,FALSE)</f>
        <v>1.7148106736629028E-2</v>
      </c>
      <c r="K40" s="1">
        <f>SUMPRODUCT(B40:J40,'Weekly Analysis'!$C$47:$K$47)</f>
        <v>-2.294148185218451E-2</v>
      </c>
      <c r="L40" s="1">
        <f t="array" ref="L40">SUMPRODUCT(C40:J40,'Weekly Analysis'!$D$48:$K$48)</f>
        <v>7.2456402379319756E-3</v>
      </c>
      <c r="N40" s="16">
        <f t="shared" si="4"/>
        <v>0.81897601011985122</v>
      </c>
      <c r="O40" s="11">
        <f>(N39-MAX(N$3:$N39))/MAX(N$3:$N39)</f>
        <v>-0.17805989268773381</v>
      </c>
      <c r="P40" s="11">
        <f t="shared" si="6"/>
        <v>-7.0674504171399977E-2</v>
      </c>
      <c r="Q40" s="11">
        <f t="shared" si="11"/>
        <v>-0.11080079329531445</v>
      </c>
      <c r="S40" s="1">
        <f t="shared" si="5"/>
        <v>1.0223240263251236</v>
      </c>
      <c r="T40" s="11">
        <f>(S39-MAX($S$3:$S39))/MAX(S$3:$S39)</f>
        <v>-4.7660040445089588E-4</v>
      </c>
      <c r="U40" s="38">
        <f t="shared" si="7"/>
        <v>9.6505129523081212E-3</v>
      </c>
      <c r="V40" s="11">
        <f t="shared" si="10"/>
        <v>1.1179252712902432E-2</v>
      </c>
      <c r="W40" s="28"/>
      <c r="X40" s="36">
        <v>39950</v>
      </c>
      <c r="Y40" s="38">
        <f t="shared" si="14"/>
        <v>-3.2061226600475723E-2</v>
      </c>
      <c r="Z40" s="38">
        <f t="shared" si="14"/>
        <v>-1.384808798523929E-2</v>
      </c>
      <c r="AA40" s="38">
        <f t="shared" si="14"/>
        <v>-5.5531682286091844E-4</v>
      </c>
      <c r="AB40" s="38">
        <f t="shared" si="14"/>
        <v>5.5780843264685584E-3</v>
      </c>
      <c r="AC40" s="38">
        <f t="shared" si="14"/>
        <v>1.254238503913515E-2</v>
      </c>
      <c r="AD40" s="38">
        <f t="shared" si="14"/>
        <v>-1.1629486265319899E-3</v>
      </c>
      <c r="AE40" s="38">
        <f t="shared" si="14"/>
        <v>1.0282583324751959E-2</v>
      </c>
      <c r="AF40" s="38">
        <f t="shared" si="14"/>
        <v>2.2953791564936932E-3</v>
      </c>
      <c r="AG40" s="38">
        <f t="shared" si="14"/>
        <v>1.141305133547155E-2</v>
      </c>
      <c r="AH40" s="38">
        <f t="shared" si="14"/>
        <v>-3.1062162186577747E-2</v>
      </c>
      <c r="AI40" s="38">
        <f t="shared" si="14"/>
        <v>1.8554053400962481E-3</v>
      </c>
      <c r="AJ40" s="28"/>
      <c r="AK40" s="36">
        <v>39992</v>
      </c>
      <c r="AL40" s="38">
        <f t="shared" si="15"/>
        <v>1.218769043266343E-3</v>
      </c>
      <c r="AM40" s="38">
        <f t="shared" si="15"/>
        <v>-8.1877841168543908E-3</v>
      </c>
      <c r="AN40" s="38">
        <f t="shared" si="15"/>
        <v>-8.1826668977342809E-3</v>
      </c>
      <c r="AO40" s="38">
        <f t="shared" si="15"/>
        <v>9.9814504019102301E-4</v>
      </c>
      <c r="AP40" s="38">
        <f t="shared" si="15"/>
        <v>-3.824778466655613E-2</v>
      </c>
      <c r="AQ40" s="38">
        <f t="shared" si="15"/>
        <v>-6.9524227884031342E-3</v>
      </c>
      <c r="AR40" s="38">
        <f t="shared" si="15"/>
        <v>2.0782165123749419E-3</v>
      </c>
      <c r="AS40" s="38">
        <f t="shared" si="15"/>
        <v>2.7744089165631092E-3</v>
      </c>
      <c r="AT40" s="38">
        <f t="shared" si="15"/>
        <v>6.942365929169414E-3</v>
      </c>
      <c r="AU40" s="38">
        <f t="shared" si="15"/>
        <v>-3.0776181986220366E-3</v>
      </c>
      <c r="AV40" s="38">
        <f t="shared" si="15"/>
        <v>-7.9790048777927027E-3</v>
      </c>
    </row>
    <row r="41" spans="1:48" x14ac:dyDescent="0.35">
      <c r="A41" s="2">
        <v>39726</v>
      </c>
      <c r="B41" s="1">
        <v>-9.0154597233523259E-2</v>
      </c>
      <c r="C41" s="1">
        <v>7.6316096068989703E-2</v>
      </c>
      <c r="D41" s="1">
        <v>2.6105356470631062E-2</v>
      </c>
      <c r="E41" s="1">
        <v>9.6496964035495125E-3</v>
      </c>
      <c r="F41" s="1">
        <v>3.0467011458691431E-2</v>
      </c>
      <c r="G41" s="1">
        <v>3.4760945513288233E-2</v>
      </c>
      <c r="H41" s="1">
        <v>2.7394601086530019E-3</v>
      </c>
      <c r="I41" s="1">
        <v>-1.663588877390532E-2</v>
      </c>
      <c r="J41" s="16">
        <f>HLOOKUP($J$2,'Weekly Returns (strats)'!$D$1:$F$751,'Weekly Returns (strats)'!$A40,FALSE)</f>
        <v>1.6289090730457149E-2</v>
      </c>
      <c r="K41" s="1">
        <f>SUMPRODUCT(B41:J41,'Weekly Analysis'!$C$47:$K$47)</f>
        <v>-7.6614676721885239E-2</v>
      </c>
      <c r="L41" s="1">
        <f t="array" ref="L41">SUMPRODUCT(C41:J41,'Weekly Analysis'!$D$48:$K$48)</f>
        <v>2.5145566664470605E-2</v>
      </c>
      <c r="N41" s="16">
        <f t="shared" si="4"/>
        <v>0.75623042786153938</v>
      </c>
      <c r="O41" s="11">
        <f>(N40-MAX(N$3:$N40))/MAX(N$3:$N40)</f>
        <v>-0.19691641674322077</v>
      </c>
      <c r="P41" s="11">
        <f t="shared" si="6"/>
        <v>-8.94209851047989E-2</v>
      </c>
      <c r="Q41" s="11">
        <f t="shared" si="11"/>
        <v>-0.1614710663825798</v>
      </c>
      <c r="S41" s="1">
        <f t="shared" si="5"/>
        <v>1.048030943281772</v>
      </c>
      <c r="T41" s="11">
        <f>(S40-MAX($S$3:$S40))/MAX(S$3:$S40)</f>
        <v>0</v>
      </c>
      <c r="U41" s="38">
        <f t="shared" si="7"/>
        <v>3.2142452832719437E-2</v>
      </c>
      <c r="V41" s="11">
        <f t="shared" si="10"/>
        <v>3.6400996239201122E-2</v>
      </c>
      <c r="W41" s="28"/>
      <c r="X41" s="36">
        <v>39985</v>
      </c>
      <c r="Y41" s="38">
        <f t="shared" si="14"/>
        <v>-3.2048761305544682E-2</v>
      </c>
      <c r="Z41" s="38">
        <f t="shared" si="14"/>
        <v>-3.3760658755435098E-3</v>
      </c>
      <c r="AA41" s="38">
        <f t="shared" si="14"/>
        <v>-3.9130879214921421E-5</v>
      </c>
      <c r="AB41" s="38">
        <f t="shared" si="14"/>
        <v>4.0442024229736528E-3</v>
      </c>
      <c r="AC41" s="38">
        <f t="shared" si="14"/>
        <v>2.9425221138089318E-3</v>
      </c>
      <c r="AD41" s="38">
        <f t="shared" si="14"/>
        <v>1.4296953649106661E-3</v>
      </c>
      <c r="AE41" s="38">
        <f t="shared" si="14"/>
        <v>-4.2538734114662144E-3</v>
      </c>
      <c r="AF41" s="38">
        <f t="shared" si="14"/>
        <v>6.5522146714320773E-3</v>
      </c>
      <c r="AG41" s="38">
        <f t="shared" si="14"/>
        <v>1.74190885282921E-2</v>
      </c>
      <c r="AH41" s="38">
        <f t="shared" si="14"/>
        <v>-3.0572628150941392E-2</v>
      </c>
      <c r="AI41" s="38">
        <f t="shared" si="14"/>
        <v>2.7413901442632374E-3</v>
      </c>
      <c r="AJ41" s="28"/>
      <c r="AK41" s="36">
        <v>40013</v>
      </c>
      <c r="AL41" s="38">
        <f t="shared" si="15"/>
        <v>6.6186593243672487E-2</v>
      </c>
      <c r="AM41" s="38">
        <f t="shared" si="15"/>
        <v>8.7399287090796918E-3</v>
      </c>
      <c r="AN41" s="38">
        <f t="shared" si="15"/>
        <v>-7.1832310871330352E-3</v>
      </c>
      <c r="AO41" s="38">
        <f t="shared" si="15"/>
        <v>-1.6757874891990428E-2</v>
      </c>
      <c r="AP41" s="38">
        <f t="shared" si="15"/>
        <v>3.8849362446850742E-2</v>
      </c>
      <c r="AQ41" s="38">
        <f t="shared" si="15"/>
        <v>-7.0353030494750826E-3</v>
      </c>
      <c r="AR41" s="38">
        <f t="shared" si="15"/>
        <v>-4.4989167717907064E-3</v>
      </c>
      <c r="AS41" s="38">
        <f t="shared" si="15"/>
        <v>4.4867327741486829E-3</v>
      </c>
      <c r="AT41" s="38">
        <f t="shared" si="15"/>
        <v>-4.4615174191282581E-3</v>
      </c>
      <c r="AU41" s="38">
        <f t="shared" si="15"/>
        <v>6.7413387030379079E-2</v>
      </c>
      <c r="AV41" s="38">
        <f t="shared" si="15"/>
        <v>2.2783313181693578E-3</v>
      </c>
    </row>
    <row r="42" spans="1:48" x14ac:dyDescent="0.35">
      <c r="A42" s="2">
        <v>39733</v>
      </c>
      <c r="B42" s="1">
        <v>-0.20041137542478979</v>
      </c>
      <c r="C42" s="1">
        <v>-3.1349115435787001E-3</v>
      </c>
      <c r="D42" s="1">
        <v>0.14467669640083439</v>
      </c>
      <c r="E42" s="1">
        <v>2.803401089903157E-2</v>
      </c>
      <c r="F42" s="1">
        <v>6.0877710731996958E-2</v>
      </c>
      <c r="G42" s="1">
        <v>4.9449360957764421E-2</v>
      </c>
      <c r="H42" s="1">
        <v>-6.3627901254447283E-2</v>
      </c>
      <c r="I42" s="1">
        <v>-1.08399999473604E-2</v>
      </c>
      <c r="J42" s="16">
        <f>HLOOKUP($J$2,'Weekly Returns (strats)'!$D$1:$F$751,'Weekly Returns (strats)'!$A41,FALSE)</f>
        <v>6.6936879444093655E-2</v>
      </c>
      <c r="K42" s="1">
        <f>SUMPRODUCT(B42:J42,'Weekly Analysis'!$C$47:$K$47)</f>
        <v>-0.1755811057319181</v>
      </c>
      <c r="L42" s="1">
        <f t="array" ref="L42">SUMPRODUCT(C42:J42,'Weekly Analysis'!$D$48:$K$48)</f>
        <v>4.6113358001047398E-2</v>
      </c>
      <c r="N42" s="16">
        <f t="shared" si="4"/>
        <v>0.62345065314948878</v>
      </c>
      <c r="O42" s="11">
        <f>(N41-MAX(N$3:$N41))/MAX(N$3:$N41)</f>
        <v>-0.25844440585509215</v>
      </c>
      <c r="P42" s="11">
        <f t="shared" si="6"/>
        <v>-0.25533728750136397</v>
      </c>
      <c r="Q42" s="11">
        <f t="shared" si="11"/>
        <v>-0.29777898611101583</v>
      </c>
      <c r="S42" s="1">
        <f t="shared" si="5"/>
        <v>1.0963591693654997</v>
      </c>
      <c r="T42" s="11">
        <f>(S41-MAX($S$3:$S41))/MAX(S$3:$S41)</f>
        <v>0</v>
      </c>
      <c r="U42" s="38">
        <f t="shared" si="7"/>
        <v>7.9674011176887216E-2</v>
      </c>
      <c r="V42" s="11">
        <f t="shared" si="10"/>
        <v>8.2685382900653526E-2</v>
      </c>
      <c r="W42" s="28"/>
      <c r="X42" s="36">
        <v>39999</v>
      </c>
      <c r="Y42" s="38">
        <f t="shared" si="14"/>
        <v>-1.369446135118679E-2</v>
      </c>
      <c r="Z42" s="38">
        <f t="shared" si="14"/>
        <v>-5.3632704298508527E-3</v>
      </c>
      <c r="AA42" s="38">
        <f t="shared" si="14"/>
        <v>-5.2580172685201543E-4</v>
      </c>
      <c r="AB42" s="38">
        <f t="shared" si="14"/>
        <v>3.979774626510002E-3</v>
      </c>
      <c r="AC42" s="38">
        <f t="shared" si="14"/>
        <v>6.1573874521179909E-3</v>
      </c>
      <c r="AD42" s="38">
        <f t="shared" si="14"/>
        <v>6.7203729381648536E-4</v>
      </c>
      <c r="AE42" s="38">
        <f t="shared" si="14"/>
        <v>3.0742779316090818E-3</v>
      </c>
      <c r="AF42" s="38">
        <f t="shared" si="14"/>
        <v>-7.9719422479040958E-4</v>
      </c>
      <c r="AG42" s="38">
        <f t="shared" si="14"/>
        <v>3.39411976711812E-3</v>
      </c>
      <c r="AH42" s="38">
        <f t="shared" si="14"/>
        <v>-1.3197760433825288E-2</v>
      </c>
      <c r="AI42" s="38">
        <f t="shared" si="14"/>
        <v>9.2244456081421811E-4</v>
      </c>
      <c r="AJ42" s="28"/>
      <c r="AK42" s="36">
        <v>40020</v>
      </c>
      <c r="AL42" s="38">
        <f t="shared" si="15"/>
        <v>4.6781883194278777E-2</v>
      </c>
      <c r="AM42" s="38">
        <f t="shared" si="15"/>
        <v>1.3068806134430839E-3</v>
      </c>
      <c r="AN42" s="38">
        <f t="shared" si="15"/>
        <v>-2.6716963773774078E-3</v>
      </c>
      <c r="AO42" s="38">
        <f t="shared" si="15"/>
        <v>-6.4800759855485612E-3</v>
      </c>
      <c r="AP42" s="38">
        <f t="shared" si="15"/>
        <v>4.3056387659755283E-3</v>
      </c>
      <c r="AQ42" s="38">
        <f t="shared" si="15"/>
        <v>1.3592612415154191E-3</v>
      </c>
      <c r="AR42" s="38">
        <f t="shared" si="15"/>
        <v>-5.3382435511175608E-3</v>
      </c>
      <c r="AS42" s="38">
        <f t="shared" si="15"/>
        <v>3.4614301523809838E-3</v>
      </c>
      <c r="AT42" s="38">
        <f t="shared" si="15"/>
        <v>-3.276671923022167E-3</v>
      </c>
      <c r="AU42" s="38">
        <f t="shared" si="15"/>
        <v>4.660039223018294E-2</v>
      </c>
      <c r="AV42" s="38">
        <f t="shared" si="15"/>
        <v>-3.3705464760653983E-4</v>
      </c>
    </row>
    <row r="43" spans="1:48" x14ac:dyDescent="0.35">
      <c r="A43" s="2">
        <v>39740</v>
      </c>
      <c r="B43" s="1">
        <v>3.6125713007493683E-2</v>
      </c>
      <c r="C43" s="1">
        <v>0.12728254120197049</v>
      </c>
      <c r="D43" s="1">
        <v>6.4545505455829932E-2</v>
      </c>
      <c r="E43" s="1">
        <v>-7.6588697992134858E-3</v>
      </c>
      <c r="F43" s="1">
        <v>1.903000012271935E-2</v>
      </c>
      <c r="G43" s="1">
        <v>1.305684252032013E-2</v>
      </c>
      <c r="H43" s="1">
        <v>7.7789295820367421E-2</v>
      </c>
      <c r="I43" s="1">
        <v>1.0526713636474391E-2</v>
      </c>
      <c r="J43" s="16">
        <f>HLOOKUP($J$2,'Weekly Returns (strats)'!$D$1:$F$751,'Weekly Returns (strats)'!$A42,FALSE)</f>
        <v>5.7201568560542933E-2</v>
      </c>
      <c r="K43" s="1">
        <f>SUMPRODUCT(B43:J43,'Weekly Analysis'!$C$47:$K$47)</f>
        <v>5.8507806679603036E-2</v>
      </c>
      <c r="L43" s="1">
        <f t="array" ref="L43">SUMPRODUCT(C43:J43,'Weekly Analysis'!$D$48:$K$48)</f>
        <v>4.1566745391060228E-2</v>
      </c>
      <c r="N43" s="16">
        <f t="shared" si="4"/>
        <v>0.65992738343823132</v>
      </c>
      <c r="O43" s="11">
        <f>(N42-MAX(N$3:$N42))/MAX(N$3:$N42)</f>
        <v>-0.38864755703674458</v>
      </c>
      <c r="P43" s="11">
        <f t="shared" si="6"/>
        <v>-0.2126904043831962</v>
      </c>
      <c r="Q43" s="11">
        <f t="shared" si="11"/>
        <v>-0.26197478259446805</v>
      </c>
      <c r="S43" s="1">
        <f t="shared" si="5"/>
        <v>1.1419312518156697</v>
      </c>
      <c r="T43" s="11">
        <f>(S42-MAX($S$3:$S42))/MAX(S$3:$S42)</f>
        <v>0</v>
      </c>
      <c r="U43" s="38">
        <f t="shared" si="7"/>
        <v>0.1250887636646274</v>
      </c>
      <c r="V43" s="11">
        <f t="shared" si="10"/>
        <v>0.13194953403710175</v>
      </c>
      <c r="W43" s="28"/>
      <c r="X43" s="36">
        <v>40006</v>
      </c>
      <c r="Y43" s="38">
        <f t="shared" ref="Y43:AI52" si="16">VLOOKUP($X43,$A$3:$L$751,Y$1,FALSE)</f>
        <v>-2.879769618430528E-2</v>
      </c>
      <c r="Z43" s="38">
        <f t="shared" si="16"/>
        <v>-5.3836881522963953E-3</v>
      </c>
      <c r="AA43" s="38">
        <f t="shared" si="16"/>
        <v>1.9899134750174241E-3</v>
      </c>
      <c r="AB43" s="38">
        <f t="shared" si="16"/>
        <v>7.0226941128905818E-3</v>
      </c>
      <c r="AC43" s="38">
        <f t="shared" si="16"/>
        <v>-9.12488210357657E-3</v>
      </c>
      <c r="AD43" s="38">
        <f t="shared" si="16"/>
        <v>7.7614934711642816E-3</v>
      </c>
      <c r="AE43" s="38">
        <f t="shared" si="16"/>
        <v>1.286958863604637E-3</v>
      </c>
      <c r="AF43" s="38">
        <f t="shared" si="16"/>
        <v>4.790631347453278E-3</v>
      </c>
      <c r="AG43" s="38">
        <f t="shared" si="16"/>
        <v>8.7469509016067093E-3</v>
      </c>
      <c r="AH43" s="38">
        <f t="shared" si="16"/>
        <v>-2.7855476516142862E-2</v>
      </c>
      <c r="AI43" s="38">
        <f t="shared" si="16"/>
        <v>1.749836526587353E-3</v>
      </c>
      <c r="AJ43" s="28"/>
      <c r="AK43" s="36">
        <v>40027</v>
      </c>
      <c r="AL43" s="38">
        <f t="shared" ref="AL43:AV52" si="17">VLOOKUP($AK43,$A$3:$L$751,AL$1,FALSE)</f>
        <v>1.8028275927507439E-2</v>
      </c>
      <c r="AM43" s="38">
        <f t="shared" si="17"/>
        <v>4.452451857570372E-3</v>
      </c>
      <c r="AN43" s="38">
        <f t="shared" si="17"/>
        <v>2.9801128220374729E-4</v>
      </c>
      <c r="AO43" s="38">
        <f t="shared" si="17"/>
        <v>-9.3814497467004099E-4</v>
      </c>
      <c r="AP43" s="38">
        <f t="shared" si="17"/>
        <v>2.6477075746139341E-3</v>
      </c>
      <c r="AQ43" s="38">
        <f t="shared" si="17"/>
        <v>-6.7870807917129738E-3</v>
      </c>
      <c r="AR43" s="38">
        <f t="shared" si="17"/>
        <v>2.4864412906291382E-3</v>
      </c>
      <c r="AS43" s="38">
        <f t="shared" si="17"/>
        <v>2.63835227868503E-3</v>
      </c>
      <c r="AT43" s="38">
        <f t="shared" si="17"/>
        <v>4.1490710193352598E-3</v>
      </c>
      <c r="AU43" s="38">
        <f t="shared" si="17"/>
        <v>1.8419194841320204E-2</v>
      </c>
      <c r="AV43" s="38">
        <f t="shared" si="17"/>
        <v>7.2599226850941691E-4</v>
      </c>
    </row>
    <row r="44" spans="1:48" x14ac:dyDescent="0.35">
      <c r="A44" s="2">
        <v>39747</v>
      </c>
      <c r="B44" s="1">
        <v>-9.0673575129533779E-2</v>
      </c>
      <c r="C44" s="1">
        <v>2.62126225341206E-2</v>
      </c>
      <c r="D44" s="1">
        <v>4.7028897654746597E-2</v>
      </c>
      <c r="E44" s="1">
        <v>2.865901217101285E-3</v>
      </c>
      <c r="F44" s="1">
        <v>-4.1925485532743917E-2</v>
      </c>
      <c r="G44" s="1">
        <v>3.0076252145172511E-4</v>
      </c>
      <c r="H44" s="1">
        <v>6.428769910631793E-3</v>
      </c>
      <c r="I44" s="1">
        <v>-3.1227551859458469E-4</v>
      </c>
      <c r="J44" s="16">
        <f>HLOOKUP($J$2,'Weekly Returns (strats)'!$D$1:$F$751,'Weekly Returns (strats)'!$A43,FALSE)</f>
        <v>-2.30924201662247E-2</v>
      </c>
      <c r="K44" s="1">
        <f>SUMPRODUCT(B44:J44,'Weekly Analysis'!$C$47:$K$47)</f>
        <v>-8.7905218999971155E-2</v>
      </c>
      <c r="L44" s="1">
        <f t="array" ref="L44">SUMPRODUCT(C44:J44,'Weekly Analysis'!$D$48:$K$48)</f>
        <v>5.1412328120448506E-3</v>
      </c>
      <c r="N44" s="16">
        <f t="shared" si="4"/>
        <v>0.60191632227301561</v>
      </c>
      <c r="O44" s="11">
        <f>(N43-MAX(N$3:$N43))/MAX(N$3:$N43)</f>
        <v>-0.35287866649074734</v>
      </c>
      <c r="P44" s="11">
        <f t="shared" si="6"/>
        <v>-0.2650379072948309</v>
      </c>
      <c r="Q44" s="11">
        <f t="shared" si="11"/>
        <v>-0.32606823593692147</v>
      </c>
      <c r="S44" s="1">
        <f t="shared" si="5"/>
        <v>1.1478021862366039</v>
      </c>
      <c r="T44" s="11">
        <f>(S43-MAX($S$3:$S43))/MAX(S$3:$S43)</f>
        <v>0</v>
      </c>
      <c r="U44" s="38">
        <f t="shared" si="7"/>
        <v>0.12273815021498402</v>
      </c>
      <c r="V44" s="11">
        <f t="shared" si="10"/>
        <v>0.13850459918764324</v>
      </c>
      <c r="W44" s="28"/>
      <c r="X44" s="36">
        <v>40062</v>
      </c>
      <c r="Y44" s="38">
        <f t="shared" si="16"/>
        <v>-1.4455251182296741E-2</v>
      </c>
      <c r="Z44" s="38">
        <f t="shared" si="16"/>
        <v>-5.2141682690968194E-3</v>
      </c>
      <c r="AA44" s="38">
        <f t="shared" si="16"/>
        <v>-8.5524001805148409E-4</v>
      </c>
      <c r="AB44" s="38">
        <f t="shared" si="16"/>
        <v>2.113366367797465E-3</v>
      </c>
      <c r="AC44" s="38">
        <f t="shared" si="16"/>
        <v>-2.3389934440979691E-3</v>
      </c>
      <c r="AD44" s="38">
        <f t="shared" si="16"/>
        <v>9.7645375977517546E-4</v>
      </c>
      <c r="AE44" s="38">
        <f t="shared" si="16"/>
        <v>-6.0887705432405292E-3</v>
      </c>
      <c r="AF44" s="38">
        <f t="shared" si="16"/>
        <v>4.8117647370051753E-3</v>
      </c>
      <c r="AG44" s="38">
        <f t="shared" si="16"/>
        <v>3.7343656625525861E-3</v>
      </c>
      <c r="AH44" s="38">
        <f t="shared" si="16"/>
        <v>-1.4484146311197908E-2</v>
      </c>
      <c r="AI44" s="38">
        <f t="shared" si="16"/>
        <v>-5.3662382245023722E-5</v>
      </c>
      <c r="AJ44" s="28"/>
      <c r="AK44" s="36">
        <v>40034</v>
      </c>
      <c r="AL44" s="38">
        <f t="shared" si="17"/>
        <v>1.7336191630161309E-2</v>
      </c>
      <c r="AM44" s="38">
        <f t="shared" si="17"/>
        <v>-1.4669619937951459E-3</v>
      </c>
      <c r="AN44" s="38">
        <f t="shared" si="17"/>
        <v>-2.5936304657008251E-3</v>
      </c>
      <c r="AO44" s="38">
        <f t="shared" si="17"/>
        <v>-2.3609794487469138E-3</v>
      </c>
      <c r="AP44" s="38">
        <f t="shared" si="17"/>
        <v>3.5222520397970213E-2</v>
      </c>
      <c r="AQ44" s="38">
        <f t="shared" si="17"/>
        <v>4.1854942727062028E-3</v>
      </c>
      <c r="AR44" s="38">
        <f t="shared" si="17"/>
        <v>1.4168963478227159E-3</v>
      </c>
      <c r="AS44" s="38">
        <f t="shared" si="17"/>
        <v>5.8596036919569272E-3</v>
      </c>
      <c r="AT44" s="38">
        <f t="shared" si="17"/>
        <v>-5.8014264939851854E-3</v>
      </c>
      <c r="AU44" s="38">
        <f t="shared" si="17"/>
        <v>2.0078587759232724E-2</v>
      </c>
      <c r="AV44" s="38">
        <f t="shared" si="17"/>
        <v>5.0930213825611907E-3</v>
      </c>
    </row>
    <row r="45" spans="1:48" x14ac:dyDescent="0.35">
      <c r="A45" s="2">
        <v>39754</v>
      </c>
      <c r="B45" s="1">
        <v>0.1074311490978159</v>
      </c>
      <c r="C45" s="1">
        <v>9.7904627898987018E-2</v>
      </c>
      <c r="D45" s="1">
        <v>4.0921040325079261E-3</v>
      </c>
      <c r="E45" s="1">
        <v>-1.524715585378666E-2</v>
      </c>
      <c r="F45" s="1">
        <v>-3.767591100921985E-3</v>
      </c>
      <c r="G45" s="1">
        <v>1.243367527414185E-2</v>
      </c>
      <c r="H45" s="1">
        <v>5.2378823315657019E-2</v>
      </c>
      <c r="I45" s="1">
        <v>-7.0701644554249654E-5</v>
      </c>
      <c r="J45" s="16">
        <f>HLOOKUP($J$2,'Weekly Returns (strats)'!$D$1:$F$751,'Weekly Returns (strats)'!$A44,FALSE)</f>
        <v>2.7550989113998E-2</v>
      </c>
      <c r="K45" s="1">
        <f>SUMPRODUCT(B45:J45,'Weekly Analysis'!$C$47:$K$47)</f>
        <v>0.11691100948246314</v>
      </c>
      <c r="L45" s="1">
        <f t="array" ref="L45">SUMPRODUCT(C45:J45,'Weekly Analysis'!$D$48:$K$48)</f>
        <v>1.760545500005916E-2</v>
      </c>
      <c r="N45" s="16">
        <f t="shared" si="4"/>
        <v>0.67228696713392555</v>
      </c>
      <c r="O45" s="11">
        <f>(N44-MAX(N$3:$N44))/MAX(N$3:$N44)</f>
        <v>-0.40976400903243165</v>
      </c>
      <c r="P45" s="11">
        <f t="shared" si="6"/>
        <v>-0.11100249029252673</v>
      </c>
      <c r="Q45" s="11">
        <f t="shared" si="11"/>
        <v>-0.24368275564215724</v>
      </c>
      <c r="S45" s="1">
        <f t="shared" si="5"/>
        <v>1.1680097659753619</v>
      </c>
      <c r="T45" s="11">
        <f>(S44-MAX($S$3:$S44))/MAX(S$3:$S44)</f>
        <v>0</v>
      </c>
      <c r="U45" s="38">
        <f t="shared" si="7"/>
        <v>0.11448022929350898</v>
      </c>
      <c r="V45" s="11">
        <f t="shared" si="10"/>
        <v>0.15842275505584968</v>
      </c>
      <c r="W45" s="28"/>
      <c r="X45" s="36">
        <v>40083</v>
      </c>
      <c r="Y45" s="38">
        <f t="shared" si="16"/>
        <v>-1.9179950558349649E-2</v>
      </c>
      <c r="Z45" s="38">
        <f t="shared" si="16"/>
        <v>-2.9215760445707728E-3</v>
      </c>
      <c r="AA45" s="38">
        <f t="shared" si="16"/>
        <v>2.3399072411511851E-4</v>
      </c>
      <c r="AB45" s="38">
        <f t="shared" si="16"/>
        <v>2.8797891163832019E-3</v>
      </c>
      <c r="AC45" s="38">
        <f t="shared" si="16"/>
        <v>-6.9308359709139618E-3</v>
      </c>
      <c r="AD45" s="38">
        <f t="shared" si="16"/>
        <v>-3.665382216488378E-3</v>
      </c>
      <c r="AE45" s="38">
        <f t="shared" si="16"/>
        <v>7.4566893015126645E-4</v>
      </c>
      <c r="AF45" s="38">
        <f t="shared" si="16"/>
        <v>9.0672706306358375E-3</v>
      </c>
      <c r="AG45" s="38">
        <f t="shared" si="16"/>
        <v>5.8560911251495096E-3</v>
      </c>
      <c r="AH45" s="38">
        <f t="shared" si="16"/>
        <v>-1.9038703118711E-2</v>
      </c>
      <c r="AI45" s="38">
        <f t="shared" si="16"/>
        <v>2.6231667361462807E-4</v>
      </c>
      <c r="AJ45" s="28"/>
      <c r="AK45" s="36">
        <v>40041</v>
      </c>
      <c r="AL45" s="38">
        <f t="shared" si="17"/>
        <v>1.0077874484653031E-3</v>
      </c>
      <c r="AM45" s="38">
        <f t="shared" si="17"/>
        <v>2.3072733017259761E-3</v>
      </c>
      <c r="AN45" s="38">
        <f t="shared" si="17"/>
        <v>-1.5708054813790009E-4</v>
      </c>
      <c r="AO45" s="38">
        <f t="shared" si="17"/>
        <v>-3.0478512648579592E-4</v>
      </c>
      <c r="AP45" s="38">
        <f t="shared" si="17"/>
        <v>-4.728421823723827E-3</v>
      </c>
      <c r="AQ45" s="38">
        <f t="shared" si="17"/>
        <v>-2.8921155825478723E-4</v>
      </c>
      <c r="AR45" s="38">
        <f t="shared" si="17"/>
        <v>4.0234218110324349E-4</v>
      </c>
      <c r="AS45" s="38">
        <f t="shared" si="17"/>
        <v>2.8715873126308189E-3</v>
      </c>
      <c r="AT45" s="38">
        <f t="shared" si="17"/>
        <v>8.8266302838171384E-3</v>
      </c>
      <c r="AU45" s="38">
        <f t="shared" si="17"/>
        <v>1.3288637644579486E-3</v>
      </c>
      <c r="AV45" s="38">
        <f t="shared" si="17"/>
        <v>5.9628458684348427E-4</v>
      </c>
    </row>
    <row r="46" spans="1:48" x14ac:dyDescent="0.35">
      <c r="A46" s="2">
        <v>39761</v>
      </c>
      <c r="B46" s="1">
        <v>-1.7258012648729729E-2</v>
      </c>
      <c r="C46" s="1">
        <v>2.359813937427901E-3</v>
      </c>
      <c r="D46" s="1">
        <v>-2.507303667037331E-3</v>
      </c>
      <c r="E46" s="1">
        <v>-1.441795540535695E-3</v>
      </c>
      <c r="F46" s="1">
        <v>-1.2917030171158229E-2</v>
      </c>
      <c r="G46" s="1">
        <v>5.1971420086296396E-3</v>
      </c>
      <c r="H46" s="1">
        <v>1.1399027752388321E-2</v>
      </c>
      <c r="I46" s="1">
        <v>-9.5900957415628874E-5</v>
      </c>
      <c r="J46" s="16">
        <f>HLOOKUP($J$2,'Weekly Returns (strats)'!$D$1:$F$751,'Weekly Returns (strats)'!$A45,FALSE)</f>
        <v>2.1413912070600278E-3</v>
      </c>
      <c r="K46" s="1">
        <f>SUMPRODUCT(B46:J46,'Weekly Analysis'!$C$47:$K$47)</f>
        <v>-1.7728124015285233E-2</v>
      </c>
      <c r="L46" s="1">
        <f t="array" ref="L46">SUMPRODUCT(C46:J46,'Weekly Analysis'!$D$48:$K$48)</f>
        <v>-8.7306396646022596E-4</v>
      </c>
      <c r="N46" s="16">
        <f t="shared" si="4"/>
        <v>0.66036858040671531</v>
      </c>
      <c r="O46" s="11">
        <f>(N45-MAX(N$3:$N45))/MAX(N$3:$N45)</f>
        <v>-0.34075892349553116</v>
      </c>
      <c r="P46" s="11">
        <f t="shared" si="6"/>
        <v>5.9215476109822029E-2</v>
      </c>
      <c r="Q46" s="11">
        <f t="shared" si="11"/>
        <v>-0.25715773895846217</v>
      </c>
      <c r="S46" s="1">
        <f t="shared" si="5"/>
        <v>1.1669900187362152</v>
      </c>
      <c r="T46" s="11">
        <f>(S45-MAX($S$3:$S45))/MAX(S$3:$S45)</f>
        <v>0</v>
      </c>
      <c r="U46" s="38">
        <f t="shared" si="7"/>
        <v>6.4423093584917046E-2</v>
      </c>
      <c r="V46" s="11">
        <f t="shared" si="10"/>
        <v>0.15721783681308743</v>
      </c>
      <c r="W46" s="28"/>
      <c r="X46" s="36">
        <v>40090</v>
      </c>
      <c r="Y46" s="38">
        <f t="shared" si="16"/>
        <v>-2.1467060664001392E-2</v>
      </c>
      <c r="Z46" s="38">
        <f t="shared" si="16"/>
        <v>-1.0847500812626309E-3</v>
      </c>
      <c r="AA46" s="38">
        <f t="shared" si="16"/>
        <v>3.1683961513007119E-4</v>
      </c>
      <c r="AB46" s="38">
        <f t="shared" si="16"/>
        <v>2.5114545732778382E-3</v>
      </c>
      <c r="AC46" s="38">
        <f t="shared" si="16"/>
        <v>-7.1146885383694177E-3</v>
      </c>
      <c r="AD46" s="38">
        <f t="shared" si="16"/>
        <v>-3.8246492642265428E-3</v>
      </c>
      <c r="AE46" s="38">
        <f t="shared" si="16"/>
        <v>-1.7018903138843471E-3</v>
      </c>
      <c r="AF46" s="38">
        <f t="shared" si="16"/>
        <v>3.905182166109578E-3</v>
      </c>
      <c r="AG46" s="38">
        <f t="shared" si="16"/>
        <v>-2.7243012534261529E-4</v>
      </c>
      <c r="AH46" s="38">
        <f t="shared" si="16"/>
        <v>-2.1911144453747623E-2</v>
      </c>
      <c r="AI46" s="38">
        <f t="shared" si="16"/>
        <v>-8.2472703810014016E-4</v>
      </c>
      <c r="AJ46" s="28"/>
      <c r="AK46" s="36">
        <v>40048</v>
      </c>
      <c r="AL46" s="38">
        <f t="shared" si="17"/>
        <v>1.3271096467142531E-2</v>
      </c>
      <c r="AM46" s="38">
        <f t="shared" si="17"/>
        <v>7.805718518961946E-3</v>
      </c>
      <c r="AN46" s="38">
        <f t="shared" si="17"/>
        <v>-2.7814951207838501E-3</v>
      </c>
      <c r="AO46" s="38">
        <f t="shared" si="17"/>
        <v>-3.2908895265423288E-3</v>
      </c>
      <c r="AP46" s="38">
        <f t="shared" si="17"/>
        <v>-4.8712520673621969E-3</v>
      </c>
      <c r="AQ46" s="38">
        <f t="shared" si="17"/>
        <v>-6.0666910582249933E-3</v>
      </c>
      <c r="AR46" s="38">
        <f t="shared" si="17"/>
        <v>-3.7788050242257838E-3</v>
      </c>
      <c r="AS46" s="38">
        <f t="shared" si="17"/>
        <v>-6.0315029206259307E-4</v>
      </c>
      <c r="AT46" s="38">
        <f t="shared" si="17"/>
        <v>-5.8506042309912631E-3</v>
      </c>
      <c r="AU46" s="38">
        <f t="shared" si="17"/>
        <v>1.2165470567314682E-2</v>
      </c>
      <c r="AV46" s="38">
        <f t="shared" si="17"/>
        <v>-2.0533052425374368E-3</v>
      </c>
    </row>
    <row r="47" spans="1:48" x14ac:dyDescent="0.35">
      <c r="A47" s="2">
        <v>39768</v>
      </c>
      <c r="B47" s="1">
        <v>-6.2718150087260005E-2</v>
      </c>
      <c r="C47" s="1">
        <v>-2.0752749878063859E-2</v>
      </c>
      <c r="D47" s="1">
        <v>2.1937135924577911E-2</v>
      </c>
      <c r="E47" s="1">
        <v>1.478824665471112E-2</v>
      </c>
      <c r="F47" s="1">
        <v>-1.056783501180961E-2</v>
      </c>
      <c r="G47" s="1">
        <v>2.6242385797829999E-3</v>
      </c>
      <c r="H47" s="1">
        <v>3.13565583681501E-2</v>
      </c>
      <c r="I47" s="1">
        <v>-9.5890410959142969E-5</v>
      </c>
      <c r="J47" s="16">
        <f>HLOOKUP($J$2,'Weekly Returns (strats)'!$D$1:$F$751,'Weekly Returns (strats)'!$A46,FALSE)</f>
        <v>1.7636754262582821E-2</v>
      </c>
      <c r="K47" s="1">
        <f>SUMPRODUCT(B47:J47,'Weekly Analysis'!$C$47:$K$47)</f>
        <v>-6.0404692659359008E-2</v>
      </c>
      <c r="L47" s="1">
        <f t="array" ref="L47">SUMPRODUCT(C47:J47,'Weekly Analysis'!$D$48:$K$48)</f>
        <v>4.2964209375304045E-3</v>
      </c>
      <c r="N47" s="16">
        <f t="shared" si="4"/>
        <v>0.62047921926535043</v>
      </c>
      <c r="O47" s="11">
        <f>(N46-MAX(N$3:$N46))/MAX(N$3:$N46)</f>
        <v>-0.35244603105577255</v>
      </c>
      <c r="P47" s="11">
        <f t="shared" si="6"/>
        <v>-5.9776522633983364E-2</v>
      </c>
      <c r="Q47" s="11">
        <f t="shared" si="11"/>
        <v>-0.29428577329517291</v>
      </c>
      <c r="S47" s="1">
        <f t="shared" si="5"/>
        <v>1.1720038990866026</v>
      </c>
      <c r="T47" s="11">
        <f>(S46-MAX($S$3:$S46))/MAX(S$3:$S46)</f>
        <v>-8.7306396646016817E-4</v>
      </c>
      <c r="U47" s="38">
        <f t="shared" si="7"/>
        <v>2.6334901705437508E-2</v>
      </c>
      <c r="V47" s="11">
        <f t="shared" si="10"/>
        <v>0.161625794447529</v>
      </c>
      <c r="W47" s="28"/>
      <c r="X47" s="36">
        <v>40111</v>
      </c>
      <c r="Y47" s="38">
        <f t="shared" si="16"/>
        <v>-1.67042512319393E-3</v>
      </c>
      <c r="Z47" s="38">
        <f t="shared" si="16"/>
        <v>-9.9744563497450311E-4</v>
      </c>
      <c r="AA47" s="38">
        <f t="shared" si="16"/>
        <v>-1.310974802816167E-3</v>
      </c>
      <c r="AB47" s="38">
        <f t="shared" si="16"/>
        <v>9.6004057529985865E-4</v>
      </c>
      <c r="AC47" s="38">
        <f t="shared" si="16"/>
        <v>1.236490497472084E-2</v>
      </c>
      <c r="AD47" s="38">
        <f t="shared" si="16"/>
        <v>-1.1928054096727041E-3</v>
      </c>
      <c r="AE47" s="38">
        <f t="shared" si="16"/>
        <v>3.8379537076624888E-3</v>
      </c>
      <c r="AF47" s="38">
        <f t="shared" si="16"/>
        <v>3.2355020583578749E-3</v>
      </c>
      <c r="AG47" s="38">
        <f t="shared" si="16"/>
        <v>-6.626616999475532E-3</v>
      </c>
      <c r="AH47" s="38">
        <f t="shared" si="16"/>
        <v>-8.7214373954862105E-4</v>
      </c>
      <c r="AI47" s="38">
        <f t="shared" si="16"/>
        <v>1.4825225696270018E-3</v>
      </c>
      <c r="AJ47" s="28"/>
      <c r="AK47" s="36">
        <v>40055</v>
      </c>
      <c r="AL47" s="38">
        <f t="shared" si="17"/>
        <v>1.2284346490831989E-2</v>
      </c>
      <c r="AM47" s="38">
        <f t="shared" si="17"/>
        <v>-8.7522843647824811E-4</v>
      </c>
      <c r="AN47" s="38">
        <f t="shared" si="17"/>
        <v>2.6774220670189308E-4</v>
      </c>
      <c r="AO47" s="38">
        <f t="shared" si="17"/>
        <v>3.9585076426229548E-4</v>
      </c>
      <c r="AP47" s="38">
        <f t="shared" si="17"/>
        <v>1.4689119674258981E-2</v>
      </c>
      <c r="AQ47" s="38">
        <f t="shared" si="17"/>
        <v>-5.5644015272160452E-4</v>
      </c>
      <c r="AR47" s="38">
        <f t="shared" si="17"/>
        <v>4.7228640352492413E-4</v>
      </c>
      <c r="AS47" s="38">
        <f t="shared" si="17"/>
        <v>6.9513159689285056E-3</v>
      </c>
      <c r="AT47" s="38">
        <f t="shared" si="17"/>
        <v>3.6261217337694158E-3</v>
      </c>
      <c r="AU47" s="38">
        <f t="shared" si="17"/>
        <v>1.4043610186554544E-2</v>
      </c>
      <c r="AV47" s="38">
        <f t="shared" si="17"/>
        <v>3.2672040063418898E-3</v>
      </c>
    </row>
    <row r="48" spans="1:48" x14ac:dyDescent="0.35">
      <c r="A48" s="2">
        <v>39775</v>
      </c>
      <c r="B48" s="1">
        <v>-9.7753985802397358E-2</v>
      </c>
      <c r="C48" s="1">
        <v>2.6525997473231481E-2</v>
      </c>
      <c r="D48" s="1">
        <v>6.3459230780268161E-2</v>
      </c>
      <c r="E48" s="1">
        <v>-2.9906745330499079E-4</v>
      </c>
      <c r="F48" s="1">
        <v>4.7836478055084251E-2</v>
      </c>
      <c r="G48" s="1">
        <v>1.15701619822679E-2</v>
      </c>
      <c r="H48" s="1">
        <v>-2.3180699274827351E-2</v>
      </c>
      <c r="I48" s="1">
        <v>-9.5890410958809902E-5</v>
      </c>
      <c r="J48" s="16">
        <f>HLOOKUP($J$2,'Weekly Returns (strats)'!$D$1:$F$751,'Weekly Returns (strats)'!$A47,FALSE)</f>
        <v>4.2019835090910451E-2</v>
      </c>
      <c r="K48" s="1">
        <f>SUMPRODUCT(B48:J48,'Weekly Analysis'!$C$47:$K$47)</f>
        <v>-8.3901950352520183E-2</v>
      </c>
      <c r="L48" s="1">
        <f t="array" ref="L48">SUMPRODUCT(C48:J48,'Weekly Analysis'!$D$48:$K$48)</f>
        <v>2.5725208692629061E-2</v>
      </c>
      <c r="N48" s="16">
        <f t="shared" si="4"/>
        <v>0.56841980261577851</v>
      </c>
      <c r="O48" s="11">
        <f>(N47-MAX(N$3:$N47))/MAX(N$3:$N47)</f>
        <v>-0.39156132953019673</v>
      </c>
      <c r="P48" s="11">
        <f t="shared" si="6"/>
        <v>-5.5649794527492191E-2</v>
      </c>
      <c r="Q48" s="11">
        <f t="shared" si="11"/>
        <v>-0.35159167004773006</v>
      </c>
      <c r="S48" s="1">
        <f t="shared" si="5"/>
        <v>1.2021539439791804</v>
      </c>
      <c r="T48" s="11">
        <f>(S47-MAX($S$3:$S47))/MAX(S$3:$S47)</f>
        <v>0</v>
      </c>
      <c r="U48" s="38">
        <f t="shared" si="7"/>
        <v>4.7352896164786218E-2</v>
      </c>
      <c r="V48" s="11">
        <f t="shared" si="10"/>
        <v>0.18736881659119642</v>
      </c>
      <c r="W48" s="28"/>
      <c r="X48" s="36">
        <v>40118</v>
      </c>
      <c r="Y48" s="38">
        <f t="shared" si="16"/>
        <v>-4.2750773864301823E-2</v>
      </c>
      <c r="Z48" s="38">
        <f t="shared" si="16"/>
        <v>3.747691280748811E-3</v>
      </c>
      <c r="AA48" s="38">
        <f t="shared" si="16"/>
        <v>3.4660136039998961E-3</v>
      </c>
      <c r="AB48" s="38">
        <f t="shared" si="16"/>
        <v>3.9993485224127934E-3</v>
      </c>
      <c r="AC48" s="38">
        <f t="shared" si="16"/>
        <v>5.753331852563626E-3</v>
      </c>
      <c r="AD48" s="38">
        <f t="shared" si="16"/>
        <v>-6.9849561399742974E-3</v>
      </c>
      <c r="AE48" s="38">
        <f t="shared" si="16"/>
        <v>1.6268726086512419E-2</v>
      </c>
      <c r="AF48" s="38">
        <f t="shared" si="16"/>
        <v>5.7640877955964509E-3</v>
      </c>
      <c r="AG48" s="38">
        <f t="shared" si="16"/>
        <v>1.132523971405841E-2</v>
      </c>
      <c r="AH48" s="38">
        <f t="shared" si="16"/>
        <v>-4.072447988776301E-2</v>
      </c>
      <c r="AI48" s="38">
        <f t="shared" si="16"/>
        <v>3.7631173850006519E-3</v>
      </c>
      <c r="AJ48" s="28"/>
      <c r="AK48" s="36">
        <v>40069</v>
      </c>
      <c r="AL48" s="38">
        <f t="shared" si="17"/>
        <v>4.1919420552286153E-2</v>
      </c>
      <c r="AM48" s="38">
        <f t="shared" si="17"/>
        <v>-1.927392221515611E-3</v>
      </c>
      <c r="AN48" s="38">
        <f t="shared" si="17"/>
        <v>-4.6441385923342571E-3</v>
      </c>
      <c r="AO48" s="38">
        <f t="shared" si="17"/>
        <v>-3.3742551511235508E-3</v>
      </c>
      <c r="AP48" s="38">
        <f t="shared" si="17"/>
        <v>4.4114393746438E-3</v>
      </c>
      <c r="AQ48" s="38">
        <f t="shared" si="17"/>
        <v>2.798148259072653E-3</v>
      </c>
      <c r="AR48" s="38">
        <f t="shared" si="17"/>
        <v>-5.6411612800472133E-3</v>
      </c>
      <c r="AS48" s="38">
        <f t="shared" si="17"/>
        <v>5.2131430838726622E-3</v>
      </c>
      <c r="AT48" s="38">
        <f t="shared" si="17"/>
        <v>4.747389534509594E-5</v>
      </c>
      <c r="AU48" s="38">
        <f t="shared" si="17"/>
        <v>4.1913986454762527E-2</v>
      </c>
      <c r="AV48" s="38">
        <f t="shared" si="17"/>
        <v>-1.0091895401017409E-5</v>
      </c>
    </row>
    <row r="49" spans="1:48" x14ac:dyDescent="0.35">
      <c r="A49" s="2">
        <v>39782</v>
      </c>
      <c r="B49" s="1">
        <v>0.12420998323229709</v>
      </c>
      <c r="C49" s="1">
        <v>2.295976788977061E-2</v>
      </c>
      <c r="D49" s="1">
        <v>-5.2461149094875648E-2</v>
      </c>
      <c r="E49" s="1">
        <v>-1.132263620705265E-2</v>
      </c>
      <c r="F49" s="1">
        <v>-5.897169859324073E-2</v>
      </c>
      <c r="G49" s="1">
        <v>-1.7478023955173061E-3</v>
      </c>
      <c r="H49" s="1">
        <v>-3.001005844864002E-2</v>
      </c>
      <c r="I49" s="1">
        <v>-9.5890410958809902E-5</v>
      </c>
      <c r="J49" s="16">
        <f>HLOOKUP($J$2,'Weekly Returns (strats)'!$D$1:$F$751,'Weekly Returns (strats)'!$A48,FALSE)</f>
        <v>-1.686664951773598E-2</v>
      </c>
      <c r="K49" s="1">
        <f>SUMPRODUCT(B49:J49,'Weekly Analysis'!$C$47:$K$47)</f>
        <v>0.11415686512024928</v>
      </c>
      <c r="L49" s="1">
        <f t="array" ref="L49">SUMPRODUCT(C49:J49,'Weekly Analysis'!$D$48:$K$48)</f>
        <v>-1.8670076493803062E-2</v>
      </c>
      <c r="N49" s="16">
        <f t="shared" si="4"/>
        <v>0.6333088253546667</v>
      </c>
      <c r="O49" s="11">
        <f>(N48-MAX(N$3:$N48))/MAX(N$3:$N48)</f>
        <v>-0.44261052065250756</v>
      </c>
      <c r="P49" s="11">
        <f t="shared" si="6"/>
        <v>-5.7978428386659564E-2</v>
      </c>
      <c r="Q49" s="11">
        <f t="shared" si="11"/>
        <v>-0.28135863460857191</v>
      </c>
      <c r="S49" s="1">
        <f t="shared" si="5"/>
        <v>1.1797096378877621</v>
      </c>
      <c r="T49" s="11">
        <f>(S48-MAX($S$3:$S48))/MAX(S$3:$S48)</f>
        <v>0</v>
      </c>
      <c r="U49" s="38">
        <f t="shared" si="7"/>
        <v>1.0016929869272051E-2</v>
      </c>
      <c r="V49" s="11">
        <f t="shared" si="10"/>
        <v>0.1650850516638096</v>
      </c>
      <c r="W49" s="28"/>
      <c r="X49" s="36">
        <v>40139</v>
      </c>
      <c r="Y49" s="38">
        <f t="shared" si="16"/>
        <v>-8.6652224629227836E-3</v>
      </c>
      <c r="Z49" s="38">
        <f t="shared" si="16"/>
        <v>-1.483517253950684E-3</v>
      </c>
      <c r="AA49" s="38">
        <f t="shared" si="16"/>
        <v>-1.9455349764876399E-3</v>
      </c>
      <c r="AB49" s="38">
        <f t="shared" si="16"/>
        <v>1.311344036572182E-3</v>
      </c>
      <c r="AC49" s="38">
        <f t="shared" si="16"/>
        <v>5.6293232101645944E-3</v>
      </c>
      <c r="AD49" s="38">
        <f t="shared" si="16"/>
        <v>1.141915154845297E-3</v>
      </c>
      <c r="AE49" s="38">
        <f t="shared" si="16"/>
        <v>3.5620972449712518E-3</v>
      </c>
      <c r="AF49" s="38">
        <f t="shared" si="16"/>
        <v>2.4110070836231841E-3</v>
      </c>
      <c r="AG49" s="38">
        <f t="shared" si="16"/>
        <v>6.4808732138279526E-3</v>
      </c>
      <c r="AH49" s="38">
        <f t="shared" si="16"/>
        <v>-7.8414444299380291E-3</v>
      </c>
      <c r="AI49" s="38">
        <f t="shared" si="16"/>
        <v>1.5298734898288304E-3</v>
      </c>
      <c r="AJ49" s="28"/>
      <c r="AK49" s="36">
        <v>40076</v>
      </c>
      <c r="AL49" s="38">
        <f t="shared" si="17"/>
        <v>1.937782412234967E-2</v>
      </c>
      <c r="AM49" s="38">
        <f t="shared" si="17"/>
        <v>1.7234071816116801E-3</v>
      </c>
      <c r="AN49" s="38">
        <f t="shared" si="17"/>
        <v>-5.3829925335602269E-4</v>
      </c>
      <c r="AO49" s="38">
        <f t="shared" si="17"/>
        <v>-2.5572684051291539E-3</v>
      </c>
      <c r="AP49" s="38">
        <f t="shared" si="17"/>
        <v>1.365634575867633E-2</v>
      </c>
      <c r="AQ49" s="38">
        <f t="shared" si="17"/>
        <v>-1.271439542622987E-3</v>
      </c>
      <c r="AR49" s="38">
        <f t="shared" si="17"/>
        <v>-7.9441464297114184E-4</v>
      </c>
      <c r="AS49" s="38">
        <f t="shared" si="17"/>
        <v>9.3295222801961231E-3</v>
      </c>
      <c r="AT49" s="38">
        <f t="shared" si="17"/>
        <v>1.726042369596392E-3</v>
      </c>
      <c r="AU49" s="38">
        <f t="shared" si="17"/>
        <v>2.0983371101587541E-2</v>
      </c>
      <c r="AV49" s="38">
        <f t="shared" si="17"/>
        <v>2.9817301042989108E-3</v>
      </c>
    </row>
    <row r="50" spans="1:48" x14ac:dyDescent="0.35">
      <c r="A50" s="2">
        <v>39789</v>
      </c>
      <c r="B50" s="1">
        <v>-5.0022946305644737E-2</v>
      </c>
      <c r="C50" s="1">
        <v>4.1261031570080542E-2</v>
      </c>
      <c r="D50" s="1">
        <v>3.0185231817064562E-2</v>
      </c>
      <c r="E50" s="1">
        <v>-2.0905731654758948E-3</v>
      </c>
      <c r="F50" s="1">
        <v>-4.0510068038388782E-2</v>
      </c>
      <c r="G50" s="1">
        <v>-9.380846936848819E-3</v>
      </c>
      <c r="H50" s="1">
        <v>3.16783578459916E-2</v>
      </c>
      <c r="I50" s="1">
        <v>-9.5890410958809902E-5</v>
      </c>
      <c r="J50" s="16">
        <f>HLOOKUP($J$2,'Weekly Returns (strats)'!$D$1:$F$751,'Weekly Returns (strats)'!$A49,FALSE)</f>
        <v>2.036755093451581E-2</v>
      </c>
      <c r="K50" s="1">
        <f>SUMPRODUCT(B50:J50,'Weekly Analysis'!$C$47:$K$47)</f>
        <v>-4.6559980327298973E-2</v>
      </c>
      <c r="L50" s="1">
        <f t="array" ref="L50">SUMPRODUCT(C50:J50,'Weekly Analysis'!$D$48:$K$48)</f>
        <v>6.4312225312135336E-3</v>
      </c>
      <c r="N50" s="16">
        <f t="shared" si="4"/>
        <v>0.60382197890504852</v>
      </c>
      <c r="O50" s="11">
        <f>(N49-MAX(N$3:$N49))/MAX(N$3:$N49)</f>
        <v>-0.37898068503918986</v>
      </c>
      <c r="P50" s="11">
        <f t="shared" si="6"/>
        <v>-8.5628849069167123E-2</v>
      </c>
      <c r="Q50" s="11">
        <f t="shared" si="11"/>
        <v>-0.27293639284228899</v>
      </c>
      <c r="S50" s="1">
        <f t="shared" si="5"/>
        <v>1.1872966130912357</v>
      </c>
      <c r="T50" s="11">
        <f>(S49-MAX($S$3:$S49))/MAX(S$3:$S49)</f>
        <v>-1.8670076493803065E-2</v>
      </c>
      <c r="U50" s="38">
        <f t="shared" si="7"/>
        <v>1.7400829509245819E-2</v>
      </c>
      <c r="V50" s="11">
        <f t="shared" si="10"/>
        <v>0.16929680972834893</v>
      </c>
      <c r="W50" s="28"/>
      <c r="X50" s="36">
        <v>40146</v>
      </c>
      <c r="Y50" s="38">
        <f t="shared" si="16"/>
        <v>-3.7821482602118368E-3</v>
      </c>
      <c r="Z50" s="38">
        <f t="shared" si="16"/>
        <v>4.9804899603800301E-4</v>
      </c>
      <c r="AA50" s="38">
        <f t="shared" si="16"/>
        <v>-2.3134235925980069E-3</v>
      </c>
      <c r="AB50" s="38">
        <f t="shared" si="16"/>
        <v>-2.5464962939369951E-4</v>
      </c>
      <c r="AC50" s="38">
        <f t="shared" si="16"/>
        <v>-1.106959862722981E-2</v>
      </c>
      <c r="AD50" s="38">
        <f t="shared" si="16"/>
        <v>-6.5692429076189551E-3</v>
      </c>
      <c r="AE50" s="38">
        <f t="shared" si="16"/>
        <v>1.882029372647587E-3</v>
      </c>
      <c r="AF50" s="38">
        <f t="shared" si="16"/>
        <v>-2.0950466534139789E-3</v>
      </c>
      <c r="AG50" s="38">
        <f t="shared" si="16"/>
        <v>-2.4616142137505741E-3</v>
      </c>
      <c r="AH50" s="38">
        <f t="shared" si="16"/>
        <v>-5.5623458045256317E-3</v>
      </c>
      <c r="AI50" s="38">
        <f t="shared" si="16"/>
        <v>-3.3060811537256197E-3</v>
      </c>
      <c r="AJ50" s="28"/>
      <c r="AK50" s="36">
        <v>40097</v>
      </c>
      <c r="AL50" s="38">
        <f t="shared" si="17"/>
        <v>4.7339905853095221E-2</v>
      </c>
      <c r="AM50" s="38">
        <f t="shared" si="17"/>
        <v>-3.5625566759722731E-3</v>
      </c>
      <c r="AN50" s="38">
        <f t="shared" si="17"/>
        <v>-6.246984412489609E-3</v>
      </c>
      <c r="AO50" s="38">
        <f t="shared" si="17"/>
        <v>-6.7881835323695414E-3</v>
      </c>
      <c r="AP50" s="38">
        <f t="shared" si="17"/>
        <v>3.08887712354452E-3</v>
      </c>
      <c r="AQ50" s="38">
        <f t="shared" si="17"/>
        <v>6.4218446016903741E-3</v>
      </c>
      <c r="AR50" s="38">
        <f t="shared" si="17"/>
        <v>-4.491911193246878E-3</v>
      </c>
      <c r="AS50" s="38">
        <f t="shared" si="17"/>
        <v>1.278145320009916E-3</v>
      </c>
      <c r="AT50" s="38">
        <f t="shared" si="17"/>
        <v>-4.3186417400858934E-3</v>
      </c>
      <c r="AU50" s="38">
        <f t="shared" si="17"/>
        <v>4.652045182639801E-2</v>
      </c>
      <c r="AV50" s="38">
        <f t="shared" si="17"/>
        <v>-1.5218431924376688E-3</v>
      </c>
    </row>
    <row r="51" spans="1:48" x14ac:dyDescent="0.35">
      <c r="A51" s="2">
        <v>39796</v>
      </c>
      <c r="B51" s="1">
        <v>4.9758454106280332E-2</v>
      </c>
      <c r="C51" s="1">
        <v>5.9156358709187007E-3</v>
      </c>
      <c r="D51" s="1">
        <v>-1.891088712757483E-2</v>
      </c>
      <c r="E51" s="1">
        <v>-1.139360304319492E-3</v>
      </c>
      <c r="F51" s="1">
        <v>1.983067827464054E-2</v>
      </c>
      <c r="G51" s="1">
        <v>1.083858223373557E-2</v>
      </c>
      <c r="H51" s="1">
        <v>1.1619925516277441E-3</v>
      </c>
      <c r="I51" s="1">
        <v>-9.5890410959031946E-5</v>
      </c>
      <c r="J51" s="16">
        <f>HLOOKUP($J$2,'Weekly Returns (strats)'!$D$1:$F$751,'Weekly Returns (strats)'!$A50,FALSE)</f>
        <v>-1.4286416189487011E-2</v>
      </c>
      <c r="K51" s="1">
        <f>SUMPRODUCT(B51:J51,'Weekly Analysis'!$C$47:$K$47)</f>
        <v>5.0132171552258117E-2</v>
      </c>
      <c r="L51" s="1">
        <f t="array" ref="L51">SUMPRODUCT(C51:J51,'Weekly Analysis'!$D$48:$K$48)</f>
        <v>6.9404668538731139E-4</v>
      </c>
      <c r="N51" s="16">
        <f t="shared" si="4"/>
        <v>0.6340928859385403</v>
      </c>
      <c r="O51" s="11">
        <f>(N50-MAX(N$3:$N50))/MAX(N$3:$N50)</f>
        <v>-0.40789533212663792</v>
      </c>
      <c r="P51" s="11">
        <f t="shared" si="6"/>
        <v>2.1940568274483763E-2</v>
      </c>
      <c r="Q51" s="11">
        <f t="shared" si="11"/>
        <v>-0.24262597844153233</v>
      </c>
      <c r="S51" s="1">
        <f t="shared" si="5"/>
        <v>1.1881206523701233</v>
      </c>
      <c r="T51" s="11">
        <f>(S50-MAX($S$3:$S50))/MAX(S$3:$S50)</f>
        <v>-1.2358925379195885E-2</v>
      </c>
      <c r="U51" s="38">
        <f t="shared" si="7"/>
        <v>1.3751450226472173E-2</v>
      </c>
      <c r="V51" s="11">
        <f t="shared" si="10"/>
        <v>0.17003900395975258</v>
      </c>
      <c r="W51" s="28"/>
      <c r="X51" s="36">
        <v>40160</v>
      </c>
      <c r="Y51" s="38">
        <f t="shared" si="16"/>
        <v>-1.111751626451463E-2</v>
      </c>
      <c r="Z51" s="38">
        <f t="shared" si="16"/>
        <v>-1.0551347707633549E-3</v>
      </c>
      <c r="AA51" s="38">
        <f t="shared" si="16"/>
        <v>-6.1069874114294542E-4</v>
      </c>
      <c r="AB51" s="38">
        <f t="shared" si="16"/>
        <v>6.3892514535535128E-4</v>
      </c>
      <c r="AC51" s="38">
        <f t="shared" si="16"/>
        <v>2.0258657153972539E-2</v>
      </c>
      <c r="AD51" s="38">
        <f t="shared" si="16"/>
        <v>5.9092544062488983E-4</v>
      </c>
      <c r="AE51" s="38">
        <f t="shared" si="16"/>
        <v>1.8163027959805511E-4</v>
      </c>
      <c r="AF51" s="38">
        <f t="shared" si="16"/>
        <v>4.0256392496227367E-3</v>
      </c>
      <c r="AG51" s="38">
        <f t="shared" si="16"/>
        <v>5.4613133694569882E-3</v>
      </c>
      <c r="AH51" s="38">
        <f t="shared" si="16"/>
        <v>-9.0812314147445151E-3</v>
      </c>
      <c r="AI51" s="38">
        <f t="shared" si="16"/>
        <v>3.781671863858783E-3</v>
      </c>
      <c r="AJ51" s="28"/>
      <c r="AK51" s="36">
        <v>40104</v>
      </c>
      <c r="AL51" s="38">
        <f t="shared" si="17"/>
        <v>1.53493894165535E-2</v>
      </c>
      <c r="AM51" s="38">
        <f t="shared" si="17"/>
        <v>-8.0747621333188135E-4</v>
      </c>
      <c r="AN51" s="38">
        <f t="shared" si="17"/>
        <v>-1.677050175260431E-3</v>
      </c>
      <c r="AO51" s="38">
        <f t="shared" si="17"/>
        <v>-1.826170285858852E-3</v>
      </c>
      <c r="AP51" s="38">
        <f t="shared" si="17"/>
        <v>1.8254242747234601E-2</v>
      </c>
      <c r="AQ51" s="38">
        <f t="shared" si="17"/>
        <v>-3.2503079239089021E-3</v>
      </c>
      <c r="AR51" s="38">
        <f t="shared" si="17"/>
        <v>-3.743000761263771E-3</v>
      </c>
      <c r="AS51" s="38">
        <f t="shared" si="17"/>
        <v>5.1108238396040404E-3</v>
      </c>
      <c r="AT51" s="38">
        <f t="shared" si="17"/>
        <v>3.6662930375177538E-3</v>
      </c>
      <c r="AU51" s="38">
        <f t="shared" si="17"/>
        <v>1.6601866014484764E-2</v>
      </c>
      <c r="AV51" s="38">
        <f t="shared" si="17"/>
        <v>2.3260279675866285E-3</v>
      </c>
    </row>
    <row r="52" spans="1:48" x14ac:dyDescent="0.35">
      <c r="A52" s="2">
        <v>39803</v>
      </c>
      <c r="B52" s="1">
        <v>2.7381500230096559E-2</v>
      </c>
      <c r="C52" s="1">
        <v>-7.2803639374688256E-2</v>
      </c>
      <c r="D52" s="1">
        <v>-1.7151734007607718E-2</v>
      </c>
      <c r="E52" s="1">
        <v>1.6300398311087649E-2</v>
      </c>
      <c r="F52" s="1">
        <v>-4.8017095277321488E-2</v>
      </c>
      <c r="G52" s="1">
        <v>-2.7770159078441829E-3</v>
      </c>
      <c r="H52" s="1">
        <v>3.2093461678440287E-2</v>
      </c>
      <c r="I52" s="1">
        <v>9.467280328028238E-4</v>
      </c>
      <c r="J52" s="16">
        <f>HLOOKUP($J$2,'Weekly Returns (strats)'!$D$1:$F$751,'Weekly Returns (strats)'!$A51,FALSE)</f>
        <v>4.6157620732452109E-3</v>
      </c>
      <c r="K52" s="1">
        <f>SUMPRODUCT(B52:J52,'Weekly Analysis'!$C$47:$K$47)</f>
        <v>1.8346189055539603E-2</v>
      </c>
      <c r="L52" s="1">
        <f t="array" ref="L52">SUMPRODUCT(C52:J52,'Weekly Analysis'!$D$48:$K$48)</f>
        <v>-1.6779863609891491E-2</v>
      </c>
      <c r="N52" s="16">
        <f t="shared" si="4"/>
        <v>0.6457260739027415</v>
      </c>
      <c r="O52" s="11">
        <f>(N51-MAX(N$3:$N51))/MAX(N$3:$N51)</f>
        <v>-0.37821183933991781</v>
      </c>
      <c r="P52" s="11">
        <f t="shared" si="6"/>
        <v>0.13600207264281039</v>
      </c>
      <c r="Q52" s="11">
        <f t="shared" si="11"/>
        <v>-0.22963291585978207</v>
      </c>
      <c r="S52" s="1">
        <f t="shared" si="5"/>
        <v>1.1681841498712573</v>
      </c>
      <c r="T52" s="11">
        <f>(S51-MAX($S$3:$S51))/MAX(S$3:$S51)</f>
        <v>-1.1673456365002886E-2</v>
      </c>
      <c r="U52" s="38">
        <f t="shared" si="7"/>
        <v>-2.825744096923366E-2</v>
      </c>
      <c r="V52" s="11">
        <f t="shared" si="10"/>
        <v>0.15095445441353283</v>
      </c>
      <c r="W52" s="28"/>
      <c r="X52" s="36">
        <v>40167</v>
      </c>
      <c r="Y52" s="38">
        <f t="shared" si="16"/>
        <v>-1.1409060626249251E-2</v>
      </c>
      <c r="Z52" s="38">
        <f t="shared" si="16"/>
        <v>-7.3309509148693497E-3</v>
      </c>
      <c r="AA52" s="38">
        <f t="shared" si="16"/>
        <v>-1.9642790060899751E-3</v>
      </c>
      <c r="AB52" s="38">
        <f t="shared" si="16"/>
        <v>1.9429165640478809E-3</v>
      </c>
      <c r="AC52" s="38">
        <f t="shared" si="16"/>
        <v>4.1799115427843762E-3</v>
      </c>
      <c r="AD52" s="38">
        <f t="shared" si="16"/>
        <v>1.1469165917747941E-3</v>
      </c>
      <c r="AE52" s="38">
        <f t="shared" si="16"/>
        <v>6.2911497361208824E-3</v>
      </c>
      <c r="AF52" s="38">
        <f t="shared" si="16"/>
        <v>5.342156971751777E-3</v>
      </c>
      <c r="AG52" s="38">
        <f t="shared" si="16"/>
        <v>3.9065407080094428E-3</v>
      </c>
      <c r="AH52" s="38">
        <f t="shared" si="16"/>
        <v>-1.0920471411948334E-2</v>
      </c>
      <c r="AI52" s="38">
        <f t="shared" si="16"/>
        <v>9.0737996941599305E-4</v>
      </c>
      <c r="AJ52" s="28"/>
      <c r="AK52" s="36">
        <v>40125</v>
      </c>
      <c r="AL52" s="38">
        <f t="shared" si="17"/>
        <v>2.403425974479978E-2</v>
      </c>
      <c r="AM52" s="38">
        <f t="shared" si="17"/>
        <v>-1.3807639851670661E-4</v>
      </c>
      <c r="AN52" s="38">
        <f t="shared" si="17"/>
        <v>-2.8474180108680751E-3</v>
      </c>
      <c r="AO52" s="38">
        <f t="shared" si="17"/>
        <v>-5.3172314347512684E-3</v>
      </c>
      <c r="AP52" s="38">
        <f t="shared" si="17"/>
        <v>1.178509240645494E-2</v>
      </c>
      <c r="AQ52" s="38">
        <f t="shared" si="17"/>
        <v>1.0070946530541519E-2</v>
      </c>
      <c r="AR52" s="38">
        <f t="shared" si="17"/>
        <v>1.281399599863953E-4</v>
      </c>
      <c r="AS52" s="38">
        <f t="shared" si="17"/>
        <v>-5.6679359910560834E-4</v>
      </c>
      <c r="AT52" s="38">
        <f t="shared" si="17"/>
        <v>-3.5213854443951749E-3</v>
      </c>
      <c r="AU52" s="38">
        <f t="shared" si="17"/>
        <v>2.4845491072402609E-2</v>
      </c>
      <c r="AV52" s="38">
        <f t="shared" si="17"/>
        <v>1.5065724655481132E-3</v>
      </c>
    </row>
    <row r="53" spans="1:48" x14ac:dyDescent="0.35">
      <c r="A53" s="2">
        <v>39810</v>
      </c>
      <c r="B53" s="1">
        <v>-1.8141097424411941E-2</v>
      </c>
      <c r="C53" s="1">
        <v>-1.7947378458833981E-2</v>
      </c>
      <c r="D53" s="1">
        <v>-4.1268100060430912E-3</v>
      </c>
      <c r="E53" s="1">
        <v>6.1186991428392457E-3</v>
      </c>
      <c r="F53" s="1">
        <v>-1.431456935533354E-5</v>
      </c>
      <c r="G53" s="1">
        <v>-7.3916182487019366E-3</v>
      </c>
      <c r="H53" s="1">
        <v>2.5621335663835731E-2</v>
      </c>
      <c r="I53" s="1">
        <v>1.488439307274958E-2</v>
      </c>
      <c r="J53" s="16">
        <f>HLOOKUP($J$2,'Weekly Returns (strats)'!$D$1:$F$751,'Weekly Returns (strats)'!$A52,FALSE)</f>
        <v>1.9607384998161499E-3</v>
      </c>
      <c r="K53" s="1">
        <f>SUMPRODUCT(B53:J53,'Weekly Analysis'!$C$47:$K$47)</f>
        <v>-1.8304407301564962E-2</v>
      </c>
      <c r="L53" s="1">
        <f t="array" ref="L53">SUMPRODUCT(C53:J53,'Weekly Analysis'!$D$48:$K$48)</f>
        <v>-3.0328977185561175E-4</v>
      </c>
      <c r="N53" s="16">
        <f t="shared" si="4"/>
        <v>0.63390644084078529</v>
      </c>
      <c r="O53" s="11">
        <f>(N52-MAX(N$3:$N52))/MAX(N$3:$N52)</f>
        <v>-0.36680439619195171</v>
      </c>
      <c r="P53" s="11">
        <f t="shared" si="6"/>
        <v>9.4363991498758182E-4</v>
      </c>
      <c r="Q53" s="11">
        <f t="shared" si="11"/>
        <v>-0.22597678929811671</v>
      </c>
      <c r="S53" s="1">
        <f t="shared" si="5"/>
        <v>1.1678298515669576</v>
      </c>
      <c r="T53" s="11">
        <f>(S52-MAX($S$3:$S52))/MAX(S$3:$S52)</f>
        <v>-2.8257440969233653E-2</v>
      </c>
      <c r="U53" s="38">
        <f t="shared" si="7"/>
        <v>-1.0070093469843E-2</v>
      </c>
      <c r="V53" s="11">
        <f t="shared" si="10"/>
        <v>0.14232848049641711</v>
      </c>
      <c r="W53" s="28"/>
      <c r="X53" s="36">
        <v>40181</v>
      </c>
      <c r="Y53" s="38">
        <f t="shared" ref="Y53:AI62" si="18">VLOOKUP($X53,$A$3:$L$751,Y$1,FALSE)</f>
        <v>-4.1101520756281479E-4</v>
      </c>
      <c r="Z53" s="38">
        <f t="shared" si="18"/>
        <v>-1.6720949719611911E-3</v>
      </c>
      <c r="AA53" s="38">
        <f t="shared" si="18"/>
        <v>4.1717557060061422E-4</v>
      </c>
      <c r="AB53" s="38">
        <f t="shared" si="18"/>
        <v>1.7171929375874311E-3</v>
      </c>
      <c r="AC53" s="38">
        <f t="shared" si="18"/>
        <v>-1.2498342823499519E-2</v>
      </c>
      <c r="AD53" s="38">
        <f t="shared" si="18"/>
        <v>-3.754017570173573E-3</v>
      </c>
      <c r="AE53" s="38">
        <f t="shared" si="18"/>
        <v>-1.2529676472113891E-3</v>
      </c>
      <c r="AF53" s="38">
        <f t="shared" si="18"/>
        <v>8.1321302651691241E-3</v>
      </c>
      <c r="AG53" s="38">
        <f t="shared" si="18"/>
        <v>-4.1372766931713212E-3</v>
      </c>
      <c r="AH53" s="38">
        <f t="shared" si="18"/>
        <v>-1.1752877427947737E-3</v>
      </c>
      <c r="AI53" s="38">
        <f t="shared" si="18"/>
        <v>-1.4193632797164955E-3</v>
      </c>
      <c r="AJ53" s="28"/>
      <c r="AK53" s="36">
        <v>40132</v>
      </c>
      <c r="AL53" s="38">
        <f t="shared" ref="AL53:AV62" si="19">VLOOKUP($AK53,$A$3:$L$751,AL$1,FALSE)</f>
        <v>2.432363232909451E-2</v>
      </c>
      <c r="AM53" s="38">
        <f t="shared" si="19"/>
        <v>4.954527135759168E-3</v>
      </c>
      <c r="AN53" s="38">
        <f t="shared" si="19"/>
        <v>-2.3589317432755048E-3</v>
      </c>
      <c r="AO53" s="38">
        <f t="shared" si="19"/>
        <v>-5.0647820965843424E-3</v>
      </c>
      <c r="AP53" s="38">
        <f t="shared" si="19"/>
        <v>-8.3688004252128519E-3</v>
      </c>
      <c r="AQ53" s="38">
        <f t="shared" si="19"/>
        <v>-2.3384499417530291E-3</v>
      </c>
      <c r="AR53" s="38">
        <f t="shared" si="19"/>
        <v>-8.2890976775651382E-4</v>
      </c>
      <c r="AS53" s="38">
        <f t="shared" si="19"/>
        <v>4.4211337102995074E-3</v>
      </c>
      <c r="AT53" s="38">
        <f t="shared" si="19"/>
        <v>3.9067126234746397E-3</v>
      </c>
      <c r="AU53" s="38">
        <f t="shared" si="19"/>
        <v>2.3739100988572376E-2</v>
      </c>
      <c r="AV53" s="38">
        <f t="shared" si="19"/>
        <v>-1.0855582038268195E-3</v>
      </c>
    </row>
    <row r="54" spans="1:48" x14ac:dyDescent="0.35">
      <c r="A54" s="2">
        <v>39817</v>
      </c>
      <c r="B54" s="1">
        <v>5.8736313868612999E-2</v>
      </c>
      <c r="C54" s="1">
        <v>-1.985601937304415E-2</v>
      </c>
      <c r="D54" s="1">
        <v>-8.8256974005479494E-3</v>
      </c>
      <c r="E54" s="1">
        <v>-9.7429761508497359E-3</v>
      </c>
      <c r="F54" s="1">
        <v>2.37660657207125E-3</v>
      </c>
      <c r="G54" s="1">
        <v>-4.4766555832641552E-3</v>
      </c>
      <c r="H54" s="1">
        <v>-8.461540871341322E-3</v>
      </c>
      <c r="I54" s="1">
        <v>1.7117484776361099E-2</v>
      </c>
      <c r="J54" s="16">
        <f>HLOOKUP($J$2,'Weekly Returns (strats)'!$D$1:$F$751,'Weekly Returns (strats)'!$A53,FALSE)</f>
        <v>1.172745886117488E-3</v>
      </c>
      <c r="K54" s="1">
        <f>SUMPRODUCT(B54:J54,'Weekly Analysis'!$C$47:$K$47)</f>
        <v>5.664841434675244E-2</v>
      </c>
      <c r="L54" s="1">
        <f t="array" ref="L54">SUMPRODUCT(C54:J54,'Weekly Analysis'!$D$48:$K$48)</f>
        <v>-3.8775276834553157E-3</v>
      </c>
      <c r="N54" s="16">
        <f t="shared" si="4"/>
        <v>0.66981623555860925</v>
      </c>
      <c r="O54" s="11">
        <f>(N53-MAX(N$3:$N53))/MAX(N$3:$N53)</f>
        <v>-0.37839466642561453</v>
      </c>
      <c r="P54" s="11">
        <f t="shared" si="6"/>
        <v>0.10929422737018046</v>
      </c>
      <c r="Q54" s="11">
        <f t="shared" si="11"/>
        <v>-0.11426965792330157</v>
      </c>
      <c r="S54" s="1">
        <f t="shared" si="5"/>
        <v>1.1633015589879412</v>
      </c>
      <c r="T54" s="11">
        <f>(S53-MAX($S$3:$S53))/MAX(S$3:$S53)</f>
        <v>-2.8552160548264382E-2</v>
      </c>
      <c r="U54" s="38">
        <f t="shared" si="7"/>
        <v>-2.0209822750880346E-2</v>
      </c>
      <c r="V54" s="11">
        <f t="shared" si="10"/>
        <v>0.10998779801788516</v>
      </c>
      <c r="W54" s="28"/>
      <c r="X54" s="36">
        <v>40195</v>
      </c>
      <c r="Y54" s="38">
        <f t="shared" si="18"/>
        <v>-2.5651302605209651E-3</v>
      </c>
      <c r="Z54" s="38">
        <f t="shared" si="18"/>
        <v>-2.4053680098466979E-3</v>
      </c>
      <c r="AA54" s="38">
        <f t="shared" si="18"/>
        <v>-1.6442911636960211E-4</v>
      </c>
      <c r="AB54" s="38">
        <f t="shared" si="18"/>
        <v>1.437189333675315E-3</v>
      </c>
      <c r="AC54" s="38">
        <f t="shared" si="18"/>
        <v>4.7939127711159272E-3</v>
      </c>
      <c r="AD54" s="38">
        <f t="shared" si="18"/>
        <v>-3.6121737942341752E-3</v>
      </c>
      <c r="AE54" s="38">
        <f t="shared" si="18"/>
        <v>1.634098229879033E-3</v>
      </c>
      <c r="AF54" s="38">
        <f t="shared" si="18"/>
        <v>9.2852165695567201E-4</v>
      </c>
      <c r="AG54" s="38">
        <f t="shared" si="18"/>
        <v>6.5610333164958226E-3</v>
      </c>
      <c r="AH54" s="38">
        <f t="shared" si="18"/>
        <v>-2.2093158929885263E-3</v>
      </c>
      <c r="AI54" s="38">
        <f t="shared" si="18"/>
        <v>6.6079811113167253E-4</v>
      </c>
      <c r="AJ54" s="28"/>
      <c r="AK54" s="36">
        <v>40153</v>
      </c>
      <c r="AL54" s="38">
        <f t="shared" si="19"/>
        <v>2.4466379819455101E-2</v>
      </c>
      <c r="AM54" s="38">
        <f t="shared" si="19"/>
        <v>-5.5207261158418675E-4</v>
      </c>
      <c r="AN54" s="38">
        <f t="shared" si="19"/>
        <v>-1.307286476542102E-3</v>
      </c>
      <c r="AO54" s="38">
        <f t="shared" si="19"/>
        <v>-3.3476761851047861E-3</v>
      </c>
      <c r="AP54" s="38">
        <f t="shared" si="19"/>
        <v>2.813736336300984E-2</v>
      </c>
      <c r="AQ54" s="38">
        <f t="shared" si="19"/>
        <v>8.0111880384674539E-3</v>
      </c>
      <c r="AR54" s="38">
        <f t="shared" si="19"/>
        <v>8.779458041094923E-4</v>
      </c>
      <c r="AS54" s="38">
        <f t="shared" si="19"/>
        <v>-4.9699965203897634E-4</v>
      </c>
      <c r="AT54" s="38">
        <f t="shared" si="19"/>
        <v>-6.6643167507400847E-3</v>
      </c>
      <c r="AU54" s="38">
        <f t="shared" si="19"/>
        <v>2.6543689275818877E-2</v>
      </c>
      <c r="AV54" s="38">
        <f t="shared" si="19"/>
        <v>3.8578604189612922E-3</v>
      </c>
    </row>
    <row r="55" spans="1:48" x14ac:dyDescent="0.35">
      <c r="A55" s="2">
        <v>39824</v>
      </c>
      <c r="B55" s="1">
        <v>-2.3699235161047109E-2</v>
      </c>
      <c r="C55" s="1">
        <v>2.8661021183484792E-3</v>
      </c>
      <c r="D55" s="1">
        <v>5.9830673385514732E-3</v>
      </c>
      <c r="E55" s="1">
        <v>9.4481893998585864E-3</v>
      </c>
      <c r="F55" s="1">
        <v>-6.0653319927975722E-4</v>
      </c>
      <c r="G55" s="1">
        <v>4.409807690635148E-3</v>
      </c>
      <c r="H55" s="1">
        <v>1.914643547714423E-3</v>
      </c>
      <c r="I55" s="1">
        <v>1.59729631603267E-2</v>
      </c>
      <c r="J55" s="16">
        <f>HLOOKUP($J$2,'Weekly Returns (strats)'!$D$1:$F$751,'Weekly Returns (strats)'!$A54,FALSE)</f>
        <v>5.0928556908906852E-3</v>
      </c>
      <c r="K55" s="1">
        <f>SUMPRODUCT(B55:J55,'Weekly Analysis'!$C$47:$K$47)</f>
        <v>-2.0422738847550768E-2</v>
      </c>
      <c r="L55" s="1">
        <f t="array" ref="L55">SUMPRODUCT(C55:J55,'Weekly Analysis'!$D$48:$K$48)</f>
        <v>6.0849217250646351E-3</v>
      </c>
      <c r="N55" s="16">
        <f t="shared" si="4"/>
        <v>0.65613675350394629</v>
      </c>
      <c r="O55" s="11">
        <f>(N54-MAX(N$3:$N54))/MAX(N$3:$N54)</f>
        <v>-0.34318170992914149</v>
      </c>
      <c r="P55" s="11">
        <f t="shared" si="6"/>
        <v>3.4764413943515926E-2</v>
      </c>
      <c r="Q55" s="11">
        <f t="shared" si="11"/>
        <v>5.242772653992267E-2</v>
      </c>
      <c r="S55" s="1">
        <f t="shared" si="5"/>
        <v>1.1703801579170285</v>
      </c>
      <c r="T55" s="11">
        <f>(S54-MAX($S$3:$S54))/MAX(S$3:$S54)</f>
        <v>-3.231897643877138E-2</v>
      </c>
      <c r="U55" s="38">
        <f t="shared" si="7"/>
        <v>-1.4931559701201302E-2</v>
      </c>
      <c r="V55" s="11">
        <f t="shared" si="10"/>
        <v>6.7515272932288539E-2</v>
      </c>
      <c r="W55" s="28"/>
      <c r="X55" s="36">
        <v>40202</v>
      </c>
      <c r="Y55" s="38">
        <f t="shared" si="18"/>
        <v>-3.9218837900827808E-2</v>
      </c>
      <c r="Z55" s="38">
        <f t="shared" si="18"/>
        <v>6.0054253667483071E-3</v>
      </c>
      <c r="AA55" s="38">
        <f t="shared" si="18"/>
        <v>7.7193706699008047E-5</v>
      </c>
      <c r="AB55" s="38">
        <f t="shared" si="18"/>
        <v>5.0275142141538156E-3</v>
      </c>
      <c r="AC55" s="38">
        <f t="shared" si="18"/>
        <v>7.8299458390829971E-3</v>
      </c>
      <c r="AD55" s="38">
        <f t="shared" si="18"/>
        <v>-6.5991892424644982E-3</v>
      </c>
      <c r="AE55" s="38">
        <f t="shared" si="18"/>
        <v>-3.9450234654230254E-3</v>
      </c>
      <c r="AF55" s="38">
        <f t="shared" si="18"/>
        <v>-6.7055209165962637E-3</v>
      </c>
      <c r="AG55" s="38">
        <f t="shared" si="18"/>
        <v>-7.0979516267138942E-3</v>
      </c>
      <c r="AH55" s="38">
        <f t="shared" si="18"/>
        <v>-3.9132727461244313E-2</v>
      </c>
      <c r="AI55" s="38">
        <f t="shared" si="18"/>
        <v>1.599193877979164E-4</v>
      </c>
      <c r="AJ55" s="28"/>
      <c r="AK55" s="36">
        <v>40174</v>
      </c>
      <c r="AL55" s="38">
        <f t="shared" si="19"/>
        <v>2.476623704826908E-2</v>
      </c>
      <c r="AM55" s="38">
        <f t="shared" si="19"/>
        <v>-3.9625703740980836E-3</v>
      </c>
      <c r="AN55" s="38">
        <f t="shared" si="19"/>
        <v>-1.5055932790315469E-3</v>
      </c>
      <c r="AO55" s="38">
        <f t="shared" si="19"/>
        <v>-3.2865388467072649E-3</v>
      </c>
      <c r="AP55" s="38">
        <f t="shared" si="19"/>
        <v>7.1571179477455064E-3</v>
      </c>
      <c r="AQ55" s="38">
        <f t="shared" si="19"/>
        <v>-2.51348647932359E-3</v>
      </c>
      <c r="AR55" s="38">
        <f t="shared" si="19"/>
        <v>-2.4131544194999628E-3</v>
      </c>
      <c r="AS55" s="38">
        <f t="shared" si="19"/>
        <v>7.6703307428647172E-3</v>
      </c>
      <c r="AT55" s="38">
        <f t="shared" si="19"/>
        <v>-3.1097993766626701E-3</v>
      </c>
      <c r="AU55" s="38">
        <f t="shared" si="19"/>
        <v>2.4845058055844887E-2</v>
      </c>
      <c r="AV55" s="38">
        <f t="shared" si="19"/>
        <v>1.4638187121221799E-4</v>
      </c>
    </row>
    <row r="56" spans="1:48" x14ac:dyDescent="0.35">
      <c r="A56" s="2">
        <v>39831</v>
      </c>
      <c r="B56" s="1">
        <v>-6.1017323182169243E-2</v>
      </c>
      <c r="C56" s="1">
        <v>1.7565801963171031E-2</v>
      </c>
      <c r="D56" s="1">
        <v>9.9226021834284417E-3</v>
      </c>
      <c r="E56" s="1">
        <v>1.0376730205014621E-2</v>
      </c>
      <c r="F56" s="1">
        <v>7.6743778627935359E-3</v>
      </c>
      <c r="G56" s="1">
        <v>-1.723271965222817E-3</v>
      </c>
      <c r="H56" s="1">
        <v>-1.028179140624519E-2</v>
      </c>
      <c r="I56" s="1">
        <v>-2.1566276009784562E-3</v>
      </c>
      <c r="J56" s="16">
        <f>HLOOKUP($J$2,'Weekly Returns (strats)'!$D$1:$F$751,'Weekly Returns (strats)'!$A55,FALSE)</f>
        <v>2.1169497878118729E-2</v>
      </c>
      <c r="K56" s="1">
        <f>SUMPRODUCT(B56:J56,'Weekly Analysis'!$C$47:$K$47)</f>
        <v>-5.7005433622049136E-2</v>
      </c>
      <c r="L56" s="1">
        <f t="array" ref="L56">SUMPRODUCT(C56:J56,'Weekly Analysis'!$D$48:$K$48)</f>
        <v>7.4506520402230752E-3</v>
      </c>
      <c r="N56" s="16">
        <f t="shared" si="4"/>
        <v>0.61873339335509026</v>
      </c>
      <c r="O56" s="11">
        <f>(N55-MAX(N$3:$N55))/MAX(N$3:$N55)</f>
        <v>-0.35659573833755337</v>
      </c>
      <c r="P56" s="11">
        <f t="shared" si="6"/>
        <v>-4.1802060716719436E-2</v>
      </c>
      <c r="Q56" s="11">
        <f t="shared" si="11"/>
        <v>-6.2422004476492154E-2</v>
      </c>
      <c r="S56" s="1">
        <f t="shared" si="5"/>
        <v>1.1791002532284496</v>
      </c>
      <c r="T56" s="11">
        <f>(S55-MAX($S$3:$S55))/MAX(S$3:$S55)</f>
        <v>-2.6430713155570815E-2</v>
      </c>
      <c r="U56" s="38">
        <f t="shared" si="7"/>
        <v>9.344505623017918E-3</v>
      </c>
      <c r="V56" s="11">
        <f t="shared" si="10"/>
        <v>3.2549246159680134E-2</v>
      </c>
      <c r="W56" s="28"/>
      <c r="X56" s="36">
        <v>40209</v>
      </c>
      <c r="Y56" s="38">
        <f t="shared" si="18"/>
        <v>-2.6850690087829251E-2</v>
      </c>
      <c r="Z56" s="38">
        <f t="shared" si="18"/>
        <v>-9.7145945369916387E-3</v>
      </c>
      <c r="AA56" s="38">
        <f t="shared" si="18"/>
        <v>1.8625739261479701E-4</v>
      </c>
      <c r="AB56" s="38">
        <f t="shared" si="18"/>
        <v>8.3584967439154223E-3</v>
      </c>
      <c r="AC56" s="38">
        <f t="shared" si="18"/>
        <v>-1.857531152894143E-3</v>
      </c>
      <c r="AD56" s="38">
        <f t="shared" si="18"/>
        <v>9.5590582429623261E-3</v>
      </c>
      <c r="AE56" s="38">
        <f t="shared" si="18"/>
        <v>2.5726265496468499E-3</v>
      </c>
      <c r="AF56" s="38">
        <f t="shared" si="18"/>
        <v>3.667010294027051E-3</v>
      </c>
      <c r="AG56" s="38">
        <f t="shared" si="18"/>
        <v>-1.794258958330186E-3</v>
      </c>
      <c r="AH56" s="38">
        <f t="shared" si="18"/>
        <v>-2.6082129434749697E-2</v>
      </c>
      <c r="AI56" s="38">
        <f t="shared" si="18"/>
        <v>1.4273269271477332E-3</v>
      </c>
      <c r="AJ56" s="28"/>
      <c r="AK56" s="36">
        <v>40188</v>
      </c>
      <c r="AL56" s="38">
        <f t="shared" si="19"/>
        <v>2.5904605263157961E-2</v>
      </c>
      <c r="AM56" s="38">
        <f t="shared" si="19"/>
        <v>-5.6579946828712044E-3</v>
      </c>
      <c r="AN56" s="38">
        <f t="shared" si="19"/>
        <v>-1.8731578242230369E-3</v>
      </c>
      <c r="AO56" s="38">
        <f t="shared" si="19"/>
        <v>-3.9026525271496082E-3</v>
      </c>
      <c r="AP56" s="38">
        <f t="shared" si="19"/>
        <v>4.1824514819817863E-3</v>
      </c>
      <c r="AQ56" s="38">
        <f t="shared" si="19"/>
        <v>7.4588986295240911E-3</v>
      </c>
      <c r="AR56" s="38">
        <f t="shared" si="19"/>
        <v>-2.808146714432525E-4</v>
      </c>
      <c r="AS56" s="38">
        <f t="shared" si="19"/>
        <v>6.0581730380813159E-3</v>
      </c>
      <c r="AT56" s="38">
        <f t="shared" si="19"/>
        <v>6.2236551761658543E-3</v>
      </c>
      <c r="AU56" s="38">
        <f t="shared" si="19"/>
        <v>2.6584532384658705E-2</v>
      </c>
      <c r="AV56" s="38">
        <f t="shared" si="19"/>
        <v>1.2627217970728141E-3</v>
      </c>
    </row>
    <row r="57" spans="1:48" x14ac:dyDescent="0.35">
      <c r="A57" s="2">
        <v>39838</v>
      </c>
      <c r="B57" s="1">
        <v>-4.7591069330199742E-2</v>
      </c>
      <c r="C57" s="1">
        <v>-2.7712635469269501E-2</v>
      </c>
      <c r="D57" s="1">
        <v>9.3376174631201181E-3</v>
      </c>
      <c r="E57" s="1">
        <v>1.206053426207165E-2</v>
      </c>
      <c r="F57" s="1">
        <v>1.0224089523261121E-2</v>
      </c>
      <c r="G57" s="1">
        <v>-6.2457169128804502E-4</v>
      </c>
      <c r="H57" s="1">
        <v>3.0988980527539178E-2</v>
      </c>
      <c r="I57" s="1">
        <v>8.4848891484989863E-4</v>
      </c>
      <c r="J57" s="16">
        <f>HLOOKUP($J$2,'Weekly Returns (strats)'!$D$1:$F$751,'Weekly Returns (strats)'!$A56,FALSE)</f>
        <v>7.9162070243075089E-3</v>
      </c>
      <c r="K57" s="1">
        <f>SUMPRODUCT(B57:J57,'Weekly Analysis'!$C$47:$K$47)</f>
        <v>-4.6193125021540986E-2</v>
      </c>
      <c r="L57" s="1">
        <f t="array" ref="L57">SUMPRODUCT(C57:J57,'Weekly Analysis'!$D$48:$K$48)</f>
        <v>2.596182287509117E-3</v>
      </c>
      <c r="N57" s="16">
        <f t="shared" si="4"/>
        <v>0.59015216436083628</v>
      </c>
      <c r="O57" s="11">
        <f>(N56-MAX(N$3:$N56))/MAX(N$3:$N56)</f>
        <v>-0.39327327726789552</v>
      </c>
      <c r="P57" s="11">
        <f t="shared" si="6"/>
        <v>-6.9023240120285378E-2</v>
      </c>
      <c r="Q57" s="11">
        <f t="shared" si="11"/>
        <v>-1.9544507229434127E-2</v>
      </c>
      <c r="S57" s="1">
        <f t="shared" si="5"/>
        <v>1.1821614124210789</v>
      </c>
      <c r="T57" s="11">
        <f>(S56-MAX($S$3:$S56))/MAX(S$3:$S56)</f>
        <v>-1.9176987162244908E-2</v>
      </c>
      <c r="U57" s="38">
        <f t="shared" si="7"/>
        <v>1.2271959682218725E-2</v>
      </c>
      <c r="V57" s="11">
        <f t="shared" si="10"/>
        <v>2.9934797647608091E-2</v>
      </c>
      <c r="W57" s="28"/>
      <c r="X57" s="36">
        <v>40216</v>
      </c>
      <c r="Y57" s="38">
        <f t="shared" si="18"/>
        <v>-2.3293794051916891E-2</v>
      </c>
      <c r="Z57" s="38">
        <f t="shared" si="18"/>
        <v>2.2771251727071731E-4</v>
      </c>
      <c r="AA57" s="38">
        <f t="shared" si="18"/>
        <v>2.8377991831365361E-3</v>
      </c>
      <c r="AB57" s="38">
        <f t="shared" si="18"/>
        <v>2.7961431264484919E-3</v>
      </c>
      <c r="AC57" s="38">
        <f t="shared" si="18"/>
        <v>-8.0729258859206007E-3</v>
      </c>
      <c r="AD57" s="38">
        <f t="shared" si="18"/>
        <v>-2.7260530341227658E-3</v>
      </c>
      <c r="AE57" s="38">
        <f t="shared" si="18"/>
        <v>-4.6462255209627212E-3</v>
      </c>
      <c r="AF57" s="38">
        <f t="shared" si="18"/>
        <v>-2.5220676336193959E-3</v>
      </c>
      <c r="AG57" s="38">
        <f t="shared" si="18"/>
        <v>1.326543491579901E-4</v>
      </c>
      <c r="AH57" s="38">
        <f t="shared" si="18"/>
        <v>-2.3897268754738785E-2</v>
      </c>
      <c r="AI57" s="38">
        <f t="shared" si="18"/>
        <v>-1.1207387338120812E-3</v>
      </c>
      <c r="AJ57" s="28"/>
      <c r="AK57" s="36">
        <v>40223</v>
      </c>
      <c r="AL57" s="38">
        <f t="shared" si="19"/>
        <v>1.3376749097949499E-2</v>
      </c>
      <c r="AM57" s="38">
        <f t="shared" si="19"/>
        <v>2.9739976926543839E-3</v>
      </c>
      <c r="AN57" s="38">
        <f t="shared" si="19"/>
        <v>-5.0388789999866726E-3</v>
      </c>
      <c r="AO57" s="38">
        <f t="shared" si="19"/>
        <v>-7.4385889167722929E-3</v>
      </c>
      <c r="AP57" s="38">
        <f t="shared" si="19"/>
        <v>9.7708444810685417E-3</v>
      </c>
      <c r="AQ57" s="38">
        <f t="shared" si="19"/>
        <v>-7.335047129391814E-3</v>
      </c>
      <c r="AR57" s="38">
        <f t="shared" si="19"/>
        <v>-6.0799963886792874E-4</v>
      </c>
      <c r="AS57" s="38">
        <f t="shared" si="19"/>
        <v>2.5120204343800361E-3</v>
      </c>
      <c r="AT57" s="38">
        <f t="shared" si="19"/>
        <v>7.8769251699006837E-4</v>
      </c>
      <c r="AU57" s="38">
        <f t="shared" si="19"/>
        <v>1.2948016341082851E-2</v>
      </c>
      <c r="AV57" s="38">
        <f t="shared" si="19"/>
        <v>-7.9621797703806211E-4</v>
      </c>
    </row>
    <row r="58" spans="1:48" x14ac:dyDescent="0.35">
      <c r="A58" s="2">
        <v>39845</v>
      </c>
      <c r="B58" s="1">
        <v>1.9247378161628689E-2</v>
      </c>
      <c r="C58" s="1">
        <v>-1.092764278607139E-2</v>
      </c>
      <c r="D58" s="1">
        <v>-2.3269698187095119E-2</v>
      </c>
      <c r="E58" s="1">
        <v>1.1529558796348201E-3</v>
      </c>
      <c r="F58" s="1">
        <v>2.0926065569739052E-2</v>
      </c>
      <c r="G58" s="1">
        <v>1.275964134123786E-3</v>
      </c>
      <c r="H58" s="1">
        <v>-6.2125381861335427E-3</v>
      </c>
      <c r="I58" s="1">
        <v>4.1760289719032784E-3</v>
      </c>
      <c r="J58" s="16">
        <f>HLOOKUP($J$2,'Weekly Returns (strats)'!$D$1:$F$751,'Weekly Returns (strats)'!$A57,FALSE)</f>
        <v>-1.8007208609288061E-2</v>
      </c>
      <c r="K58" s="1">
        <f>SUMPRODUCT(B58:J58,'Weekly Analysis'!$C$47:$K$47)</f>
        <v>1.7475032791188935E-2</v>
      </c>
      <c r="L58" s="1">
        <f t="array" ref="L58">SUMPRODUCT(C58:J58,'Weekly Analysis'!$D$48:$K$48)</f>
        <v>-3.2914985451023959E-3</v>
      </c>
      <c r="N58" s="16">
        <f t="shared" si="4"/>
        <v>0.60046509278483307</v>
      </c>
      <c r="O58" s="11">
        <f>(N57-MAX(N$3:$N57))/MAX(N$3:$N57)</f>
        <v>-0.42129988062496948</v>
      </c>
      <c r="P58" s="11">
        <f t="shared" si="6"/>
        <v>-0.10353756611459131</v>
      </c>
      <c r="Q58" s="11">
        <f t="shared" si="11"/>
        <v>-0.10683216819639008</v>
      </c>
      <c r="S58" s="1">
        <f t="shared" si="5"/>
        <v>1.1782703298520187</v>
      </c>
      <c r="T58" s="11">
        <f>(S57-MAX($S$3:$S57))/MAX(S$3:$S57)</f>
        <v>-1.6630591829134147E-2</v>
      </c>
      <c r="U58" s="38">
        <f t="shared" si="7"/>
        <v>1.2867489730779891E-2</v>
      </c>
      <c r="V58" s="11">
        <f t="shared" si="10"/>
        <v>8.7846558954827181E-3</v>
      </c>
      <c r="W58" s="28"/>
      <c r="X58" s="36">
        <v>40237</v>
      </c>
      <c r="Y58" s="38">
        <f t="shared" si="18"/>
        <v>-1.6972165648343471E-4</v>
      </c>
      <c r="Z58" s="38">
        <f t="shared" si="18"/>
        <v>-2.107426602252604E-3</v>
      </c>
      <c r="AA58" s="38">
        <f t="shared" si="18"/>
        <v>-9.2786897170638039E-4</v>
      </c>
      <c r="AB58" s="38">
        <f t="shared" si="18"/>
        <v>1.432507892479951E-3</v>
      </c>
      <c r="AC58" s="38">
        <f t="shared" si="18"/>
        <v>-8.8060884916174916E-3</v>
      </c>
      <c r="AD58" s="38">
        <f t="shared" si="18"/>
        <v>-2.682878591144799E-3</v>
      </c>
      <c r="AE58" s="38">
        <f t="shared" si="18"/>
        <v>2.1712253198276081E-3</v>
      </c>
      <c r="AF58" s="38">
        <f t="shared" si="18"/>
        <v>2.944810021117128E-4</v>
      </c>
      <c r="AG58" s="38">
        <f t="shared" si="18"/>
        <v>8.9124386786854082E-4</v>
      </c>
      <c r="AH58" s="38">
        <f t="shared" si="18"/>
        <v>-1.0959380211884371E-3</v>
      </c>
      <c r="AI58" s="38">
        <f t="shared" si="18"/>
        <v>-1.7201161058807192E-3</v>
      </c>
      <c r="AJ58" s="28"/>
      <c r="AK58" s="36">
        <v>40230</v>
      </c>
      <c r="AL58" s="38">
        <f t="shared" si="19"/>
        <v>2.3360833695180269E-2</v>
      </c>
      <c r="AM58" s="38">
        <f t="shared" si="19"/>
        <v>-8.3639891621548612E-3</v>
      </c>
      <c r="AN58" s="38">
        <f t="shared" si="19"/>
        <v>-6.0539059084641078E-3</v>
      </c>
      <c r="AO58" s="38">
        <f t="shared" si="19"/>
        <v>-6.8146805618483084E-3</v>
      </c>
      <c r="AP58" s="38">
        <f t="shared" si="19"/>
        <v>-5.4127004182957014E-3</v>
      </c>
      <c r="AQ58" s="38">
        <f t="shared" si="19"/>
        <v>3.8759020752046069E-3</v>
      </c>
      <c r="AR58" s="38">
        <f t="shared" si="19"/>
        <v>-2.7348398124924511E-3</v>
      </c>
      <c r="AS58" s="38">
        <f t="shared" si="19"/>
        <v>3.249113726034869E-3</v>
      </c>
      <c r="AT58" s="38">
        <f t="shared" si="19"/>
        <v>-1.917547133529429E-3</v>
      </c>
      <c r="AU58" s="38">
        <f t="shared" si="19"/>
        <v>2.1616509060832009E-2</v>
      </c>
      <c r="AV58" s="38">
        <f t="shared" si="19"/>
        <v>-3.2394600352181942E-3</v>
      </c>
    </row>
    <row r="59" spans="1:48" x14ac:dyDescent="0.35">
      <c r="A59" s="2">
        <v>39852</v>
      </c>
      <c r="B59" s="1">
        <v>4.0188839123592952E-2</v>
      </c>
      <c r="C59" s="1">
        <v>7.1762648660607109E-3</v>
      </c>
      <c r="D59" s="1">
        <v>-7.4860409374262193E-3</v>
      </c>
      <c r="E59" s="1">
        <v>-1.2448132780083171E-2</v>
      </c>
      <c r="F59" s="1">
        <v>2.939427537590807E-2</v>
      </c>
      <c r="G59" s="1">
        <v>8.7729944345233957E-3</v>
      </c>
      <c r="H59" s="1">
        <v>7.7821495680940878E-4</v>
      </c>
      <c r="I59" s="1">
        <v>6.3495641214370568E-3</v>
      </c>
      <c r="J59" s="16">
        <f>HLOOKUP($J$2,'Weekly Returns (strats)'!$D$1:$F$751,'Weekly Returns (strats)'!$A58,FALSE)</f>
        <v>-1.617864171364225E-3</v>
      </c>
      <c r="K59" s="1">
        <f>SUMPRODUCT(B59:J59,'Weekly Analysis'!$C$47:$K$47)</f>
        <v>4.2440611162022454E-2</v>
      </c>
      <c r="L59" s="1">
        <f t="array" ref="L59">SUMPRODUCT(C59:J59,'Weekly Analysis'!$D$48:$K$48)</f>
        <v>4.1818623570833617E-3</v>
      </c>
      <c r="N59" s="16">
        <f t="shared" si="4"/>
        <v>0.6259491983040818</v>
      </c>
      <c r="O59" s="11">
        <f>(N58-MAX(N$3:$N58))/MAX(N$3:$N58)</f>
        <v>-0.41118707706262581</v>
      </c>
      <c r="P59" s="11">
        <f t="shared" si="6"/>
        <v>-4.6008023538774312E-2</v>
      </c>
      <c r="Q59" s="11">
        <f t="shared" si="11"/>
        <v>-5.2121471438624334E-2</v>
      </c>
      <c r="S59" s="1">
        <f t="shared" si="5"/>
        <v>1.183197694190895</v>
      </c>
      <c r="T59" s="11">
        <f>(S58-MAX($S$3:$S58))/MAX(S$3:$S58)</f>
        <v>-1.986735080542671E-2</v>
      </c>
      <c r="U59" s="38">
        <f t="shared" si="7"/>
        <v>1.0951600800100936E-2</v>
      </c>
      <c r="V59" s="11">
        <f t="shared" si="10"/>
        <v>1.3888443940790474E-2</v>
      </c>
      <c r="W59" s="28"/>
      <c r="X59" s="36">
        <v>40286</v>
      </c>
      <c r="Y59" s="38">
        <f t="shared" si="18"/>
        <v>-1.952057468571855E-3</v>
      </c>
      <c r="Z59" s="38">
        <f t="shared" si="18"/>
        <v>4.2744843349207251E-3</v>
      </c>
      <c r="AA59" s="38">
        <f t="shared" si="18"/>
        <v>1.4440433213014359E-4</v>
      </c>
      <c r="AB59" s="38">
        <f t="shared" si="18"/>
        <v>-2.4066720353987939E-4</v>
      </c>
      <c r="AC59" s="38">
        <f t="shared" si="18"/>
        <v>-1.594242323556794E-3</v>
      </c>
      <c r="AD59" s="38">
        <f t="shared" si="18"/>
        <v>1.45855140106721E-3</v>
      </c>
      <c r="AE59" s="38">
        <f t="shared" si="18"/>
        <v>-3.3359902958052252E-5</v>
      </c>
      <c r="AF59" s="38">
        <f t="shared" si="18"/>
        <v>-1.1150959538044349E-3</v>
      </c>
      <c r="AG59" s="38">
        <f t="shared" si="18"/>
        <v>7.2762811068922684E-3</v>
      </c>
      <c r="AH59" s="38">
        <f t="shared" si="18"/>
        <v>-1.4448777571906143E-3</v>
      </c>
      <c r="AI59" s="38">
        <f t="shared" si="18"/>
        <v>9.4190517827944669E-4</v>
      </c>
      <c r="AJ59" s="28"/>
      <c r="AK59" s="36">
        <v>40244</v>
      </c>
      <c r="AL59" s="38">
        <f t="shared" si="19"/>
        <v>3.4544219996605063E-2</v>
      </c>
      <c r="AM59" s="38">
        <f t="shared" si="19"/>
        <v>-2.7100166085425311E-5</v>
      </c>
      <c r="AN59" s="38">
        <f t="shared" si="19"/>
        <v>-8.6184855509141567E-4</v>
      </c>
      <c r="AO59" s="38">
        <f t="shared" si="19"/>
        <v>-8.0816363719191653E-3</v>
      </c>
      <c r="AP59" s="38">
        <f t="shared" si="19"/>
        <v>1.182905059231628E-2</v>
      </c>
      <c r="AQ59" s="38">
        <f t="shared" si="19"/>
        <v>4.5093592916081171E-3</v>
      </c>
      <c r="AR59" s="38">
        <f t="shared" si="19"/>
        <v>-2.6728432767575421E-3</v>
      </c>
      <c r="AS59" s="38">
        <f t="shared" si="19"/>
        <v>3.4476061612283E-3</v>
      </c>
      <c r="AT59" s="38">
        <f t="shared" si="19"/>
        <v>1.108105454186159E-3</v>
      </c>
      <c r="AU59" s="38">
        <f t="shared" si="19"/>
        <v>3.5350820821311801E-2</v>
      </c>
      <c r="AV59" s="38">
        <f t="shared" si="19"/>
        <v>1.4979729601696473E-3</v>
      </c>
    </row>
    <row r="60" spans="1:48" x14ac:dyDescent="0.35">
      <c r="A60" s="2">
        <v>39859</v>
      </c>
      <c r="B60" s="1">
        <v>-3.5144885371814372E-2</v>
      </c>
      <c r="C60" s="1">
        <v>-4.0204053350904378E-2</v>
      </c>
      <c r="D60" s="1">
        <v>-1.836803577346058E-3</v>
      </c>
      <c r="E60" s="1">
        <v>1.8889759293547751E-2</v>
      </c>
      <c r="F60" s="1">
        <v>-3.037305815135875E-2</v>
      </c>
      <c r="G60" s="1">
        <v>3.583520959730135E-3</v>
      </c>
      <c r="H60" s="1">
        <v>3.4708897378810111E-3</v>
      </c>
      <c r="I60" s="1">
        <v>3.4533387855295579E-3</v>
      </c>
      <c r="J60" s="16">
        <f>HLOOKUP($J$2,'Weekly Returns (strats)'!$D$1:$F$751,'Weekly Returns (strats)'!$A59,FALSE)</f>
        <v>4.8969492940171833E-3</v>
      </c>
      <c r="K60" s="1">
        <f>SUMPRODUCT(B60:J60,'Weekly Analysis'!$C$47:$K$47)</f>
        <v>-3.8501062283634334E-2</v>
      </c>
      <c r="L60" s="1">
        <f t="array" ref="L60">SUMPRODUCT(C60:J60,'Weekly Analysis'!$D$48:$K$48)</f>
        <v>-6.2328999790942008E-3</v>
      </c>
      <c r="N60" s="16">
        <f t="shared" si="4"/>
        <v>0.60184948923378534</v>
      </c>
      <c r="O60" s="11">
        <f>(N59-MAX(N$3:$N59))/MAX(N$3:$N59)</f>
        <v>-0.38619749675306692</v>
      </c>
      <c r="P60" s="11">
        <f t="shared" si="6"/>
        <v>-2.7287850151018533E-2</v>
      </c>
      <c r="Q60" s="11">
        <f t="shared" si="11"/>
        <v>-3.0024744508966417E-2</v>
      </c>
      <c r="S60" s="1">
        <f t="shared" si="5"/>
        <v>1.1758229413075083</v>
      </c>
      <c r="T60" s="11">
        <f>(S59-MAX($S$3:$S59))/MAX(S$3:$S59)</f>
        <v>-1.5768570974811574E-2</v>
      </c>
      <c r="U60" s="38">
        <f t="shared" si="7"/>
        <v>-2.779502346783258E-3</v>
      </c>
      <c r="V60" s="11">
        <f t="shared" si="10"/>
        <v>3.2585576070882638E-3</v>
      </c>
      <c r="W60" s="28"/>
      <c r="X60" s="36">
        <v>40300</v>
      </c>
      <c r="Y60" s="38">
        <f t="shared" si="18"/>
        <v>-1.890034364261162E-2</v>
      </c>
      <c r="Z60" s="38">
        <f t="shared" si="18"/>
        <v>9.0570630429469556E-3</v>
      </c>
      <c r="AA60" s="38">
        <f t="shared" si="18"/>
        <v>-8.5972665799560755E-4</v>
      </c>
      <c r="AB60" s="38">
        <f t="shared" si="18"/>
        <v>9.4638980125782979E-4</v>
      </c>
      <c r="AC60" s="38">
        <f t="shared" si="18"/>
        <v>2.0563468972332709E-2</v>
      </c>
      <c r="AD60" s="38">
        <f t="shared" si="18"/>
        <v>-5.506570144440226E-3</v>
      </c>
      <c r="AE60" s="38">
        <f t="shared" si="18"/>
        <v>5.8811899009927338E-3</v>
      </c>
      <c r="AF60" s="38">
        <f t="shared" si="18"/>
        <v>3.4697651788162531E-4</v>
      </c>
      <c r="AG60" s="38">
        <f t="shared" si="18"/>
        <v>4.2321328075520803E-3</v>
      </c>
      <c r="AH60" s="38">
        <f t="shared" si="18"/>
        <v>-1.6752725662110956E-2</v>
      </c>
      <c r="AI60" s="38">
        <f t="shared" si="18"/>
        <v>3.9884333923583728E-3</v>
      </c>
      <c r="AJ60" s="28"/>
      <c r="AK60" s="36">
        <v>40251</v>
      </c>
      <c r="AL60" s="38">
        <f t="shared" si="19"/>
        <v>1.534170153417014E-2</v>
      </c>
      <c r="AM60" s="38">
        <f t="shared" si="19"/>
        <v>3.136929235677099E-3</v>
      </c>
      <c r="AN60" s="38">
        <f t="shared" si="19"/>
        <v>-1.6777329252548601E-4</v>
      </c>
      <c r="AO60" s="38">
        <f t="shared" si="19"/>
        <v>-2.424954991365635E-3</v>
      </c>
      <c r="AP60" s="38">
        <f t="shared" si="19"/>
        <v>-4.1391269100880309E-3</v>
      </c>
      <c r="AQ60" s="38">
        <f t="shared" si="19"/>
        <v>3.974112476824887E-3</v>
      </c>
      <c r="AR60" s="38">
        <f t="shared" si="19"/>
        <v>7.1018402475386821E-4</v>
      </c>
      <c r="AS60" s="38">
        <f t="shared" si="19"/>
        <v>7.9370497463784329E-3</v>
      </c>
      <c r="AT60" s="38">
        <f t="shared" si="19"/>
        <v>2.4686317703446199E-3</v>
      </c>
      <c r="AU60" s="38">
        <f t="shared" si="19"/>
        <v>1.6086790367487884E-2</v>
      </c>
      <c r="AV60" s="38">
        <f t="shared" si="19"/>
        <v>1.3837364047329531E-3</v>
      </c>
    </row>
    <row r="61" spans="1:48" x14ac:dyDescent="0.35">
      <c r="A61" s="2">
        <v>39866</v>
      </c>
      <c r="B61" s="1">
        <v>-7.7674586901459342E-2</v>
      </c>
      <c r="C61" s="1">
        <v>9.8082216162271862E-3</v>
      </c>
      <c r="D61" s="1">
        <v>1.8126078383041481E-2</v>
      </c>
      <c r="E61" s="1">
        <v>1.639902846458963E-2</v>
      </c>
      <c r="F61" s="1">
        <v>6.7238361594753266E-3</v>
      </c>
      <c r="G61" s="1">
        <v>1.6697635786031559E-3</v>
      </c>
      <c r="H61" s="1">
        <v>-6.7195872872839457E-3</v>
      </c>
      <c r="I61" s="1">
        <v>9.9029658750793281E-4</v>
      </c>
      <c r="J61" s="16">
        <f>HLOOKUP($J$2,'Weekly Returns (strats)'!$D$1:$F$751,'Weekly Returns (strats)'!$A60,FALSE)</f>
        <v>1.5599516925731031E-2</v>
      </c>
      <c r="K61" s="1">
        <f>SUMPRODUCT(B61:J61,'Weekly Analysis'!$C$47:$K$47)</f>
        <v>-7.2723155668670908E-2</v>
      </c>
      <c r="L61" s="1">
        <f t="array" ref="L61">SUMPRODUCT(C61:J61,'Weekly Analysis'!$D$48:$K$48)</f>
        <v>9.1955151466070872E-3</v>
      </c>
      <c r="N61" s="16">
        <f t="shared" si="4"/>
        <v>0.55808109513912663</v>
      </c>
      <c r="O61" s="11">
        <f>(N60-MAX(N$3:$N60))/MAX(N$3:$N60)</f>
        <v>-0.4098295451604278</v>
      </c>
      <c r="P61" s="11">
        <f t="shared" si="6"/>
        <v>-5.4343728886335985E-2</v>
      </c>
      <c r="Q61" s="11">
        <f t="shared" si="11"/>
        <v>-1.8188506855452258E-2</v>
      </c>
      <c r="S61" s="1">
        <f t="shared" si="5"/>
        <v>1.1866352389740296</v>
      </c>
      <c r="T61" s="11">
        <f>(S60-MAX($S$3:$S60))/MAX(S$3:$S60)</f>
        <v>-2.1903187028206525E-2</v>
      </c>
      <c r="U61" s="38">
        <f t="shared" si="7"/>
        <v>3.7844464435599079E-3</v>
      </c>
      <c r="V61" s="11">
        <f t="shared" si="10"/>
        <v>-1.29090829696763E-2</v>
      </c>
      <c r="W61" s="28"/>
      <c r="X61" s="36">
        <v>40307</v>
      </c>
      <c r="Y61" s="38">
        <f t="shared" si="18"/>
        <v>-8.2391338958764604E-2</v>
      </c>
      <c r="Z61" s="38">
        <f t="shared" si="18"/>
        <v>4.2386789066105823E-2</v>
      </c>
      <c r="AA61" s="38">
        <f t="shared" si="18"/>
        <v>5.5177196447040437E-2</v>
      </c>
      <c r="AB61" s="38">
        <f t="shared" si="18"/>
        <v>5.3578049684834816E-3</v>
      </c>
      <c r="AC61" s="38">
        <f t="shared" si="18"/>
        <v>-2.819816716419658E-2</v>
      </c>
      <c r="AD61" s="38">
        <f t="shared" si="18"/>
        <v>-1.4929363669294321E-2</v>
      </c>
      <c r="AE61" s="38">
        <f t="shared" si="18"/>
        <v>-1.42813060092658E-2</v>
      </c>
      <c r="AF61" s="38">
        <f t="shared" si="18"/>
        <v>-3.4552952243347419E-3</v>
      </c>
      <c r="AG61" s="38">
        <f t="shared" si="18"/>
        <v>2.8112174909748159E-2</v>
      </c>
      <c r="AH61" s="38">
        <f t="shared" si="18"/>
        <v>-7.6189875536601379E-2</v>
      </c>
      <c r="AI61" s="38">
        <f t="shared" si="18"/>
        <v>1.1517003498303121E-2</v>
      </c>
      <c r="AJ61" s="28"/>
      <c r="AK61" s="36">
        <v>40258</v>
      </c>
      <c r="AL61" s="38">
        <f t="shared" si="19"/>
        <v>3.3936651583710291E-3</v>
      </c>
      <c r="AM61" s="38">
        <f t="shared" si="19"/>
        <v>-3.5217484854077608E-4</v>
      </c>
      <c r="AN61" s="38">
        <f t="shared" si="19"/>
        <v>-7.8392089263590314E-4</v>
      </c>
      <c r="AO61" s="38">
        <f t="shared" si="19"/>
        <v>-1.206217082243666E-3</v>
      </c>
      <c r="AP61" s="38">
        <f t="shared" si="19"/>
        <v>-1.3993172895354769E-2</v>
      </c>
      <c r="AQ61" s="38">
        <f t="shared" si="19"/>
        <v>-1.4705002265595899E-3</v>
      </c>
      <c r="AR61" s="38">
        <f t="shared" si="19"/>
        <v>-1.1660545116332079E-3</v>
      </c>
      <c r="AS61" s="38">
        <f t="shared" si="19"/>
        <v>6.1097272366421604E-3</v>
      </c>
      <c r="AT61" s="38">
        <f t="shared" si="19"/>
        <v>1.661308056183586E-3</v>
      </c>
      <c r="AU61" s="38">
        <f t="shared" si="19"/>
        <v>2.5203498867042576E-3</v>
      </c>
      <c r="AV61" s="38">
        <f t="shared" si="19"/>
        <v>-1.6218712188097184E-3</v>
      </c>
    </row>
    <row r="62" spans="1:48" x14ac:dyDescent="0.35">
      <c r="A62" s="2">
        <v>39873</v>
      </c>
      <c r="B62" s="1">
        <v>-2.5500196155355041E-2</v>
      </c>
      <c r="C62" s="1">
        <v>-2.3321522994190769E-2</v>
      </c>
      <c r="D62" s="1">
        <v>-8.5740959862971033E-3</v>
      </c>
      <c r="E62" s="1">
        <v>1.4080027506769619E-2</v>
      </c>
      <c r="F62" s="1">
        <v>-8.7423330431205524E-4</v>
      </c>
      <c r="G62" s="1">
        <v>6.1464548889536008E-3</v>
      </c>
      <c r="H62" s="1">
        <v>1.394550241374959E-2</v>
      </c>
      <c r="I62" s="1">
        <v>2.7495746090080431E-3</v>
      </c>
      <c r="J62" s="16">
        <f>HLOOKUP($J$2,'Weekly Returns (strats)'!$D$1:$F$751,'Weekly Returns (strats)'!$A61,FALSE)</f>
        <v>5.8109211871912869E-3</v>
      </c>
      <c r="K62" s="1">
        <f>SUMPRODUCT(B62:J62,'Weekly Analysis'!$C$47:$K$47)</f>
        <v>-2.5926771776863491E-2</v>
      </c>
      <c r="L62" s="1">
        <f t="array" ref="L62">SUMPRODUCT(C62:J62,'Weekly Analysis'!$D$48:$K$48)</f>
        <v>-7.9221186851569992E-4</v>
      </c>
      <c r="N62" s="16">
        <f t="shared" si="4"/>
        <v>0.54361185395247247</v>
      </c>
      <c r="O62" s="11">
        <f>(N61-MAX(N$3:$N61))/MAX(N$3:$N61)</f>
        <v>-0.45274860301877634</v>
      </c>
      <c r="P62" s="11">
        <f t="shared" si="6"/>
        <v>-9.4682004858412383E-2</v>
      </c>
      <c r="Q62" s="11">
        <f t="shared" si="11"/>
        <v>-0.14163227766794817</v>
      </c>
      <c r="S62" s="1">
        <f t="shared" si="5"/>
        <v>1.1856951724541154</v>
      </c>
      <c r="T62" s="11">
        <f>(S61-MAX($S$3:$S61))/MAX(S$3:$S61)</f>
        <v>-1.2909082969676309E-2</v>
      </c>
      <c r="U62" s="38">
        <f t="shared" si="7"/>
        <v>6.3014763369533267E-3</v>
      </c>
      <c r="V62" s="11">
        <f t="shared" si="10"/>
        <v>5.0737354126140222E-3</v>
      </c>
      <c r="W62" s="28"/>
      <c r="X62" s="36">
        <v>40321</v>
      </c>
      <c r="Y62" s="38">
        <f t="shared" si="18"/>
        <v>-4.8098907612837749E-2</v>
      </c>
      <c r="Z62" s="38">
        <f t="shared" si="18"/>
        <v>3.6334091947761722E-2</v>
      </c>
      <c r="AA62" s="38">
        <f t="shared" si="18"/>
        <v>4.5744368680463277E-2</v>
      </c>
      <c r="AB62" s="38">
        <f t="shared" si="18"/>
        <v>9.190221826544942E-3</v>
      </c>
      <c r="AC62" s="38">
        <f t="shared" si="18"/>
        <v>-2.638174891060633E-2</v>
      </c>
      <c r="AD62" s="38">
        <f t="shared" si="18"/>
        <v>-4.2713258687665512E-3</v>
      </c>
      <c r="AE62" s="38">
        <f t="shared" si="18"/>
        <v>-2.7743940370561489E-3</v>
      </c>
      <c r="AF62" s="38">
        <f t="shared" si="18"/>
        <v>-3.1627781854215442E-4</v>
      </c>
      <c r="AG62" s="38">
        <f t="shared" si="18"/>
        <v>1.2181017044911259E-2</v>
      </c>
      <c r="AH62" s="38">
        <f t="shared" si="18"/>
        <v>-4.2165651302056031E-2</v>
      </c>
      <c r="AI62" s="38">
        <f t="shared" si="18"/>
        <v>1.1018904577166044E-2</v>
      </c>
      <c r="AJ62" s="28"/>
      <c r="AK62" s="36">
        <v>40265</v>
      </c>
      <c r="AL62" s="38">
        <f t="shared" si="19"/>
        <v>1.53003704300203E-3</v>
      </c>
      <c r="AM62" s="38">
        <f t="shared" si="19"/>
        <v>4.9032287954675624E-4</v>
      </c>
      <c r="AN62" s="38">
        <f t="shared" si="19"/>
        <v>-3.0109215879681178E-4</v>
      </c>
      <c r="AO62" s="38">
        <f t="shared" si="19"/>
        <v>-1.106266075428852E-3</v>
      </c>
      <c r="AP62" s="38">
        <f t="shared" si="19"/>
        <v>-8.801079842402559E-3</v>
      </c>
      <c r="AQ62" s="38">
        <f t="shared" si="19"/>
        <v>-1.258615522924833E-3</v>
      </c>
      <c r="AR62" s="38">
        <f t="shared" si="19"/>
        <v>1.9763895825142261E-4</v>
      </c>
      <c r="AS62" s="38">
        <f t="shared" si="19"/>
        <v>1.8806383884035769E-3</v>
      </c>
      <c r="AT62" s="38">
        <f t="shared" si="19"/>
        <v>-1.046903612890171E-3</v>
      </c>
      <c r="AU62" s="38">
        <f t="shared" si="19"/>
        <v>7.8808262468017191E-4</v>
      </c>
      <c r="AV62" s="38">
        <f t="shared" si="19"/>
        <v>-1.3779153483120222E-3</v>
      </c>
    </row>
    <row r="63" spans="1:48" x14ac:dyDescent="0.35">
      <c r="A63" s="2">
        <v>39880</v>
      </c>
      <c r="B63" s="1">
        <v>-6.5619967793880796E-2</v>
      </c>
      <c r="C63" s="1">
        <v>-8.4376375351491451E-3</v>
      </c>
      <c r="D63" s="1">
        <v>6.7320951223215353E-3</v>
      </c>
      <c r="E63" s="1">
        <v>7.1541793461216141E-3</v>
      </c>
      <c r="F63" s="1">
        <v>2.230827210332265E-3</v>
      </c>
      <c r="G63" s="1">
        <v>1.3594229249684899E-3</v>
      </c>
      <c r="H63" s="1">
        <v>1.385593243138339E-2</v>
      </c>
      <c r="I63" s="1">
        <v>1.381917474061467E-3</v>
      </c>
      <c r="J63" s="16">
        <f>HLOOKUP($J$2,'Weekly Returns (strats)'!$D$1:$F$751,'Weekly Returns (strats)'!$A62,FALSE)</f>
        <v>1.067607477984045E-2</v>
      </c>
      <c r="K63" s="1">
        <f>SUMPRODUCT(B63:J63,'Weekly Analysis'!$C$47:$K$47)</f>
        <v>-6.4011825576880579E-2</v>
      </c>
      <c r="L63" s="1">
        <f t="array" ref="L63">SUMPRODUCT(C63:J63,'Weekly Analysis'!$D$48:$K$48)</f>
        <v>2.9865498315718121E-3</v>
      </c>
      <c r="N63" s="16">
        <f t="shared" si="4"/>
        <v>0.50881426677574215</v>
      </c>
      <c r="O63" s="11">
        <f>(N62-MAX(N$3:$N62))/MAX(N$3:$N62)</f>
        <v>-0.46693706509287825</v>
      </c>
      <c r="P63" s="11">
        <f t="shared" si="6"/>
        <v>-0.18713169031240828</v>
      </c>
      <c r="Q63" s="11">
        <f t="shared" si="11"/>
        <v>-0.15734391169660689</v>
      </c>
      <c r="S63" s="1">
        <f t="shared" si="5"/>
        <v>1.1892363101717036</v>
      </c>
      <c r="T63" s="11">
        <f>(S62-MAX($S$3:$S62))/MAX(S$3:$S62)</f>
        <v>-1.3691068109451773E-2</v>
      </c>
      <c r="U63" s="38">
        <f t="shared" si="7"/>
        <v>5.103640761350503E-3</v>
      </c>
      <c r="V63" s="11">
        <f t="shared" si="10"/>
        <v>1.6337089309281794E-3</v>
      </c>
      <c r="W63" s="28"/>
      <c r="X63" s="36">
        <v>40335</v>
      </c>
      <c r="Y63" s="38">
        <f t="shared" ref="Y63:AI72" si="20">VLOOKUP($X63,$A$3:$L$751,Y$1,FALSE)</f>
        <v>-1.619718309859142E-2</v>
      </c>
      <c r="Z63" s="38">
        <f t="shared" si="20"/>
        <v>1.919366219709229E-4</v>
      </c>
      <c r="AA63" s="38">
        <f t="shared" si="20"/>
        <v>5.1335460615731243E-3</v>
      </c>
      <c r="AB63" s="38">
        <f t="shared" si="20"/>
        <v>4.5455792641100326E-3</v>
      </c>
      <c r="AC63" s="38">
        <f t="shared" si="20"/>
        <v>7.2172956905692479E-3</v>
      </c>
      <c r="AD63" s="38">
        <f t="shared" si="20"/>
        <v>-8.7241293620645699E-3</v>
      </c>
      <c r="AE63" s="38">
        <f t="shared" si="20"/>
        <v>6.2557831496619087E-3</v>
      </c>
      <c r="AF63" s="38">
        <f t="shared" si="20"/>
        <v>5.5677537572655922E-3</v>
      </c>
      <c r="AG63" s="38">
        <f t="shared" si="20"/>
        <v>3.498866606010953E-4</v>
      </c>
      <c r="AH63" s="38">
        <f t="shared" si="20"/>
        <v>-1.4893009431934985E-2</v>
      </c>
      <c r="AI63" s="38">
        <f t="shared" si="20"/>
        <v>2.4220368095048076E-3</v>
      </c>
      <c r="AJ63" s="28"/>
      <c r="AK63" s="36">
        <v>40272</v>
      </c>
      <c r="AL63" s="38">
        <f t="shared" ref="AL63:AV72" si="21">VLOOKUP($AK63,$A$3:$L$751,AL$1,FALSE)</f>
        <v>1.913644769638978E-2</v>
      </c>
      <c r="AM63" s="38">
        <f t="shared" si="21"/>
        <v>5.6919039901215385E-4</v>
      </c>
      <c r="AN63" s="38">
        <f t="shared" si="21"/>
        <v>-8.3058592364715356E-4</v>
      </c>
      <c r="AO63" s="38">
        <f t="shared" si="21"/>
        <v>-1.1444076306148521E-3</v>
      </c>
      <c r="AP63" s="38">
        <f t="shared" si="21"/>
        <v>3.3676696733978221E-3</v>
      </c>
      <c r="AQ63" s="38">
        <f t="shared" si="21"/>
        <v>-3.8063232974419048E-3</v>
      </c>
      <c r="AR63" s="38">
        <f t="shared" si="21"/>
        <v>-9.023020743031962E-4</v>
      </c>
      <c r="AS63" s="38">
        <f t="shared" si="21"/>
        <v>4.1432720666885192E-3</v>
      </c>
      <c r="AT63" s="38">
        <f t="shared" si="21"/>
        <v>-1.0707558687633729E-3</v>
      </c>
      <c r="AU63" s="38">
        <f t="shared" si="21"/>
        <v>1.9238771954353268E-2</v>
      </c>
      <c r="AV63" s="38">
        <f t="shared" si="21"/>
        <v>1.9003076478933006E-4</v>
      </c>
    </row>
    <row r="64" spans="1:48" x14ac:dyDescent="0.35">
      <c r="A64" s="2">
        <v>39887</v>
      </c>
      <c r="B64" s="1">
        <v>8.4589975585236177E-2</v>
      </c>
      <c r="C64" s="1">
        <v>-1.0585724871439159E-3</v>
      </c>
      <c r="D64" s="1">
        <v>-2.1111061419991969E-2</v>
      </c>
      <c r="E64" s="1">
        <v>-1.100010941195273E-2</v>
      </c>
      <c r="F64" s="1">
        <v>-3.01953448666018E-3</v>
      </c>
      <c r="G64" s="1">
        <v>1.246425753243363E-2</v>
      </c>
      <c r="H64" s="1">
        <v>1.274389018828859E-2</v>
      </c>
      <c r="I64" s="1">
        <v>1.7505556051857769E-3</v>
      </c>
      <c r="J64" s="16">
        <f>HLOOKUP($J$2,'Weekly Returns (strats)'!$D$1:$F$751,'Weekly Returns (strats)'!$A63,FALSE)</f>
        <v>-1.454321740038322E-2</v>
      </c>
      <c r="K64" s="1">
        <f>SUMPRODUCT(B64:J64,'Weekly Analysis'!$C$47:$K$47)</f>
        <v>8.2179370494755641E-2</v>
      </c>
      <c r="L64" s="1">
        <f t="array" ref="L64">SUMPRODUCT(C64:J64,'Weekly Analysis'!$D$48:$K$48)</f>
        <v>-4.4768380251781204E-3</v>
      </c>
      <c r="N64" s="16">
        <f t="shared" si="4"/>
        <v>0.55062830291812326</v>
      </c>
      <c r="O64" s="11">
        <f>(N63-MAX(N$3:$N63))/MAX(N$3:$N63)</f>
        <v>-0.50105939670365296</v>
      </c>
      <c r="P64" s="11">
        <f t="shared" si="6"/>
        <v>-8.5106305200776666E-2</v>
      </c>
      <c r="Q64" s="11">
        <f t="shared" si="11"/>
        <v>-0.1316283227131283</v>
      </c>
      <c r="S64" s="1">
        <f t="shared" si="5"/>
        <v>1.1839122918374045</v>
      </c>
      <c r="T64" s="11">
        <f>(S63-MAX($S$3:$S63))/MAX(S$3:$S63)</f>
        <v>-1.0745407335036374E-2</v>
      </c>
      <c r="U64" s="38">
        <f t="shared" si="7"/>
        <v>6.8797352438971782E-3</v>
      </c>
      <c r="V64" s="11">
        <v>40356</v>
      </c>
      <c r="W64" s="28"/>
      <c r="X64" s="36">
        <v>40356</v>
      </c>
      <c r="Y64" s="38">
        <f t="shared" si="20"/>
        <v>-2.8593311207556819E-2</v>
      </c>
      <c r="Z64" s="38">
        <f t="shared" si="20"/>
        <v>1.069593091024679E-2</v>
      </c>
      <c r="AA64" s="38">
        <f t="shared" si="20"/>
        <v>5.1399846700761484E-3</v>
      </c>
      <c r="AB64" s="38">
        <f t="shared" si="20"/>
        <v>1.167703912816331E-2</v>
      </c>
      <c r="AC64" s="38">
        <f t="shared" si="20"/>
        <v>2.127977423822543E-2</v>
      </c>
      <c r="AD64" s="38">
        <f t="shared" si="20"/>
        <v>7.0664511399098906E-4</v>
      </c>
      <c r="AE64" s="38">
        <f t="shared" si="20"/>
        <v>-2.1210058500301669E-3</v>
      </c>
      <c r="AF64" s="38">
        <f t="shared" si="20"/>
        <v>4.0100688293553946E-3</v>
      </c>
      <c r="AG64" s="38">
        <f t="shared" si="20"/>
        <v>6.043854993033948E-3</v>
      </c>
      <c r="AH64" s="38">
        <f t="shared" si="20"/>
        <v>-2.4186686969742469E-2</v>
      </c>
      <c r="AI64" s="38">
        <f t="shared" si="20"/>
        <v>8.1837307273695051E-3</v>
      </c>
      <c r="AJ64" s="28"/>
      <c r="AK64" s="36">
        <v>40279</v>
      </c>
      <c r="AL64" s="38">
        <f t="shared" si="21"/>
        <v>1.0414201183431841E-2</v>
      </c>
      <c r="AM64" s="38">
        <f t="shared" si="21"/>
        <v>6.1321891722498911E-4</v>
      </c>
      <c r="AN64" s="38">
        <f t="shared" si="21"/>
        <v>-3.8804218706356419E-4</v>
      </c>
      <c r="AO64" s="38">
        <f t="shared" si="21"/>
        <v>-1.810974877343607E-3</v>
      </c>
      <c r="AP64" s="38">
        <f t="shared" si="21"/>
        <v>4.8391901072074254E-3</v>
      </c>
      <c r="AQ64" s="38">
        <f t="shared" si="21"/>
        <v>3.0119445113765408E-3</v>
      </c>
      <c r="AR64" s="38">
        <f t="shared" si="21"/>
        <v>-1.271027242374267E-3</v>
      </c>
      <c r="AS64" s="38">
        <f t="shared" si="21"/>
        <v>3.3717101553798479E-3</v>
      </c>
      <c r="AT64" s="38">
        <f t="shared" si="21"/>
        <v>-1.733804800506888E-3</v>
      </c>
      <c r="AU64" s="38">
        <f t="shared" si="21"/>
        <v>1.1056922481060202E-2</v>
      </c>
      <c r="AV64" s="38">
        <f t="shared" si="21"/>
        <v>1.1936252670241042E-3</v>
      </c>
    </row>
    <row r="65" spans="1:48" x14ac:dyDescent="0.35">
      <c r="A65" s="2">
        <v>39894</v>
      </c>
      <c r="B65" s="1">
        <v>4.5021186440677978E-2</v>
      </c>
      <c r="C65" s="1">
        <v>3.5007092515026317E-2</v>
      </c>
      <c r="D65" s="1">
        <v>1.7549035550290078E-2</v>
      </c>
      <c r="E65" s="1">
        <v>-5.9909794911069403E-3</v>
      </c>
      <c r="F65" s="1">
        <v>-4.0146501612715747E-2</v>
      </c>
      <c r="G65" s="1">
        <v>-1.047550408125653E-3</v>
      </c>
      <c r="H65" s="1">
        <v>1.4521700202276829E-2</v>
      </c>
      <c r="I65" s="1">
        <v>1.2953183710464611E-3</v>
      </c>
      <c r="J65" s="16">
        <f>HLOOKUP($J$2,'Weekly Returns (strats)'!$D$1:$F$751,'Weekly Returns (strats)'!$A64,FALSE)</f>
        <v>7.6280580055594349E-3</v>
      </c>
      <c r="K65" s="1">
        <f>SUMPRODUCT(B65:J65,'Weekly Analysis'!$C$47:$K$47)</f>
        <v>4.6444119353396131E-2</v>
      </c>
      <c r="L65" s="1">
        <f t="array" ref="L65">SUMPRODUCT(C65:J65,'Weekly Analysis'!$D$48:$K$48)</f>
        <v>2.6425896950479952E-3</v>
      </c>
      <c r="N65" s="16">
        <f t="shared" si="4"/>
        <v>0.57620174953821057</v>
      </c>
      <c r="O65" s="11">
        <f>(N64-MAX(N$3:$N64))/MAX(N$3:$N64)</f>
        <v>-0.46005677201048556</v>
      </c>
      <c r="P65" s="11">
        <f t="shared" si="6"/>
        <v>3.2469572176722084E-2</v>
      </c>
      <c r="Q65" s="11">
        <f t="shared" si="11"/>
        <v>-0.10766844823893951</v>
      </c>
      <c r="S65" s="1">
        <f t="shared" si="5"/>
        <v>1.1870408862596546</v>
      </c>
      <c r="T65" s="11">
        <f>(S64-MAX($S$3:$S64))/MAX(S$3:$S64)</f>
        <v>-1.5174139912060867E-2</v>
      </c>
      <c r="U65" s="38">
        <f t="shared" si="7"/>
        <v>3.4184665371617129E-4</v>
      </c>
      <c r="V65" s="11">
        <v>40363</v>
      </c>
      <c r="W65" s="28"/>
      <c r="X65" s="36">
        <v>40363</v>
      </c>
      <c r="Y65" s="38">
        <f t="shared" si="20"/>
        <v>-3.8896189224704392E-2</v>
      </c>
      <c r="Z65" s="38">
        <f t="shared" si="20"/>
        <v>-1.0984330432324271E-2</v>
      </c>
      <c r="AA65" s="38">
        <f t="shared" si="20"/>
        <v>2.914718795786309E-3</v>
      </c>
      <c r="AB65" s="38">
        <f t="shared" si="20"/>
        <v>2.0185364704603529E-2</v>
      </c>
      <c r="AC65" s="38">
        <f t="shared" si="20"/>
        <v>-2.484660775806161E-2</v>
      </c>
      <c r="AD65" s="38">
        <f t="shared" si="20"/>
        <v>8.2001218102054629E-3</v>
      </c>
      <c r="AE65" s="38">
        <f t="shared" si="20"/>
        <v>-2.5350815745472932E-4</v>
      </c>
      <c r="AF65" s="38">
        <f t="shared" si="20"/>
        <v>5.7685004717926702E-3</v>
      </c>
      <c r="AG65" s="38">
        <f t="shared" si="20"/>
        <v>1.3741106242852741E-3</v>
      </c>
      <c r="AH65" s="38">
        <f t="shared" si="20"/>
        <v>-3.869694879672534E-2</v>
      </c>
      <c r="AI65" s="38">
        <f t="shared" si="20"/>
        <v>3.7001793767537473E-4</v>
      </c>
      <c r="AJ65" s="28"/>
      <c r="AK65" s="36">
        <v>40293</v>
      </c>
      <c r="AL65" s="38">
        <f t="shared" si="21"/>
        <v>1.7211703958692759E-3</v>
      </c>
      <c r="AM65" s="38">
        <f t="shared" si="21"/>
        <v>1.2214288318612709E-3</v>
      </c>
      <c r="AN65" s="38">
        <f t="shared" si="21"/>
        <v>-2.231998776986988E-3</v>
      </c>
      <c r="AO65" s="38">
        <f t="shared" si="21"/>
        <v>-2.1202329478641202E-3</v>
      </c>
      <c r="AP65" s="38">
        <f t="shared" si="21"/>
        <v>2.0430391167807951E-2</v>
      </c>
      <c r="AQ65" s="38">
        <f t="shared" si="21"/>
        <v>-1.165141701791939E-3</v>
      </c>
      <c r="AR65" s="38">
        <f t="shared" si="21"/>
        <v>1.617654365679178E-3</v>
      </c>
      <c r="AS65" s="38">
        <f t="shared" si="21"/>
        <v>1.163330221166436E-3</v>
      </c>
      <c r="AT65" s="38">
        <f t="shared" si="21"/>
        <v>-6.5657993513157376E-4</v>
      </c>
      <c r="AU65" s="38">
        <f t="shared" si="21"/>
        <v>3.0147012207769586E-3</v>
      </c>
      <c r="AV65" s="38">
        <f t="shared" si="21"/>
        <v>2.4022715319714106E-3</v>
      </c>
    </row>
    <row r="66" spans="1:48" x14ac:dyDescent="0.35">
      <c r="A66" s="2">
        <v>39901</v>
      </c>
      <c r="B66" s="1">
        <v>4.8023314749112922E-2</v>
      </c>
      <c r="C66" s="1">
        <v>2.2919918594771719E-2</v>
      </c>
      <c r="D66" s="1">
        <v>-1.021480541796382E-2</v>
      </c>
      <c r="E66" s="1">
        <v>-1.7987089704296081E-2</v>
      </c>
      <c r="F66" s="1">
        <v>-3.9379085911357744E-3</v>
      </c>
      <c r="G66" s="1">
        <v>-3.9009739851174619E-3</v>
      </c>
      <c r="H66" s="1">
        <v>3.053146712790511E-2</v>
      </c>
      <c r="I66" s="1">
        <v>-5.0291448093401359E-3</v>
      </c>
      <c r="J66" s="16">
        <f>HLOOKUP($J$2,'Weekly Returns (strats)'!$D$1:$F$751,'Weekly Returns (strats)'!$A65,FALSE)</f>
        <v>-2.7638581758238079E-4</v>
      </c>
      <c r="K66" s="1">
        <f>SUMPRODUCT(B66:J66,'Weekly Analysis'!$C$47:$K$47)</f>
        <v>4.700723541108312E-2</v>
      </c>
      <c r="L66" s="1">
        <f t="array" ref="L66">SUMPRODUCT(C66:J66,'Weekly Analysis'!$D$48:$K$48)</f>
        <v>-1.8870044849124887E-3</v>
      </c>
      <c r="N66" s="16">
        <f t="shared" si="4"/>
        <v>0.60328740082303123</v>
      </c>
      <c r="O66" s="11">
        <f>(N65-MAX(N$3:$N65))/MAX(N$3:$N65)</f>
        <v>-0.43497958428568256</v>
      </c>
      <c r="P66" s="11">
        <f t="shared" si="6"/>
        <v>0.10977602205815051</v>
      </c>
      <c r="Q66" s="11">
        <f t="shared" si="11"/>
        <v>-4.8302143731403513E-2</v>
      </c>
      <c r="S66" s="1">
        <f t="shared" si="5"/>
        <v>1.1848009347835082</v>
      </c>
      <c r="T66" s="11">
        <f>(S65-MAX($S$3:$S65))/MAX(S$3:$S65)</f>
        <v>-1.257164924277576E-2</v>
      </c>
      <c r="U66" s="38">
        <f t="shared" si="7"/>
        <v>-7.5418850593467202E-4</v>
      </c>
      <c r="V66" s="11">
        <v>40377</v>
      </c>
      <c r="W66" s="28"/>
      <c r="X66" s="36">
        <v>40377</v>
      </c>
      <c r="Y66" s="38">
        <f t="shared" si="20"/>
        <v>-1.5596568754873139E-3</v>
      </c>
      <c r="Z66" s="38">
        <f t="shared" si="20"/>
        <v>1.306266448321969E-2</v>
      </c>
      <c r="AA66" s="38">
        <f t="shared" si="20"/>
        <v>1.9175751050248819E-3</v>
      </c>
      <c r="AB66" s="38">
        <f t="shared" si="20"/>
        <v>8.3715152442565E-4</v>
      </c>
      <c r="AC66" s="38">
        <f t="shared" si="20"/>
        <v>-9.7223407316790241E-3</v>
      </c>
      <c r="AD66" s="38">
        <f t="shared" si="20"/>
        <v>-3.4933731238478978E-3</v>
      </c>
      <c r="AE66" s="38">
        <f t="shared" si="20"/>
        <v>3.2141828848697429E-4</v>
      </c>
      <c r="AF66" s="38">
        <f t="shared" si="20"/>
        <v>3.8713602826738751E-3</v>
      </c>
      <c r="AG66" s="38">
        <f t="shared" si="20"/>
        <v>3.6254078552571119E-3</v>
      </c>
      <c r="AH66" s="38">
        <f t="shared" si="20"/>
        <v>-8.7923458196241403E-4</v>
      </c>
      <c r="AI66" s="38">
        <f t="shared" si="20"/>
        <v>1.2636414022605276E-3</v>
      </c>
      <c r="AJ66" s="28"/>
      <c r="AK66" s="36">
        <v>40314</v>
      </c>
      <c r="AL66" s="38">
        <f t="shared" si="21"/>
        <v>2.446430120586451E-2</v>
      </c>
      <c r="AM66" s="38">
        <f t="shared" si="21"/>
        <v>-1.317629651495977E-2</v>
      </c>
      <c r="AN66" s="38">
        <f t="shared" si="21"/>
        <v>-2.597396305997024E-2</v>
      </c>
      <c r="AO66" s="38">
        <f t="shared" si="21"/>
        <v>-5.7718195061683408E-3</v>
      </c>
      <c r="AP66" s="38">
        <f t="shared" si="21"/>
        <v>2.2817214368762679E-2</v>
      </c>
      <c r="AQ66" s="38">
        <f t="shared" si="21"/>
        <v>-3.7910957404895251E-3</v>
      </c>
      <c r="AR66" s="38">
        <f t="shared" si="21"/>
        <v>1.6807503482503709E-2</v>
      </c>
      <c r="AS66" s="38">
        <f t="shared" si="21"/>
        <v>-6.5736707547283668E-3</v>
      </c>
      <c r="AT66" s="38">
        <f t="shared" si="21"/>
        <v>-8.7648630894142654E-3</v>
      </c>
      <c r="AU66" s="38">
        <f t="shared" si="21"/>
        <v>2.1453249079200869E-2</v>
      </c>
      <c r="AV66" s="38">
        <f t="shared" si="21"/>
        <v>-5.5919539495181917E-3</v>
      </c>
    </row>
    <row r="67" spans="1:48" x14ac:dyDescent="0.35">
      <c r="A67" s="2">
        <v>39908</v>
      </c>
      <c r="B67" s="1">
        <v>3.7843066134687582E-2</v>
      </c>
      <c r="C67" s="1">
        <v>9.1451690223203208E-3</v>
      </c>
      <c r="D67" s="1">
        <v>-4.94291315880524E-3</v>
      </c>
      <c r="E67" s="1">
        <v>-5.7887624776599136E-3</v>
      </c>
      <c r="F67" s="1">
        <v>8.8931411286715337E-3</v>
      </c>
      <c r="G67" s="1">
        <v>-3.7225441315187351E-3</v>
      </c>
      <c r="H67" s="1">
        <v>-9.9057117161498454E-3</v>
      </c>
      <c r="I67" s="1">
        <v>-3.0153148917277939E-3</v>
      </c>
      <c r="J67" s="16">
        <f>HLOOKUP($J$2,'Weekly Returns (strats)'!$D$1:$F$751,'Weekly Returns (strats)'!$A66,FALSE)</f>
        <v>-9.55716201327661E-3</v>
      </c>
      <c r="K67" s="1">
        <f>SUMPRODUCT(B67:J67,'Weekly Analysis'!$C$47:$K$47)</f>
        <v>3.7233684462833976E-2</v>
      </c>
      <c r="L67" s="1">
        <f t="array" ref="L67">SUMPRODUCT(C67:J67,'Weekly Analysis'!$D$48:$K$48)</f>
        <v>-1.1317088191567007E-3</v>
      </c>
      <c r="N67" s="16">
        <f t="shared" si="4"/>
        <v>0.62575001354567927</v>
      </c>
      <c r="O67" s="11">
        <f>(N66-MAX(N$3:$N66))/MAX(N$3:$N66)</f>
        <v>-0.40841953659213154</v>
      </c>
      <c r="P67" s="11">
        <f t="shared" si="6"/>
        <v>0.22982010215817339</v>
      </c>
      <c r="Q67" s="11">
        <f t="shared" si="11"/>
        <v>-6.578852478274122E-2</v>
      </c>
      <c r="S67" s="1">
        <f t="shared" si="5"/>
        <v>1.1834600851166686</v>
      </c>
      <c r="T67" s="11">
        <f>(S66-MAX($S$3:$S66))/MAX(S$3:$S66)</f>
        <v>-1.4434930969184346E-2</v>
      </c>
      <c r="U67" s="38">
        <f t="shared" si="7"/>
        <v>-4.8570877004260327E-3</v>
      </c>
      <c r="V67" s="11">
        <v>40405</v>
      </c>
      <c r="W67" s="28"/>
      <c r="X67" s="36">
        <v>40405</v>
      </c>
      <c r="Y67" s="38">
        <f t="shared" si="20"/>
        <v>-4.0144191381287893E-2</v>
      </c>
      <c r="Z67" s="38">
        <f t="shared" si="20"/>
        <v>5.630827268209293E-3</v>
      </c>
      <c r="AA67" s="38">
        <f t="shared" si="20"/>
        <v>2.414655501049356E-3</v>
      </c>
      <c r="AB67" s="38">
        <f t="shared" si="20"/>
        <v>9.7428613053616164E-3</v>
      </c>
      <c r="AC67" s="38">
        <f t="shared" si="20"/>
        <v>5.6341649102121484E-3</v>
      </c>
      <c r="AD67" s="38">
        <f t="shared" si="20"/>
        <v>-1.5871623991583479E-3</v>
      </c>
      <c r="AE67" s="38">
        <f t="shared" si="20"/>
        <v>-3.0972469945722558E-3</v>
      </c>
      <c r="AF67" s="38">
        <f t="shared" si="20"/>
        <v>-4.0176307832195951E-4</v>
      </c>
      <c r="AG67" s="38">
        <f t="shared" si="20"/>
        <v>6.1220708366089838E-3</v>
      </c>
      <c r="AH67" s="38">
        <f t="shared" si="20"/>
        <v>-3.8273116684958974E-2</v>
      </c>
      <c r="AI67" s="38">
        <f t="shared" si="20"/>
        <v>3.4748530074679819E-3</v>
      </c>
      <c r="AJ67" s="28"/>
      <c r="AK67" s="36">
        <v>40328</v>
      </c>
      <c r="AL67" s="38">
        <f t="shared" si="21"/>
        <v>1.058624677519782E-2</v>
      </c>
      <c r="AM67" s="38">
        <f t="shared" si="21"/>
        <v>-3.9188610108608753E-2</v>
      </c>
      <c r="AN67" s="38">
        <f t="shared" si="21"/>
        <v>-3.4169518288028389E-2</v>
      </c>
      <c r="AO67" s="38">
        <f t="shared" si="21"/>
        <v>4.7232662212948204E-3</v>
      </c>
      <c r="AP67" s="38">
        <f t="shared" si="21"/>
        <v>-1.0442604233213561E-2</v>
      </c>
      <c r="AQ67" s="38">
        <f t="shared" si="21"/>
        <v>-5.4723909052393216E-3</v>
      </c>
      <c r="AR67" s="38">
        <f t="shared" si="21"/>
        <v>6.2965829424843633E-3</v>
      </c>
      <c r="AS67" s="38">
        <f t="shared" si="21"/>
        <v>-9.491720358272282E-4</v>
      </c>
      <c r="AT67" s="38">
        <f t="shared" si="21"/>
        <v>-1.7025898370736089E-2</v>
      </c>
      <c r="AU67" s="38">
        <f t="shared" si="21"/>
        <v>2.8185381312457827E-3</v>
      </c>
      <c r="AV67" s="38">
        <f t="shared" si="21"/>
        <v>-1.4425744624482354E-2</v>
      </c>
    </row>
    <row r="68" spans="1:48" x14ac:dyDescent="0.35">
      <c r="A68" s="2">
        <v>39915</v>
      </c>
      <c r="B68" s="1">
        <v>1.001863932898406E-2</v>
      </c>
      <c r="C68" s="1">
        <v>-1.21970317858876E-2</v>
      </c>
      <c r="D68" s="1">
        <v>-9.2565334668499588E-3</v>
      </c>
      <c r="E68" s="1">
        <v>-3.1567594110892832E-4</v>
      </c>
      <c r="F68" s="1">
        <v>1.1791015124676139E-2</v>
      </c>
      <c r="G68" s="1">
        <v>1.5216325426481441E-3</v>
      </c>
      <c r="H68" s="1">
        <v>-6.6028607092916136E-4</v>
      </c>
      <c r="I68" s="1">
        <v>-8.5108486728013855E-4</v>
      </c>
      <c r="J68" s="16">
        <f>HLOOKUP($J$2,'Weekly Returns (strats)'!$D$1:$F$751,'Weekly Returns (strats)'!$A67,FALSE)</f>
        <v>-4.9256635397371129E-3</v>
      </c>
      <c r="K68" s="1">
        <f>SUMPRODUCT(B68:J68,'Weekly Analysis'!$C$47:$K$47)</f>
        <v>8.9225074022059297E-3</v>
      </c>
      <c r="L68" s="1">
        <f t="array" ref="L68">SUMPRODUCT(C68:J68,'Weekly Analysis'!$D$48:$K$48)</f>
        <v>-2.0356735783022403E-3</v>
      </c>
      <c r="N68" s="16">
        <f t="shared" ref="N68:N131" si="22">+(K68+1)*N67</f>
        <v>0.63133327267347106</v>
      </c>
      <c r="O68" s="11">
        <f>(N67-MAX(N$3:$N67))/MAX(N$3:$N67)</f>
        <v>-0.3863928162832258</v>
      </c>
      <c r="P68" s="11">
        <f t="shared" si="6"/>
        <v>0.14656887291779541</v>
      </c>
      <c r="Q68" s="11">
        <f t="shared" si="11"/>
        <v>-3.7802303708819873E-2</v>
      </c>
      <c r="S68" s="1">
        <f t="shared" ref="S68:S131" si="23">+(L68+1)*S67</f>
        <v>1.1810509466904213</v>
      </c>
      <c r="T68" s="11">
        <f>(S67-MAX($S$3:$S67))/MAX(S$3:$S67)</f>
        <v>-1.5550303649659364E-2</v>
      </c>
      <c r="U68" s="38">
        <f t="shared" si="7"/>
        <v>-2.4168556798599417E-3</v>
      </c>
      <c r="V68" s="11">
        <v>40412</v>
      </c>
      <c r="W68" s="28"/>
      <c r="X68" s="36">
        <v>40412</v>
      </c>
      <c r="Y68" s="38">
        <f t="shared" si="20"/>
        <v>-6.1454421304198981E-3</v>
      </c>
      <c r="Z68" s="38">
        <f t="shared" si="20"/>
        <v>-3.000476069175972E-3</v>
      </c>
      <c r="AA68" s="38">
        <f t="shared" si="20"/>
        <v>-1.609793159131345E-3</v>
      </c>
      <c r="AB68" s="38">
        <f t="shared" si="20"/>
        <v>2.4077046548955931E-3</v>
      </c>
      <c r="AC68" s="38">
        <f t="shared" si="20"/>
        <v>7.4071807799163886E-3</v>
      </c>
      <c r="AD68" s="38">
        <f t="shared" si="20"/>
        <v>4.8305360138423131E-4</v>
      </c>
      <c r="AE68" s="38">
        <f t="shared" si="20"/>
        <v>4.3637820398290117E-5</v>
      </c>
      <c r="AF68" s="38">
        <f t="shared" si="20"/>
        <v>2.9050525041505182E-3</v>
      </c>
      <c r="AG68" s="38">
        <f t="shared" si="20"/>
        <v>-2.1620067126725262E-3</v>
      </c>
      <c r="AH68" s="38">
        <f t="shared" si="20"/>
        <v>-5.5977359672645215E-3</v>
      </c>
      <c r="AI68" s="38">
        <f t="shared" si="20"/>
        <v>1.0171685887171266E-3</v>
      </c>
      <c r="AJ68" s="28"/>
      <c r="AK68" s="36">
        <v>40342</v>
      </c>
      <c r="AL68" s="38">
        <f t="shared" si="21"/>
        <v>1.7627057981388639E-2</v>
      </c>
      <c r="AM68" s="38">
        <f t="shared" si="21"/>
        <v>-7.2782862143641047E-3</v>
      </c>
      <c r="AN68" s="38">
        <f t="shared" si="21"/>
        <v>-4.0017604153144148E-3</v>
      </c>
      <c r="AO68" s="38">
        <f t="shared" si="21"/>
        <v>-1.2473368902160551E-3</v>
      </c>
      <c r="AP68" s="38">
        <f t="shared" si="21"/>
        <v>-1.683525782631012E-3</v>
      </c>
      <c r="AQ68" s="38">
        <f t="shared" si="21"/>
        <v>1.232843598076871E-2</v>
      </c>
      <c r="AR68" s="38">
        <f t="shared" si="21"/>
        <v>-8.0107478229394236E-3</v>
      </c>
      <c r="AS68" s="38">
        <f t="shared" si="21"/>
        <v>3.6322538571988972E-3</v>
      </c>
      <c r="AT68" s="38">
        <f t="shared" si="21"/>
        <v>1.084652623156712E-3</v>
      </c>
      <c r="AU68" s="38">
        <f t="shared" si="21"/>
        <v>1.7572364118885322E-2</v>
      </c>
      <c r="AV68" s="38">
        <f t="shared" si="21"/>
        <v>-1.0157431607758328E-4</v>
      </c>
    </row>
    <row r="69" spans="1:48" x14ac:dyDescent="0.35">
      <c r="A69" s="2">
        <v>39922</v>
      </c>
      <c r="B69" s="1">
        <v>2.272202998846606E-2</v>
      </c>
      <c r="C69" s="1">
        <v>-1.9121705117059799E-2</v>
      </c>
      <c r="D69" s="1">
        <v>1.548850801058377E-3</v>
      </c>
      <c r="E69" s="1">
        <v>-8.2452524012122108E-4</v>
      </c>
      <c r="F69" s="1">
        <v>-5.7369836999730302E-3</v>
      </c>
      <c r="G69" s="1">
        <v>-2.523760487533222E-3</v>
      </c>
      <c r="H69" s="1">
        <v>-3.978083992065562E-3</v>
      </c>
      <c r="I69" s="1">
        <v>6.4436565840337856E-3</v>
      </c>
      <c r="J69" s="16">
        <f>HLOOKUP($J$2,'Weekly Returns (strats)'!$D$1:$F$751,'Weekly Returns (strats)'!$A68,FALSE)</f>
        <v>2.1095360881571161E-3</v>
      </c>
      <c r="K69" s="1">
        <f>SUMPRODUCT(B69:J69,'Weekly Analysis'!$C$47:$K$47)</f>
        <v>2.120149095667619E-2</v>
      </c>
      <c r="L69" s="1">
        <f t="array" ref="L69">SUMPRODUCT(C69:J69,'Weekly Analysis'!$D$48:$K$48)</f>
        <v>-2.8238582018954785E-3</v>
      </c>
      <c r="N69" s="16">
        <f t="shared" si="22"/>
        <v>0.6447184793447065</v>
      </c>
      <c r="O69" s="11">
        <f>(N68-MAX(N$3:$N68))/MAX(N$3:$N68)</f>
        <v>-0.38091790164446621</v>
      </c>
      <c r="P69" s="11">
        <f t="shared" si="6"/>
        <v>0.11891100619081385</v>
      </c>
      <c r="Q69" s="11">
        <f t="shared" si="11"/>
        <v>4.1997225733545251E-2</v>
      </c>
      <c r="S69" s="1">
        <f t="shared" si="23"/>
        <v>1.1777158262877532</v>
      </c>
      <c r="T69" s="11">
        <f>(S68-MAX($S$3:$S68))/MAX(S$3:$S68)</f>
        <v>-1.7554321885687344E-2</v>
      </c>
      <c r="U69" s="38">
        <f t="shared" si="7"/>
        <v>-7.8557192762622741E-3</v>
      </c>
      <c r="V69" s="11">
        <f t="shared" ref="V69:V132" si="24">S69/S56-1</f>
        <v>-1.1741384474354133E-3</v>
      </c>
      <c r="W69" s="28"/>
      <c r="X69" s="36">
        <v>40419</v>
      </c>
      <c r="Y69" s="38">
        <f t="shared" si="20"/>
        <v>-5.7540364136036137E-3</v>
      </c>
      <c r="Z69" s="38">
        <f t="shared" si="20"/>
        <v>-1.1635161747791001E-2</v>
      </c>
      <c r="AA69" s="38">
        <f t="shared" si="20"/>
        <v>-5.3980699890582304E-3</v>
      </c>
      <c r="AB69" s="38">
        <f t="shared" si="20"/>
        <v>3.3734853050979559E-3</v>
      </c>
      <c r="AC69" s="38">
        <f t="shared" si="20"/>
        <v>3.0215791208437429E-3</v>
      </c>
      <c r="AD69" s="38">
        <f t="shared" si="20"/>
        <v>3.3095141949188718E-3</v>
      </c>
      <c r="AE69" s="38">
        <f t="shared" si="20"/>
        <v>8.7014309003805579E-3</v>
      </c>
      <c r="AF69" s="38">
        <f t="shared" si="20"/>
        <v>5.9755335990561154E-3</v>
      </c>
      <c r="AG69" s="38">
        <f t="shared" si="20"/>
        <v>8.3752955229265957E-4</v>
      </c>
      <c r="AH69" s="38">
        <f t="shared" si="20"/>
        <v>-5.7623836838309695E-3</v>
      </c>
      <c r="AI69" s="38">
        <f t="shared" si="20"/>
        <v>-1.5502073279376133E-5</v>
      </c>
      <c r="AJ69" s="28"/>
      <c r="AK69" s="36">
        <v>40349</v>
      </c>
      <c r="AL69" s="38">
        <f t="shared" si="21"/>
        <v>3.3236613030862561E-2</v>
      </c>
      <c r="AM69" s="38">
        <f t="shared" si="21"/>
        <v>-1.2973963357635119E-2</v>
      </c>
      <c r="AN69" s="38">
        <f t="shared" si="21"/>
        <v>-7.465097023306777E-3</v>
      </c>
      <c r="AO69" s="38">
        <f t="shared" si="21"/>
        <v>-5.4149156312386371E-3</v>
      </c>
      <c r="AP69" s="38">
        <f t="shared" si="21"/>
        <v>4.8358696696185416E-3</v>
      </c>
      <c r="AQ69" s="38">
        <f t="shared" si="21"/>
        <v>1.247015123374551E-3</v>
      </c>
      <c r="AR69" s="38">
        <f t="shared" si="21"/>
        <v>-4.1570121159640872E-3</v>
      </c>
      <c r="AS69" s="38">
        <f t="shared" si="21"/>
        <v>5.2995248602372147E-3</v>
      </c>
      <c r="AT69" s="38">
        <f t="shared" si="21"/>
        <v>-7.6969277428329264E-4</v>
      </c>
      <c r="AU69" s="38">
        <f t="shared" si="21"/>
        <v>3.1870309951561829E-2</v>
      </c>
      <c r="AV69" s="38">
        <f t="shared" si="21"/>
        <v>-2.5374200044156548E-3</v>
      </c>
    </row>
    <row r="70" spans="1:48" x14ac:dyDescent="0.35">
      <c r="A70" s="2">
        <v>39929</v>
      </c>
      <c r="B70" s="1">
        <v>2.819442878087219E-3</v>
      </c>
      <c r="C70" s="1">
        <v>1.637499786737107E-2</v>
      </c>
      <c r="D70" s="1">
        <v>-1.755920098237995E-3</v>
      </c>
      <c r="E70" s="1">
        <v>-2.7302016486555609E-3</v>
      </c>
      <c r="F70" s="1">
        <v>2.301447635160233E-2</v>
      </c>
      <c r="G70" s="1">
        <v>-1.132219166490378E-2</v>
      </c>
      <c r="H70" s="1">
        <v>1.3464852752695039E-2</v>
      </c>
      <c r="I70" s="1">
        <v>-1.585811576185758E-4</v>
      </c>
      <c r="J70" s="16">
        <f>HLOOKUP($J$2,'Weekly Returns (strats)'!$D$1:$F$751,'Weekly Returns (strats)'!$A69,FALSE)</f>
        <v>-2.7413919535755889E-3</v>
      </c>
      <c r="K70" s="1">
        <f>SUMPRODUCT(B70:J70,'Weekly Analysis'!$C$47:$K$47)</f>
        <v>4.7409134039629085E-3</v>
      </c>
      <c r="L70" s="1">
        <f t="array" ref="L70">SUMPRODUCT(C70:J70,'Weekly Analysis'!$D$48:$K$48)</f>
        <v>3.5684452623405655E-3</v>
      </c>
      <c r="N70" s="16">
        <f t="shared" si="22"/>
        <v>0.6477750338252144</v>
      </c>
      <c r="O70" s="11">
        <f>(N69-MAX(N$3:$N69))/MAX(N$3:$N69)</f>
        <v>-0.36779243813474116</v>
      </c>
      <c r="P70" s="11">
        <f t="shared" si="6"/>
        <v>7.3742022361964032E-2</v>
      </c>
      <c r="Q70" s="11">
        <f t="shared" si="11"/>
        <v>9.7640698355798694E-2</v>
      </c>
      <c r="S70" s="1">
        <f t="shared" si="23"/>
        <v>1.1819184407484533</v>
      </c>
      <c r="T70" s="11">
        <f>(S69-MAX($S$3:$S69))/MAX(S$3:$S69)</f>
        <v>-2.0328609171747194E-2</v>
      </c>
      <c r="U70" s="38">
        <f t="shared" si="7"/>
        <v>-2.432893113459289E-3</v>
      </c>
      <c r="V70" s="11">
        <f t="shared" si="24"/>
        <v>-2.0553172356385652E-4</v>
      </c>
      <c r="W70" s="28"/>
      <c r="X70" s="36">
        <v>40475</v>
      </c>
      <c r="Y70" s="38">
        <f t="shared" si="20"/>
        <v>-2.1393643031785152E-3</v>
      </c>
      <c r="Z70" s="38">
        <f t="shared" si="20"/>
        <v>-1.2046764302860001E-2</v>
      </c>
      <c r="AA70" s="38">
        <f t="shared" si="20"/>
        <v>-1.550693895068789E-3</v>
      </c>
      <c r="AB70" s="38">
        <f t="shared" si="20"/>
        <v>1.3774104683217381E-4</v>
      </c>
      <c r="AC70" s="38">
        <f t="shared" si="20"/>
        <v>1.20465876261516E-2</v>
      </c>
      <c r="AD70" s="38">
        <f t="shared" si="20"/>
        <v>-3.9969201221570216E-3</v>
      </c>
      <c r="AE70" s="38">
        <f t="shared" si="20"/>
        <v>5.3516139552811648E-3</v>
      </c>
      <c r="AF70" s="38">
        <f t="shared" si="20"/>
        <v>1.6733279461513819E-3</v>
      </c>
      <c r="AG70" s="38">
        <f t="shared" si="20"/>
        <v>-5.8242391841448748E-3</v>
      </c>
      <c r="AH70" s="38">
        <f t="shared" si="20"/>
        <v>-2.5777190168685153E-3</v>
      </c>
      <c r="AI70" s="38">
        <f t="shared" si="20"/>
        <v>-8.1408732542428519E-4</v>
      </c>
      <c r="AJ70" s="28"/>
      <c r="AK70" s="36">
        <v>40370</v>
      </c>
      <c r="AL70" s="38">
        <f t="shared" si="21"/>
        <v>5.1955154498222633E-2</v>
      </c>
      <c r="AM70" s="38">
        <f t="shared" si="21"/>
        <v>-4.1229892618656061E-3</v>
      </c>
      <c r="AN70" s="38">
        <f t="shared" si="21"/>
        <v>-1.6813959166684381E-2</v>
      </c>
      <c r="AO70" s="38">
        <f t="shared" si="21"/>
        <v>-1.3445228897473131E-2</v>
      </c>
      <c r="AP70" s="38">
        <f t="shared" si="21"/>
        <v>8.5823727843664325E-3</v>
      </c>
      <c r="AQ70" s="38">
        <f t="shared" si="21"/>
        <v>-2.5389599019437492E-3</v>
      </c>
      <c r="AR70" s="38">
        <f t="shared" si="21"/>
        <v>-8.908939240794278E-3</v>
      </c>
      <c r="AS70" s="38">
        <f t="shared" si="21"/>
        <v>1.049180159753416E-3</v>
      </c>
      <c r="AT70" s="38">
        <f t="shared" si="21"/>
        <v>-7.2183579033832102E-3</v>
      </c>
      <c r="AU70" s="38">
        <f t="shared" si="21"/>
        <v>4.9083655433806606E-2</v>
      </c>
      <c r="AV70" s="38">
        <f t="shared" si="21"/>
        <v>-5.3327839767726131E-3</v>
      </c>
    </row>
    <row r="71" spans="1:48" x14ac:dyDescent="0.35">
      <c r="A71" s="2">
        <v>39936</v>
      </c>
      <c r="B71" s="1">
        <v>1.7318938371569951E-2</v>
      </c>
      <c r="C71" s="1">
        <v>-1.3198337286915329E-2</v>
      </c>
      <c r="D71" s="1">
        <v>-4.0741919480301592E-3</v>
      </c>
      <c r="E71" s="1">
        <v>-5.4577464788696517E-4</v>
      </c>
      <c r="F71" s="1">
        <v>-3.8227159699545711E-3</v>
      </c>
      <c r="G71" s="1">
        <v>4.4249681179764364E-3</v>
      </c>
      <c r="H71" s="1">
        <v>2.0862368588585589E-3</v>
      </c>
      <c r="I71" s="1">
        <v>8.8486796346609609E-4</v>
      </c>
      <c r="J71" s="16">
        <f>HLOOKUP($J$2,'Weekly Returns (strats)'!$D$1:$F$751,'Weekly Returns (strats)'!$A70,FALSE)</f>
        <v>3.2438440406310498E-3</v>
      </c>
      <c r="K71" s="1">
        <f>SUMPRODUCT(B71:J71,'Weekly Analysis'!$C$47:$K$47)</f>
        <v>1.614922679285288E-2</v>
      </c>
      <c r="L71" s="1">
        <f t="array" ref="L71">SUMPRODUCT(C71:J71,'Weekly Analysis'!$D$48:$K$48)</f>
        <v>-2.1723215033316958E-3</v>
      </c>
      <c r="N71" s="16">
        <f t="shared" si="22"/>
        <v>0.65823609975720576</v>
      </c>
      <c r="O71" s="11">
        <f>(N70-MAX(N$3:$N70))/MAX(N$3:$N70)</f>
        <v>-0.36479519683060746</v>
      </c>
      <c r="P71" s="11">
        <f t="shared" si="6"/>
        <v>5.1915438287329696E-2</v>
      </c>
      <c r="Q71" s="11">
        <f t="shared" si="11"/>
        <v>9.6210433656422456E-2</v>
      </c>
      <c r="S71" s="1">
        <f t="shared" si="23"/>
        <v>1.1793509339044312</v>
      </c>
      <c r="T71" s="11">
        <f>(S70-MAX($S$3:$S70))/MAX(S$3:$S70)</f>
        <v>-1.6832705438495441E-2</v>
      </c>
      <c r="U71" s="38">
        <f t="shared" si="7"/>
        <v>-3.4721502346505284E-3</v>
      </c>
      <c r="V71" s="11">
        <f t="shared" si="24"/>
        <v>9.1711046695719389E-4</v>
      </c>
      <c r="W71" s="28"/>
      <c r="X71" s="36">
        <v>40482</v>
      </c>
      <c r="Y71" s="38">
        <f t="shared" si="20"/>
        <v>-3.0627871362931552E-4</v>
      </c>
      <c r="Z71" s="38">
        <f t="shared" si="20"/>
        <v>-6.5837492647016216E-3</v>
      </c>
      <c r="AA71" s="38">
        <f t="shared" si="20"/>
        <v>-2.6439412806222858E-5</v>
      </c>
      <c r="AB71" s="38">
        <f t="shared" si="20"/>
        <v>3.1217004085726252E-4</v>
      </c>
      <c r="AC71" s="38">
        <f t="shared" si="20"/>
        <v>-2.2730112829637879E-3</v>
      </c>
      <c r="AD71" s="38">
        <f t="shared" si="20"/>
        <v>1.5634907536909989E-4</v>
      </c>
      <c r="AE71" s="38">
        <f t="shared" si="20"/>
        <v>-3.9883075181712519E-4</v>
      </c>
      <c r="AF71" s="38">
        <f t="shared" si="20"/>
        <v>5.1722851091411393E-3</v>
      </c>
      <c r="AG71" s="38">
        <f t="shared" si="20"/>
        <v>-2.0410470984643099E-3</v>
      </c>
      <c r="AH71" s="38">
        <f t="shared" si="20"/>
        <v>-6.4237385405178633E-4</v>
      </c>
      <c r="AI71" s="38">
        <f t="shared" si="20"/>
        <v>-6.2417668935601774E-4</v>
      </c>
      <c r="AJ71" s="28"/>
      <c r="AK71" s="36">
        <v>40384</v>
      </c>
      <c r="AL71" s="38">
        <f t="shared" si="21"/>
        <v>2.6642367439034809E-2</v>
      </c>
      <c r="AM71" s="38">
        <f t="shared" si="21"/>
        <v>-9.6753644562403984E-3</v>
      </c>
      <c r="AN71" s="38">
        <f t="shared" si="21"/>
        <v>-5.2742598485843173E-3</v>
      </c>
      <c r="AO71" s="38">
        <f t="shared" si="21"/>
        <v>-8.2565836811049342E-3</v>
      </c>
      <c r="AP71" s="38">
        <f t="shared" si="21"/>
        <v>7.8928586085494582E-3</v>
      </c>
      <c r="AQ71" s="38">
        <f t="shared" si="21"/>
        <v>-2.0610929077264921E-3</v>
      </c>
      <c r="AR71" s="38">
        <f t="shared" si="21"/>
        <v>1.0665378556817819E-3</v>
      </c>
      <c r="AS71" s="38">
        <f t="shared" si="21"/>
        <v>1.1270738848114801E-3</v>
      </c>
      <c r="AT71" s="38">
        <f t="shared" si="21"/>
        <v>-6.0521866277639669E-3</v>
      </c>
      <c r="AU71" s="38">
        <f t="shared" si="21"/>
        <v>2.5078875730388445E-2</v>
      </c>
      <c r="AV71" s="38">
        <f t="shared" si="21"/>
        <v>-2.903627458914689E-3</v>
      </c>
    </row>
    <row r="72" spans="1:48" x14ac:dyDescent="0.35">
      <c r="A72" s="2">
        <v>39943</v>
      </c>
      <c r="B72" s="1">
        <v>6.8870218881273537E-2</v>
      </c>
      <c r="C72" s="1">
        <v>-1.012224404760842E-2</v>
      </c>
      <c r="D72" s="1">
        <v>-8.4629006954382024E-3</v>
      </c>
      <c r="E72" s="1">
        <v>-5.2493438320210251E-3</v>
      </c>
      <c r="F72" s="1">
        <v>4.1190879753032122E-2</v>
      </c>
      <c r="G72" s="1">
        <v>3.8345518687048501E-3</v>
      </c>
      <c r="H72" s="1">
        <v>4.4213409111404372E-4</v>
      </c>
      <c r="I72" s="1">
        <v>1.7734027249554089E-3</v>
      </c>
      <c r="J72" s="16">
        <f>HLOOKUP($J$2,'Weekly Returns (strats)'!$D$1:$F$751,'Weekly Returns (strats)'!$A71,FALSE)</f>
        <v>-3.6737426809083651E-3</v>
      </c>
      <c r="K72" s="1">
        <f>SUMPRODUCT(B72:J72,'Weekly Analysis'!$C$47:$K$47)</f>
        <v>7.0341163710511204E-2</v>
      </c>
      <c r="L72" s="1">
        <f t="array" ref="L72">SUMPRODUCT(C72:J72,'Weekly Analysis'!$D$48:$K$48)</f>
        <v>2.7317546828699302E-3</v>
      </c>
      <c r="N72" s="16">
        <f t="shared" si="22"/>
        <v>0.70453719301039575</v>
      </c>
      <c r="O72" s="11">
        <f>(N71-MAX(N$3:$N71))/MAX(N$3:$N71)</f>
        <v>-0.35453713040431539</v>
      </c>
      <c r="P72" s="11">
        <f t="shared" ref="P72:P135" si="25">N72/N68-1</f>
        <v>0.1159513105129597</v>
      </c>
      <c r="Q72" s="11">
        <f t="shared" si="11"/>
        <v>0.12555011639800262</v>
      </c>
      <c r="S72" s="1">
        <f t="shared" si="23"/>
        <v>1.1825726313408718</v>
      </c>
      <c r="T72" s="11">
        <f>(S71-MAX($S$3:$S71))/MAX(S$3:$S71)</f>
        <v>-1.896846089384379E-2</v>
      </c>
      <c r="U72" s="38">
        <f t="shared" ref="U72:U135" si="26">S72/S68-1</f>
        <v>1.288415757774608E-3</v>
      </c>
      <c r="V72" s="11">
        <f t="shared" si="24"/>
        <v>-5.282826809857033E-4</v>
      </c>
      <c r="W72" s="28"/>
      <c r="X72" s="36">
        <v>40496</v>
      </c>
      <c r="Y72" s="38">
        <f t="shared" si="20"/>
        <v>-2.28330747062736E-2</v>
      </c>
      <c r="Z72" s="38">
        <f t="shared" si="20"/>
        <v>2.7404278641938169E-3</v>
      </c>
      <c r="AA72" s="38">
        <f t="shared" si="20"/>
        <v>3.2610342357242139E-4</v>
      </c>
      <c r="AB72" s="38">
        <f t="shared" si="20"/>
        <v>2.581311306143697E-3</v>
      </c>
      <c r="AC72" s="38">
        <f t="shared" si="20"/>
        <v>-5.6277648563521896E-4</v>
      </c>
      <c r="AD72" s="38">
        <f t="shared" si="20"/>
        <v>5.5244809487284829E-3</v>
      </c>
      <c r="AE72" s="38">
        <f t="shared" si="20"/>
        <v>-3.6425775586101938E-4</v>
      </c>
      <c r="AF72" s="38">
        <f t="shared" si="20"/>
        <v>2.3515463196110979E-3</v>
      </c>
      <c r="AG72" s="38">
        <f t="shared" si="20"/>
        <v>-5.2429256201469432E-4</v>
      </c>
      <c r="AH72" s="38">
        <f t="shared" si="20"/>
        <v>-2.1856966359155537E-2</v>
      </c>
      <c r="AI72" s="38">
        <f t="shared" si="20"/>
        <v>1.8127726446478286E-3</v>
      </c>
      <c r="AJ72" s="28"/>
      <c r="AK72" s="36">
        <v>40391</v>
      </c>
      <c r="AL72" s="38">
        <f t="shared" si="21"/>
        <v>7.3541842772613109E-3</v>
      </c>
      <c r="AM72" s="38">
        <f t="shared" si="21"/>
        <v>-1.4260271506929659E-2</v>
      </c>
      <c r="AN72" s="38">
        <f t="shared" si="21"/>
        <v>-1.0117792849481111E-3</v>
      </c>
      <c r="AO72" s="38">
        <f t="shared" si="21"/>
        <v>2.2037618123444962E-3</v>
      </c>
      <c r="AP72" s="38">
        <f t="shared" si="21"/>
        <v>-9.2970422215002944E-4</v>
      </c>
      <c r="AQ72" s="38">
        <f t="shared" si="21"/>
        <v>2.5772740913345689E-3</v>
      </c>
      <c r="AR72" s="38">
        <f t="shared" si="21"/>
        <v>-1.948610209635659E-3</v>
      </c>
      <c r="AS72" s="38">
        <f t="shared" si="21"/>
        <v>2.8241991229001058E-3</v>
      </c>
      <c r="AT72" s="38">
        <f t="shared" si="21"/>
        <v>-2.3611817565689641E-3</v>
      </c>
      <c r="AU72" s="38">
        <f t="shared" si="21"/>
        <v>6.5451682588475385E-3</v>
      </c>
      <c r="AV72" s="38">
        <f t="shared" si="21"/>
        <v>-1.5024583199112931E-3</v>
      </c>
    </row>
    <row r="73" spans="1:48" x14ac:dyDescent="0.35">
      <c r="A73" s="2">
        <v>39950</v>
      </c>
      <c r="B73" s="1">
        <v>-3.2061226600475723E-2</v>
      </c>
      <c r="C73" s="1">
        <v>-1.384808798523929E-2</v>
      </c>
      <c r="D73" s="1">
        <v>-5.5531682286091844E-4</v>
      </c>
      <c r="E73" s="1">
        <v>5.5780843264685584E-3</v>
      </c>
      <c r="F73" s="1">
        <v>1.254238503913515E-2</v>
      </c>
      <c r="G73" s="1">
        <v>-1.1629486265319899E-3</v>
      </c>
      <c r="H73" s="1">
        <v>1.0282583324751959E-2</v>
      </c>
      <c r="I73" s="1">
        <v>2.2953791564936932E-3</v>
      </c>
      <c r="J73" s="16">
        <f>HLOOKUP($J$2,'Weekly Returns (strats)'!$D$1:$F$751,'Weekly Returns (strats)'!$A72,FALSE)</f>
        <v>1.141305133547155E-2</v>
      </c>
      <c r="K73" s="1">
        <f>SUMPRODUCT(B73:J73,'Weekly Analysis'!$C$47:$K$47)</f>
        <v>-3.1062162186577747E-2</v>
      </c>
      <c r="L73" s="1">
        <f t="array" ref="L73">SUMPRODUCT(C73:J73,'Weekly Analysis'!$D$48:$K$48)</f>
        <v>1.8554053400962481E-3</v>
      </c>
      <c r="N73" s="16">
        <f t="shared" si="22"/>
        <v>0.68265274445463064</v>
      </c>
      <c r="O73" s="11">
        <f>(N72-MAX(N$3:$N72))/MAX(N$3:$N72)</f>
        <v>-0.30913452102502903</v>
      </c>
      <c r="P73" s="11">
        <f t="shared" si="25"/>
        <v>5.8838495134311275E-2</v>
      </c>
      <c r="Q73" s="11">
        <f t="shared" si="11"/>
        <v>0.13425824340852377</v>
      </c>
      <c r="S73" s="1">
        <f t="shared" si="23"/>
        <v>1.1847667829161133</v>
      </c>
      <c r="T73" s="11">
        <f>(S72-MAX($S$3:$S72))/MAX(S$3:$S72)</f>
        <v>-1.6288523392847403E-2</v>
      </c>
      <c r="U73" s="38">
        <f t="shared" si="26"/>
        <v>5.9869762051047992E-3</v>
      </c>
      <c r="V73" s="11">
        <f t="shared" si="24"/>
        <v>7.6064527186885389E-3</v>
      </c>
      <c r="W73" s="28"/>
      <c r="X73" s="36">
        <v>40503</v>
      </c>
      <c r="Y73" s="38">
        <f t="shared" ref="Y73:AI82" si="27">VLOOKUP($X73,$A$3:$L$751,Y$1,FALSE)</f>
        <v>-1.4367816091953589E-3</v>
      </c>
      <c r="Z73" s="38">
        <f t="shared" si="27"/>
        <v>-3.216153646591446E-3</v>
      </c>
      <c r="AA73" s="38">
        <f t="shared" si="27"/>
        <v>-3.3532354144100158E-3</v>
      </c>
      <c r="AB73" s="38">
        <f t="shared" si="27"/>
        <v>-5.792996910400916E-4</v>
      </c>
      <c r="AC73" s="38">
        <f t="shared" si="27"/>
        <v>-2.9892830257024819E-3</v>
      </c>
      <c r="AD73" s="38">
        <f t="shared" si="27"/>
        <v>-4.2855918402351367E-4</v>
      </c>
      <c r="AE73" s="38">
        <f t="shared" si="27"/>
        <v>1.491524560272683E-3</v>
      </c>
      <c r="AF73" s="38">
        <f t="shared" si="27"/>
        <v>3.088644368661519E-3</v>
      </c>
      <c r="AG73" s="38">
        <f t="shared" si="27"/>
        <v>1.3491333132773511E-3</v>
      </c>
      <c r="AH73" s="38">
        <f t="shared" si="27"/>
        <v>-1.9959160438108733E-3</v>
      </c>
      <c r="AI73" s="38">
        <f t="shared" si="27"/>
        <v>-1.038392521428812E-3</v>
      </c>
      <c r="AJ73" s="28"/>
      <c r="AK73" s="36">
        <v>40398</v>
      </c>
      <c r="AL73" s="38">
        <f t="shared" ref="AL73:AV82" si="28">VLOOKUP($AK73,$A$3:$L$751,AL$1,FALSE)</f>
        <v>2.4251069900142589E-2</v>
      </c>
      <c r="AM73" s="38">
        <f t="shared" si="28"/>
        <v>1.6923953689296221E-3</v>
      </c>
      <c r="AN73" s="38">
        <f t="shared" si="28"/>
        <v>-9.6927855709738608E-4</v>
      </c>
      <c r="AO73" s="38">
        <f t="shared" si="28"/>
        <v>-6.1985901600771784E-3</v>
      </c>
      <c r="AP73" s="38">
        <f t="shared" si="28"/>
        <v>-4.0949431129224997E-3</v>
      </c>
      <c r="AQ73" s="38">
        <f t="shared" si="28"/>
        <v>3.9616163394664561E-3</v>
      </c>
      <c r="AR73" s="38">
        <f t="shared" si="28"/>
        <v>-1.091013330328794E-4</v>
      </c>
      <c r="AS73" s="38">
        <f t="shared" si="28"/>
        <v>2.2197443867415512E-3</v>
      </c>
      <c r="AT73" s="38">
        <f t="shared" si="28"/>
        <v>2.7388182023533329E-3</v>
      </c>
      <c r="AU73" s="38">
        <f t="shared" si="28"/>
        <v>2.4074974391964488E-2</v>
      </c>
      <c r="AV73" s="38">
        <f t="shared" si="28"/>
        <v>-3.2703451518790495E-4</v>
      </c>
    </row>
    <row r="74" spans="1:48" x14ac:dyDescent="0.35">
      <c r="A74" s="2">
        <v>39957</v>
      </c>
      <c r="B74" s="1">
        <v>2.7032802649855862E-2</v>
      </c>
      <c r="C74" s="1">
        <v>-1.057570696551224E-2</v>
      </c>
      <c r="D74" s="1">
        <v>-3.2602484427868279E-3</v>
      </c>
      <c r="E74" s="1">
        <v>-5.4590920297292733E-4</v>
      </c>
      <c r="F74" s="1">
        <v>1.1957543856676659E-2</v>
      </c>
      <c r="G74" s="1">
        <v>-6.0934671573168453E-3</v>
      </c>
      <c r="H74" s="1">
        <v>4.1620569055123008E-4</v>
      </c>
      <c r="I74" s="1">
        <v>4.9726164861922939E-3</v>
      </c>
      <c r="J74" s="16">
        <f>HLOOKUP($J$2,'Weekly Returns (strats)'!$D$1:$F$751,'Weekly Returns (strats)'!$A73,FALSE)</f>
        <v>-7.7935522595004034E-3</v>
      </c>
      <c r="K74" s="1">
        <f>SUMPRODUCT(B74:J74,'Weekly Analysis'!$C$47:$K$47)</f>
        <v>2.6405652015738246E-2</v>
      </c>
      <c r="L74" s="1">
        <f t="array" ref="L74">SUMPRODUCT(C74:J74,'Weekly Analysis'!$D$48:$K$48)</f>
        <v>-1.164708320504141E-3</v>
      </c>
      <c r="N74" s="16">
        <f t="shared" si="22"/>
        <v>0.70067863527228835</v>
      </c>
      <c r="O74" s="11">
        <f>(N73-MAX(N$3:$N73))/MAX(N$3:$N73)</f>
        <v>-0.33059429658205725</v>
      </c>
      <c r="P74" s="11">
        <f t="shared" si="25"/>
        <v>8.1669713534141319E-2</v>
      </c>
      <c r="Q74" s="11">
        <f t="shared" si="11"/>
        <v>0.25551401288304332</v>
      </c>
      <c r="S74" s="1">
        <f t="shared" si="23"/>
        <v>1.1833868751861938</v>
      </c>
      <c r="T74" s="11">
        <f>(S73-MAX($S$3:$S73))/MAX(S$3:$S73)</f>
        <v>-1.4463339866036548E-2</v>
      </c>
      <c r="U74" s="38">
        <f t="shared" si="26"/>
        <v>1.2424160476001145E-3</v>
      </c>
      <c r="V74" s="11">
        <f t="shared" si="24"/>
        <v>-2.7374577133275624E-3</v>
      </c>
      <c r="W74" s="28"/>
      <c r="X74" s="36">
        <v>40510</v>
      </c>
      <c r="Y74" s="38">
        <f t="shared" si="27"/>
        <v>-2.0976902688375709E-2</v>
      </c>
      <c r="Z74" s="38">
        <f t="shared" si="27"/>
        <v>-1.810949939105355E-3</v>
      </c>
      <c r="AA74" s="38">
        <f t="shared" si="27"/>
        <v>-9.2977095697732715E-4</v>
      </c>
      <c r="AB74" s="38">
        <f t="shared" si="27"/>
        <v>1.508892344211032E-3</v>
      </c>
      <c r="AC74" s="38">
        <f t="shared" si="27"/>
        <v>2.6734671258013768E-3</v>
      </c>
      <c r="AD74" s="38">
        <f t="shared" si="27"/>
        <v>-7.237180586520453E-3</v>
      </c>
      <c r="AE74" s="38">
        <f t="shared" si="27"/>
        <v>1.060457374347101E-2</v>
      </c>
      <c r="AF74" s="38">
        <f t="shared" si="27"/>
        <v>-1.4477409474668019E-3</v>
      </c>
      <c r="AG74" s="38">
        <f t="shared" si="27"/>
        <v>5.7953739175498056E-3</v>
      </c>
      <c r="AH74" s="38">
        <f t="shared" si="27"/>
        <v>-2.1125125404118726E-2</v>
      </c>
      <c r="AI74" s="38">
        <f t="shared" si="27"/>
        <v>-2.7527075780845773E-4</v>
      </c>
      <c r="AJ74" s="28"/>
      <c r="AK74" s="36">
        <v>40426</v>
      </c>
      <c r="AL74" s="38">
        <f t="shared" si="28"/>
        <v>3.8611039129308189E-2</v>
      </c>
      <c r="AM74" s="38">
        <f t="shared" si="28"/>
        <v>-4.7440948121868498E-4</v>
      </c>
      <c r="AN74" s="38">
        <f t="shared" si="28"/>
        <v>-4.9097136238872574E-3</v>
      </c>
      <c r="AO74" s="38">
        <f t="shared" si="28"/>
        <v>-1.2767178310141739E-2</v>
      </c>
      <c r="AP74" s="38">
        <f t="shared" si="28"/>
        <v>-2.5902758210586389E-4</v>
      </c>
      <c r="AQ74" s="38">
        <f t="shared" si="28"/>
        <v>3.307347035199415E-3</v>
      </c>
      <c r="AR74" s="38">
        <f t="shared" si="28"/>
        <v>-4.2550324623524821E-4</v>
      </c>
      <c r="AS74" s="38">
        <f t="shared" si="28"/>
        <v>1.227638702511191E-3</v>
      </c>
      <c r="AT74" s="38">
        <f t="shared" si="28"/>
        <v>-3.615532723893256E-3</v>
      </c>
      <c r="AU74" s="38">
        <f t="shared" si="28"/>
        <v>3.7302045757068178E-2</v>
      </c>
      <c r="AV74" s="38">
        <f t="shared" si="28"/>
        <v>-2.4309876913028846E-3</v>
      </c>
    </row>
    <row r="75" spans="1:48" x14ac:dyDescent="0.35">
      <c r="A75" s="2">
        <v>39964</v>
      </c>
      <c r="B75" s="1">
        <v>3.162713275072826E-2</v>
      </c>
      <c r="C75" s="1">
        <v>3.1053079445826359E-3</v>
      </c>
      <c r="D75" s="1">
        <v>-3.7950513672017072E-3</v>
      </c>
      <c r="E75" s="1">
        <v>-4.9070566469914256E-3</v>
      </c>
      <c r="F75" s="1">
        <v>1.429217747999164E-2</v>
      </c>
      <c r="G75" s="1">
        <v>6.3445917058568826E-3</v>
      </c>
      <c r="H75" s="1">
        <v>4.9541833557269488E-3</v>
      </c>
      <c r="I75" s="1">
        <v>3.1336461937245819E-3</v>
      </c>
      <c r="J75" s="16">
        <f>HLOOKUP($J$2,'Weekly Returns (strats)'!$D$1:$F$751,'Weekly Returns (strats)'!$A74,FALSE)</f>
        <v>-2.365153370625372E-3</v>
      </c>
      <c r="K75" s="1">
        <f>SUMPRODUCT(B75:J75,'Weekly Analysis'!$C$47:$K$47)</f>
        <v>3.2956426721634506E-2</v>
      </c>
      <c r="L75" s="1">
        <f t="array" ref="L75">SUMPRODUCT(C75:J75,'Weekly Analysis'!$D$48:$K$48)</f>
        <v>2.4686888031116043E-3</v>
      </c>
      <c r="N75" s="16">
        <f t="shared" si="22"/>
        <v>0.72377049937105431</v>
      </c>
      <c r="O75" s="11">
        <f>(N74-MAX(N$3:$N74))/MAX(N$3:$N74)</f>
        <v>-0.31291820252025254</v>
      </c>
      <c r="P75" s="11">
        <f t="shared" si="25"/>
        <v>9.9560628227502779E-2</v>
      </c>
      <c r="Q75" s="11">
        <f t="shared" si="11"/>
        <v>0.33141044314742429</v>
      </c>
      <c r="S75" s="1">
        <f t="shared" si="23"/>
        <v>1.1863082891147152</v>
      </c>
      <c r="T75" s="11">
        <f>(S74-MAX($S$3:$S74))/MAX(S$3:$S74)</f>
        <v>-1.5611202614256563E-2</v>
      </c>
      <c r="U75" s="38">
        <f t="shared" si="26"/>
        <v>5.8993086877461298E-3</v>
      </c>
      <c r="V75" s="11">
        <f t="shared" si="24"/>
        <v>5.1709467563298972E-4</v>
      </c>
      <c r="W75" s="28"/>
      <c r="X75" s="36">
        <v>40566</v>
      </c>
      <c r="Y75" s="38">
        <f t="shared" si="27"/>
        <v>-6.7929924919556406E-3</v>
      </c>
      <c r="Z75" s="38">
        <f t="shared" si="27"/>
        <v>-4.4062745349404693E-5</v>
      </c>
      <c r="AA75" s="38">
        <f t="shared" si="27"/>
        <v>-1.6774780414674509E-4</v>
      </c>
      <c r="AB75" s="38">
        <f t="shared" si="27"/>
        <v>3.7233894013732888E-4</v>
      </c>
      <c r="AC75" s="38">
        <f t="shared" si="27"/>
        <v>-7.6347954684136462E-3</v>
      </c>
      <c r="AD75" s="38">
        <f t="shared" si="27"/>
        <v>-2.6892310854557122E-3</v>
      </c>
      <c r="AE75" s="38">
        <f t="shared" si="27"/>
        <v>3.1133337242450493E-4</v>
      </c>
      <c r="AF75" s="38">
        <f t="shared" si="27"/>
        <v>6.3331931454371224E-3</v>
      </c>
      <c r="AG75" s="38">
        <f t="shared" si="27"/>
        <v>-4.8878876990532394E-4</v>
      </c>
      <c r="AH75" s="38">
        <f t="shared" si="27"/>
        <v>-7.1036696466228932E-3</v>
      </c>
      <c r="AI75" s="38">
        <f t="shared" si="27"/>
        <v>-5.76971858667754E-4</v>
      </c>
      <c r="AJ75" s="28"/>
      <c r="AK75" s="36">
        <v>40433</v>
      </c>
      <c r="AL75" s="38">
        <f t="shared" si="28"/>
        <v>7.4850299401199027E-3</v>
      </c>
      <c r="AM75" s="38">
        <f t="shared" si="28"/>
        <v>-2.5407483535505588E-3</v>
      </c>
      <c r="AN75" s="38">
        <f t="shared" si="28"/>
        <v>-7.8750148026585087E-4</v>
      </c>
      <c r="AO75" s="38">
        <f t="shared" si="28"/>
        <v>-1.498474280732021E-3</v>
      </c>
      <c r="AP75" s="38">
        <f t="shared" si="28"/>
        <v>-1.1349896523173791E-2</v>
      </c>
      <c r="AQ75" s="38">
        <f t="shared" si="28"/>
        <v>1.2034638830022979E-3</v>
      </c>
      <c r="AR75" s="38">
        <f t="shared" si="28"/>
        <v>2.8520853213382939E-3</v>
      </c>
      <c r="AS75" s="38">
        <f t="shared" si="28"/>
        <v>4.1773398202959999E-3</v>
      </c>
      <c r="AT75" s="38">
        <f t="shared" si="28"/>
        <v>6.0924006307994105E-4</v>
      </c>
      <c r="AU75" s="38">
        <f t="shared" si="28"/>
        <v>6.7177183291494526E-3</v>
      </c>
      <c r="AV75" s="38">
        <f t="shared" si="28"/>
        <v>-1.4250072775165489E-3</v>
      </c>
    </row>
    <row r="76" spans="1:48" x14ac:dyDescent="0.35">
      <c r="A76" s="2">
        <v>39971</v>
      </c>
      <c r="B76" s="1">
        <v>1.401774909237608E-2</v>
      </c>
      <c r="C76" s="1">
        <v>1.1308065070581909E-2</v>
      </c>
      <c r="D76" s="1">
        <v>-2.819322948588332E-3</v>
      </c>
      <c r="E76" s="1">
        <v>-3.027808026347389E-3</v>
      </c>
      <c r="F76" s="1">
        <v>9.3530322535579108E-2</v>
      </c>
      <c r="G76" s="1">
        <v>2.1411820684498211E-3</v>
      </c>
      <c r="H76" s="1">
        <v>3.6610617219803299E-3</v>
      </c>
      <c r="I76" s="1">
        <v>3.803516904934412E-3</v>
      </c>
      <c r="J76" s="16">
        <f>HLOOKUP($J$2,'Weekly Returns (strats)'!$D$1:$F$751,'Weekly Returns (strats)'!$A75,FALSE)</f>
        <v>-4.9542126563022482E-3</v>
      </c>
      <c r="K76" s="1">
        <f>SUMPRODUCT(B76:J76,'Weekly Analysis'!$C$47:$K$47)</f>
        <v>2.1915386320822725E-2</v>
      </c>
      <c r="L76" s="1">
        <f t="array" ref="L76">SUMPRODUCT(C76:J76,'Weekly Analysis'!$D$48:$K$48)</f>
        <v>1.4667040567115201E-2</v>
      </c>
      <c r="N76" s="16">
        <f t="shared" si="22"/>
        <v>0.73963220947238584</v>
      </c>
      <c r="O76" s="11">
        <f>(N75-MAX(N$3:$N75))/MAX(N$3:$N75)</f>
        <v>-0.29027444160984239</v>
      </c>
      <c r="P76" s="11">
        <f t="shared" si="25"/>
        <v>4.9812865538061413E-2</v>
      </c>
      <c r="Q76" s="11">
        <f t="shared" si="11"/>
        <v>0.45363889687939074</v>
      </c>
      <c r="S76" s="1">
        <f t="shared" si="23"/>
        <v>1.2037079209162658</v>
      </c>
      <c r="T76" s="11">
        <f>(S75-MAX($S$3:$S75))/MAX(S$3:$S75)</f>
        <v>-1.318105301224186E-2</v>
      </c>
      <c r="U76" s="38">
        <f t="shared" si="26"/>
        <v>1.7872297240153046E-2</v>
      </c>
      <c r="V76" s="11">
        <f t="shared" si="24"/>
        <v>1.2168826851975956E-2</v>
      </c>
      <c r="W76" s="28"/>
      <c r="X76" s="36">
        <v>40573</v>
      </c>
      <c r="Y76" s="38">
        <f t="shared" si="27"/>
        <v>-1.2958963282937439E-3</v>
      </c>
      <c r="Z76" s="38">
        <f t="shared" si="27"/>
        <v>-5.0414007763396329E-3</v>
      </c>
      <c r="AA76" s="38">
        <f t="shared" si="27"/>
        <v>-5.0592231800627996E-4</v>
      </c>
      <c r="AB76" s="38">
        <f t="shared" si="27"/>
        <v>6.8857065758454183E-4</v>
      </c>
      <c r="AC76" s="38">
        <f t="shared" si="27"/>
        <v>1.7270741944650801E-2</v>
      </c>
      <c r="AD76" s="38">
        <f t="shared" si="27"/>
        <v>-3.331959329486156E-3</v>
      </c>
      <c r="AE76" s="38">
        <f t="shared" si="27"/>
        <v>1.0446659232348221E-3</v>
      </c>
      <c r="AF76" s="38">
        <f t="shared" si="27"/>
        <v>5.2001370455623253E-3</v>
      </c>
      <c r="AG76" s="38">
        <f t="shared" si="27"/>
        <v>-3.8067814817555062E-4</v>
      </c>
      <c r="AH76" s="38">
        <f t="shared" si="27"/>
        <v>-2.0170293974105464E-4</v>
      </c>
      <c r="AI76" s="38">
        <f t="shared" si="27"/>
        <v>2.0320734358835659E-3</v>
      </c>
      <c r="AJ76" s="28"/>
      <c r="AK76" s="36">
        <v>40440</v>
      </c>
      <c r="AL76" s="38">
        <f t="shared" si="28"/>
        <v>1.634472511144125E-2</v>
      </c>
      <c r="AM76" s="38">
        <f t="shared" si="28"/>
        <v>-3.4134498664722961E-3</v>
      </c>
      <c r="AN76" s="38">
        <f t="shared" si="28"/>
        <v>-9.2187432541912528E-4</v>
      </c>
      <c r="AO76" s="38">
        <f t="shared" si="28"/>
        <v>-2.08282172319374E-3</v>
      </c>
      <c r="AP76" s="38">
        <f t="shared" si="28"/>
        <v>1.9510070102808221E-2</v>
      </c>
      <c r="AQ76" s="38">
        <f t="shared" si="28"/>
        <v>-1.8291567587336299E-4</v>
      </c>
      <c r="AR76" s="38">
        <f t="shared" si="28"/>
        <v>-1.880418672599804E-3</v>
      </c>
      <c r="AS76" s="38">
        <f t="shared" si="28"/>
        <v>5.4153351849044462E-3</v>
      </c>
      <c r="AT76" s="38">
        <f t="shared" si="28"/>
        <v>1.559526269965694E-3</v>
      </c>
      <c r="AU76" s="38">
        <f t="shared" si="28"/>
        <v>1.7760381540843733E-2</v>
      </c>
      <c r="AV76" s="38">
        <f t="shared" si="28"/>
        <v>2.6290762260331793E-3</v>
      </c>
    </row>
    <row r="77" spans="1:48" x14ac:dyDescent="0.35">
      <c r="A77" s="2">
        <v>39978</v>
      </c>
      <c r="B77" s="1">
        <v>1.163600198906023E-2</v>
      </c>
      <c r="C77" s="1">
        <v>-1.616250222727833E-2</v>
      </c>
      <c r="D77" s="1">
        <v>-4.6296739751661148E-4</v>
      </c>
      <c r="E77" s="1">
        <v>1.26985818436931E-3</v>
      </c>
      <c r="F77" s="1">
        <v>-1.342939966513837E-2</v>
      </c>
      <c r="G77" s="1">
        <v>2.2298718035675962E-3</v>
      </c>
      <c r="H77" s="1">
        <v>-6.7973621464778589E-4</v>
      </c>
      <c r="I77" s="1">
        <v>2.3510498667704831E-3</v>
      </c>
      <c r="J77" s="16">
        <f>HLOOKUP($J$2,'Weekly Returns (strats)'!$D$1:$F$751,'Weekly Returns (strats)'!$A76,FALSE)</f>
        <v>-2.1492584227746909E-3</v>
      </c>
      <c r="K77" s="1">
        <f>SUMPRODUCT(B77:J77,'Weekly Analysis'!$C$47:$K$47)</f>
        <v>9.6695101006252782E-3</v>
      </c>
      <c r="L77" s="1">
        <f t="array" ref="L77">SUMPRODUCT(C77:J77,'Weekly Analysis'!$D$48:$K$48)</f>
        <v>-3.652056364236338E-3</v>
      </c>
      <c r="N77" s="16">
        <f t="shared" si="22"/>
        <v>0.74678409059262685</v>
      </c>
      <c r="O77" s="11">
        <f>(N76-MAX(N$3:$N76))/MAX(N$3:$N76)</f>
        <v>-0.2747205318159604</v>
      </c>
      <c r="P77" s="11">
        <f t="shared" si="25"/>
        <v>9.3944317457085091E-2</v>
      </c>
      <c r="Q77" s="11">
        <f t="shared" si="11"/>
        <v>0.35623992924982528</v>
      </c>
      <c r="S77" s="1">
        <f t="shared" si="23"/>
        <v>1.1993119117430018</v>
      </c>
      <c r="T77" s="11">
        <f>(S76-MAX($S$3:$S76))/MAX(S$3:$S76)</f>
        <v>0</v>
      </c>
      <c r="U77" s="38">
        <f t="shared" si="26"/>
        <v>1.2276786483739865E-2</v>
      </c>
      <c r="V77" s="11">
        <f t="shared" si="24"/>
        <v>1.3007399291122601E-2</v>
      </c>
      <c r="W77" s="28"/>
      <c r="X77" s="36">
        <v>40601</v>
      </c>
      <c r="Y77" s="38">
        <f t="shared" si="27"/>
        <v>-1.5791660894860841E-2</v>
      </c>
      <c r="Z77" s="38">
        <f t="shared" si="27"/>
        <v>1.271360917223241E-3</v>
      </c>
      <c r="AA77" s="38">
        <f t="shared" si="27"/>
        <v>-9.3440041051207068E-4</v>
      </c>
      <c r="AB77" s="38">
        <f t="shared" si="27"/>
        <v>1.865514235092292E-3</v>
      </c>
      <c r="AC77" s="38">
        <f t="shared" si="27"/>
        <v>-7.9320568470017446E-3</v>
      </c>
      <c r="AD77" s="38">
        <f t="shared" si="27"/>
        <v>1.3666686597249009E-3</v>
      </c>
      <c r="AE77" s="38">
        <f t="shared" si="27"/>
        <v>-3.4788095605413631E-3</v>
      </c>
      <c r="AF77" s="38">
        <f t="shared" si="27"/>
        <v>4.444760845814022E-3</v>
      </c>
      <c r="AG77" s="38">
        <f t="shared" si="27"/>
        <v>3.4598443637301468E-3</v>
      </c>
      <c r="AH77" s="38">
        <f t="shared" si="27"/>
        <v>-1.5737163426442196E-2</v>
      </c>
      <c r="AI77" s="38">
        <f t="shared" si="27"/>
        <v>1.0120958420605078E-4</v>
      </c>
      <c r="AJ77" s="28"/>
      <c r="AK77" s="36">
        <v>40447</v>
      </c>
      <c r="AL77" s="38">
        <f t="shared" si="28"/>
        <v>2.2579597141000551E-2</v>
      </c>
      <c r="AM77" s="38">
        <f t="shared" si="28"/>
        <v>6.7937655605196934E-3</v>
      </c>
      <c r="AN77" s="38">
        <f t="shared" si="28"/>
        <v>-8.3206236231136987E-4</v>
      </c>
      <c r="AO77" s="38">
        <f t="shared" si="28"/>
        <v>-4.6665086859040139E-3</v>
      </c>
      <c r="AP77" s="38">
        <f t="shared" si="28"/>
        <v>2.3996449780541239E-2</v>
      </c>
      <c r="AQ77" s="38">
        <f t="shared" si="28"/>
        <v>-9.7572874740814441E-4</v>
      </c>
      <c r="AR77" s="38">
        <f t="shared" si="28"/>
        <v>1.696132209004775E-3</v>
      </c>
      <c r="AS77" s="38">
        <f t="shared" si="28"/>
        <v>4.5971005421234779E-3</v>
      </c>
      <c r="AT77" s="38">
        <f t="shared" si="28"/>
        <v>-3.477080303260105E-3</v>
      </c>
      <c r="AU77" s="38">
        <f t="shared" si="28"/>
        <v>2.4686558171585486E-2</v>
      </c>
      <c r="AV77" s="38">
        <f t="shared" si="28"/>
        <v>3.9129276282291684E-3</v>
      </c>
    </row>
    <row r="78" spans="1:48" x14ac:dyDescent="0.35">
      <c r="A78" s="2">
        <v>39985</v>
      </c>
      <c r="B78" s="1">
        <v>-3.2048761305544682E-2</v>
      </c>
      <c r="C78" s="1">
        <v>-3.3760658755435098E-3</v>
      </c>
      <c r="D78" s="1">
        <v>-3.9130879214921421E-5</v>
      </c>
      <c r="E78" s="1">
        <v>4.0442024229736528E-3</v>
      </c>
      <c r="F78" s="1">
        <v>2.9425221138089318E-3</v>
      </c>
      <c r="G78" s="1">
        <v>1.4296953649106661E-3</v>
      </c>
      <c r="H78" s="1">
        <v>-4.2538734114662144E-3</v>
      </c>
      <c r="I78" s="1">
        <v>6.5522146714320773E-3</v>
      </c>
      <c r="J78" s="16">
        <f>HLOOKUP($J$2,'Weekly Returns (strats)'!$D$1:$F$751,'Weekly Returns (strats)'!$A77,FALSE)</f>
        <v>1.74190885282921E-2</v>
      </c>
      <c r="K78" s="1">
        <f>SUMPRODUCT(B78:J78,'Weekly Analysis'!$C$47:$K$47)</f>
        <v>-3.0572628150941392E-2</v>
      </c>
      <c r="L78" s="1">
        <f t="array" ref="L78">SUMPRODUCT(C78:J78,'Weekly Analysis'!$D$48:$K$48)</f>
        <v>2.7413901442632374E-3</v>
      </c>
      <c r="N78" s="16">
        <f t="shared" si="22"/>
        <v>0.72395293828189955</v>
      </c>
      <c r="O78" s="11">
        <f>(N77-MAX(N$3:$N77))/MAX(N$3:$N77)</f>
        <v>-0.26770743467257868</v>
      </c>
      <c r="P78" s="11">
        <f t="shared" si="25"/>
        <v>3.3216801309442934E-2</v>
      </c>
      <c r="Q78" s="11">
        <f t="shared" si="11"/>
        <v>0.25642266595355223</v>
      </c>
      <c r="S78" s="1">
        <f t="shared" si="23"/>
        <v>1.2025996935977514</v>
      </c>
      <c r="T78" s="11">
        <f>(S77-MAX($S$3:$S77))/MAX(S$3:$S77)</f>
        <v>-3.6520563642363827E-3</v>
      </c>
      <c r="U78" s="38">
        <f t="shared" si="26"/>
        <v>1.6235449973648564E-2</v>
      </c>
      <c r="V78" s="11">
        <f t="shared" si="24"/>
        <v>1.3107221089176058E-2</v>
      </c>
      <c r="W78" s="28"/>
      <c r="X78" s="36">
        <v>40615</v>
      </c>
      <c r="Y78" s="38">
        <f t="shared" si="27"/>
        <v>-2.4395343974350059E-2</v>
      </c>
      <c r="Z78" s="38">
        <f t="shared" si="27"/>
        <v>2.3081281081043241E-3</v>
      </c>
      <c r="AA78" s="38">
        <f t="shared" si="27"/>
        <v>1.41724761638784E-3</v>
      </c>
      <c r="AB78" s="38">
        <f t="shared" si="27"/>
        <v>1.760876691799806E-3</v>
      </c>
      <c r="AC78" s="38">
        <f t="shared" si="27"/>
        <v>1.4094671121008449E-2</v>
      </c>
      <c r="AD78" s="38">
        <f t="shared" si="27"/>
        <v>-1.341765661054706E-3</v>
      </c>
      <c r="AE78" s="38">
        <f t="shared" si="27"/>
        <v>1.380197022082363E-3</v>
      </c>
      <c r="AF78" s="38">
        <f t="shared" si="27"/>
        <v>7.9697624293872948E-4</v>
      </c>
      <c r="AG78" s="38">
        <f t="shared" si="27"/>
        <v>-7.5456442345722685E-4</v>
      </c>
      <c r="AH78" s="38">
        <f t="shared" si="27"/>
        <v>-2.2906250661498262E-2</v>
      </c>
      <c r="AI78" s="38">
        <f t="shared" si="27"/>
        <v>2.7654590095819113E-3</v>
      </c>
      <c r="AJ78" s="28"/>
      <c r="AK78" s="36">
        <v>40454</v>
      </c>
      <c r="AL78" s="38">
        <f t="shared" si="28"/>
        <v>5.8776806989673247E-3</v>
      </c>
      <c r="AM78" s="38">
        <f t="shared" si="28"/>
        <v>2.8087304867272511E-3</v>
      </c>
      <c r="AN78" s="38">
        <f t="shared" si="28"/>
        <v>3.1715933779841171E-4</v>
      </c>
      <c r="AO78" s="38">
        <f t="shared" si="28"/>
        <v>5.7689137959471282E-4</v>
      </c>
      <c r="AP78" s="38">
        <f t="shared" si="28"/>
        <v>1.1245890629440669E-2</v>
      </c>
      <c r="AQ78" s="38">
        <f t="shared" si="28"/>
        <v>8.3715576329446151E-4</v>
      </c>
      <c r="AR78" s="38">
        <f t="shared" si="28"/>
        <v>8.6325844684242981E-4</v>
      </c>
      <c r="AS78" s="38">
        <f t="shared" si="28"/>
        <v>6.75552901722698E-3</v>
      </c>
      <c r="AT78" s="38">
        <f t="shared" si="28"/>
        <v>-3.6168349274379169E-4</v>
      </c>
      <c r="AU78" s="38">
        <f t="shared" si="28"/>
        <v>7.6204206461881552E-3</v>
      </c>
      <c r="AV78" s="38">
        <f t="shared" si="28"/>
        <v>3.2365170448386852E-3</v>
      </c>
    </row>
    <row r="79" spans="1:48" x14ac:dyDescent="0.35">
      <c r="A79" s="2">
        <v>39992</v>
      </c>
      <c r="B79" s="1">
        <v>1.218769043266343E-3</v>
      </c>
      <c r="C79" s="1">
        <v>-8.1877841168543908E-3</v>
      </c>
      <c r="D79" s="1">
        <v>-8.1826668977342809E-3</v>
      </c>
      <c r="E79" s="1">
        <v>9.9814504019102301E-4</v>
      </c>
      <c r="F79" s="1">
        <v>-3.824778466655613E-2</v>
      </c>
      <c r="G79" s="1">
        <v>-6.9524227884031342E-3</v>
      </c>
      <c r="H79" s="1">
        <v>2.0782165123749419E-3</v>
      </c>
      <c r="I79" s="1">
        <v>2.7744089165631092E-3</v>
      </c>
      <c r="J79" s="16">
        <f>HLOOKUP($J$2,'Weekly Returns (strats)'!$D$1:$F$751,'Weekly Returns (strats)'!$A78,FALSE)</f>
        <v>6.942365929169414E-3</v>
      </c>
      <c r="K79" s="1">
        <f>SUMPRODUCT(B79:J79,'Weekly Analysis'!$C$47:$K$47)</f>
        <v>-3.0776181986220366E-3</v>
      </c>
      <c r="L79" s="1">
        <f t="array" ref="L79">SUMPRODUCT(C79:J79,'Weekly Analysis'!$D$48:$K$48)</f>
        <v>-7.9790048777927027E-3</v>
      </c>
      <c r="N79" s="16">
        <f t="shared" si="22"/>
        <v>0.72172488754409725</v>
      </c>
      <c r="O79" s="11">
        <f>(N78-MAX(N$3:$N78))/MAX(N$3:$N78)</f>
        <v>-0.29009554297003287</v>
      </c>
      <c r="P79" s="11">
        <f t="shared" si="25"/>
        <v>-2.8263266169796797E-3</v>
      </c>
      <c r="Q79" s="11">
        <f t="shared" si="11"/>
        <v>0.19632017270622315</v>
      </c>
      <c r="S79" s="1">
        <f t="shared" si="23"/>
        <v>1.193004144776503</v>
      </c>
      <c r="T79" s="11">
        <f>(S78-MAX($S$3:$S78))/MAX(S$3:$S78)</f>
        <v>-9.2067793129645397E-4</v>
      </c>
      <c r="U79" s="38">
        <f t="shared" si="26"/>
        <v>5.6442795883897556E-3</v>
      </c>
      <c r="V79" s="11">
        <f t="shared" si="24"/>
        <v>6.9237031742328536E-3</v>
      </c>
      <c r="W79" s="28"/>
      <c r="X79" s="36">
        <v>40622</v>
      </c>
      <c r="Y79" s="38">
        <f t="shared" si="27"/>
        <v>-1.9361291705365491E-2</v>
      </c>
      <c r="Z79" s="38">
        <f t="shared" si="27"/>
        <v>1.3238682073248851E-3</v>
      </c>
      <c r="AA79" s="38">
        <f t="shared" si="27"/>
        <v>3.3343758687793819E-3</v>
      </c>
      <c r="AB79" s="38">
        <f t="shared" si="27"/>
        <v>3.1135171523941629E-3</v>
      </c>
      <c r="AC79" s="38">
        <f t="shared" si="27"/>
        <v>-8.2970292773031692E-3</v>
      </c>
      <c r="AD79" s="38">
        <f t="shared" si="27"/>
        <v>-1.7457831634616341E-3</v>
      </c>
      <c r="AE79" s="38">
        <f t="shared" si="27"/>
        <v>-4.7463028597881651E-3</v>
      </c>
      <c r="AF79" s="38">
        <f t="shared" si="27"/>
        <v>-3.233550763381499E-3</v>
      </c>
      <c r="AG79" s="38">
        <f t="shared" si="27"/>
        <v>-1.685552743780905E-3</v>
      </c>
      <c r="AH79" s="38">
        <f t="shared" si="27"/>
        <v>-1.9876704020387836E-2</v>
      </c>
      <c r="AI79" s="38">
        <f t="shared" si="27"/>
        <v>-9.5719429932721717E-4</v>
      </c>
      <c r="AJ79" s="28"/>
      <c r="AK79" s="36">
        <v>40461</v>
      </c>
      <c r="AL79" s="38">
        <f t="shared" si="28"/>
        <v>2.0767530006317259E-2</v>
      </c>
      <c r="AM79" s="38">
        <f t="shared" si="28"/>
        <v>-3.611589128170944E-3</v>
      </c>
      <c r="AN79" s="38">
        <f t="shared" si="28"/>
        <v>-3.7512970586439649E-3</v>
      </c>
      <c r="AO79" s="38">
        <f t="shared" si="28"/>
        <v>-1.876103927005657E-3</v>
      </c>
      <c r="AP79" s="38">
        <f t="shared" si="28"/>
        <v>1.331094104281102E-2</v>
      </c>
      <c r="AQ79" s="38">
        <f t="shared" si="28"/>
        <v>2.2915396009406401E-3</v>
      </c>
      <c r="AR79" s="38">
        <f t="shared" si="28"/>
        <v>5.8255035454979343E-4</v>
      </c>
      <c r="AS79" s="38">
        <f t="shared" si="28"/>
        <v>3.5758822326268369E-3</v>
      </c>
      <c r="AT79" s="38">
        <f t="shared" si="28"/>
        <v>-1.928312266041954E-3</v>
      </c>
      <c r="AU79" s="38">
        <f t="shared" si="28"/>
        <v>2.1396993848895218E-2</v>
      </c>
      <c r="AV79" s="38">
        <f t="shared" si="28"/>
        <v>1.1690042790733443E-3</v>
      </c>
    </row>
    <row r="80" spans="1:48" x14ac:dyDescent="0.35">
      <c r="A80" s="2">
        <v>39999</v>
      </c>
      <c r="B80" s="1">
        <v>-1.369446135118679E-2</v>
      </c>
      <c r="C80" s="1">
        <v>-5.3632704298508527E-3</v>
      </c>
      <c r="D80" s="1">
        <v>-5.2580172685201543E-4</v>
      </c>
      <c r="E80" s="1">
        <v>3.979774626510002E-3</v>
      </c>
      <c r="F80" s="1">
        <v>6.1573874521179909E-3</v>
      </c>
      <c r="G80" s="1">
        <v>6.7203729381648536E-4</v>
      </c>
      <c r="H80" s="1">
        <v>3.0742779316090818E-3</v>
      </c>
      <c r="I80" s="1">
        <v>-7.9719422479040958E-4</v>
      </c>
      <c r="J80" s="16">
        <f>HLOOKUP($J$2,'Weekly Returns (strats)'!$D$1:$F$751,'Weekly Returns (strats)'!$A79,FALSE)</f>
        <v>3.39411976711812E-3</v>
      </c>
      <c r="K80" s="1">
        <f>SUMPRODUCT(B80:J80,'Weekly Analysis'!$C$47:$K$47)</f>
        <v>-1.3197760433825288E-2</v>
      </c>
      <c r="L80" s="1">
        <f t="array" ref="L80">SUMPRODUCT(C80:J80,'Weekly Analysis'!$D$48:$K$48)</f>
        <v>9.2244456081421811E-4</v>
      </c>
      <c r="N80" s="16">
        <f t="shared" si="22"/>
        <v>0.71219973537916081</v>
      </c>
      <c r="O80" s="11">
        <f>(N79-MAX(N$3:$N79))/MAX(N$3:$N79)</f>
        <v>-0.29228035784627127</v>
      </c>
      <c r="P80" s="11">
        <f t="shared" si="25"/>
        <v>-3.7089344868842189E-2</v>
      </c>
      <c r="Q80" s="11">
        <f t="shared" si="11"/>
        <v>0.13815376741844965</v>
      </c>
      <c r="S80" s="1">
        <f t="shared" si="23"/>
        <v>1.1941046249608809</v>
      </c>
      <c r="T80" s="11">
        <f>(S79-MAX($S$3:$S79))/MAX(S$3:$S79)</f>
        <v>-8.8923367153844659E-3</v>
      </c>
      <c r="U80" s="38">
        <f t="shared" si="26"/>
        <v>-7.9780948422062403E-3</v>
      </c>
      <c r="V80" s="11">
        <f t="shared" si="24"/>
        <v>8.9944223536384538E-3</v>
      </c>
      <c r="W80" s="28"/>
      <c r="X80" s="36">
        <v>40650</v>
      </c>
      <c r="Y80" s="38">
        <f t="shared" si="27"/>
        <v>-1.101397397948667E-2</v>
      </c>
      <c r="Z80" s="38">
        <f t="shared" si="27"/>
        <v>-3.4273894516577701E-3</v>
      </c>
      <c r="AA80" s="38">
        <f t="shared" si="27"/>
        <v>-4.8476865616886577E-4</v>
      </c>
      <c r="AB80" s="38">
        <f t="shared" si="27"/>
        <v>9.9487545285636969E-4</v>
      </c>
      <c r="AC80" s="38">
        <f t="shared" si="27"/>
        <v>7.6749339389533557E-4</v>
      </c>
      <c r="AD80" s="38">
        <f t="shared" si="27"/>
        <v>2.8610342553172519E-3</v>
      </c>
      <c r="AE80" s="38">
        <f t="shared" si="27"/>
        <v>1.794105918594191E-3</v>
      </c>
      <c r="AF80" s="38">
        <f t="shared" si="27"/>
        <v>7.4545704795139223E-3</v>
      </c>
      <c r="AG80" s="38">
        <f t="shared" si="27"/>
        <v>1.022725092187482E-3</v>
      </c>
      <c r="AH80" s="38">
        <f t="shared" si="27"/>
        <v>-1.0321319184451569E-2</v>
      </c>
      <c r="AI80" s="38">
        <f t="shared" si="27"/>
        <v>1.2863589050651878E-3</v>
      </c>
      <c r="AJ80" s="28"/>
      <c r="AK80" s="36">
        <v>40468</v>
      </c>
      <c r="AL80" s="38">
        <f t="shared" si="28"/>
        <v>1.245455248704253E-2</v>
      </c>
      <c r="AM80" s="38">
        <f t="shared" si="28"/>
        <v>-3.271123544243415E-3</v>
      </c>
      <c r="AN80" s="38">
        <f t="shared" si="28"/>
        <v>-7.2670522572537699E-4</v>
      </c>
      <c r="AO80" s="38">
        <f t="shared" si="28"/>
        <v>-1.503704247047599E-3</v>
      </c>
      <c r="AP80" s="38">
        <f t="shared" si="28"/>
        <v>-3.1260360358892049E-2</v>
      </c>
      <c r="AQ80" s="38">
        <f t="shared" si="28"/>
        <v>4.8333956342965223E-3</v>
      </c>
      <c r="AR80" s="38">
        <f t="shared" si="28"/>
        <v>9.1005826351264751E-4</v>
      </c>
      <c r="AS80" s="38">
        <f t="shared" si="28"/>
        <v>5.3325493447169414E-3</v>
      </c>
      <c r="AT80" s="38">
        <f t="shared" si="28"/>
        <v>-1.1638905455193531E-3</v>
      </c>
      <c r="AU80" s="38">
        <f t="shared" si="28"/>
        <v>1.036747130164193E-2</v>
      </c>
      <c r="AV80" s="38">
        <f t="shared" si="28"/>
        <v>-3.8760079157439771E-3</v>
      </c>
    </row>
    <row r="81" spans="1:48" x14ac:dyDescent="0.35">
      <c r="A81" s="2">
        <v>40006</v>
      </c>
      <c r="B81" s="1">
        <v>-2.879769618430528E-2</v>
      </c>
      <c r="C81" s="1">
        <v>-5.3836881522963953E-3</v>
      </c>
      <c r="D81" s="1">
        <v>1.9899134750174241E-3</v>
      </c>
      <c r="E81" s="1">
        <v>7.0226941128905818E-3</v>
      </c>
      <c r="F81" s="1">
        <v>-9.12488210357657E-3</v>
      </c>
      <c r="G81" s="1">
        <v>7.7614934711642816E-3</v>
      </c>
      <c r="H81" s="1">
        <v>1.286958863604637E-3</v>
      </c>
      <c r="I81" s="1">
        <v>4.790631347453278E-3</v>
      </c>
      <c r="J81" s="16">
        <f>HLOOKUP($J$2,'Weekly Returns (strats)'!$D$1:$F$751,'Weekly Returns (strats)'!$A80,FALSE)</f>
        <v>8.7469509016067093E-3</v>
      </c>
      <c r="K81" s="1">
        <f>SUMPRODUCT(B81:J81,'Weekly Analysis'!$C$47:$K$47)</f>
        <v>-2.7855476516142862E-2</v>
      </c>
      <c r="L81" s="1">
        <f t="array" ref="L81">SUMPRODUCT(C81:J81,'Weekly Analysis'!$D$48:$K$48)</f>
        <v>1.749836526587353E-3</v>
      </c>
      <c r="N81" s="16">
        <f t="shared" si="22"/>
        <v>0.69236107237550348</v>
      </c>
      <c r="O81" s="11">
        <f>(N80-MAX(N$3:$N80))/MAX(N$3:$N80)</f>
        <v>-0.30162067213772864</v>
      </c>
      <c r="P81" s="11">
        <f t="shared" si="25"/>
        <v>-7.2876509961446567E-2</v>
      </c>
      <c r="Q81" s="11">
        <f t="shared" ref="Q81:Q144" si="29">N81/N68-1</f>
        <v>9.6664950737668898E-2</v>
      </c>
      <c r="S81" s="1">
        <f t="shared" si="23"/>
        <v>1.1961941128502043</v>
      </c>
      <c r="T81" s="11">
        <f>(S80-MAX($S$3:$S80))/MAX(S$3:$S80)</f>
        <v>-7.9780948422062715E-3</v>
      </c>
      <c r="U81" s="38">
        <f t="shared" si="26"/>
        <v>-2.5996564048682558E-3</v>
      </c>
      <c r="V81" s="11">
        <f t="shared" si="24"/>
        <v>1.2821772170131807E-2</v>
      </c>
      <c r="W81" s="28"/>
      <c r="X81" s="36">
        <v>40671</v>
      </c>
      <c r="Y81" s="38">
        <f t="shared" si="27"/>
        <v>-2.1623799610502981E-2</v>
      </c>
      <c r="Z81" s="38">
        <f t="shared" si="27"/>
        <v>-9.1416901431184971E-4</v>
      </c>
      <c r="AA81" s="38">
        <f t="shared" si="27"/>
        <v>-4.5864653756877432E-4</v>
      </c>
      <c r="AB81" s="38">
        <f t="shared" si="27"/>
        <v>3.017985306184023E-3</v>
      </c>
      <c r="AC81" s="38">
        <f t="shared" si="27"/>
        <v>-4.1518242303315907E-3</v>
      </c>
      <c r="AD81" s="38">
        <f t="shared" si="27"/>
        <v>1.4659488375283749E-3</v>
      </c>
      <c r="AE81" s="38">
        <f t="shared" si="27"/>
        <v>1.8667425482377101E-4</v>
      </c>
      <c r="AF81" s="38">
        <f t="shared" si="27"/>
        <v>-1.4580818770434381E-3</v>
      </c>
      <c r="AG81" s="38">
        <f t="shared" si="27"/>
        <v>-3.7303849746106449E-4</v>
      </c>
      <c r="AH81" s="38">
        <f t="shared" si="27"/>
        <v>-2.1835591905499909E-2</v>
      </c>
      <c r="AI81" s="38">
        <f t="shared" si="27"/>
        <v>-3.9332854785143395E-4</v>
      </c>
      <c r="AJ81" s="28"/>
      <c r="AK81" s="36">
        <v>40489</v>
      </c>
      <c r="AL81" s="38">
        <f t="shared" si="28"/>
        <v>3.6534926470588307E-2</v>
      </c>
      <c r="AM81" s="38">
        <f t="shared" si="28"/>
        <v>-2.7319509536082309E-3</v>
      </c>
      <c r="AN81" s="38">
        <f t="shared" si="28"/>
        <v>-3.513976157842325E-3</v>
      </c>
      <c r="AO81" s="38">
        <f t="shared" si="28"/>
        <v>-4.3781953023892539E-3</v>
      </c>
      <c r="AP81" s="38">
        <f t="shared" si="28"/>
        <v>2.1286766316697649E-2</v>
      </c>
      <c r="AQ81" s="38">
        <f t="shared" si="28"/>
        <v>7.6772764774848401E-3</v>
      </c>
      <c r="AR81" s="38">
        <f t="shared" si="28"/>
        <v>-6.8565849135463486E-3</v>
      </c>
      <c r="AS81" s="38">
        <f t="shared" si="28"/>
        <v>4.9146501011698707E-3</v>
      </c>
      <c r="AT81" s="38">
        <f t="shared" si="28"/>
        <v>-2.4628980740709632E-3</v>
      </c>
      <c r="AU81" s="38">
        <f t="shared" si="28"/>
        <v>3.8029578868790603E-2</v>
      </c>
      <c r="AV81" s="38">
        <f t="shared" si="28"/>
        <v>2.7757830252328427E-3</v>
      </c>
    </row>
    <row r="82" spans="1:48" x14ac:dyDescent="0.35">
      <c r="A82" s="2">
        <v>40013</v>
      </c>
      <c r="B82" s="1">
        <v>6.6186593243672487E-2</v>
      </c>
      <c r="C82" s="1">
        <v>8.7399287090796918E-3</v>
      </c>
      <c r="D82" s="1">
        <v>-7.1832310871330352E-3</v>
      </c>
      <c r="E82" s="1">
        <v>-1.6757874891990428E-2</v>
      </c>
      <c r="F82" s="1">
        <v>3.8849362446850742E-2</v>
      </c>
      <c r="G82" s="1">
        <v>-7.0353030494750826E-3</v>
      </c>
      <c r="H82" s="1">
        <v>-4.4989167717907064E-3</v>
      </c>
      <c r="I82" s="1">
        <v>4.4867327741486829E-3</v>
      </c>
      <c r="J82" s="16">
        <f>HLOOKUP($J$2,'Weekly Returns (strats)'!$D$1:$F$751,'Weekly Returns (strats)'!$A81,FALSE)</f>
        <v>-4.4615174191282581E-3</v>
      </c>
      <c r="K82" s="1">
        <f>SUMPRODUCT(B82:J82,'Weekly Analysis'!$C$47:$K$47)</f>
        <v>6.7413387030379079E-2</v>
      </c>
      <c r="L82" s="1">
        <f t="array" ref="L82">SUMPRODUCT(C82:J82,'Weekly Analysis'!$D$48:$K$48)</f>
        <v>2.2783313181693578E-3</v>
      </c>
      <c r="N82" s="16">
        <f t="shared" si="22"/>
        <v>0.73903547731232155</v>
      </c>
      <c r="O82" s="11">
        <f>(N81-MAX(N$3:$N81))/MAX(N$3:$N81)</f>
        <v>-0.32107436110435578</v>
      </c>
      <c r="P82" s="11">
        <f t="shared" si="25"/>
        <v>2.0833590462684182E-2</v>
      </c>
      <c r="Q82" s="11">
        <f t="shared" si="29"/>
        <v>0.14629175522233995</v>
      </c>
      <c r="S82" s="1">
        <f t="shared" si="23"/>
        <v>1.1989194393601208</v>
      </c>
      <c r="T82" s="11">
        <f>(S81-MAX($S$3:$S81))/MAX(S$3:$S81)</f>
        <v>-6.242218677386429E-3</v>
      </c>
      <c r="U82" s="38">
        <f t="shared" si="26"/>
        <v>-3.0602487737383388E-3</v>
      </c>
      <c r="V82" s="11">
        <f t="shared" si="24"/>
        <v>1.8004014719920081E-2</v>
      </c>
      <c r="W82" s="28"/>
      <c r="X82" s="36">
        <v>40678</v>
      </c>
      <c r="Y82" s="38">
        <f t="shared" si="27"/>
        <v>-1.1394055872057111E-2</v>
      </c>
      <c r="Z82" s="38">
        <f t="shared" si="27"/>
        <v>-3.8428210447221112E-3</v>
      </c>
      <c r="AA82" s="38">
        <f t="shared" si="27"/>
        <v>-4.3696495873779551E-4</v>
      </c>
      <c r="AB82" s="38">
        <f t="shared" si="27"/>
        <v>3.7611305958584751E-5</v>
      </c>
      <c r="AC82" s="38">
        <f t="shared" si="27"/>
        <v>6.3369320244906716E-3</v>
      </c>
      <c r="AD82" s="38">
        <f t="shared" si="27"/>
        <v>2.25134609952149E-3</v>
      </c>
      <c r="AE82" s="38">
        <f t="shared" si="27"/>
        <v>1.111448196027265E-4</v>
      </c>
      <c r="AF82" s="38">
        <f t="shared" si="27"/>
        <v>1.864416332471031E-3</v>
      </c>
      <c r="AG82" s="38">
        <f t="shared" si="27"/>
        <v>-6.372884406027346E-4</v>
      </c>
      <c r="AH82" s="38">
        <f t="shared" si="27"/>
        <v>-1.0947100448680438E-2</v>
      </c>
      <c r="AI82" s="38">
        <f t="shared" si="27"/>
        <v>8.3006007198524793E-4</v>
      </c>
      <c r="AJ82" s="28"/>
      <c r="AK82" s="36">
        <v>40517</v>
      </c>
      <c r="AL82" s="38">
        <f t="shared" si="28"/>
        <v>3.1636757425742568E-2</v>
      </c>
      <c r="AM82" s="38">
        <f t="shared" si="28"/>
        <v>2.118764249908756E-3</v>
      </c>
      <c r="AN82" s="38">
        <f t="shared" si="28"/>
        <v>-2.6853538651909759E-3</v>
      </c>
      <c r="AO82" s="38">
        <f t="shared" si="28"/>
        <v>-6.7614121797283664E-3</v>
      </c>
      <c r="AP82" s="38">
        <f t="shared" si="28"/>
        <v>9.3129567955854923E-3</v>
      </c>
      <c r="AQ82" s="38">
        <f t="shared" si="28"/>
        <v>9.3629076838033232E-3</v>
      </c>
      <c r="AR82" s="38">
        <f t="shared" si="28"/>
        <v>3.2577457098792451E-4</v>
      </c>
      <c r="AS82" s="38">
        <f t="shared" si="28"/>
        <v>-6.5414483859127515E-4</v>
      </c>
      <c r="AT82" s="38">
        <f t="shared" si="28"/>
        <v>1.723559403686181E-3</v>
      </c>
      <c r="AU82" s="38">
        <f t="shared" si="28"/>
        <v>3.2480265327594821E-2</v>
      </c>
      <c r="AV82" s="38">
        <f t="shared" si="28"/>
        <v>1.5665146748684684E-3</v>
      </c>
    </row>
    <row r="83" spans="1:48" x14ac:dyDescent="0.35">
      <c r="A83" s="2">
        <v>40020</v>
      </c>
      <c r="B83" s="1">
        <v>4.6781883194278777E-2</v>
      </c>
      <c r="C83" s="1">
        <v>1.3068806134430839E-3</v>
      </c>
      <c r="D83" s="1">
        <v>-2.6716963773774078E-3</v>
      </c>
      <c r="E83" s="1">
        <v>-6.4800759855485612E-3</v>
      </c>
      <c r="F83" s="1">
        <v>4.3056387659755283E-3</v>
      </c>
      <c r="G83" s="1">
        <v>1.3592612415154191E-3</v>
      </c>
      <c r="H83" s="1">
        <v>-5.3382435511175608E-3</v>
      </c>
      <c r="I83" s="1">
        <v>3.4614301523809838E-3</v>
      </c>
      <c r="J83" s="16">
        <f>HLOOKUP($J$2,'Weekly Returns (strats)'!$D$1:$F$751,'Weekly Returns (strats)'!$A82,FALSE)</f>
        <v>-3.276671923022167E-3</v>
      </c>
      <c r="K83" s="1">
        <f>SUMPRODUCT(B83:J83,'Weekly Analysis'!$C$47:$K$47)</f>
        <v>4.660039223018294E-2</v>
      </c>
      <c r="L83" s="1">
        <f t="array" ref="L83">SUMPRODUCT(C83:J83,'Weekly Analysis'!$D$48:$K$48)</f>
        <v>-3.3705464760653983E-4</v>
      </c>
      <c r="N83" s="16">
        <f t="shared" si="22"/>
        <v>0.77347482042709625</v>
      </c>
      <c r="O83" s="11">
        <f>(N82-MAX(N$3:$N82))/MAX(N$3:$N82)</f>
        <v>-0.27530568424463636</v>
      </c>
      <c r="P83" s="11">
        <f t="shared" si="25"/>
        <v>7.1703129234042207E-2</v>
      </c>
      <c r="Q83" s="11">
        <f t="shared" si="29"/>
        <v>0.19404851999251149</v>
      </c>
      <c r="S83" s="1">
        <f t="shared" si="23"/>
        <v>1.1985153379909785</v>
      </c>
      <c r="T83" s="11">
        <f>(S82-MAX($S$3:$S82))/MAX(S$3:$S82)</f>
        <v>-3.9781092015245432E-3</v>
      </c>
      <c r="U83" s="38">
        <f t="shared" si="26"/>
        <v>4.6195926800471909E-3</v>
      </c>
      <c r="V83" s="11">
        <f t="shared" si="24"/>
        <v>1.40423371616194E-2</v>
      </c>
      <c r="W83" s="28"/>
      <c r="X83" s="36">
        <v>40685</v>
      </c>
      <c r="Y83" s="38">
        <f t="shared" ref="Y83:AI92" si="30">VLOOKUP($X83,$A$3:$L$751,Y$1,FALSE)</f>
        <v>-3.888078872457124E-3</v>
      </c>
      <c r="Z83" s="38">
        <f t="shared" si="30"/>
        <v>-2.1158753509139538E-3</v>
      </c>
      <c r="AA83" s="38">
        <f t="shared" si="30"/>
        <v>-9.09354524739725E-4</v>
      </c>
      <c r="AB83" s="38">
        <f t="shared" si="30"/>
        <v>5.8295331672231221E-4</v>
      </c>
      <c r="AC83" s="38">
        <f t="shared" si="30"/>
        <v>1.8137515964715099E-2</v>
      </c>
      <c r="AD83" s="38">
        <f t="shared" si="30"/>
        <v>-7.0890487009100944E-4</v>
      </c>
      <c r="AE83" s="38">
        <f t="shared" si="30"/>
        <v>-1.132992014537981E-3</v>
      </c>
      <c r="AF83" s="38">
        <f t="shared" si="30"/>
        <v>4.9226775443265147E-3</v>
      </c>
      <c r="AG83" s="38">
        <f t="shared" si="30"/>
        <v>-1.6053865010663419E-3</v>
      </c>
      <c r="AH83" s="38">
        <f t="shared" si="30"/>
        <v>-2.457637934405843E-3</v>
      </c>
      <c r="AI83" s="38">
        <f t="shared" si="30"/>
        <v>2.6565331706666626E-3</v>
      </c>
      <c r="AJ83" s="28"/>
      <c r="AK83" s="36">
        <v>40524</v>
      </c>
      <c r="AL83" s="38">
        <f t="shared" ref="AL83:AV92" si="31">VLOOKUP($AK83,$A$3:$L$751,AL$1,FALSE)</f>
        <v>5.7734123116142122E-3</v>
      </c>
      <c r="AM83" s="38">
        <f t="shared" si="31"/>
        <v>-5.9625009930880379E-3</v>
      </c>
      <c r="AN83" s="38">
        <f t="shared" si="31"/>
        <v>-7.7804919028601205E-4</v>
      </c>
      <c r="AO83" s="38">
        <f t="shared" si="31"/>
        <v>-1.720358500513774E-3</v>
      </c>
      <c r="AP83" s="38">
        <f t="shared" si="31"/>
        <v>7.4679474131974181E-3</v>
      </c>
      <c r="AQ83" s="38">
        <f t="shared" si="31"/>
        <v>-1.711449597807668E-4</v>
      </c>
      <c r="AR83" s="38">
        <f t="shared" si="31"/>
        <v>6.1359854581333195E-4</v>
      </c>
      <c r="AS83" s="38">
        <f t="shared" si="31"/>
        <v>3.354936053114876E-3</v>
      </c>
      <c r="AT83" s="38">
        <f t="shared" si="31"/>
        <v>-3.6626986310444032E-3</v>
      </c>
      <c r="AU83" s="38">
        <f t="shared" si="31"/>
        <v>5.7979021459221621E-3</v>
      </c>
      <c r="AV83" s="38">
        <f t="shared" si="31"/>
        <v>4.5481120857618611E-5</v>
      </c>
    </row>
    <row r="84" spans="1:48" x14ac:dyDescent="0.35">
      <c r="A84" s="2">
        <v>40027</v>
      </c>
      <c r="B84" s="1">
        <v>1.8028275927507439E-2</v>
      </c>
      <c r="C84" s="1">
        <v>4.452451857570372E-3</v>
      </c>
      <c r="D84" s="1">
        <v>2.9801128220374729E-4</v>
      </c>
      <c r="E84" s="1">
        <v>-9.3814497467004099E-4</v>
      </c>
      <c r="F84" s="1">
        <v>2.6477075746139341E-3</v>
      </c>
      <c r="G84" s="1">
        <v>-6.7870807917129738E-3</v>
      </c>
      <c r="H84" s="1">
        <v>2.4864412906291382E-3</v>
      </c>
      <c r="I84" s="1">
        <v>2.63835227868503E-3</v>
      </c>
      <c r="J84" s="16">
        <f>HLOOKUP($J$2,'Weekly Returns (strats)'!$D$1:$F$751,'Weekly Returns (strats)'!$A83,FALSE)</f>
        <v>4.1490710193352598E-3</v>
      </c>
      <c r="K84" s="1">
        <f>SUMPRODUCT(B84:J84,'Weekly Analysis'!$C$47:$K$47)</f>
        <v>1.8419194841320204E-2</v>
      </c>
      <c r="L84" s="1">
        <f t="array" ref="L84">SUMPRODUCT(C84:J84,'Weekly Analysis'!$D$48:$K$48)</f>
        <v>7.2599226850941691E-4</v>
      </c>
      <c r="N84" s="16">
        <f t="shared" si="22"/>
        <v>0.78772160384939804</v>
      </c>
      <c r="O84" s="11">
        <f>(N83-MAX(N$3:$N83))/MAX(N$3:$N83)</f>
        <v>-0.2415346448834523</v>
      </c>
      <c r="P84" s="11">
        <f t="shared" si="25"/>
        <v>0.10604029279796201</v>
      </c>
      <c r="Q84" s="11">
        <f t="shared" si="29"/>
        <v>0.1967158959223807</v>
      </c>
      <c r="S84" s="1">
        <f t="shared" si="23"/>
        <v>1.1993854508600499</v>
      </c>
      <c r="T84" s="11">
        <f>(S83-MAX($S$3:$S83))/MAX(S$3:$S83)</f>
        <v>-4.3138230089361119E-3</v>
      </c>
      <c r="U84" s="38">
        <f t="shared" si="26"/>
        <v>4.4224147438856054E-3</v>
      </c>
      <c r="V84" s="11">
        <f t="shared" si="24"/>
        <v>1.6987748412842008E-2</v>
      </c>
      <c r="W84" s="28"/>
      <c r="X84" s="36">
        <v>40699</v>
      </c>
      <c r="Y84" s="38">
        <f t="shared" si="30"/>
        <v>-1.035729181148348E-2</v>
      </c>
      <c r="Z84" s="38">
        <f t="shared" si="30"/>
        <v>-6.912731995475152E-3</v>
      </c>
      <c r="AA84" s="38">
        <f t="shared" si="30"/>
        <v>1.4570260693558271E-4</v>
      </c>
      <c r="AB84" s="38">
        <f t="shared" si="30"/>
        <v>6.7283115321004061E-3</v>
      </c>
      <c r="AC84" s="38">
        <f t="shared" si="30"/>
        <v>4.9006791757929217E-3</v>
      </c>
      <c r="AD84" s="38">
        <f t="shared" si="30"/>
        <v>-2.226332374298812E-4</v>
      </c>
      <c r="AE84" s="38">
        <f t="shared" si="30"/>
        <v>2.2479836734237151E-3</v>
      </c>
      <c r="AF84" s="38">
        <f t="shared" si="30"/>
        <v>-1.950224135909284E-4</v>
      </c>
      <c r="AG84" s="38">
        <f t="shared" si="30"/>
        <v>-5.3976398129554903E-3</v>
      </c>
      <c r="AH84" s="38">
        <f t="shared" si="30"/>
        <v>-1.0176991247487709E-2</v>
      </c>
      <c r="AI84" s="38">
        <f t="shared" si="30"/>
        <v>3.3484390456357561E-4</v>
      </c>
      <c r="AJ84" s="28"/>
      <c r="AK84" s="36">
        <v>40531</v>
      </c>
      <c r="AL84" s="38">
        <f t="shared" si="31"/>
        <v>1.192783658864105E-3</v>
      </c>
      <c r="AM84" s="38">
        <f t="shared" si="31"/>
        <v>1.3766838902009579E-3</v>
      </c>
      <c r="AN84" s="38">
        <f t="shared" si="31"/>
        <v>2.1557448012021752E-5</v>
      </c>
      <c r="AO84" s="38">
        <f t="shared" si="31"/>
        <v>-1.2971250150572991E-4</v>
      </c>
      <c r="AP84" s="38">
        <f t="shared" si="31"/>
        <v>-1.241854678516899E-2</v>
      </c>
      <c r="AQ84" s="38">
        <f t="shared" si="31"/>
        <v>-1.6603902773023589E-3</v>
      </c>
      <c r="AR84" s="38">
        <f t="shared" si="31"/>
        <v>7.5640059478354615E-4</v>
      </c>
      <c r="AS84" s="38">
        <f t="shared" si="31"/>
        <v>5.7181910383425896E-3</v>
      </c>
      <c r="AT84" s="38">
        <f t="shared" si="31"/>
        <v>1.3532170784711359E-3</v>
      </c>
      <c r="AU84" s="38">
        <f t="shared" si="31"/>
        <v>7.1423603290356272E-4</v>
      </c>
      <c r="AV84" s="38">
        <f t="shared" si="31"/>
        <v>-8.8873130535529262E-4</v>
      </c>
    </row>
    <row r="85" spans="1:48" x14ac:dyDescent="0.35">
      <c r="A85" s="2">
        <v>40034</v>
      </c>
      <c r="B85" s="1">
        <v>1.7336191630161309E-2</v>
      </c>
      <c r="C85" s="1">
        <v>-1.4669619937951459E-3</v>
      </c>
      <c r="D85" s="1">
        <v>-2.5936304657008251E-3</v>
      </c>
      <c r="E85" s="1">
        <v>-2.3609794487469138E-3</v>
      </c>
      <c r="F85" s="1">
        <v>3.5222520397970213E-2</v>
      </c>
      <c r="G85" s="1">
        <v>4.1854942727062028E-3</v>
      </c>
      <c r="H85" s="1">
        <v>1.4168963478227159E-3</v>
      </c>
      <c r="I85" s="1">
        <v>5.8596036919569272E-3</v>
      </c>
      <c r="J85" s="16">
        <f>HLOOKUP($J$2,'Weekly Returns (strats)'!$D$1:$F$751,'Weekly Returns (strats)'!$A84,FALSE)</f>
        <v>-5.8014264939851854E-3</v>
      </c>
      <c r="K85" s="1">
        <f>SUMPRODUCT(B85:J85,'Weekly Analysis'!$C$47:$K$47)</f>
        <v>2.0078587759232724E-2</v>
      </c>
      <c r="L85" s="1">
        <f t="array" ref="L85">SUMPRODUCT(C85:J85,'Weekly Analysis'!$D$48:$K$48)</f>
        <v>5.0930213825611907E-3</v>
      </c>
      <c r="N85" s="16">
        <f t="shared" si="22"/>
        <v>0.80353794120213173</v>
      </c>
      <c r="O85" s="11">
        <f>(N84-MAX(N$3:$N84))/MAX(N$3:$N84)</f>
        <v>-0.22756432372716953</v>
      </c>
      <c r="P85" s="11">
        <f t="shared" si="25"/>
        <v>0.16057642935524719</v>
      </c>
      <c r="Q85" s="11">
        <f t="shared" si="29"/>
        <v>0.14051883871271387</v>
      </c>
      <c r="S85" s="1">
        <f t="shared" si="23"/>
        <v>1.205493946607213</v>
      </c>
      <c r="T85" s="11">
        <f>(S84-MAX($S$3:$S84))/MAX(S$3:$S84)</f>
        <v>-3.5909625425789436E-3</v>
      </c>
      <c r="U85" s="38">
        <f t="shared" si="26"/>
        <v>7.7745189155375982E-3</v>
      </c>
      <c r="V85" s="11">
        <f t="shared" si="24"/>
        <v>1.9382585609436731E-2</v>
      </c>
      <c r="W85" s="28"/>
      <c r="X85" s="36">
        <v>40706</v>
      </c>
      <c r="Y85" s="38">
        <f t="shared" si="30"/>
        <v>-2.3530238111961751E-2</v>
      </c>
      <c r="Z85" s="38">
        <f t="shared" si="30"/>
        <v>-6.9094029617313701E-3</v>
      </c>
      <c r="AA85" s="38">
        <f t="shared" si="30"/>
        <v>6.0554308877858183E-5</v>
      </c>
      <c r="AB85" s="38">
        <f t="shared" si="30"/>
        <v>8.5035283575405352E-3</v>
      </c>
      <c r="AC85" s="38">
        <f t="shared" si="30"/>
        <v>-1.0421152990179681E-2</v>
      </c>
      <c r="AD85" s="38">
        <f t="shared" si="30"/>
        <v>-3.100429949125405E-3</v>
      </c>
      <c r="AE85" s="38">
        <f t="shared" si="30"/>
        <v>5.2386512183950629E-3</v>
      </c>
      <c r="AF85" s="38">
        <f t="shared" si="30"/>
        <v>3.2165332165134948E-3</v>
      </c>
      <c r="AG85" s="38">
        <f t="shared" si="30"/>
        <v>-1.732080021813132E-3</v>
      </c>
      <c r="AH85" s="38">
        <f t="shared" si="30"/>
        <v>-2.4160361854053514E-2</v>
      </c>
      <c r="AI85" s="38">
        <f t="shared" si="30"/>
        <v>-1.1702298067418433E-3</v>
      </c>
      <c r="AJ85" s="28"/>
      <c r="AK85" s="36">
        <v>40538</v>
      </c>
      <c r="AL85" s="38">
        <f t="shared" si="31"/>
        <v>1.25093075204763E-2</v>
      </c>
      <c r="AM85" s="38">
        <f t="shared" si="31"/>
        <v>4.4216797993481549E-3</v>
      </c>
      <c r="AN85" s="38">
        <f t="shared" si="31"/>
        <v>-3.0266004551104952E-4</v>
      </c>
      <c r="AO85" s="38">
        <f t="shared" si="31"/>
        <v>-1.667948515989393E-3</v>
      </c>
      <c r="AP85" s="38">
        <f t="shared" si="31"/>
        <v>7.4419794068264159E-3</v>
      </c>
      <c r="AQ85" s="38">
        <f t="shared" si="31"/>
        <v>-2.5033005846750722E-3</v>
      </c>
      <c r="AR85" s="38">
        <f t="shared" si="31"/>
        <v>5.8972798534973059E-4</v>
      </c>
      <c r="AS85" s="38">
        <f t="shared" si="31"/>
        <v>7.2175864748305063E-3</v>
      </c>
      <c r="AT85" s="38">
        <f t="shared" si="31"/>
        <v>1.133443802012968E-3</v>
      </c>
      <c r="AU85" s="38">
        <f t="shared" si="31"/>
        <v>1.3682063322075973E-2</v>
      </c>
      <c r="AV85" s="38">
        <f t="shared" si="31"/>
        <v>2.177975060113674E-3</v>
      </c>
    </row>
    <row r="86" spans="1:48" x14ac:dyDescent="0.35">
      <c r="A86" s="2">
        <v>40041</v>
      </c>
      <c r="B86" s="1">
        <v>1.0077874484653031E-3</v>
      </c>
      <c r="C86" s="1">
        <v>2.3072733017259761E-3</v>
      </c>
      <c r="D86" s="1">
        <v>-1.5708054813790009E-4</v>
      </c>
      <c r="E86" s="1">
        <v>-3.0478512648579592E-4</v>
      </c>
      <c r="F86" s="1">
        <v>-4.728421823723827E-3</v>
      </c>
      <c r="G86" s="1">
        <v>-2.8921155825478723E-4</v>
      </c>
      <c r="H86" s="1">
        <v>4.0234218110324349E-4</v>
      </c>
      <c r="I86" s="1">
        <v>2.8715873126308189E-3</v>
      </c>
      <c r="J86" s="16">
        <f>HLOOKUP($J$2,'Weekly Returns (strats)'!$D$1:$F$751,'Weekly Returns (strats)'!$A85,FALSE)</f>
        <v>8.8266302838171384E-3</v>
      </c>
      <c r="K86" s="1">
        <f>SUMPRODUCT(B86:J86,'Weekly Analysis'!$C$47:$K$47)</f>
        <v>1.3288637644579486E-3</v>
      </c>
      <c r="L86" s="1">
        <f t="array" ref="L86">SUMPRODUCT(C86:J86,'Weekly Analysis'!$D$48:$K$48)</f>
        <v>5.9628458684348427E-4</v>
      </c>
      <c r="N86" s="16">
        <f t="shared" si="22"/>
        <v>0.80460573365556243</v>
      </c>
      <c r="O86" s="11">
        <f>(N85-MAX(N$3:$N85))/MAX(N$3:$N85)</f>
        <v>-0.21205490621276324</v>
      </c>
      <c r="P86" s="11">
        <f t="shared" si="25"/>
        <v>8.8724098309465038E-2</v>
      </c>
      <c r="Q86" s="11">
        <f t="shared" si="29"/>
        <v>0.17864571730149525</v>
      </c>
      <c r="S86" s="1">
        <f t="shared" si="23"/>
        <v>1.2062127640671079</v>
      </c>
      <c r="T86" s="11">
        <f>(S85-MAX($S$3:$S85))/MAX(S$3:$S85)</f>
        <v>0</v>
      </c>
      <c r="U86" s="38">
        <f t="shared" si="26"/>
        <v>6.0832483547681448E-3</v>
      </c>
      <c r="V86" s="11">
        <f t="shared" si="24"/>
        <v>1.8101436890565648E-2</v>
      </c>
      <c r="W86" s="28"/>
      <c r="X86" s="36">
        <v>40713</v>
      </c>
      <c r="Y86" s="38">
        <f t="shared" si="30"/>
        <v>-7.9844626672421759E-3</v>
      </c>
      <c r="Z86" s="38">
        <f t="shared" si="30"/>
        <v>1.499457596702691E-2</v>
      </c>
      <c r="AA86" s="38">
        <f t="shared" si="30"/>
        <v>3.460162065110461E-3</v>
      </c>
      <c r="AB86" s="38">
        <f t="shared" si="30"/>
        <v>-3.2116842368317129E-3</v>
      </c>
      <c r="AC86" s="38">
        <f t="shared" si="30"/>
        <v>2.2365212829032698E-3</v>
      </c>
      <c r="AD86" s="38">
        <f t="shared" si="30"/>
        <v>-1.443348568679115E-3</v>
      </c>
      <c r="AE86" s="38">
        <f t="shared" si="30"/>
        <v>1.8269598138305201E-3</v>
      </c>
      <c r="AF86" s="38">
        <f t="shared" si="30"/>
        <v>4.7831345661961677E-3</v>
      </c>
      <c r="AG86" s="38">
        <f t="shared" si="30"/>
        <v>3.121109062756755E-3</v>
      </c>
      <c r="AH86" s="38">
        <f t="shared" si="30"/>
        <v>-6.1612552767160529E-3</v>
      </c>
      <c r="AI86" s="38">
        <f t="shared" si="30"/>
        <v>3.385956582405657E-3</v>
      </c>
      <c r="AJ86" s="28"/>
      <c r="AK86" s="36">
        <v>40545</v>
      </c>
      <c r="AL86" s="38">
        <f t="shared" si="31"/>
        <v>7.5011031033975772E-3</v>
      </c>
      <c r="AM86" s="38">
        <f t="shared" si="31"/>
        <v>1.1134662871015171E-3</v>
      </c>
      <c r="AN86" s="38">
        <f t="shared" si="31"/>
        <v>-2.7773800508212881E-4</v>
      </c>
      <c r="AO86" s="38">
        <f t="shared" si="31"/>
        <v>3.6199263020142419E-4</v>
      </c>
      <c r="AP86" s="38">
        <f t="shared" si="31"/>
        <v>1.299027895781035E-3</v>
      </c>
      <c r="AQ86" s="38">
        <f t="shared" si="31"/>
        <v>1.822025886519141E-3</v>
      </c>
      <c r="AR86" s="38">
        <f t="shared" si="31"/>
        <v>1.7332666531353349E-3</v>
      </c>
      <c r="AS86" s="38">
        <f t="shared" si="31"/>
        <v>1.0100687771414931E-2</v>
      </c>
      <c r="AT86" s="38">
        <f t="shared" si="31"/>
        <v>2.4082386095336532E-3</v>
      </c>
      <c r="AU86" s="38">
        <f t="shared" si="31"/>
        <v>8.7309080212988107E-3</v>
      </c>
      <c r="AV86" s="38">
        <f t="shared" si="31"/>
        <v>2.2839234189594351E-3</v>
      </c>
    </row>
    <row r="87" spans="1:48" x14ac:dyDescent="0.35">
      <c r="A87" s="2">
        <v>40048</v>
      </c>
      <c r="B87" s="1">
        <v>1.3271096467142531E-2</v>
      </c>
      <c r="C87" s="1">
        <v>7.805718518961946E-3</v>
      </c>
      <c r="D87" s="1">
        <v>-2.7814951207838501E-3</v>
      </c>
      <c r="E87" s="1">
        <v>-3.2908895265423288E-3</v>
      </c>
      <c r="F87" s="1">
        <v>-4.8712520673621969E-3</v>
      </c>
      <c r="G87" s="1">
        <v>-6.0666910582249933E-3</v>
      </c>
      <c r="H87" s="1">
        <v>-3.7788050242257838E-3</v>
      </c>
      <c r="I87" s="1">
        <v>-6.0315029206259307E-4</v>
      </c>
      <c r="J87" s="16">
        <f>HLOOKUP($J$2,'Weekly Returns (strats)'!$D$1:$F$751,'Weekly Returns (strats)'!$A86,FALSE)</f>
        <v>-5.8506042309912631E-3</v>
      </c>
      <c r="K87" s="1">
        <f>SUMPRODUCT(B87:J87,'Weekly Analysis'!$C$47:$K$47)</f>
        <v>1.2165470567314682E-2</v>
      </c>
      <c r="L87" s="1">
        <f t="array" ref="L87">SUMPRODUCT(C87:J87,'Weekly Analysis'!$D$48:$K$48)</f>
        <v>-2.0533052425374368E-3</v>
      </c>
      <c r="N87" s="16">
        <f t="shared" si="22"/>
        <v>0.81439414102664176</v>
      </c>
      <c r="O87" s="11">
        <f>(N86-MAX(N$3:$N86))/MAX(N$3:$N86)</f>
        <v>-0.21100783452924693</v>
      </c>
      <c r="P87" s="11">
        <f t="shared" si="25"/>
        <v>5.2903235527370862E-2</v>
      </c>
      <c r="Q87" s="11">
        <f t="shared" si="29"/>
        <v>0.16229338248648451</v>
      </c>
      <c r="S87" s="1">
        <f t="shared" si="23"/>
        <v>1.2037360410750333</v>
      </c>
      <c r="T87" s="11">
        <f>(S86-MAX($S$3:$S86))/MAX(S$3:$S86)</f>
        <v>0</v>
      </c>
      <c r="U87" s="38">
        <f t="shared" si="26"/>
        <v>4.355975195783568E-3</v>
      </c>
      <c r="V87" s="11">
        <f t="shared" si="24"/>
        <v>1.7195700168330719E-2</v>
      </c>
      <c r="W87" s="28"/>
      <c r="X87" s="36">
        <v>40720</v>
      </c>
      <c r="Y87" s="38">
        <f t="shared" si="30"/>
        <v>-1.8127764484083819E-3</v>
      </c>
      <c r="Z87" s="38">
        <f t="shared" si="30"/>
        <v>-2.501988013731915E-3</v>
      </c>
      <c r="AA87" s="38">
        <f t="shared" si="30"/>
        <v>-6.3726240396682074E-3</v>
      </c>
      <c r="AB87" s="38">
        <f t="shared" si="30"/>
        <v>1.346382409746161E-3</v>
      </c>
      <c r="AC87" s="38">
        <f t="shared" si="30"/>
        <v>9.488804735190726E-3</v>
      </c>
      <c r="AD87" s="38">
        <f t="shared" si="30"/>
        <v>-2.5553222975529528E-3</v>
      </c>
      <c r="AE87" s="38">
        <f t="shared" si="30"/>
        <v>-1.8326422499271851E-3</v>
      </c>
      <c r="AF87" s="38">
        <f t="shared" si="30"/>
        <v>-9.9127048456315592E-4</v>
      </c>
      <c r="AG87" s="38">
        <f t="shared" si="30"/>
        <v>3.5914371398608762E-3</v>
      </c>
      <c r="AH87" s="38">
        <f t="shared" si="30"/>
        <v>-1.9544391940274409E-3</v>
      </c>
      <c r="AI87" s="38">
        <f t="shared" si="30"/>
        <v>-2.6308795614967919E-4</v>
      </c>
      <c r="AJ87" s="28"/>
      <c r="AK87" s="36">
        <v>40552</v>
      </c>
      <c r="AL87" s="38">
        <f t="shared" si="31"/>
        <v>5.8394160583952193E-4</v>
      </c>
      <c r="AM87" s="38">
        <f t="shared" si="31"/>
        <v>-4.1601885925705018E-3</v>
      </c>
      <c r="AN87" s="38">
        <f t="shared" si="31"/>
        <v>-1.0370615783352739E-3</v>
      </c>
      <c r="AO87" s="38">
        <f t="shared" si="31"/>
        <v>-1.2989904988123251E-3</v>
      </c>
      <c r="AP87" s="38">
        <f t="shared" si="31"/>
        <v>-9.3408335284544172E-3</v>
      </c>
      <c r="AQ87" s="38">
        <f t="shared" si="31"/>
        <v>3.7403702623406421E-3</v>
      </c>
      <c r="AR87" s="38">
        <f t="shared" si="31"/>
        <v>-1.8632580278152839E-3</v>
      </c>
      <c r="AS87" s="38">
        <f t="shared" si="31"/>
        <v>3.4916667472910672E-3</v>
      </c>
      <c r="AT87" s="38">
        <f t="shared" si="31"/>
        <v>-3.009563407925131E-3</v>
      </c>
      <c r="AU87" s="38">
        <f t="shared" si="31"/>
        <v>-2.4951214754824838E-4</v>
      </c>
      <c r="AV87" s="38">
        <f t="shared" si="31"/>
        <v>-1.5478426848630016E-3</v>
      </c>
    </row>
    <row r="88" spans="1:48" x14ac:dyDescent="0.35">
      <c r="A88" s="2">
        <v>40055</v>
      </c>
      <c r="B88" s="1">
        <v>1.2284346490831989E-2</v>
      </c>
      <c r="C88" s="1">
        <v>-8.7522843647824811E-4</v>
      </c>
      <c r="D88" s="1">
        <v>2.6774220670189308E-4</v>
      </c>
      <c r="E88" s="1">
        <v>3.9585076426229548E-4</v>
      </c>
      <c r="F88" s="1">
        <v>1.4689119674258981E-2</v>
      </c>
      <c r="G88" s="1">
        <v>-5.5644015272160452E-4</v>
      </c>
      <c r="H88" s="1">
        <v>4.7228640352492413E-4</v>
      </c>
      <c r="I88" s="1">
        <v>6.9513159689285056E-3</v>
      </c>
      <c r="J88" s="16">
        <f>HLOOKUP($J$2,'Weekly Returns (strats)'!$D$1:$F$751,'Weekly Returns (strats)'!$A87,FALSE)</f>
        <v>3.6261217337694158E-3</v>
      </c>
      <c r="K88" s="1">
        <f>SUMPRODUCT(B88:J88,'Weekly Analysis'!$C$47:$K$47)</f>
        <v>1.4043610186554544E-2</v>
      </c>
      <c r="L88" s="1">
        <f t="array" ref="L88">SUMPRODUCT(C88:J88,'Weekly Analysis'!$D$48:$K$48)</f>
        <v>3.2672040063418898E-3</v>
      </c>
      <c r="N88" s="16">
        <f t="shared" si="22"/>
        <v>0.82583117488143387</v>
      </c>
      <c r="O88" s="11">
        <f>(N87-MAX(N$3:$N87))/MAX(N$3:$N87)</f>
        <v>-0.20140937356237065</v>
      </c>
      <c r="P88" s="11">
        <f t="shared" si="25"/>
        <v>4.8379492000478308E-2</v>
      </c>
      <c r="Q88" s="11">
        <f t="shared" si="29"/>
        <v>0.14101248337569539</v>
      </c>
      <c r="S88" s="1">
        <f t="shared" si="23"/>
        <v>1.2076688922910119</v>
      </c>
      <c r="T88" s="11">
        <f>(S87-MAX($S$3:$S87))/MAX(S$3:$S87)</f>
        <v>-2.0533052425374459E-3</v>
      </c>
      <c r="U88" s="38">
        <f t="shared" si="26"/>
        <v>6.9064047967417608E-3</v>
      </c>
      <c r="V88" s="11">
        <f t="shared" si="24"/>
        <v>1.8005946154382224E-2</v>
      </c>
      <c r="W88" s="28"/>
      <c r="X88" s="36">
        <v>40741</v>
      </c>
      <c r="Y88" s="38">
        <f t="shared" si="30"/>
        <v>-2.2430809579681129E-2</v>
      </c>
      <c r="Z88" s="38">
        <f t="shared" si="30"/>
        <v>4.5654885996160299E-3</v>
      </c>
      <c r="AA88" s="38">
        <f t="shared" si="30"/>
        <v>2.876078418890593E-3</v>
      </c>
      <c r="AB88" s="38">
        <f t="shared" si="30"/>
        <v>3.2854674710396381E-3</v>
      </c>
      <c r="AC88" s="38">
        <f t="shared" si="30"/>
        <v>5.4399241375527544E-3</v>
      </c>
      <c r="AD88" s="38">
        <f t="shared" si="30"/>
        <v>-1.4926145775813191E-3</v>
      </c>
      <c r="AE88" s="38">
        <f t="shared" si="30"/>
        <v>-3.9137003939522241E-3</v>
      </c>
      <c r="AF88" s="38">
        <f t="shared" si="30"/>
        <v>2.1536354320537132E-3</v>
      </c>
      <c r="AG88" s="38">
        <f t="shared" si="30"/>
        <v>7.7300691024564383E-3</v>
      </c>
      <c r="AH88" s="38">
        <f t="shared" si="30"/>
        <v>-2.0858993538216956E-2</v>
      </c>
      <c r="AI88" s="38">
        <f t="shared" si="30"/>
        <v>2.9190869341477457E-3</v>
      </c>
      <c r="AJ88" s="28"/>
      <c r="AK88" s="36">
        <v>40559</v>
      </c>
      <c r="AL88" s="38">
        <f t="shared" si="31"/>
        <v>2.020717829004948E-2</v>
      </c>
      <c r="AM88" s="38">
        <f t="shared" si="31"/>
        <v>-5.0991636893314976E-3</v>
      </c>
      <c r="AN88" s="38">
        <f t="shared" si="31"/>
        <v>-1.1607801409864169E-3</v>
      </c>
      <c r="AO88" s="38">
        <f t="shared" si="31"/>
        <v>-1.923148389014528E-3</v>
      </c>
      <c r="AP88" s="38">
        <f t="shared" si="31"/>
        <v>2.241195857041486E-2</v>
      </c>
      <c r="AQ88" s="38">
        <f t="shared" si="31"/>
        <v>-2.0512469872311372E-3</v>
      </c>
      <c r="AR88" s="38">
        <f t="shared" si="31"/>
        <v>-6.7665700744612423E-4</v>
      </c>
      <c r="AS88" s="38">
        <f t="shared" si="31"/>
        <v>1.601083541290071E-3</v>
      </c>
      <c r="AT88" s="38">
        <f t="shared" si="31"/>
        <v>-6.74774871835504E-3</v>
      </c>
      <c r="AU88" s="38">
        <f t="shared" si="31"/>
        <v>2.0972214386884531E-2</v>
      </c>
      <c r="AV88" s="38">
        <f t="shared" si="31"/>
        <v>1.4207813226936709E-3</v>
      </c>
    </row>
    <row r="89" spans="1:48" x14ac:dyDescent="0.35">
      <c r="A89" s="2">
        <v>40062</v>
      </c>
      <c r="B89" s="1">
        <v>-1.4455251182296741E-2</v>
      </c>
      <c r="C89" s="1">
        <v>-5.2141682690968194E-3</v>
      </c>
      <c r="D89" s="1">
        <v>-8.5524001805148409E-4</v>
      </c>
      <c r="E89" s="1">
        <v>2.113366367797465E-3</v>
      </c>
      <c r="F89" s="1">
        <v>-2.3389934440979691E-3</v>
      </c>
      <c r="G89" s="1">
        <v>9.7645375977517546E-4</v>
      </c>
      <c r="H89" s="1">
        <v>-6.0887705432405292E-3</v>
      </c>
      <c r="I89" s="1">
        <v>4.8117647370051753E-3</v>
      </c>
      <c r="J89" s="16">
        <f>HLOOKUP($J$2,'Weekly Returns (strats)'!$D$1:$F$751,'Weekly Returns (strats)'!$A88,FALSE)</f>
        <v>3.7343656625525861E-3</v>
      </c>
      <c r="K89" s="1">
        <f>SUMPRODUCT(B89:J89,'Weekly Analysis'!$C$47:$K$47)</f>
        <v>-1.4484146311197908E-2</v>
      </c>
      <c r="L89" s="1">
        <f t="array" ref="L89">SUMPRODUCT(C89:J89,'Weekly Analysis'!$D$48:$K$48)</f>
        <v>-5.3662382245023722E-5</v>
      </c>
      <c r="N89" s="16">
        <f t="shared" si="22"/>
        <v>0.81386971531610275</v>
      </c>
      <c r="O89" s="11">
        <f>(N88-MAX(N$3:$N88))/MAX(N$3:$N88)</f>
        <v>-0.19019427810604417</v>
      </c>
      <c r="P89" s="11">
        <f t="shared" si="25"/>
        <v>1.2857854724960704E-2</v>
      </c>
      <c r="Q89" s="11">
        <f t="shared" si="29"/>
        <v>0.10037083957805737</v>
      </c>
      <c r="S89" s="1">
        <f t="shared" si="23"/>
        <v>1.2076040859012884</v>
      </c>
      <c r="T89" s="11">
        <f>(S88-MAX($S$3:$S88))/MAX(S$3:$S88)</f>
        <v>0</v>
      </c>
      <c r="U89" s="38">
        <f t="shared" si="26"/>
        <v>1.7504354128150545E-3</v>
      </c>
      <c r="V89" s="11">
        <f t="shared" si="24"/>
        <v>3.2368026473206246E-3</v>
      </c>
      <c r="W89" s="28"/>
      <c r="X89" s="36">
        <v>40755</v>
      </c>
      <c r="Y89" s="38">
        <f t="shared" si="30"/>
        <v>-2.897652969922215E-2</v>
      </c>
      <c r="Z89" s="38">
        <f t="shared" si="30"/>
        <v>-2.4507621010216858E-3</v>
      </c>
      <c r="AA89" s="38">
        <f t="shared" si="30"/>
        <v>5.1342552757400739E-3</v>
      </c>
      <c r="AB89" s="38">
        <f t="shared" si="30"/>
        <v>8.7079023504719189E-3</v>
      </c>
      <c r="AC89" s="38">
        <f t="shared" si="30"/>
        <v>-3.9244678745203104E-3</v>
      </c>
      <c r="AD89" s="38">
        <f t="shared" si="30"/>
        <v>-4.0955926920078767E-3</v>
      </c>
      <c r="AE89" s="38">
        <f t="shared" si="30"/>
        <v>-2.947917097009034E-3</v>
      </c>
      <c r="AF89" s="38">
        <f t="shared" si="30"/>
        <v>3.0167573299264561E-3</v>
      </c>
      <c r="AG89" s="38">
        <f t="shared" si="30"/>
        <v>1.252917269829013E-3</v>
      </c>
      <c r="AH89" s="38">
        <f t="shared" si="30"/>
        <v>-2.8394903893977086E-2</v>
      </c>
      <c r="AI89" s="38">
        <f t="shared" si="30"/>
        <v>1.0801622097408345E-3</v>
      </c>
      <c r="AJ89" s="28"/>
      <c r="AK89" s="36">
        <v>40580</v>
      </c>
      <c r="AL89" s="38">
        <f t="shared" si="31"/>
        <v>2.0328719723183401E-2</v>
      </c>
      <c r="AM89" s="38">
        <f t="shared" si="31"/>
        <v>5.1635735552557627E-4</v>
      </c>
      <c r="AN89" s="38">
        <f t="shared" si="31"/>
        <v>-1.483924725646957E-3</v>
      </c>
      <c r="AO89" s="38">
        <f t="shared" si="31"/>
        <v>-4.3982407037183044E-3</v>
      </c>
      <c r="AP89" s="38">
        <f t="shared" si="31"/>
        <v>5.9007361859691691E-3</v>
      </c>
      <c r="AQ89" s="38">
        <f t="shared" si="31"/>
        <v>5.6436326038258322E-3</v>
      </c>
      <c r="AR89" s="38">
        <f t="shared" si="31"/>
        <v>1.541313260243538E-3</v>
      </c>
      <c r="AS89" s="38">
        <f t="shared" si="31"/>
        <v>6.1239202632143996E-3</v>
      </c>
      <c r="AT89" s="38">
        <f t="shared" si="31"/>
        <v>-1.595389534633229E-3</v>
      </c>
      <c r="AU89" s="38">
        <f t="shared" si="31"/>
        <v>2.1214806903606651E-2</v>
      </c>
      <c r="AV89" s="38">
        <f t="shared" si="31"/>
        <v>1.6455904779288922E-3</v>
      </c>
    </row>
    <row r="90" spans="1:48" x14ac:dyDescent="0.35">
      <c r="A90" s="2">
        <v>40069</v>
      </c>
      <c r="B90" s="1">
        <v>4.1919420552286153E-2</v>
      </c>
      <c r="C90" s="1">
        <v>-1.927392221515611E-3</v>
      </c>
      <c r="D90" s="1">
        <v>-4.6441385923342571E-3</v>
      </c>
      <c r="E90" s="1">
        <v>-3.3742551511235508E-3</v>
      </c>
      <c r="F90" s="1">
        <v>4.4114393746438E-3</v>
      </c>
      <c r="G90" s="1">
        <v>2.798148259072653E-3</v>
      </c>
      <c r="H90" s="1">
        <v>-5.6411612800472133E-3</v>
      </c>
      <c r="I90" s="1">
        <v>5.2131430838726622E-3</v>
      </c>
      <c r="J90" s="16">
        <f>HLOOKUP($J$2,'Weekly Returns (strats)'!$D$1:$F$751,'Weekly Returns (strats)'!$A89,FALSE)</f>
        <v>4.747389534509594E-5</v>
      </c>
      <c r="K90" s="1">
        <f>SUMPRODUCT(B90:J90,'Weekly Analysis'!$C$47:$K$47)</f>
        <v>4.1913986454762527E-2</v>
      </c>
      <c r="L90" s="1">
        <f t="array" ref="L90">SUMPRODUCT(C90:J90,'Weekly Analysis'!$D$48:$K$48)</f>
        <v>-1.0091895401017409E-5</v>
      </c>
      <c r="N90" s="16">
        <f t="shared" si="22"/>
        <v>0.84798223953980345</v>
      </c>
      <c r="O90" s="11">
        <f>(N89-MAX(N$3:$N89))/MAX(N$3:$N89)</f>
        <v>-0.20192362266560143</v>
      </c>
      <c r="P90" s="11">
        <f t="shared" si="25"/>
        <v>5.3910261970379736E-2</v>
      </c>
      <c r="Q90" s="11">
        <f t="shared" si="29"/>
        <v>0.13551192402461143</v>
      </c>
      <c r="S90" s="1">
        <f t="shared" si="23"/>
        <v>1.2075918988871677</v>
      </c>
      <c r="T90" s="11">
        <f>(S89-MAX($S$3:$S89))/MAX(S$3:$S89)</f>
        <v>-5.3662382244990098E-5</v>
      </c>
      <c r="U90" s="38">
        <f t="shared" si="26"/>
        <v>1.1433594977139361E-3</v>
      </c>
      <c r="V90" s="11">
        <f t="shared" si="24"/>
        <v>6.9039480581263302E-3</v>
      </c>
      <c r="W90" s="28"/>
      <c r="X90" s="36">
        <v>40762</v>
      </c>
      <c r="Y90" s="38">
        <f t="shared" si="30"/>
        <v>-8.5058123050751333E-2</v>
      </c>
      <c r="Z90" s="38">
        <f t="shared" si="30"/>
        <v>1.590135923525704E-2</v>
      </c>
      <c r="AA90" s="38">
        <f t="shared" si="30"/>
        <v>3.0200738140246711E-2</v>
      </c>
      <c r="AB90" s="38">
        <f t="shared" si="30"/>
        <v>2.013366202067712E-2</v>
      </c>
      <c r="AC90" s="38">
        <f t="shared" si="30"/>
        <v>-4.0777634301738447E-2</v>
      </c>
      <c r="AD90" s="38">
        <f t="shared" si="30"/>
        <v>-8.6074232504762538E-4</v>
      </c>
      <c r="AE90" s="38">
        <f t="shared" si="30"/>
        <v>1.145431931776919E-2</v>
      </c>
      <c r="AF90" s="38">
        <f t="shared" si="30"/>
        <v>-6.6267326865043774E-4</v>
      </c>
      <c r="AG90" s="38">
        <f t="shared" si="30"/>
        <v>3.8108281942892401E-3</v>
      </c>
      <c r="AH90" s="38">
        <f t="shared" si="30"/>
        <v>-8.2269362438259566E-2</v>
      </c>
      <c r="AI90" s="38">
        <f t="shared" si="30"/>
        <v>5.1791268517704233E-3</v>
      </c>
      <c r="AJ90" s="28"/>
      <c r="AK90" s="36">
        <v>40587</v>
      </c>
      <c r="AL90" s="38">
        <f t="shared" si="31"/>
        <v>2.0488907729265819E-3</v>
      </c>
      <c r="AM90" s="38">
        <f t="shared" si="31"/>
        <v>-5.6337404716888528E-5</v>
      </c>
      <c r="AN90" s="38">
        <f t="shared" si="31"/>
        <v>-3.6481675973398803E-4</v>
      </c>
      <c r="AO90" s="38">
        <f t="shared" si="31"/>
        <v>-2.1854861305689029E-3</v>
      </c>
      <c r="AP90" s="38">
        <f t="shared" si="31"/>
        <v>-2.2284810319463649E-2</v>
      </c>
      <c r="AQ90" s="38">
        <f t="shared" si="31"/>
        <v>5.0207771066270723E-3</v>
      </c>
      <c r="AR90" s="38">
        <f t="shared" si="31"/>
        <v>-1.252173380422716E-3</v>
      </c>
      <c r="AS90" s="38">
        <f t="shared" si="31"/>
        <v>3.5682181800973378E-3</v>
      </c>
      <c r="AT90" s="38">
        <f t="shared" si="31"/>
        <v>-3.47373994683986E-3</v>
      </c>
      <c r="AU90" s="38">
        <f t="shared" si="31"/>
        <v>6.3015440090980358E-4</v>
      </c>
      <c r="AV90" s="38">
        <f t="shared" si="31"/>
        <v>-2.6347961194597321E-3</v>
      </c>
    </row>
    <row r="91" spans="1:48" x14ac:dyDescent="0.35">
      <c r="A91" s="2">
        <v>40076</v>
      </c>
      <c r="B91" s="1">
        <v>1.937782412234967E-2</v>
      </c>
      <c r="C91" s="1">
        <v>1.7234071816116801E-3</v>
      </c>
      <c r="D91" s="1">
        <v>-5.3829925335602269E-4</v>
      </c>
      <c r="E91" s="1">
        <v>-2.5572684051291539E-3</v>
      </c>
      <c r="F91" s="1">
        <v>1.365634575867633E-2</v>
      </c>
      <c r="G91" s="1">
        <v>-1.271439542622987E-3</v>
      </c>
      <c r="H91" s="1">
        <v>-7.9441464297114184E-4</v>
      </c>
      <c r="I91" s="1">
        <v>9.3295222801961231E-3</v>
      </c>
      <c r="J91" s="16">
        <f>HLOOKUP($J$2,'Weekly Returns (strats)'!$D$1:$F$751,'Weekly Returns (strats)'!$A90,FALSE)</f>
        <v>1.726042369596392E-3</v>
      </c>
      <c r="K91" s="1">
        <f>SUMPRODUCT(B91:J91,'Weekly Analysis'!$C$47:$K$47)</f>
        <v>2.0983371101587541E-2</v>
      </c>
      <c r="L91" s="1">
        <f t="array" ref="L91">SUMPRODUCT(C91:J91,'Weekly Analysis'!$D$48:$K$48)</f>
        <v>2.9817301042989108E-3</v>
      </c>
      <c r="N91" s="16">
        <f t="shared" si="22"/>
        <v>0.86577576555962232</v>
      </c>
      <c r="O91" s="11">
        <f>(N90-MAX(N$3:$N90))/MAX(N$3:$N90)</f>
        <v>-0.16847306019614136</v>
      </c>
      <c r="P91" s="11">
        <f t="shared" si="25"/>
        <v>6.3091839619828116E-2</v>
      </c>
      <c r="Q91" s="11">
        <f t="shared" si="29"/>
        <v>0.19590061698526928</v>
      </c>
      <c r="S91" s="1">
        <f t="shared" si="23"/>
        <v>1.211192612005787</v>
      </c>
      <c r="T91" s="11">
        <f>(S90-MAX($S$3:$S90))/MAX(S$3:$S90)</f>
        <v>-6.375373609085885E-5</v>
      </c>
      <c r="U91" s="38">
        <f t="shared" si="26"/>
        <v>6.194523281112696E-3</v>
      </c>
      <c r="V91" s="11">
        <f t="shared" si="24"/>
        <v>7.1452857120963831E-3</v>
      </c>
      <c r="W91" s="28"/>
      <c r="X91" s="36">
        <v>40769</v>
      </c>
      <c r="Y91" s="38">
        <f t="shared" si="30"/>
        <v>-1.5726681127982811E-2</v>
      </c>
      <c r="Z91" s="38">
        <f t="shared" si="30"/>
        <v>3.925793482433293E-2</v>
      </c>
      <c r="AA91" s="38">
        <f t="shared" si="30"/>
        <v>2.542449108613698E-2</v>
      </c>
      <c r="AB91" s="38">
        <f t="shared" si="30"/>
        <v>-5.2740386824092766E-3</v>
      </c>
      <c r="AC91" s="38">
        <f t="shared" si="30"/>
        <v>-2.132210722434761E-2</v>
      </c>
      <c r="AD91" s="38">
        <f t="shared" si="30"/>
        <v>-2.6462347064863612E-2</v>
      </c>
      <c r="AE91" s="38">
        <f t="shared" si="30"/>
        <v>9.9081603108398975E-2</v>
      </c>
      <c r="AF91" s="38">
        <f t="shared" si="30"/>
        <v>-2.3074855024983738E-3</v>
      </c>
      <c r="AG91" s="38">
        <f t="shared" si="30"/>
        <v>3.5869698820831801E-3</v>
      </c>
      <c r="AH91" s="38">
        <f t="shared" si="30"/>
        <v>-1.2477722979826918E-2</v>
      </c>
      <c r="AI91" s="38">
        <f t="shared" si="30"/>
        <v>6.0337794180038021E-3</v>
      </c>
      <c r="AJ91" s="28"/>
      <c r="AK91" s="36">
        <v>40594</v>
      </c>
      <c r="AL91" s="38">
        <f t="shared" si="31"/>
        <v>1.797927095818919E-2</v>
      </c>
      <c r="AM91" s="38">
        <f t="shared" si="31"/>
        <v>4.2134704287417613E-3</v>
      </c>
      <c r="AN91" s="38">
        <f t="shared" si="31"/>
        <v>8.4952708214292016E-5</v>
      </c>
      <c r="AO91" s="38">
        <f t="shared" si="31"/>
        <v>-1.5257029465723939E-3</v>
      </c>
      <c r="AP91" s="38">
        <f t="shared" si="31"/>
        <v>6.7992780321300631E-3</v>
      </c>
      <c r="AQ91" s="38">
        <f t="shared" si="31"/>
        <v>-1.94371744486399E-3</v>
      </c>
      <c r="AR91" s="38">
        <f t="shared" si="31"/>
        <v>2.8538514450107129E-3</v>
      </c>
      <c r="AS91" s="38">
        <f t="shared" si="31"/>
        <v>7.0694040658307866E-3</v>
      </c>
      <c r="AT91" s="38">
        <f t="shared" si="31"/>
        <v>1.9714576621598918E-3</v>
      </c>
      <c r="AU91" s="38">
        <f t="shared" si="31"/>
        <v>1.9242202859178936E-2</v>
      </c>
      <c r="AV91" s="38">
        <f t="shared" si="31"/>
        <v>2.3454449589809597E-3</v>
      </c>
    </row>
    <row r="92" spans="1:48" x14ac:dyDescent="0.35">
      <c r="A92" s="2">
        <v>40083</v>
      </c>
      <c r="B92" s="1">
        <v>-1.9179950558349649E-2</v>
      </c>
      <c r="C92" s="1">
        <v>-2.9215760445707728E-3</v>
      </c>
      <c r="D92" s="1">
        <v>2.3399072411511851E-4</v>
      </c>
      <c r="E92" s="1">
        <v>2.8797891163832019E-3</v>
      </c>
      <c r="F92" s="1">
        <v>-6.9308359709139618E-3</v>
      </c>
      <c r="G92" s="1">
        <v>-3.665382216488378E-3</v>
      </c>
      <c r="H92" s="1">
        <v>7.4566893015126645E-4</v>
      </c>
      <c r="I92" s="1">
        <v>9.0672706306358375E-3</v>
      </c>
      <c r="J92" s="16">
        <f>HLOOKUP($J$2,'Weekly Returns (strats)'!$D$1:$F$751,'Weekly Returns (strats)'!$A91,FALSE)</f>
        <v>5.8560911251495096E-3</v>
      </c>
      <c r="K92" s="1">
        <f>SUMPRODUCT(B92:J92,'Weekly Analysis'!$C$47:$K$47)</f>
        <v>-1.9038703118711E-2</v>
      </c>
      <c r="L92" s="1">
        <f t="array" ref="L92">SUMPRODUCT(C92:J92,'Weekly Analysis'!$D$48:$K$48)</f>
        <v>2.6231667361462807E-4</v>
      </c>
      <c r="N92" s="16">
        <f t="shared" si="22"/>
        <v>0.84929251779175796</v>
      </c>
      <c r="O92" s="11">
        <f>(N91-MAX(N$3:$N91))/MAX(N$3:$N91)</f>
        <v>-0.15102482183726967</v>
      </c>
      <c r="P92" s="11">
        <f t="shared" si="25"/>
        <v>2.8409369401309448E-2</v>
      </c>
      <c r="Q92" s="11">
        <f t="shared" si="29"/>
        <v>0.17675381914811172</v>
      </c>
      <c r="S92" s="1">
        <f t="shared" si="23"/>
        <v>1.2115103280228749</v>
      </c>
      <c r="T92" s="11">
        <f>(S91-MAX($S$3:$S91))/MAX(S$3:$S91)</f>
        <v>0</v>
      </c>
      <c r="U92" s="38">
        <f t="shared" si="26"/>
        <v>3.1808683293776951E-3</v>
      </c>
      <c r="V92" s="11">
        <f t="shared" si="24"/>
        <v>1.5512253940944021E-2</v>
      </c>
      <c r="W92" s="28"/>
      <c r="X92" s="36">
        <v>40776</v>
      </c>
      <c r="Y92" s="38">
        <f t="shared" si="30"/>
        <v>-3.8173947264856338E-2</v>
      </c>
      <c r="Z92" s="38">
        <f t="shared" si="30"/>
        <v>9.248612222164887E-3</v>
      </c>
      <c r="AA92" s="38">
        <f t="shared" si="30"/>
        <v>5.4906442509636388E-2</v>
      </c>
      <c r="AB92" s="38">
        <f t="shared" si="30"/>
        <v>1.1028902374816459E-2</v>
      </c>
      <c r="AC92" s="38">
        <f t="shared" si="30"/>
        <v>1.2499560679886191E-2</v>
      </c>
      <c r="AD92" s="38">
        <f t="shared" si="30"/>
        <v>-4.8356677422526362E-3</v>
      </c>
      <c r="AE92" s="38">
        <f t="shared" si="30"/>
        <v>-1.5845329569841079E-2</v>
      </c>
      <c r="AF92" s="38">
        <f t="shared" si="30"/>
        <v>-5.7923370947010611E-4</v>
      </c>
      <c r="AG92" s="38">
        <f t="shared" si="30"/>
        <v>7.3778694356325669E-3</v>
      </c>
      <c r="AH92" s="38">
        <f t="shared" si="30"/>
        <v>-3.0810652704275857E-2</v>
      </c>
      <c r="AI92" s="38">
        <f t="shared" si="30"/>
        <v>1.3674689898220897E-2</v>
      </c>
      <c r="AJ92" s="28"/>
      <c r="AK92" s="36">
        <v>40608</v>
      </c>
      <c r="AL92" s="38">
        <f t="shared" si="31"/>
        <v>9.6410978184378049E-3</v>
      </c>
      <c r="AM92" s="38">
        <f t="shared" si="31"/>
        <v>1.399823095980635E-3</v>
      </c>
      <c r="AN92" s="38">
        <f t="shared" si="31"/>
        <v>-2.769383734035014E-3</v>
      </c>
      <c r="AO92" s="38">
        <f t="shared" si="31"/>
        <v>-1.0011976944382941E-3</v>
      </c>
      <c r="AP92" s="38">
        <f t="shared" si="31"/>
        <v>3.3735004803324372E-3</v>
      </c>
      <c r="AQ92" s="38">
        <f t="shared" si="31"/>
        <v>-1.9021947745088139E-3</v>
      </c>
      <c r="AR92" s="38">
        <f t="shared" si="31"/>
        <v>3.4400470853395149E-3</v>
      </c>
      <c r="AS92" s="38">
        <f t="shared" si="31"/>
        <v>1.3888655371452341E-3</v>
      </c>
      <c r="AT92" s="38">
        <f t="shared" si="31"/>
        <v>-6.0357207358651133E-3</v>
      </c>
      <c r="AU92" s="38">
        <f t="shared" si="31"/>
        <v>9.4594992323123999E-3</v>
      </c>
      <c r="AV92" s="38">
        <f t="shared" si="31"/>
        <v>-3.3725451709003544E-4</v>
      </c>
    </row>
    <row r="93" spans="1:48" x14ac:dyDescent="0.35">
      <c r="A93" s="2">
        <v>40090</v>
      </c>
      <c r="B93" s="1">
        <v>-2.1467060664001392E-2</v>
      </c>
      <c r="C93" s="1">
        <v>-1.0847500812626309E-3</v>
      </c>
      <c r="D93" s="1">
        <v>3.1683961513007119E-4</v>
      </c>
      <c r="E93" s="1">
        <v>2.5114545732778382E-3</v>
      </c>
      <c r="F93" s="1">
        <v>-7.1146885383694177E-3</v>
      </c>
      <c r="G93" s="1">
        <v>-3.8246492642265428E-3</v>
      </c>
      <c r="H93" s="1">
        <v>-1.7018903138843471E-3</v>
      </c>
      <c r="I93" s="1">
        <v>3.905182166109578E-3</v>
      </c>
      <c r="J93" s="16">
        <f>HLOOKUP($J$2,'Weekly Returns (strats)'!$D$1:$F$751,'Weekly Returns (strats)'!$A92,FALSE)</f>
        <v>-2.7243012534261529E-4</v>
      </c>
      <c r="K93" s="1">
        <f>SUMPRODUCT(B93:J93,'Weekly Analysis'!$C$47:$K$47)</f>
        <v>-2.1911144453747623E-2</v>
      </c>
      <c r="L93" s="1">
        <f t="array" ref="L93">SUMPRODUCT(C93:J93,'Weekly Analysis'!$D$48:$K$48)</f>
        <v>-8.2472703810014016E-4</v>
      </c>
      <c r="N93" s="16">
        <f t="shared" si="22"/>
        <v>0.8306835467509357</v>
      </c>
      <c r="O93" s="11">
        <f>(N92-MAX(N$3:$N92))/MAX(N$3:$N92)</f>
        <v>-0.16718820820946464</v>
      </c>
      <c r="P93" s="11">
        <f t="shared" si="25"/>
        <v>2.0659119166637874E-2</v>
      </c>
      <c r="Q93" s="11">
        <f t="shared" si="29"/>
        <v>0.1663631780327699</v>
      </c>
      <c r="S93" s="1">
        <f t="shared" si="23"/>
        <v>1.2105111626984169</v>
      </c>
      <c r="T93" s="11">
        <f>(S92-MAX($S$3:$S92))/MAX(S$3:$S92)</f>
        <v>0</v>
      </c>
      <c r="U93" s="38">
        <f t="shared" si="26"/>
        <v>2.4073095073695594E-3</v>
      </c>
      <c r="V93" s="11">
        <f t="shared" si="24"/>
        <v>1.3739614933719446E-2</v>
      </c>
      <c r="W93" s="28"/>
      <c r="X93" s="36">
        <v>40797</v>
      </c>
      <c r="Y93" s="38">
        <f t="shared" ref="Y93:AI102" si="32">VLOOKUP($X93,$A$3:$L$751,Y$1,FALSE)</f>
        <v>-3.3244262810436909E-2</v>
      </c>
      <c r="Z93" s="38">
        <f t="shared" si="32"/>
        <v>1.6857278667682381E-2</v>
      </c>
      <c r="AA93" s="38">
        <f t="shared" si="32"/>
        <v>3.3818683747517402E-3</v>
      </c>
      <c r="AB93" s="38">
        <f t="shared" si="32"/>
        <v>-1.915041782729832E-3</v>
      </c>
      <c r="AC93" s="38">
        <f t="shared" si="32"/>
        <v>4.3401442093183532E-3</v>
      </c>
      <c r="AD93" s="38">
        <f t="shared" si="32"/>
        <v>-6.2327494452764087E-3</v>
      </c>
      <c r="AE93" s="38">
        <f t="shared" si="32"/>
        <v>-1.3670141721273681E-3</v>
      </c>
      <c r="AF93" s="38">
        <f t="shared" si="32"/>
        <v>8.5053304938353946E-5</v>
      </c>
      <c r="AG93" s="38">
        <f t="shared" si="32"/>
        <v>2.661112872654758E-2</v>
      </c>
      <c r="AH93" s="38">
        <f t="shared" si="32"/>
        <v>-3.0911506561005032E-2</v>
      </c>
      <c r="AI93" s="38">
        <f t="shared" si="32"/>
        <v>4.3322616060877811E-3</v>
      </c>
      <c r="AJ93" s="28"/>
      <c r="AK93" s="36">
        <v>40629</v>
      </c>
      <c r="AL93" s="38">
        <f t="shared" ref="AL93:AV102" si="33">VLOOKUP($AK93,$A$3:$L$751,AL$1,FALSE)</f>
        <v>3.1837388896983843E-2</v>
      </c>
      <c r="AM93" s="38">
        <f t="shared" si="33"/>
        <v>-7.0994147039820099E-3</v>
      </c>
      <c r="AN93" s="38">
        <f t="shared" si="33"/>
        <v>-8.048469188953189E-3</v>
      </c>
      <c r="AO93" s="38">
        <f t="shared" si="33"/>
        <v>-4.8282161698636186E-3</v>
      </c>
      <c r="AP93" s="38">
        <f t="shared" si="33"/>
        <v>-3.573151982324141E-3</v>
      </c>
      <c r="AQ93" s="38">
        <f t="shared" si="33"/>
        <v>-8.5727267271962226E-5</v>
      </c>
      <c r="AR93" s="38">
        <f t="shared" si="33"/>
        <v>-1.872988246057306E-3</v>
      </c>
      <c r="AS93" s="38">
        <f t="shared" si="33"/>
        <v>1.477326145508107E-3</v>
      </c>
      <c r="AT93" s="38">
        <f t="shared" si="33"/>
        <v>-1.66159628965068E-3</v>
      </c>
      <c r="AU93" s="38">
        <f t="shared" si="33"/>
        <v>2.9878249230025009E-2</v>
      </c>
      <c r="AV93" s="38">
        <f t="shared" si="33"/>
        <v>-3.6384022386378254E-3</v>
      </c>
    </row>
    <row r="94" spans="1:48" x14ac:dyDescent="0.35">
      <c r="A94" s="2">
        <v>40097</v>
      </c>
      <c r="B94" s="1">
        <v>4.7339905853095221E-2</v>
      </c>
      <c r="C94" s="1">
        <v>-3.5625566759722731E-3</v>
      </c>
      <c r="D94" s="1">
        <v>-6.246984412489609E-3</v>
      </c>
      <c r="E94" s="1">
        <v>-6.7881835323695414E-3</v>
      </c>
      <c r="F94" s="1">
        <v>3.08887712354452E-3</v>
      </c>
      <c r="G94" s="1">
        <v>6.4218446016903741E-3</v>
      </c>
      <c r="H94" s="1">
        <v>-4.491911193246878E-3</v>
      </c>
      <c r="I94" s="1">
        <v>1.278145320009916E-3</v>
      </c>
      <c r="J94" s="16">
        <f>HLOOKUP($J$2,'Weekly Returns (strats)'!$D$1:$F$751,'Weekly Returns (strats)'!$A93,FALSE)</f>
        <v>-4.3186417400858934E-3</v>
      </c>
      <c r="K94" s="1">
        <f>SUMPRODUCT(B94:J94,'Weekly Analysis'!$C$47:$K$47)</f>
        <v>4.652045182639801E-2</v>
      </c>
      <c r="L94" s="1">
        <f t="array" ref="L94">SUMPRODUCT(C94:J94,'Weekly Analysis'!$D$48:$K$48)</f>
        <v>-1.5218431924376688E-3</v>
      </c>
      <c r="N94" s="16">
        <f t="shared" si="22"/>
        <v>0.86932732067054397</v>
      </c>
      <c r="O94" s="11">
        <f>(N93-MAX(N$3:$N93))/MAX(N$3:$N93)</f>
        <v>-0.1854360676821715</v>
      </c>
      <c r="P94" s="11">
        <f t="shared" si="25"/>
        <v>2.5171613431814732E-2</v>
      </c>
      <c r="Q94" s="11">
        <f t="shared" si="29"/>
        <v>0.25559820642120457</v>
      </c>
      <c r="S94" s="1">
        <f t="shared" si="23"/>
        <v>1.2086689545260945</v>
      </c>
      <c r="T94" s="11">
        <f>(S93-MAX($S$3:$S93))/MAX(S$3:$S93)</f>
        <v>-8.2472703810019025E-4</v>
      </c>
      <c r="U94" s="38">
        <f t="shared" si="26"/>
        <v>8.9190366374536367E-4</v>
      </c>
      <c r="V94" s="11">
        <f t="shared" si="24"/>
        <v>1.0428777020283109E-2</v>
      </c>
      <c r="W94" s="28"/>
      <c r="X94" s="36">
        <v>40811</v>
      </c>
      <c r="Y94" s="38">
        <f t="shared" si="32"/>
        <v>-7.5240802147481411E-2</v>
      </c>
      <c r="Z94" s="38">
        <f t="shared" si="32"/>
        <v>2.739899648845467E-3</v>
      </c>
      <c r="AA94" s="38">
        <f t="shared" si="32"/>
        <v>1.7533053530245809E-2</v>
      </c>
      <c r="AB94" s="38">
        <f t="shared" si="32"/>
        <v>1.8537408657591129E-2</v>
      </c>
      <c r="AC94" s="38">
        <f t="shared" si="32"/>
        <v>2.242348718605721E-2</v>
      </c>
      <c r="AD94" s="38">
        <f t="shared" si="32"/>
        <v>-2.4350576416780618E-3</v>
      </c>
      <c r="AE94" s="38">
        <f t="shared" si="32"/>
        <v>-1.017613558046937E-2</v>
      </c>
      <c r="AF94" s="38">
        <f t="shared" si="32"/>
        <v>1.8768136111930729E-3</v>
      </c>
      <c r="AG94" s="38">
        <f t="shared" si="32"/>
        <v>6.2553845459245583E-3</v>
      </c>
      <c r="AH94" s="38">
        <f t="shared" si="32"/>
        <v>-7.019137701266133E-2</v>
      </c>
      <c r="AI94" s="38">
        <f t="shared" si="32"/>
        <v>9.3775038218087171E-3</v>
      </c>
      <c r="AJ94" s="28"/>
      <c r="AK94" s="36">
        <v>40636</v>
      </c>
      <c r="AL94" s="38">
        <f t="shared" si="33"/>
        <v>1.6168890771729009E-2</v>
      </c>
      <c r="AM94" s="38">
        <f t="shared" si="33"/>
        <v>-1.226288906848283E-3</v>
      </c>
      <c r="AN94" s="38">
        <f t="shared" si="33"/>
        <v>-4.844694797322413E-4</v>
      </c>
      <c r="AO94" s="38">
        <f t="shared" si="33"/>
        <v>-2.7630001498575312E-3</v>
      </c>
      <c r="AP94" s="38">
        <f t="shared" si="33"/>
        <v>5.6094757312810887E-3</v>
      </c>
      <c r="AQ94" s="38">
        <f t="shared" si="33"/>
        <v>4.1152616191819652E-4</v>
      </c>
      <c r="AR94" s="38">
        <f t="shared" si="33"/>
        <v>7.2377402042489436E-4</v>
      </c>
      <c r="AS94" s="38">
        <f t="shared" si="33"/>
        <v>6.818418924851688E-3</v>
      </c>
      <c r="AT94" s="38">
        <f t="shared" si="33"/>
        <v>-3.8047945492869489E-4</v>
      </c>
      <c r="AU94" s="38">
        <f t="shared" si="33"/>
        <v>1.6802371440138377E-2</v>
      </c>
      <c r="AV94" s="38">
        <f t="shared" si="33"/>
        <v>1.1764640984745331E-3</v>
      </c>
    </row>
    <row r="95" spans="1:48" x14ac:dyDescent="0.35">
      <c r="A95" s="2">
        <v>40104</v>
      </c>
      <c r="B95" s="1">
        <v>1.53493894165535E-2</v>
      </c>
      <c r="C95" s="1">
        <v>-8.0747621333188135E-4</v>
      </c>
      <c r="D95" s="1">
        <v>-1.677050175260431E-3</v>
      </c>
      <c r="E95" s="1">
        <v>-1.826170285858852E-3</v>
      </c>
      <c r="F95" s="1">
        <v>1.8254242747234601E-2</v>
      </c>
      <c r="G95" s="1">
        <v>-3.2503079239089021E-3</v>
      </c>
      <c r="H95" s="1">
        <v>-3.743000761263771E-3</v>
      </c>
      <c r="I95" s="1">
        <v>5.1108238396040404E-3</v>
      </c>
      <c r="J95" s="16">
        <f>HLOOKUP($J$2,'Weekly Returns (strats)'!$D$1:$F$751,'Weekly Returns (strats)'!$A94,FALSE)</f>
        <v>3.6662930375177538E-3</v>
      </c>
      <c r="K95" s="1">
        <f>SUMPRODUCT(B95:J95,'Weekly Analysis'!$C$47:$K$47)</f>
        <v>1.6601866014484764E-2</v>
      </c>
      <c r="L95" s="1">
        <f t="array" ref="L95">SUMPRODUCT(C95:J95,'Weekly Analysis'!$D$48:$K$48)</f>
        <v>2.3260279675866285E-3</v>
      </c>
      <c r="N95" s="16">
        <f t="shared" si="22"/>
        <v>0.8837597763710473</v>
      </c>
      <c r="O95" s="11">
        <f>(N94-MAX(N$3:$N94))/MAX(N$3:$N94)</f>
        <v>-0.14754218550925868</v>
      </c>
      <c r="P95" s="11">
        <f t="shared" si="25"/>
        <v>2.0772134687554455E-2</v>
      </c>
      <c r="Q95" s="11">
        <f t="shared" si="29"/>
        <v>0.19582862190195538</v>
      </c>
      <c r="S95" s="1">
        <f t="shared" si="23"/>
        <v>1.2114803523178757</v>
      </c>
      <c r="T95" s="11">
        <f>(S94-MAX($S$3:$S94))/MAX(S$3:$S94)</f>
        <v>-2.3453151253093048E-3</v>
      </c>
      <c r="U95" s="38">
        <f t="shared" si="26"/>
        <v>2.375677569665946E-4</v>
      </c>
      <c r="V95" s="11">
        <f t="shared" si="24"/>
        <v>1.0476861534965742E-2</v>
      </c>
      <c r="W95" s="28"/>
      <c r="X95" s="36">
        <v>40853</v>
      </c>
      <c r="Y95" s="38">
        <f t="shared" si="32"/>
        <v>-3.7754042426939687E-2</v>
      </c>
      <c r="Z95" s="38">
        <f t="shared" si="32"/>
        <v>2.2621993191077831E-2</v>
      </c>
      <c r="AA95" s="38">
        <f t="shared" si="32"/>
        <v>3.114798529167961E-3</v>
      </c>
      <c r="AB95" s="38">
        <f t="shared" si="32"/>
        <v>-1.399815224391032E-4</v>
      </c>
      <c r="AC95" s="38">
        <f t="shared" si="32"/>
        <v>7.6882076821077287E-3</v>
      </c>
      <c r="AD95" s="38">
        <f t="shared" si="32"/>
        <v>-5.8236051311640891E-3</v>
      </c>
      <c r="AE95" s="38">
        <f t="shared" si="32"/>
        <v>-6.6501822792836007E-3</v>
      </c>
      <c r="AF95" s="38">
        <f t="shared" si="32"/>
        <v>-2.508746056245736E-3</v>
      </c>
      <c r="AG95" s="38">
        <f t="shared" si="32"/>
        <v>1.2477572711925729E-2</v>
      </c>
      <c r="AH95" s="38">
        <f t="shared" si="32"/>
        <v>-3.5422688033790561E-2</v>
      </c>
      <c r="AI95" s="38">
        <f t="shared" si="32"/>
        <v>4.3296581587055063E-3</v>
      </c>
      <c r="AJ95" s="28"/>
      <c r="AK95" s="36">
        <v>40643</v>
      </c>
      <c r="AL95" s="38">
        <f t="shared" si="33"/>
        <v>9.3802112284604444E-3</v>
      </c>
      <c r="AM95" s="38">
        <f t="shared" si="33"/>
        <v>1.75585662010147E-3</v>
      </c>
      <c r="AN95" s="38">
        <f t="shared" si="33"/>
        <v>-1.3274784546746241E-4</v>
      </c>
      <c r="AO95" s="38">
        <f t="shared" si="33"/>
        <v>6.8561982850123826E-4</v>
      </c>
      <c r="AP95" s="38">
        <f t="shared" si="33"/>
        <v>1.124347101972919E-2</v>
      </c>
      <c r="AQ95" s="38">
        <f t="shared" si="33"/>
        <v>4.6277648752668382E-4</v>
      </c>
      <c r="AR95" s="38">
        <f t="shared" si="33"/>
        <v>-3.5673844718941972E-4</v>
      </c>
      <c r="AS95" s="38">
        <f t="shared" si="33"/>
        <v>7.2403263917621974E-3</v>
      </c>
      <c r="AT95" s="38">
        <f t="shared" si="33"/>
        <v>-9.1846619726754231E-4</v>
      </c>
      <c r="AU95" s="38">
        <f t="shared" si="33"/>
        <v>1.0970495676949318E-2</v>
      </c>
      <c r="AV95" s="38">
        <f t="shared" si="33"/>
        <v>2.9533854043364751E-3</v>
      </c>
    </row>
    <row r="96" spans="1:48" x14ac:dyDescent="0.35">
      <c r="A96" s="2">
        <v>40111</v>
      </c>
      <c r="B96" s="1">
        <v>-1.67042512319393E-3</v>
      </c>
      <c r="C96" s="1">
        <v>-9.9744563497450311E-4</v>
      </c>
      <c r="D96" s="1">
        <v>-1.310974802816167E-3</v>
      </c>
      <c r="E96" s="1">
        <v>9.6004057529985865E-4</v>
      </c>
      <c r="F96" s="1">
        <v>1.236490497472084E-2</v>
      </c>
      <c r="G96" s="1">
        <v>-1.1928054096727041E-3</v>
      </c>
      <c r="H96" s="1">
        <v>3.8379537076624888E-3</v>
      </c>
      <c r="I96" s="1">
        <v>3.2355020583578749E-3</v>
      </c>
      <c r="J96" s="16">
        <f>HLOOKUP($J$2,'Weekly Returns (strats)'!$D$1:$F$751,'Weekly Returns (strats)'!$A95,FALSE)</f>
        <v>-6.626616999475532E-3</v>
      </c>
      <c r="K96" s="1">
        <f>SUMPRODUCT(B96:J96,'Weekly Analysis'!$C$47:$K$47)</f>
        <v>-8.7214373954862105E-4</v>
      </c>
      <c r="L96" s="1">
        <f t="array" ref="L96">SUMPRODUCT(C96:J96,'Weekly Analysis'!$D$48:$K$48)</f>
        <v>1.4825225696270018E-3</v>
      </c>
      <c r="N96" s="16">
        <f t="shared" si="22"/>
        <v>0.8829890108148204</v>
      </c>
      <c r="O96" s="11">
        <f>(N95-MAX(N$3:$N95))/MAX(N$3:$N95)</f>
        <v>-0.13338979509008297</v>
      </c>
      <c r="P96" s="11">
        <f t="shared" si="25"/>
        <v>3.9675956536949775E-2</v>
      </c>
      <c r="Q96" s="11">
        <f t="shared" si="29"/>
        <v>0.14158727277929062</v>
      </c>
      <c r="S96" s="1">
        <f t="shared" si="23"/>
        <v>1.2132763992828468</v>
      </c>
      <c r="T96" s="11">
        <f>(S95-MAX($S$3:$S95))/MAX(S$3:$S95)</f>
        <v>-2.4742426297112507E-5</v>
      </c>
      <c r="U96" s="38">
        <f t="shared" si="26"/>
        <v>1.4577434621245722E-3</v>
      </c>
      <c r="V96" s="11">
        <f t="shared" si="24"/>
        <v>1.2316122142092656E-2</v>
      </c>
      <c r="W96" s="28"/>
      <c r="X96" s="36">
        <v>40867</v>
      </c>
      <c r="Y96" s="38">
        <f t="shared" si="32"/>
        <v>-3.9078156312625352E-2</v>
      </c>
      <c r="Z96" s="38">
        <f t="shared" si="32"/>
        <v>-2.6842247677459912E-3</v>
      </c>
      <c r="AA96" s="38">
        <f t="shared" si="32"/>
        <v>8.5173133515692445E-3</v>
      </c>
      <c r="AB96" s="38">
        <f t="shared" si="32"/>
        <v>8.1125641698205353E-3</v>
      </c>
      <c r="AC96" s="38">
        <f t="shared" si="32"/>
        <v>9.6738477196621434E-3</v>
      </c>
      <c r="AD96" s="38">
        <f t="shared" si="32"/>
        <v>-6.2443132147649294E-5</v>
      </c>
      <c r="AE96" s="38">
        <f t="shared" si="32"/>
        <v>1.2614032685427381E-3</v>
      </c>
      <c r="AF96" s="38">
        <f t="shared" si="32"/>
        <v>5.8477997711607888E-3</v>
      </c>
      <c r="AG96" s="38">
        <f t="shared" si="32"/>
        <v>6.7574032474797541E-3</v>
      </c>
      <c r="AH96" s="38">
        <f t="shared" si="32"/>
        <v>-3.6368291859464816E-2</v>
      </c>
      <c r="AI96" s="38">
        <f t="shared" si="32"/>
        <v>5.032605413012421E-3</v>
      </c>
      <c r="AJ96" s="28"/>
      <c r="AK96" s="36">
        <v>40657</v>
      </c>
      <c r="AL96" s="38">
        <f t="shared" si="33"/>
        <v>1.823623581819445E-2</v>
      </c>
      <c r="AM96" s="38">
        <f t="shared" si="33"/>
        <v>-3.239061004159272E-3</v>
      </c>
      <c r="AN96" s="38">
        <f t="shared" si="33"/>
        <v>-1.2339195033562731E-3</v>
      </c>
      <c r="AO96" s="38">
        <f t="shared" si="33"/>
        <v>-2.3159434422233009E-3</v>
      </c>
      <c r="AP96" s="38">
        <f t="shared" si="33"/>
        <v>-2.5662223146876492E-3</v>
      </c>
      <c r="AQ96" s="38">
        <f t="shared" si="33"/>
        <v>-1.964552637198413E-3</v>
      </c>
      <c r="AR96" s="38">
        <f t="shared" si="33"/>
        <v>-2.0007250013953651E-4</v>
      </c>
      <c r="AS96" s="38">
        <f t="shared" si="33"/>
        <v>-2.423247400397011E-3</v>
      </c>
      <c r="AT96" s="38">
        <f t="shared" si="33"/>
        <v>1.2560252307514119E-4</v>
      </c>
      <c r="AU96" s="38">
        <f t="shared" si="33"/>
        <v>1.7156340199628427E-2</v>
      </c>
      <c r="AV96" s="38">
        <f t="shared" si="33"/>
        <v>-2.0055204344797575E-3</v>
      </c>
    </row>
    <row r="97" spans="1:48" x14ac:dyDescent="0.35">
      <c r="A97" s="2">
        <v>40118</v>
      </c>
      <c r="B97" s="1">
        <v>-4.2750773864301823E-2</v>
      </c>
      <c r="C97" s="1">
        <v>3.747691280748811E-3</v>
      </c>
      <c r="D97" s="1">
        <v>3.4660136039998961E-3</v>
      </c>
      <c r="E97" s="1">
        <v>3.9993485224127934E-3</v>
      </c>
      <c r="F97" s="1">
        <v>5.753331852563626E-3</v>
      </c>
      <c r="G97" s="1">
        <v>-6.9849561399742974E-3</v>
      </c>
      <c r="H97" s="1">
        <v>1.6268726086512419E-2</v>
      </c>
      <c r="I97" s="1">
        <v>5.7640877955964509E-3</v>
      </c>
      <c r="J97" s="16">
        <f>HLOOKUP($J$2,'Weekly Returns (strats)'!$D$1:$F$751,'Weekly Returns (strats)'!$A96,FALSE)</f>
        <v>1.132523971405841E-2</v>
      </c>
      <c r="K97" s="1">
        <f>SUMPRODUCT(B97:J97,'Weekly Analysis'!$C$47:$K$47)</f>
        <v>-4.072447988776301E-2</v>
      </c>
      <c r="L97" s="1">
        <f t="array" ref="L97">SUMPRODUCT(C97:J97,'Weekly Analysis'!$D$48:$K$48)</f>
        <v>3.7631173850006519E-3</v>
      </c>
      <c r="N97" s="16">
        <f t="shared" si="22"/>
        <v>0.84702974260277641</v>
      </c>
      <c r="O97" s="11">
        <f>(N96-MAX(N$3:$N96))/MAX(N$3:$N96)</f>
        <v>-0.1341456037549241</v>
      </c>
      <c r="P97" s="11">
        <f t="shared" si="25"/>
        <v>1.967800604186265E-2</v>
      </c>
      <c r="Q97" s="11">
        <f t="shared" si="29"/>
        <v>7.5290735284590848E-2</v>
      </c>
      <c r="S97" s="1">
        <f t="shared" si="23"/>
        <v>1.217842100793799</v>
      </c>
      <c r="T97" s="11">
        <f>(S96-MAX($S$3:$S96))/MAX(S$3:$S96)</f>
        <v>0</v>
      </c>
      <c r="U97" s="38">
        <f t="shared" si="26"/>
        <v>6.0560681481369727E-3</v>
      </c>
      <c r="V97" s="11">
        <f t="shared" si="24"/>
        <v>1.5388422396248158E-2</v>
      </c>
      <c r="W97" s="28"/>
      <c r="X97" s="36">
        <v>40874</v>
      </c>
      <c r="Y97" s="38">
        <f t="shared" si="32"/>
        <v>-5.2458490414694858E-2</v>
      </c>
      <c r="Z97" s="38">
        <f t="shared" si="32"/>
        <v>-2.357007716211279E-2</v>
      </c>
      <c r="AA97" s="38">
        <f t="shared" si="32"/>
        <v>1.529680952258472E-3</v>
      </c>
      <c r="AB97" s="38">
        <f t="shared" si="32"/>
        <v>1.6754325645362389E-2</v>
      </c>
      <c r="AC97" s="38">
        <f t="shared" si="32"/>
        <v>1.023411567276219E-2</v>
      </c>
      <c r="AD97" s="38">
        <f t="shared" si="32"/>
        <v>-3.140193585797646E-3</v>
      </c>
      <c r="AE97" s="38">
        <f t="shared" si="32"/>
        <v>9.8049966535200817E-3</v>
      </c>
      <c r="AF97" s="38">
        <f t="shared" si="32"/>
        <v>5.3983240669812638E-3</v>
      </c>
      <c r="AG97" s="38">
        <f t="shared" si="32"/>
        <v>5.503830115249686E-3</v>
      </c>
      <c r="AH97" s="38">
        <f t="shared" si="32"/>
        <v>-5.1474508872500754E-2</v>
      </c>
      <c r="AI97" s="38">
        <f t="shared" si="32"/>
        <v>1.8273942926461944E-3</v>
      </c>
      <c r="AJ97" s="28"/>
      <c r="AK97" s="36">
        <v>40664</v>
      </c>
      <c r="AL97" s="38">
        <f t="shared" si="33"/>
        <v>1.790963155376302E-2</v>
      </c>
      <c r="AM97" s="38">
        <f t="shared" si="33"/>
        <v>-1.4023363528969929E-4</v>
      </c>
      <c r="AN97" s="38">
        <f t="shared" si="33"/>
        <v>-3.6485844454803301E-4</v>
      </c>
      <c r="AO97" s="38">
        <f t="shared" si="33"/>
        <v>-3.5148724214086879E-3</v>
      </c>
      <c r="AP97" s="38">
        <f t="shared" si="33"/>
        <v>4.1480303401116528E-3</v>
      </c>
      <c r="AQ97" s="38">
        <f t="shared" si="33"/>
        <v>-1.685994265907764E-3</v>
      </c>
      <c r="AR97" s="38">
        <f t="shared" si="33"/>
        <v>-2.715115748019969E-3</v>
      </c>
      <c r="AS97" s="38">
        <f t="shared" si="33"/>
        <v>1.6009448395013499E-3</v>
      </c>
      <c r="AT97" s="38">
        <f t="shared" si="33"/>
        <v>3.6707896985719302E-3</v>
      </c>
      <c r="AU97" s="38">
        <f t="shared" si="33"/>
        <v>1.7994894454809389E-2</v>
      </c>
      <c r="AV97" s="38">
        <f t="shared" si="33"/>
        <v>1.583453876575404E-4</v>
      </c>
    </row>
    <row r="98" spans="1:48" x14ac:dyDescent="0.35">
      <c r="A98" s="2">
        <v>40125</v>
      </c>
      <c r="B98" s="1">
        <v>2.403425974479978E-2</v>
      </c>
      <c r="C98" s="1">
        <v>-1.3807639851670661E-4</v>
      </c>
      <c r="D98" s="1">
        <v>-2.8474180108680751E-3</v>
      </c>
      <c r="E98" s="1">
        <v>-5.3172314347512684E-3</v>
      </c>
      <c r="F98" s="1">
        <v>1.178509240645494E-2</v>
      </c>
      <c r="G98" s="1">
        <v>1.0070946530541519E-2</v>
      </c>
      <c r="H98" s="1">
        <v>1.281399599863953E-4</v>
      </c>
      <c r="I98" s="1">
        <v>-5.6679359910560834E-4</v>
      </c>
      <c r="J98" s="16">
        <f>HLOOKUP($J$2,'Weekly Returns (strats)'!$D$1:$F$751,'Weekly Returns (strats)'!$A97,FALSE)</f>
        <v>-3.5213854443951749E-3</v>
      </c>
      <c r="K98" s="1">
        <f>SUMPRODUCT(B98:J98,'Weekly Analysis'!$C$47:$K$47)</f>
        <v>2.4845491072402609E-2</v>
      </c>
      <c r="L98" s="1">
        <f t="array" ref="L98">SUMPRODUCT(C98:J98,'Weekly Analysis'!$D$48:$K$48)</f>
        <v>1.5065724655481132E-3</v>
      </c>
      <c r="N98" s="16">
        <f t="shared" si="22"/>
        <v>0.86807461251067308</v>
      </c>
      <c r="O98" s="11">
        <f>(N97-MAX(N$3:$N97))/MAX(N$3:$N97)</f>
        <v>-0.16940707370053795</v>
      </c>
      <c r="P98" s="11">
        <f t="shared" si="25"/>
        <v>-1.4410086167596647E-3</v>
      </c>
      <c r="Q98" s="11">
        <f t="shared" si="29"/>
        <v>8.0315649080603846E-2</v>
      </c>
      <c r="S98" s="1">
        <f t="shared" si="23"/>
        <v>1.2196768681702401</v>
      </c>
      <c r="T98" s="11">
        <f>(S97-MAX($S$3:$S97))/MAX(S$3:$S97)</f>
        <v>0</v>
      </c>
      <c r="U98" s="38">
        <f t="shared" si="26"/>
        <v>9.1074678495914885E-3</v>
      </c>
      <c r="V98" s="11">
        <f t="shared" si="24"/>
        <v>1.1765236650871591E-2</v>
      </c>
      <c r="W98" s="28"/>
      <c r="X98" s="36">
        <v>40888</v>
      </c>
      <c r="Y98" s="38">
        <f t="shared" si="32"/>
        <v>-3.6704412338931509E-3</v>
      </c>
      <c r="Z98" s="38">
        <f t="shared" si="32"/>
        <v>5.597475724383294E-3</v>
      </c>
      <c r="AA98" s="38">
        <f t="shared" si="32"/>
        <v>1.5588775755501769E-3</v>
      </c>
      <c r="AB98" s="38">
        <f t="shared" si="32"/>
        <v>-2.9651940471623339E-3</v>
      </c>
      <c r="AC98" s="38">
        <f t="shared" si="32"/>
        <v>8.4290429892786792E-3</v>
      </c>
      <c r="AD98" s="38">
        <f t="shared" si="32"/>
        <v>2.3551996587183321E-3</v>
      </c>
      <c r="AE98" s="38">
        <f t="shared" si="32"/>
        <v>7.0557259639776326E-3</v>
      </c>
      <c r="AF98" s="38">
        <f t="shared" si="32"/>
        <v>5.2145044427855947E-3</v>
      </c>
      <c r="AG98" s="38">
        <f t="shared" si="32"/>
        <v>1.908381296894968E-3</v>
      </c>
      <c r="AH98" s="38">
        <f t="shared" si="32"/>
        <v>-1.8783067818252143E-3</v>
      </c>
      <c r="AI98" s="38">
        <f t="shared" si="32"/>
        <v>3.3282496966975973E-3</v>
      </c>
      <c r="AJ98" s="28"/>
      <c r="AK98" s="36">
        <v>40692</v>
      </c>
      <c r="AL98" s="38">
        <f t="shared" si="33"/>
        <v>2.718338328570491E-3</v>
      </c>
      <c r="AM98" s="38">
        <f t="shared" si="33"/>
        <v>-5.7271103543147239E-3</v>
      </c>
      <c r="AN98" s="38">
        <f t="shared" si="33"/>
        <v>-9.8559228923089659E-4</v>
      </c>
      <c r="AO98" s="38">
        <f t="shared" si="33"/>
        <v>-9.3969948414818205E-6</v>
      </c>
      <c r="AP98" s="38">
        <f t="shared" si="33"/>
        <v>7.6727027113684411E-4</v>
      </c>
      <c r="AQ98" s="38">
        <f t="shared" si="33"/>
        <v>-1.837622543782613E-3</v>
      </c>
      <c r="AR98" s="38">
        <f t="shared" si="33"/>
        <v>-1.875300887829168E-4</v>
      </c>
      <c r="AS98" s="38">
        <f t="shared" si="33"/>
        <v>4.6258234585381253E-3</v>
      </c>
      <c r="AT98" s="38">
        <f t="shared" si="33"/>
        <v>-1.593008764178117E-3</v>
      </c>
      <c r="AU98" s="38">
        <f t="shared" si="33"/>
        <v>2.3909219109483938E-3</v>
      </c>
      <c r="AV98" s="38">
        <f t="shared" si="33"/>
        <v>-6.0805906129817984E-4</v>
      </c>
    </row>
    <row r="99" spans="1:48" x14ac:dyDescent="0.35">
      <c r="A99" s="2">
        <v>40132</v>
      </c>
      <c r="B99" s="1">
        <v>2.432363232909451E-2</v>
      </c>
      <c r="C99" s="1">
        <v>4.954527135759168E-3</v>
      </c>
      <c r="D99" s="1">
        <v>-2.3589317432755048E-3</v>
      </c>
      <c r="E99" s="1">
        <v>-5.0647820965843424E-3</v>
      </c>
      <c r="F99" s="1">
        <v>-8.3688004252128519E-3</v>
      </c>
      <c r="G99" s="1">
        <v>-2.3384499417530291E-3</v>
      </c>
      <c r="H99" s="1">
        <v>-8.2890976775651382E-4</v>
      </c>
      <c r="I99" s="1">
        <v>4.4211337102995074E-3</v>
      </c>
      <c r="J99" s="16">
        <f>HLOOKUP($J$2,'Weekly Returns (strats)'!$D$1:$F$751,'Weekly Returns (strats)'!$A98,FALSE)</f>
        <v>3.9067126234746397E-3</v>
      </c>
      <c r="K99" s="1">
        <f>SUMPRODUCT(B99:J99,'Weekly Analysis'!$C$47:$K$47)</f>
        <v>2.3739100988572376E-2</v>
      </c>
      <c r="L99" s="1">
        <f t="array" ref="L99">SUMPRODUCT(C99:J99,'Weekly Analysis'!$D$48:$K$48)</f>
        <v>-1.0855582038268195E-3</v>
      </c>
      <c r="N99" s="16">
        <f t="shared" si="22"/>
        <v>0.88868192340267971</v>
      </c>
      <c r="O99" s="11">
        <f>(N98-MAX(N$3:$N98))/MAX(N$3:$N98)</f>
        <v>-0.14877058456536399</v>
      </c>
      <c r="P99" s="11">
        <f t="shared" si="25"/>
        <v>5.5695531333685988E-3</v>
      </c>
      <c r="Q99" s="11">
        <f t="shared" si="29"/>
        <v>0.10449364978439091</v>
      </c>
      <c r="S99" s="1">
        <f t="shared" si="23"/>
        <v>1.2183528379399802</v>
      </c>
      <c r="T99" s="11">
        <f>(S98-MAX($S$3:$S98))/MAX(S$3:$S98)</f>
        <v>0</v>
      </c>
      <c r="U99" s="38">
        <f t="shared" si="26"/>
        <v>5.6727999005148355E-3</v>
      </c>
      <c r="V99" s="11">
        <f t="shared" si="24"/>
        <v>1.0064620632879384E-2</v>
      </c>
      <c r="W99" s="28"/>
      <c r="X99" s="36">
        <v>40895</v>
      </c>
      <c r="Y99" s="38">
        <f t="shared" si="32"/>
        <v>-3.3861106756544863E-2</v>
      </c>
      <c r="Z99" s="38">
        <f t="shared" si="32"/>
        <v>-2.343998660624769E-2</v>
      </c>
      <c r="AA99" s="38">
        <f t="shared" si="32"/>
        <v>-4.4561858563898493E-3</v>
      </c>
      <c r="AB99" s="38">
        <f t="shared" si="32"/>
        <v>1.104231166150638E-2</v>
      </c>
      <c r="AC99" s="38">
        <f t="shared" si="32"/>
        <v>-8.9367152697213178E-3</v>
      </c>
      <c r="AD99" s="38">
        <f t="shared" si="32"/>
        <v>7.9799968080007666E-4</v>
      </c>
      <c r="AE99" s="38">
        <f t="shared" si="32"/>
        <v>1.6186325027499619E-2</v>
      </c>
      <c r="AF99" s="38">
        <f t="shared" si="32"/>
        <v>8.16983817878425E-4</v>
      </c>
      <c r="AG99" s="38">
        <f t="shared" si="32"/>
        <v>5.4313929808820216E-3</v>
      </c>
      <c r="AH99" s="38">
        <f t="shared" si="32"/>
        <v>-3.5286288394156824E-2</v>
      </c>
      <c r="AI99" s="38">
        <f t="shared" si="32"/>
        <v>-2.6467658984222174E-3</v>
      </c>
      <c r="AJ99" s="28"/>
      <c r="AK99" s="36">
        <v>40727</v>
      </c>
      <c r="AL99" s="38">
        <f t="shared" si="33"/>
        <v>5.1721633008862337E-2</v>
      </c>
      <c r="AM99" s="38">
        <f t="shared" si="33"/>
        <v>-2.5532916483314021E-3</v>
      </c>
      <c r="AN99" s="38">
        <f t="shared" si="33"/>
        <v>-4.4974555491208426E-3</v>
      </c>
      <c r="AO99" s="38">
        <f t="shared" si="33"/>
        <v>-1.671905861407097E-2</v>
      </c>
      <c r="AP99" s="38">
        <f t="shared" si="33"/>
        <v>-5.9844524176997701E-3</v>
      </c>
      <c r="AQ99" s="38">
        <f t="shared" si="33"/>
        <v>-1.880428875796758E-3</v>
      </c>
      <c r="AR99" s="38">
        <f t="shared" si="33"/>
        <v>-6.9307006349959011E-3</v>
      </c>
      <c r="AS99" s="38">
        <f t="shared" si="33"/>
        <v>9.4169391577514361E-4</v>
      </c>
      <c r="AT99" s="38">
        <f t="shared" si="33"/>
        <v>-5.0698860868392259E-3</v>
      </c>
      <c r="AU99" s="38">
        <f t="shared" si="33"/>
        <v>4.8945865679732074E-2</v>
      </c>
      <c r="AV99" s="38">
        <f t="shared" si="33"/>
        <v>-5.1549964683847704E-3</v>
      </c>
    </row>
    <row r="100" spans="1:48" x14ac:dyDescent="0.35">
      <c r="A100" s="2">
        <v>40139</v>
      </c>
      <c r="B100" s="1">
        <v>-8.6652224629227836E-3</v>
      </c>
      <c r="C100" s="1">
        <v>-1.483517253950684E-3</v>
      </c>
      <c r="D100" s="1">
        <v>-1.9455349764876399E-3</v>
      </c>
      <c r="E100" s="1">
        <v>1.311344036572182E-3</v>
      </c>
      <c r="F100" s="1">
        <v>5.6293232101645944E-3</v>
      </c>
      <c r="G100" s="1">
        <v>1.141915154845297E-3</v>
      </c>
      <c r="H100" s="1">
        <v>3.5620972449712518E-3</v>
      </c>
      <c r="I100" s="1">
        <v>2.4110070836231841E-3</v>
      </c>
      <c r="J100" s="16">
        <f>HLOOKUP($J$2,'Weekly Returns (strats)'!$D$1:$F$751,'Weekly Returns (strats)'!$A99,FALSE)</f>
        <v>6.4808732138279526E-3</v>
      </c>
      <c r="K100" s="1">
        <f>SUMPRODUCT(B100:J100,'Weekly Analysis'!$C$47:$K$47)</f>
        <v>-7.8414444299380291E-3</v>
      </c>
      <c r="L100" s="1">
        <f t="array" ref="L100">SUMPRODUCT(C100:J100,'Weekly Analysis'!$D$48:$K$48)</f>
        <v>1.5298734898288304E-3</v>
      </c>
      <c r="N100" s="16">
        <f t="shared" si="22"/>
        <v>0.88171337348442713</v>
      </c>
      <c r="O100" s="11">
        <f>(N99-MAX(N$3:$N99))/MAX(N$3:$N99)</f>
        <v>-0.12856316350791783</v>
      </c>
      <c r="P100" s="11">
        <f t="shared" si="25"/>
        <v>-1.4446808677902601E-3</v>
      </c>
      <c r="Q100" s="11">
        <f t="shared" si="29"/>
        <v>8.2661734738073367E-2</v>
      </c>
      <c r="S100" s="1">
        <f t="shared" si="23"/>
        <v>1.2202167636480021</v>
      </c>
      <c r="T100" s="11">
        <f>(S99-MAX($S$3:$S99))/MAX(S$3:$S99)</f>
        <v>-1.0855582038267763E-3</v>
      </c>
      <c r="U100" s="38">
        <f t="shared" si="26"/>
        <v>5.7203489404868968E-3</v>
      </c>
      <c r="V100" s="11">
        <f t="shared" si="24"/>
        <v>1.3691309398903062E-2</v>
      </c>
      <c r="W100" s="28"/>
      <c r="X100" s="36">
        <v>40909</v>
      </c>
      <c r="Y100" s="38">
        <f t="shared" si="32"/>
        <v>-9.4443569966951024E-4</v>
      </c>
      <c r="Z100" s="38">
        <f t="shared" si="32"/>
        <v>-4.9281524745692362E-4</v>
      </c>
      <c r="AA100" s="38">
        <f t="shared" si="32"/>
        <v>1.777908867832689E-4</v>
      </c>
      <c r="AB100" s="38">
        <f t="shared" si="32"/>
        <v>6.930201631412114E-4</v>
      </c>
      <c r="AC100" s="38">
        <f t="shared" si="32"/>
        <v>4.0968731839670872E-3</v>
      </c>
      <c r="AD100" s="38">
        <f t="shared" si="32"/>
        <v>9.7478842660292386E-4</v>
      </c>
      <c r="AE100" s="38">
        <f t="shared" si="32"/>
        <v>2.081625602613046E-3</v>
      </c>
      <c r="AF100" s="38">
        <f t="shared" si="32"/>
        <v>4.1807479899405031E-3</v>
      </c>
      <c r="AG100" s="38">
        <f t="shared" si="32"/>
        <v>8.8810490347792648E-3</v>
      </c>
      <c r="AH100" s="38">
        <f t="shared" si="32"/>
        <v>1.8139384207793463E-4</v>
      </c>
      <c r="AI100" s="38">
        <f t="shared" si="32"/>
        <v>2.0908262918166829E-3</v>
      </c>
      <c r="AJ100" s="28"/>
      <c r="AK100" s="36">
        <v>40734</v>
      </c>
      <c r="AL100" s="38">
        <f t="shared" si="33"/>
        <v>7.5977344937139257E-4</v>
      </c>
      <c r="AM100" s="38">
        <f t="shared" si="33"/>
        <v>2.9753507579499679E-5</v>
      </c>
      <c r="AN100" s="38">
        <f t="shared" si="33"/>
        <v>-3.0059553279615511E-5</v>
      </c>
      <c r="AO100" s="38">
        <f t="shared" si="33"/>
        <v>-1.1033780342893931E-3</v>
      </c>
      <c r="AP100" s="38">
        <f t="shared" si="33"/>
        <v>2.2486778132558252E-2</v>
      </c>
      <c r="AQ100" s="38">
        <f t="shared" si="33"/>
        <v>1.6506356243464191E-3</v>
      </c>
      <c r="AR100" s="38">
        <f t="shared" si="33"/>
        <v>2.346875961834582E-3</v>
      </c>
      <c r="AS100" s="38">
        <f t="shared" si="33"/>
        <v>3.1746934905974022E-4</v>
      </c>
      <c r="AT100" s="38">
        <f t="shared" si="33"/>
        <v>2.6025793367121519E-3</v>
      </c>
      <c r="AU100" s="38">
        <f t="shared" si="33"/>
        <v>2.7006728952536792E-3</v>
      </c>
      <c r="AV100" s="38">
        <f t="shared" si="33"/>
        <v>3.6045275423528169E-3</v>
      </c>
    </row>
    <row r="101" spans="1:48" x14ac:dyDescent="0.35">
      <c r="A101" s="2">
        <v>40146</v>
      </c>
      <c r="B101" s="1">
        <v>-3.7821482602118368E-3</v>
      </c>
      <c r="C101" s="1">
        <v>4.9804899603800301E-4</v>
      </c>
      <c r="D101" s="1">
        <v>-2.3134235925980069E-3</v>
      </c>
      <c r="E101" s="1">
        <v>-2.5464962939369951E-4</v>
      </c>
      <c r="F101" s="1">
        <v>-1.106959862722981E-2</v>
      </c>
      <c r="G101" s="1">
        <v>-6.5692429076189551E-3</v>
      </c>
      <c r="H101" s="1">
        <v>1.882029372647587E-3</v>
      </c>
      <c r="I101" s="1">
        <v>-2.0950466534139789E-3</v>
      </c>
      <c r="J101" s="16">
        <f>HLOOKUP($J$2,'Weekly Returns (strats)'!$D$1:$F$751,'Weekly Returns (strats)'!$A100,FALSE)</f>
        <v>-2.4616142137505741E-3</v>
      </c>
      <c r="K101" s="1">
        <f>SUMPRODUCT(B101:J101,'Weekly Analysis'!$C$47:$K$47)</f>
        <v>-5.5623458045256317E-3</v>
      </c>
      <c r="L101" s="1">
        <f t="array" ref="L101">SUMPRODUCT(C101:J101,'Weekly Analysis'!$D$48:$K$48)</f>
        <v>-3.3060811537256197E-3</v>
      </c>
      <c r="N101" s="16">
        <f t="shared" si="22"/>
        <v>0.87680897880063191</v>
      </c>
      <c r="O101" s="11">
        <f>(N100-MAX(N$3:$N100))/MAX(N$3:$N100)</f>
        <v>-0.1353964870354715</v>
      </c>
      <c r="P101" s="11">
        <f t="shared" si="25"/>
        <v>3.5157249739954821E-2</v>
      </c>
      <c r="Q101" s="11">
        <f t="shared" si="29"/>
        <v>6.1729086367461328E-2</v>
      </c>
      <c r="S101" s="1">
        <f t="shared" si="23"/>
        <v>1.2161826280022454</v>
      </c>
      <c r="T101" s="11">
        <f>(S100-MAX($S$3:$S100))/MAX(S$3:$S100)</f>
        <v>0</v>
      </c>
      <c r="U101" s="38">
        <f t="shared" si="26"/>
        <v>-1.3626337851777581E-3</v>
      </c>
      <c r="V101" s="11">
        <f t="shared" si="24"/>
        <v>7.0497267633369276E-3</v>
      </c>
      <c r="W101" s="28"/>
      <c r="X101" s="36">
        <v>40951</v>
      </c>
      <c r="Y101" s="38">
        <f t="shared" si="32"/>
        <v>-3.4075255564416369E-3</v>
      </c>
      <c r="Z101" s="38">
        <f t="shared" si="32"/>
        <v>1.095501609861271E-2</v>
      </c>
      <c r="AA101" s="38">
        <f t="shared" si="32"/>
        <v>1.5111913857146499E-3</v>
      </c>
      <c r="AB101" s="38">
        <f t="shared" si="32"/>
        <v>-1.140476549540304E-3</v>
      </c>
      <c r="AC101" s="38">
        <f t="shared" si="32"/>
        <v>4.4869541866970567E-3</v>
      </c>
      <c r="AD101" s="38">
        <f t="shared" si="32"/>
        <v>-1.477117861695687E-3</v>
      </c>
      <c r="AE101" s="38">
        <f t="shared" si="32"/>
        <v>6.6687671975738114E-3</v>
      </c>
      <c r="AF101" s="38">
        <f t="shared" si="32"/>
        <v>4.8511728743441118E-3</v>
      </c>
      <c r="AG101" s="38">
        <f t="shared" si="32"/>
        <v>7.5474305852478718E-3</v>
      </c>
      <c r="AH101" s="38">
        <f t="shared" si="32"/>
        <v>-1.4840297816278989E-3</v>
      </c>
      <c r="AI101" s="38">
        <f t="shared" si="32"/>
        <v>3.5722064389397982E-3</v>
      </c>
      <c r="AJ101" s="28"/>
      <c r="AK101" s="36">
        <v>40748</v>
      </c>
      <c r="AL101" s="38">
        <f t="shared" si="33"/>
        <v>2.5769556622423199E-2</v>
      </c>
      <c r="AM101" s="38">
        <f t="shared" si="33"/>
        <v>-2.3642859039539892E-3</v>
      </c>
      <c r="AN101" s="38">
        <f t="shared" si="33"/>
        <v>-6.1508921306135944E-3</v>
      </c>
      <c r="AO101" s="38">
        <f t="shared" si="33"/>
        <v>-4.733271226792235E-3</v>
      </c>
      <c r="AP101" s="38">
        <f t="shared" si="33"/>
        <v>-4.021284588035445E-3</v>
      </c>
      <c r="AQ101" s="38">
        <f t="shared" si="33"/>
        <v>-2.0824152560676712E-3</v>
      </c>
      <c r="AR101" s="38">
        <f t="shared" si="33"/>
        <v>5.7450849747109345E-4</v>
      </c>
      <c r="AS101" s="38">
        <f t="shared" si="33"/>
        <v>1.3307705706477879E-3</v>
      </c>
      <c r="AT101" s="38">
        <f t="shared" si="33"/>
        <v>-1.005627273237897E-2</v>
      </c>
      <c r="AU101" s="38">
        <f t="shared" si="33"/>
        <v>2.388927886786241E-2</v>
      </c>
      <c r="AV101" s="38">
        <f t="shared" si="33"/>
        <v>-3.4919444013271793E-3</v>
      </c>
    </row>
    <row r="102" spans="1:48" x14ac:dyDescent="0.35">
      <c r="A102" s="2">
        <v>40153</v>
      </c>
      <c r="B102" s="1">
        <v>2.4466379819455101E-2</v>
      </c>
      <c r="C102" s="1">
        <v>-5.5207261158418675E-4</v>
      </c>
      <c r="D102" s="1">
        <v>-1.307286476542102E-3</v>
      </c>
      <c r="E102" s="1">
        <v>-3.3476761851047861E-3</v>
      </c>
      <c r="F102" s="1">
        <v>2.813736336300984E-2</v>
      </c>
      <c r="G102" s="1">
        <v>8.0111880384674539E-3</v>
      </c>
      <c r="H102" s="1">
        <v>8.779458041094923E-4</v>
      </c>
      <c r="I102" s="1">
        <v>-4.9699965203897634E-4</v>
      </c>
      <c r="J102" s="16">
        <f>HLOOKUP($J$2,'Weekly Returns (strats)'!$D$1:$F$751,'Weekly Returns (strats)'!$A101,FALSE)</f>
        <v>-6.6643167507400847E-3</v>
      </c>
      <c r="K102" s="1">
        <f>SUMPRODUCT(B102:J102,'Weekly Analysis'!$C$47:$K$47)</f>
        <v>2.6543689275818877E-2</v>
      </c>
      <c r="L102" s="1">
        <f t="array" ref="L102">SUMPRODUCT(C102:J102,'Weekly Analysis'!$D$48:$K$48)</f>
        <v>3.8578604189612922E-3</v>
      </c>
      <c r="N102" s="16">
        <f t="shared" si="22"/>
        <v>0.9000827238881639</v>
      </c>
      <c r="O102" s="11">
        <f>(N101-MAX(N$3:$N101))/MAX(N$3:$N101)</f>
        <v>-0.14020571075838784</v>
      </c>
      <c r="P102" s="11">
        <f t="shared" si="25"/>
        <v>3.6872534821535519E-2</v>
      </c>
      <c r="Q102" s="11">
        <f t="shared" si="29"/>
        <v>0.10592974151713763</v>
      </c>
      <c r="S102" s="1">
        <f t="shared" si="23"/>
        <v>1.2208744908250435</v>
      </c>
      <c r="T102" s="11">
        <f>(S101-MAX($S$3:$S101))/MAX(S$3:$S101)</f>
        <v>-3.3060811537256127E-3</v>
      </c>
      <c r="U102" s="38">
        <f t="shared" si="26"/>
        <v>9.8191798668789687E-4</v>
      </c>
      <c r="V102" s="11">
        <f t="shared" si="24"/>
        <v>1.0989036124245066E-2</v>
      </c>
      <c r="W102" s="28"/>
      <c r="X102" s="36">
        <v>40979</v>
      </c>
      <c r="Y102" s="38">
        <f t="shared" si="32"/>
        <v>-6.3084774595975057E-3</v>
      </c>
      <c r="Z102" s="38">
        <f t="shared" si="32"/>
        <v>-1.801313662027404E-3</v>
      </c>
      <c r="AA102" s="38">
        <f t="shared" si="32"/>
        <v>-1.522780951845548E-3</v>
      </c>
      <c r="AB102" s="38">
        <f t="shared" si="32"/>
        <v>-9.4459033117333391E-4</v>
      </c>
      <c r="AC102" s="38">
        <f t="shared" si="32"/>
        <v>-2.2048882017886049E-2</v>
      </c>
      <c r="AD102" s="38">
        <f t="shared" si="32"/>
        <v>7.8906530830646915E-5</v>
      </c>
      <c r="AE102" s="38">
        <f t="shared" si="32"/>
        <v>-4.7705069764780728E-4</v>
      </c>
      <c r="AF102" s="38">
        <f t="shared" si="32"/>
        <v>-1.095593266182693E-4</v>
      </c>
      <c r="AG102" s="38">
        <f t="shared" si="32"/>
        <v>1.184563506714476E-3</v>
      </c>
      <c r="AH102" s="38">
        <f t="shared" si="32"/>
        <v>-8.3281617609618185E-3</v>
      </c>
      <c r="AI102" s="38">
        <f t="shared" si="32"/>
        <v>-3.7508422739622937E-3</v>
      </c>
      <c r="AJ102" s="28"/>
      <c r="AK102" s="36">
        <v>40783</v>
      </c>
      <c r="AL102" s="38">
        <f t="shared" si="33"/>
        <v>2.504091653027829E-2</v>
      </c>
      <c r="AM102" s="38">
        <f t="shared" si="33"/>
        <v>1.5904568735204409E-2</v>
      </c>
      <c r="AN102" s="38">
        <f t="shared" si="33"/>
        <v>5.4056964922368778E-3</v>
      </c>
      <c r="AO102" s="38">
        <f t="shared" si="33"/>
        <v>-7.8479740532638731E-3</v>
      </c>
      <c r="AP102" s="38">
        <f t="shared" si="33"/>
        <v>-4.0717015687962476E-3</v>
      </c>
      <c r="AQ102" s="38">
        <f t="shared" si="33"/>
        <v>-3.413091901990462E-3</v>
      </c>
      <c r="AR102" s="38">
        <f t="shared" si="33"/>
        <v>3.3828782709446341E-3</v>
      </c>
      <c r="AS102" s="38">
        <f t="shared" si="33"/>
        <v>9.3788003911094986E-3</v>
      </c>
      <c r="AT102" s="38">
        <f t="shared" si="33"/>
        <v>-6.248190100805906E-3</v>
      </c>
      <c r="AU102" s="38">
        <f t="shared" si="33"/>
        <v>2.6150866279116187E-2</v>
      </c>
      <c r="AV102" s="38">
        <f t="shared" si="33"/>
        <v>2.0613352478418031E-3</v>
      </c>
    </row>
    <row r="103" spans="1:48" x14ac:dyDescent="0.35">
      <c r="A103" s="2">
        <v>40160</v>
      </c>
      <c r="B103" s="1">
        <v>-1.111751626451463E-2</v>
      </c>
      <c r="C103" s="1">
        <v>-1.0551347707633549E-3</v>
      </c>
      <c r="D103" s="1">
        <v>-6.1069874114294542E-4</v>
      </c>
      <c r="E103" s="1">
        <v>6.3892514535535128E-4</v>
      </c>
      <c r="F103" s="1">
        <v>2.0258657153972539E-2</v>
      </c>
      <c r="G103" s="1">
        <v>5.9092544062488983E-4</v>
      </c>
      <c r="H103" s="1">
        <v>1.8163027959805511E-4</v>
      </c>
      <c r="I103" s="1">
        <v>4.0256392496227367E-3</v>
      </c>
      <c r="J103" s="16">
        <f>HLOOKUP($J$2,'Weekly Returns (strats)'!$D$1:$F$751,'Weekly Returns (strats)'!$A102,FALSE)</f>
        <v>5.4613133694569882E-3</v>
      </c>
      <c r="K103" s="1">
        <f>SUMPRODUCT(B103:J103,'Weekly Analysis'!$C$47:$K$47)</f>
        <v>-9.0812314147445151E-3</v>
      </c>
      <c r="L103" s="1">
        <f t="array" ref="L103">SUMPRODUCT(C103:J103,'Weekly Analysis'!$D$48:$K$48)</f>
        <v>3.781671863858783E-3</v>
      </c>
      <c r="N103" s="16">
        <f t="shared" si="22"/>
        <v>0.89190886438012196</v>
      </c>
      <c r="O103" s="11">
        <f>(N102-MAX(N$3:$N102))/MAX(N$3:$N102)</f>
        <v>-0.11738359830363498</v>
      </c>
      <c r="P103" s="11">
        <f t="shared" si="25"/>
        <v>3.6311540636346784E-3</v>
      </c>
      <c r="Q103" s="11">
        <f t="shared" si="29"/>
        <v>5.1801350066196239E-2</v>
      </c>
      <c r="S103" s="1">
        <f t="shared" si="23"/>
        <v>1.2254914375362995</v>
      </c>
      <c r="T103" s="11">
        <f>(S102-MAX($S$3:$S102))/MAX(S$3:$S102)</f>
        <v>0</v>
      </c>
      <c r="U103" s="38">
        <f t="shared" si="26"/>
        <v>5.8592218723678702E-3</v>
      </c>
      <c r="V103" s="11">
        <f t="shared" si="24"/>
        <v>1.4822506399410962E-2</v>
      </c>
      <c r="W103" s="28"/>
      <c r="X103" s="36">
        <v>40993</v>
      </c>
      <c r="Y103" s="38">
        <f t="shared" ref="Y103:AI112" si="34">VLOOKUP($X103,$A$3:$L$751,Y$1,FALSE)</f>
        <v>-1.0697056561560499E-2</v>
      </c>
      <c r="Z103" s="38">
        <f t="shared" si="34"/>
        <v>-9.52281964000945E-3</v>
      </c>
      <c r="AA103" s="38">
        <f t="shared" si="34"/>
        <v>-4.4642857142851428E-4</v>
      </c>
      <c r="AB103" s="38">
        <f t="shared" si="34"/>
        <v>1.2900043632502189E-3</v>
      </c>
      <c r="AC103" s="38">
        <f t="shared" si="34"/>
        <v>2.7932439922911619E-3</v>
      </c>
      <c r="AD103" s="38">
        <f t="shared" si="34"/>
        <v>-2.0082425258449721E-4</v>
      </c>
      <c r="AE103" s="38">
        <f t="shared" si="34"/>
        <v>1.235447702360282E-2</v>
      </c>
      <c r="AF103" s="38">
        <f t="shared" si="34"/>
        <v>4.1491626810179483E-3</v>
      </c>
      <c r="AG103" s="38">
        <f t="shared" si="34"/>
        <v>-2.1760520498194098E-3</v>
      </c>
      <c r="AH103" s="38">
        <f t="shared" si="34"/>
        <v>-1.0700800818431984E-2</v>
      </c>
      <c r="AI103" s="38">
        <f t="shared" si="34"/>
        <v>-6.9536199041802876E-6</v>
      </c>
      <c r="AJ103" s="28"/>
      <c r="AK103" s="36">
        <v>40790</v>
      </c>
      <c r="AL103" s="38">
        <f t="shared" ref="AL103:AV112" si="35">VLOOKUP($AK103,$A$3:$L$751,AL$1,FALSE)</f>
        <v>1.580712118792893E-2</v>
      </c>
      <c r="AM103" s="38">
        <f t="shared" si="35"/>
        <v>-6.7821226508107957E-3</v>
      </c>
      <c r="AN103" s="38">
        <f t="shared" si="35"/>
        <v>-1.106596889650646E-2</v>
      </c>
      <c r="AO103" s="38">
        <f t="shared" si="35"/>
        <v>4.9725588419462508E-3</v>
      </c>
      <c r="AP103" s="38">
        <f t="shared" si="35"/>
        <v>-1.37747278247472E-3</v>
      </c>
      <c r="AQ103" s="38">
        <f t="shared" si="35"/>
        <v>-8.1113234074747798E-4</v>
      </c>
      <c r="AR103" s="38">
        <f t="shared" si="35"/>
        <v>-8.4254837296038332E-4</v>
      </c>
      <c r="AS103" s="38">
        <f t="shared" si="35"/>
        <v>5.382947523906001E-3</v>
      </c>
      <c r="AT103" s="38">
        <f t="shared" si="35"/>
        <v>-7.6843520797120757E-4</v>
      </c>
      <c r="AU103" s="38">
        <f t="shared" si="35"/>
        <v>1.4803849093618199E-2</v>
      </c>
      <c r="AV103" s="38">
        <f t="shared" si="35"/>
        <v>-1.8632196037199312E-3</v>
      </c>
    </row>
    <row r="104" spans="1:48" x14ac:dyDescent="0.35">
      <c r="A104" s="2">
        <v>40167</v>
      </c>
      <c r="B104" s="1">
        <v>-1.1409060626249251E-2</v>
      </c>
      <c r="C104" s="1">
        <v>-7.3309509148693497E-3</v>
      </c>
      <c r="D104" s="1">
        <v>-1.9642790060899751E-3</v>
      </c>
      <c r="E104" s="1">
        <v>1.9429165640478809E-3</v>
      </c>
      <c r="F104" s="1">
        <v>4.1799115427843762E-3</v>
      </c>
      <c r="G104" s="1">
        <v>1.1469165917747941E-3</v>
      </c>
      <c r="H104" s="1">
        <v>6.2911497361208824E-3</v>
      </c>
      <c r="I104" s="1">
        <v>5.342156971751777E-3</v>
      </c>
      <c r="J104" s="16">
        <f>HLOOKUP($J$2,'Weekly Returns (strats)'!$D$1:$F$751,'Weekly Returns (strats)'!$A103,FALSE)</f>
        <v>3.9065407080094428E-3</v>
      </c>
      <c r="K104" s="1">
        <f>SUMPRODUCT(B104:J104,'Weekly Analysis'!$C$47:$K$47)</f>
        <v>-1.0920471411948334E-2</v>
      </c>
      <c r="L104" s="1">
        <f t="array" ref="L104">SUMPRODUCT(C104:J104,'Weekly Analysis'!$D$48:$K$48)</f>
        <v>9.0737996941599305E-4</v>
      </c>
      <c r="N104" s="16">
        <f t="shared" si="22"/>
        <v>0.88216879912459556</v>
      </c>
      <c r="O104" s="11">
        <f>(N103-MAX(N$3:$N103))/MAX(N$3:$N103)</f>
        <v>-0.12539884209788871</v>
      </c>
      <c r="P104" s="11">
        <f t="shared" si="25"/>
        <v>5.1652345746844297E-4</v>
      </c>
      <c r="Q104" s="11">
        <f t="shared" si="29"/>
        <v>1.8934502693520372E-2</v>
      </c>
      <c r="S104" s="1">
        <f t="shared" si="23"/>
        <v>1.2266034239194106</v>
      </c>
      <c r="T104" s="11">
        <f>(S103-MAX($S$3:$S103))/MAX(S$3:$S103)</f>
        <v>0</v>
      </c>
      <c r="U104" s="38">
        <f t="shared" si="26"/>
        <v>5.2340374773369724E-3</v>
      </c>
      <c r="V104" s="11">
        <f t="shared" si="24"/>
        <v>1.2723667367903202E-2</v>
      </c>
      <c r="W104" s="28"/>
      <c r="X104" s="36">
        <v>41007</v>
      </c>
      <c r="Y104" s="38">
        <f t="shared" si="34"/>
        <v>-1.450602070276741E-2</v>
      </c>
      <c r="Z104" s="38">
        <f t="shared" si="34"/>
        <v>-4.4817010198761047E-5</v>
      </c>
      <c r="AA104" s="38">
        <f t="shared" si="34"/>
        <v>-1.7160863614251731E-4</v>
      </c>
      <c r="AB104" s="38">
        <f t="shared" si="34"/>
        <v>1.574788209959044E-3</v>
      </c>
      <c r="AC104" s="38">
        <f t="shared" si="34"/>
        <v>8.1542274694151543E-3</v>
      </c>
      <c r="AD104" s="38">
        <f t="shared" si="34"/>
        <v>1.39879703455037E-3</v>
      </c>
      <c r="AE104" s="38">
        <f t="shared" si="34"/>
        <v>-2.103843097660874E-3</v>
      </c>
      <c r="AF104" s="38">
        <f t="shared" si="34"/>
        <v>4.3434961374666509E-4</v>
      </c>
      <c r="AG104" s="38">
        <f t="shared" si="34"/>
        <v>-2.735382830024613E-3</v>
      </c>
      <c r="AH104" s="38">
        <f t="shared" si="34"/>
        <v>-1.3782237446393038E-2</v>
      </c>
      <c r="AI104" s="38">
        <f t="shared" si="34"/>
        <v>1.3441689046952575E-3</v>
      </c>
      <c r="AJ104" s="28"/>
      <c r="AK104" s="36">
        <v>40804</v>
      </c>
      <c r="AL104" s="38">
        <f t="shared" si="35"/>
        <v>2.9672384358995219E-2</v>
      </c>
      <c r="AM104" s="38">
        <f t="shared" si="35"/>
        <v>7.2211756070132971E-3</v>
      </c>
      <c r="AN104" s="38">
        <f t="shared" si="35"/>
        <v>-2.5139609371589429E-3</v>
      </c>
      <c r="AO104" s="38">
        <f t="shared" si="35"/>
        <v>-1.0015882196333091E-2</v>
      </c>
      <c r="AP104" s="38">
        <f t="shared" si="35"/>
        <v>2.994316969040811E-3</v>
      </c>
      <c r="AQ104" s="38">
        <f t="shared" si="35"/>
        <v>1.0129339686861799E-2</v>
      </c>
      <c r="AR104" s="38">
        <f t="shared" si="35"/>
        <v>-4.5580359346857344E-3</v>
      </c>
      <c r="AS104" s="38">
        <f t="shared" si="35"/>
        <v>7.7636649602732533E-3</v>
      </c>
      <c r="AT104" s="38">
        <f t="shared" si="35"/>
        <v>7.1984689022184254E-3</v>
      </c>
      <c r="AU104" s="38">
        <f t="shared" si="35"/>
        <v>3.1011606614598695E-2</v>
      </c>
      <c r="AV104" s="38">
        <f t="shared" si="35"/>
        <v>2.4871270461207383E-3</v>
      </c>
    </row>
    <row r="105" spans="1:48" x14ac:dyDescent="0.35">
      <c r="A105" s="2">
        <v>40174</v>
      </c>
      <c r="B105" s="1">
        <v>2.476623704826908E-2</v>
      </c>
      <c r="C105" s="1">
        <v>-3.9625703740980836E-3</v>
      </c>
      <c r="D105" s="1">
        <v>-1.5055932790315469E-3</v>
      </c>
      <c r="E105" s="1">
        <v>-3.2865388467072649E-3</v>
      </c>
      <c r="F105" s="1">
        <v>7.1571179477455064E-3</v>
      </c>
      <c r="G105" s="1">
        <v>-2.51348647932359E-3</v>
      </c>
      <c r="H105" s="1">
        <v>-2.4131544194999628E-3</v>
      </c>
      <c r="I105" s="1">
        <v>7.6703307428647172E-3</v>
      </c>
      <c r="J105" s="16">
        <f>HLOOKUP($J$2,'Weekly Returns (strats)'!$D$1:$F$751,'Weekly Returns (strats)'!$A104,FALSE)</f>
        <v>-3.1097993766626701E-3</v>
      </c>
      <c r="K105" s="1">
        <f>SUMPRODUCT(B105:J105,'Weekly Analysis'!$C$47:$K$47)</f>
        <v>2.4845058055844887E-2</v>
      </c>
      <c r="L105" s="1">
        <f t="array" ref="L105">SUMPRODUCT(C105:J105,'Weekly Analysis'!$D$48:$K$48)</f>
        <v>1.4638187121221799E-4</v>
      </c>
      <c r="N105" s="16">
        <f t="shared" si="22"/>
        <v>0.90408633415390105</v>
      </c>
      <c r="O105" s="11">
        <f>(N104-MAX(N$3:$N104))/MAX(N$3:$N104)</f>
        <v>-0.1349498990396156</v>
      </c>
      <c r="P105" s="11">
        <f t="shared" si="25"/>
        <v>3.1109803860107865E-2</v>
      </c>
      <c r="Q105" s="11">
        <f t="shared" si="29"/>
        <v>6.451701294226897E-2</v>
      </c>
      <c r="S105" s="1">
        <f t="shared" si="23"/>
        <v>1.2267829764238392</v>
      </c>
      <c r="T105" s="11">
        <f>(S104-MAX($S$3:$S104))/MAX(S$3:$S104)</f>
        <v>0</v>
      </c>
      <c r="U105" s="38">
        <f t="shared" si="26"/>
        <v>8.7160827473800051E-3</v>
      </c>
      <c r="V105" s="11">
        <f t="shared" si="24"/>
        <v>1.2606288240140984E-2</v>
      </c>
      <c r="W105" s="28"/>
      <c r="X105" s="36">
        <v>41014</v>
      </c>
      <c r="Y105" s="38">
        <f t="shared" si="34"/>
        <v>-1.557699178277938E-2</v>
      </c>
      <c r="Z105" s="38">
        <f t="shared" si="34"/>
        <v>5.617966580601097E-3</v>
      </c>
      <c r="AA105" s="38">
        <f t="shared" si="34"/>
        <v>7.7527350156625374E-4</v>
      </c>
      <c r="AB105" s="38">
        <f t="shared" si="34"/>
        <v>2.5479034259356941E-3</v>
      </c>
      <c r="AC105" s="38">
        <f t="shared" si="34"/>
        <v>2.9434259825716568E-3</v>
      </c>
      <c r="AD105" s="38">
        <f t="shared" si="34"/>
        <v>-1.6412906830565179E-3</v>
      </c>
      <c r="AE105" s="38">
        <f t="shared" si="34"/>
        <v>2.0370612536584338E-3</v>
      </c>
      <c r="AF105" s="38">
        <f t="shared" si="34"/>
        <v>-4.8242322233320589E-3</v>
      </c>
      <c r="AG105" s="38">
        <f t="shared" si="34"/>
        <v>9.7482945741966809E-3</v>
      </c>
      <c r="AH105" s="38">
        <f t="shared" si="34"/>
        <v>-1.473112427814933E-2</v>
      </c>
      <c r="AI105" s="38">
        <f t="shared" si="34"/>
        <v>1.5708967943129481E-3</v>
      </c>
      <c r="AJ105" s="28"/>
      <c r="AK105" s="36">
        <v>40818</v>
      </c>
      <c r="AL105" s="38">
        <f t="shared" si="35"/>
        <v>1.1098779134295359E-2</v>
      </c>
      <c r="AM105" s="38">
        <f t="shared" si="35"/>
        <v>1.3940883220009409E-2</v>
      </c>
      <c r="AN105" s="38">
        <f t="shared" si="35"/>
        <v>1.062856338424734E-3</v>
      </c>
      <c r="AO105" s="38">
        <f t="shared" si="35"/>
        <v>2.9134611007464167E-4</v>
      </c>
      <c r="AP105" s="38">
        <f t="shared" si="35"/>
        <v>-3.1370471073242902E-2</v>
      </c>
      <c r="AQ105" s="38">
        <f t="shared" si="35"/>
        <v>1.179967573410101E-3</v>
      </c>
      <c r="AR105" s="38">
        <f t="shared" si="35"/>
        <v>8.3865027281513349E-3</v>
      </c>
      <c r="AS105" s="38">
        <f t="shared" si="35"/>
        <v>4.6351922126319778E-3</v>
      </c>
      <c r="AT105" s="38">
        <f t="shared" si="35"/>
        <v>9.872009177051666E-3</v>
      </c>
      <c r="AU105" s="38">
        <f t="shared" si="35"/>
        <v>1.087094211402442E-2</v>
      </c>
      <c r="AV105" s="38">
        <f t="shared" si="35"/>
        <v>-4.2312589478888415E-4</v>
      </c>
    </row>
    <row r="106" spans="1:48" x14ac:dyDescent="0.35">
      <c r="A106" s="2">
        <v>40181</v>
      </c>
      <c r="B106" s="1">
        <v>-4.1101520756281479E-4</v>
      </c>
      <c r="C106" s="1">
        <v>-1.6720949719611911E-3</v>
      </c>
      <c r="D106" s="1">
        <v>4.1717557060061422E-4</v>
      </c>
      <c r="E106" s="1">
        <v>1.7171929375874311E-3</v>
      </c>
      <c r="F106" s="1">
        <v>-1.2498342823499519E-2</v>
      </c>
      <c r="G106" s="1">
        <v>-3.754017570173573E-3</v>
      </c>
      <c r="H106" s="1">
        <v>-1.2529676472113891E-3</v>
      </c>
      <c r="I106" s="1">
        <v>8.1321302651691241E-3</v>
      </c>
      <c r="J106" s="16">
        <f>HLOOKUP($J$2,'Weekly Returns (strats)'!$D$1:$F$751,'Weekly Returns (strats)'!$A105,FALSE)</f>
        <v>-4.1372766931713212E-3</v>
      </c>
      <c r="K106" s="1">
        <f>SUMPRODUCT(B106:J106,'Weekly Analysis'!$C$47:$K$47)</f>
        <v>-1.1752877427947737E-3</v>
      </c>
      <c r="L106" s="1">
        <f t="array" ref="L106">SUMPRODUCT(C106:J106,'Weekly Analysis'!$D$48:$K$48)</f>
        <v>-1.4193632797164955E-3</v>
      </c>
      <c r="N106" s="16">
        <f t="shared" si="22"/>
        <v>0.90302377256694177</v>
      </c>
      <c r="O106" s="11">
        <f>(N105-MAX(N$3:$N105))/MAX(N$3:$N105)</f>
        <v>-0.11345767906004044</v>
      </c>
      <c r="P106" s="11">
        <f t="shared" si="25"/>
        <v>3.2675315287389317E-3</v>
      </c>
      <c r="Q106" s="11">
        <f t="shared" si="29"/>
        <v>8.7085179547556235E-2</v>
      </c>
      <c r="S106" s="1">
        <f t="shared" si="23"/>
        <v>1.225041725714922</v>
      </c>
      <c r="T106" s="11">
        <f>(S105-MAX($S$3:$S105))/MAX(S$3:$S105)</f>
        <v>0</v>
      </c>
      <c r="U106" s="38">
        <f t="shared" si="26"/>
        <v>3.4133196501324736E-3</v>
      </c>
      <c r="V106" s="11">
        <f t="shared" si="24"/>
        <v>1.2003658837903108E-2</v>
      </c>
      <c r="W106" s="28"/>
      <c r="X106" s="36">
        <v>41035</v>
      </c>
      <c r="Y106" s="38">
        <f t="shared" si="34"/>
        <v>-2.2675575774808051E-2</v>
      </c>
      <c r="Z106" s="38">
        <f t="shared" si="34"/>
        <v>-4.5361957337670678E-3</v>
      </c>
      <c r="AA106" s="38">
        <f t="shared" si="34"/>
        <v>2.543504348557768E-4</v>
      </c>
      <c r="AB106" s="38">
        <f t="shared" si="34"/>
        <v>5.5140603794356924E-3</v>
      </c>
      <c r="AC106" s="38">
        <f t="shared" si="34"/>
        <v>-4.2494782117571744E-3</v>
      </c>
      <c r="AD106" s="38">
        <f t="shared" si="34"/>
        <v>-9.165662808358066E-4</v>
      </c>
      <c r="AE106" s="38">
        <f t="shared" si="34"/>
        <v>-1.6239175924609439E-3</v>
      </c>
      <c r="AF106" s="38">
        <f t="shared" si="34"/>
        <v>6.10653677220796E-4</v>
      </c>
      <c r="AG106" s="38">
        <f t="shared" si="34"/>
        <v>9.8808838232433693E-4</v>
      </c>
      <c r="AH106" s="38">
        <f t="shared" si="34"/>
        <v>-2.291953910812243E-2</v>
      </c>
      <c r="AI106" s="38">
        <f t="shared" si="34"/>
        <v>-4.5307476186955803E-4</v>
      </c>
      <c r="AJ106" s="28"/>
      <c r="AK106" s="36">
        <v>40825</v>
      </c>
      <c r="AL106" s="38">
        <f t="shared" si="35"/>
        <v>1.8238621970784411E-2</v>
      </c>
      <c r="AM106" s="38">
        <f t="shared" si="35"/>
        <v>-3.6664552344189971E-6</v>
      </c>
      <c r="AN106" s="38">
        <f t="shared" si="35"/>
        <v>-9.5844573664305432E-3</v>
      </c>
      <c r="AO106" s="38">
        <f t="shared" si="35"/>
        <v>-2.994529749606345E-3</v>
      </c>
      <c r="AP106" s="38">
        <f t="shared" si="35"/>
        <v>-4.782204685775315E-3</v>
      </c>
      <c r="AQ106" s="38">
        <f t="shared" si="35"/>
        <v>7.4943095428743334E-3</v>
      </c>
      <c r="AR106" s="38">
        <f t="shared" si="35"/>
        <v>-1.1784004444894689E-2</v>
      </c>
      <c r="AS106" s="38">
        <f t="shared" si="35"/>
        <v>1.4379100447521329E-3</v>
      </c>
      <c r="AT106" s="38">
        <f t="shared" si="35"/>
        <v>5.629166015086895E-3</v>
      </c>
      <c r="AU106" s="38">
        <f t="shared" si="35"/>
        <v>1.7395531885037643E-2</v>
      </c>
      <c r="AV106" s="38">
        <f t="shared" si="35"/>
        <v>-1.5657387306725738E-3</v>
      </c>
    </row>
    <row r="107" spans="1:48" x14ac:dyDescent="0.35">
      <c r="A107" s="2">
        <v>40188</v>
      </c>
      <c r="B107" s="1">
        <v>2.5904605263157961E-2</v>
      </c>
      <c r="C107" s="1">
        <v>-5.6579946828712044E-3</v>
      </c>
      <c r="D107" s="1">
        <v>-1.8731578242230369E-3</v>
      </c>
      <c r="E107" s="1">
        <v>-3.9026525271496082E-3</v>
      </c>
      <c r="F107" s="1">
        <v>4.1824514819817863E-3</v>
      </c>
      <c r="G107" s="1">
        <v>7.4588986295240911E-3</v>
      </c>
      <c r="H107" s="1">
        <v>-2.808146714432525E-4</v>
      </c>
      <c r="I107" s="1">
        <v>6.0581730380813159E-3</v>
      </c>
      <c r="J107" s="16">
        <f>HLOOKUP($J$2,'Weekly Returns (strats)'!$D$1:$F$751,'Weekly Returns (strats)'!$A106,FALSE)</f>
        <v>6.2236551761658543E-3</v>
      </c>
      <c r="K107" s="1">
        <f>SUMPRODUCT(B107:J107,'Weekly Analysis'!$C$47:$K$47)</f>
        <v>2.6584532384658705E-2</v>
      </c>
      <c r="L107" s="1">
        <f t="array" ref="L107">SUMPRODUCT(C107:J107,'Weekly Analysis'!$D$48:$K$48)</f>
        <v>1.2627217970728141E-3</v>
      </c>
      <c r="N107" s="16">
        <f t="shared" si="22"/>
        <v>0.92703023729286438</v>
      </c>
      <c r="O107" s="11">
        <f>(N106-MAX(N$3:$N106))/MAX(N$3:$N106)</f>
        <v>-0.11449962138330994</v>
      </c>
      <c r="P107" s="11">
        <f t="shared" si="25"/>
        <v>3.9377759674080304E-2</v>
      </c>
      <c r="Q107" s="11">
        <f t="shared" si="29"/>
        <v>6.6376513483795696E-2</v>
      </c>
      <c r="S107" s="1">
        <f t="shared" si="23"/>
        <v>1.226588612604306</v>
      </c>
      <c r="T107" s="11">
        <f>(S106-MAX($S$3:$S106))/MAX(S$3:$S106)</f>
        <v>-1.4193632797163897E-3</v>
      </c>
      <c r="U107" s="38">
        <f t="shared" si="26"/>
        <v>8.9529394853404831E-4</v>
      </c>
      <c r="V107" s="11">
        <f t="shared" si="24"/>
        <v>1.4825943870824032E-2</v>
      </c>
      <c r="W107" s="28"/>
      <c r="X107" s="36">
        <v>41042</v>
      </c>
      <c r="Y107" s="38">
        <f t="shared" si="34"/>
        <v>-1.971052440177468E-2</v>
      </c>
      <c r="Z107" s="38">
        <f t="shared" si="34"/>
        <v>-1.5464479318345601E-3</v>
      </c>
      <c r="AA107" s="38">
        <f t="shared" si="34"/>
        <v>-9.7795801033484508E-4</v>
      </c>
      <c r="AB107" s="38">
        <f t="shared" si="34"/>
        <v>3.1524899007056022E-3</v>
      </c>
      <c r="AC107" s="38">
        <f t="shared" si="34"/>
        <v>6.2728748190765853E-5</v>
      </c>
      <c r="AD107" s="38">
        <f t="shared" si="34"/>
        <v>5.1287428027226856E-3</v>
      </c>
      <c r="AE107" s="38">
        <f t="shared" si="34"/>
        <v>3.544561028480997E-3</v>
      </c>
      <c r="AF107" s="38">
        <f t="shared" si="34"/>
        <v>-1.5562164977567239E-4</v>
      </c>
      <c r="AG107" s="38">
        <f t="shared" si="34"/>
        <v>-6.7064357817414599E-4</v>
      </c>
      <c r="AH107" s="38">
        <f t="shared" si="34"/>
        <v>-1.925127341522672E-2</v>
      </c>
      <c r="AI107" s="38">
        <f t="shared" si="34"/>
        <v>8.5289468930334865E-4</v>
      </c>
      <c r="AJ107" s="28"/>
      <c r="AK107" s="36">
        <v>40832</v>
      </c>
      <c r="AL107" s="38">
        <f t="shared" si="35"/>
        <v>5.4399203914089027E-2</v>
      </c>
      <c r="AM107" s="38">
        <f t="shared" si="35"/>
        <v>-1.8923561461014371E-2</v>
      </c>
      <c r="AN107" s="38">
        <f t="shared" si="35"/>
        <v>-1.4615992004549881E-2</v>
      </c>
      <c r="AO107" s="38">
        <f t="shared" si="35"/>
        <v>-1.0069564899852329E-2</v>
      </c>
      <c r="AP107" s="38">
        <f t="shared" si="35"/>
        <v>1.1887823675713029E-2</v>
      </c>
      <c r="AQ107" s="38">
        <f t="shared" si="35"/>
        <v>6.1348049721388076E-3</v>
      </c>
      <c r="AR107" s="38">
        <f t="shared" si="35"/>
        <v>6.641060166567847E-4</v>
      </c>
      <c r="AS107" s="38">
        <f t="shared" si="35"/>
        <v>3.8106701545426169E-4</v>
      </c>
      <c r="AT107" s="38">
        <f t="shared" si="35"/>
        <v>-9.3223072739331281E-3</v>
      </c>
      <c r="AU107" s="38">
        <f t="shared" si="35"/>
        <v>5.1833469465162083E-2</v>
      </c>
      <c r="AV107" s="38">
        <f t="shared" si="35"/>
        <v>-4.7649354051500451E-3</v>
      </c>
    </row>
    <row r="108" spans="1:48" x14ac:dyDescent="0.35">
      <c r="A108" s="2">
        <v>40195</v>
      </c>
      <c r="B108" s="1">
        <v>-2.5651302605209651E-3</v>
      </c>
      <c r="C108" s="1">
        <v>-2.4053680098466979E-3</v>
      </c>
      <c r="D108" s="1">
        <v>-1.6442911636960211E-4</v>
      </c>
      <c r="E108" s="1">
        <v>1.437189333675315E-3</v>
      </c>
      <c r="F108" s="1">
        <v>4.7939127711159272E-3</v>
      </c>
      <c r="G108" s="1">
        <v>-3.6121737942341752E-3</v>
      </c>
      <c r="H108" s="1">
        <v>1.634098229879033E-3</v>
      </c>
      <c r="I108" s="1">
        <v>9.2852165695567201E-4</v>
      </c>
      <c r="J108" s="16">
        <f>HLOOKUP($J$2,'Weekly Returns (strats)'!$D$1:$F$751,'Weekly Returns (strats)'!$A107,FALSE)</f>
        <v>6.5610333164958226E-3</v>
      </c>
      <c r="K108" s="1">
        <f>SUMPRODUCT(B108:J108,'Weekly Analysis'!$C$47:$K$47)</f>
        <v>-2.2093158929885263E-3</v>
      </c>
      <c r="L108" s="1">
        <f t="array" ref="L108">SUMPRODUCT(C108:J108,'Weekly Analysis'!$D$48:$K$48)</f>
        <v>6.6079811113167253E-4</v>
      </c>
      <c r="N108" s="16">
        <f t="shared" si="22"/>
        <v>0.92498213465633228</v>
      </c>
      <c r="O108" s="11">
        <f>(N107-MAX(N$3:$N107))/MAX(N$3:$N107)</f>
        <v>-9.0959007891346935E-2</v>
      </c>
      <c r="P108" s="11">
        <f t="shared" si="25"/>
        <v>4.8531908603230756E-2</v>
      </c>
      <c r="Q108" s="11">
        <f t="shared" si="29"/>
        <v>4.6644302430865148E-2</v>
      </c>
      <c r="S108" s="1">
        <f t="shared" si="23"/>
        <v>1.2273991400426505</v>
      </c>
      <c r="T108" s="11">
        <f>(S107-MAX($S$3:$S107))/MAX(S$3:$S107)</f>
        <v>-1.5843374359479523E-4</v>
      </c>
      <c r="U108" s="38">
        <f t="shared" si="26"/>
        <v>6.4871506774166754E-4</v>
      </c>
      <c r="V108" s="11">
        <f t="shared" si="24"/>
        <v>1.3139947085661019E-2</v>
      </c>
      <c r="W108" s="28"/>
      <c r="X108" s="36">
        <v>41049</v>
      </c>
      <c r="Y108" s="38">
        <f t="shared" si="34"/>
        <v>-5.2455853984270773E-2</v>
      </c>
      <c r="Z108" s="38">
        <f t="shared" si="34"/>
        <v>8.7984124111997186E-3</v>
      </c>
      <c r="AA108" s="38">
        <f t="shared" si="34"/>
        <v>1.7093881570437341E-2</v>
      </c>
      <c r="AB108" s="38">
        <f t="shared" si="34"/>
        <v>1.6136316591709221E-2</v>
      </c>
      <c r="AC108" s="38">
        <f t="shared" si="34"/>
        <v>-2.3142672805277969E-2</v>
      </c>
      <c r="AD108" s="38">
        <f t="shared" si="34"/>
        <v>1.2256606397773599E-3</v>
      </c>
      <c r="AE108" s="38">
        <f t="shared" si="34"/>
        <v>-1.110847530994785E-2</v>
      </c>
      <c r="AF108" s="38">
        <f t="shared" si="34"/>
        <v>4.6350363813569828E-3</v>
      </c>
      <c r="AG108" s="38">
        <f t="shared" si="34"/>
        <v>1.3826619665459949E-2</v>
      </c>
      <c r="AH108" s="38">
        <f t="shared" si="34"/>
        <v>-4.9905369662189607E-2</v>
      </c>
      <c r="AI108" s="38">
        <f t="shared" si="34"/>
        <v>4.7366137410078564E-3</v>
      </c>
      <c r="AJ108" s="28"/>
      <c r="AK108" s="36">
        <v>40839</v>
      </c>
      <c r="AL108" s="38">
        <f t="shared" si="35"/>
        <v>3.9323633503736133E-3</v>
      </c>
      <c r="AM108" s="38">
        <f t="shared" si="35"/>
        <v>2.0654512703174529E-2</v>
      </c>
      <c r="AN108" s="38">
        <f t="shared" si="35"/>
        <v>2.9859301052193032E-4</v>
      </c>
      <c r="AO108" s="38">
        <f t="shared" si="35"/>
        <v>-5.5148245492691039E-3</v>
      </c>
      <c r="AP108" s="38">
        <f t="shared" si="35"/>
        <v>6.3348032489152998E-3</v>
      </c>
      <c r="AQ108" s="38">
        <f t="shared" si="35"/>
        <v>-4.1536863966770143E-3</v>
      </c>
      <c r="AR108" s="38">
        <f t="shared" si="35"/>
        <v>3.4512551887595937E-2</v>
      </c>
      <c r="AS108" s="38">
        <f t="shared" si="35"/>
        <v>6.7190404426729078E-3</v>
      </c>
      <c r="AT108" s="38">
        <f t="shared" si="35"/>
        <v>1.008243379521279E-2</v>
      </c>
      <c r="AU108" s="38">
        <f t="shared" si="35"/>
        <v>6.8617819335639527E-3</v>
      </c>
      <c r="AV108" s="38">
        <f t="shared" si="35"/>
        <v>5.4403487973534864E-3</v>
      </c>
    </row>
    <row r="109" spans="1:48" x14ac:dyDescent="0.35">
      <c r="A109" s="2">
        <v>40202</v>
      </c>
      <c r="B109" s="1">
        <v>-3.9218837900827808E-2</v>
      </c>
      <c r="C109" s="1">
        <v>6.0054253667483071E-3</v>
      </c>
      <c r="D109" s="1">
        <v>7.7193706699008047E-5</v>
      </c>
      <c r="E109" s="1">
        <v>5.0275142141538156E-3</v>
      </c>
      <c r="F109" s="1">
        <v>7.8299458390829971E-3</v>
      </c>
      <c r="G109" s="1">
        <v>-6.5991892424644982E-3</v>
      </c>
      <c r="H109" s="1">
        <v>-3.9450234654230254E-3</v>
      </c>
      <c r="I109" s="1">
        <v>-6.7055209165962637E-3</v>
      </c>
      <c r="J109" s="16">
        <f>HLOOKUP($J$2,'Weekly Returns (strats)'!$D$1:$F$751,'Weekly Returns (strats)'!$A108,FALSE)</f>
        <v>-7.0979516267138942E-3</v>
      </c>
      <c r="K109" s="1">
        <f>SUMPRODUCT(B109:J109,'Weekly Analysis'!$C$47:$K$47)</f>
        <v>-3.9132727461244313E-2</v>
      </c>
      <c r="L109" s="1">
        <f t="array" ref="L109">SUMPRODUCT(C109:J109,'Weekly Analysis'!$D$48:$K$48)</f>
        <v>1.599193877979164E-4</v>
      </c>
      <c r="N109" s="16">
        <f t="shared" si="22"/>
        <v>0.88878506087430609</v>
      </c>
      <c r="O109" s="11">
        <f>(N108-MAX(N$3:$N108))/MAX(N$3:$N108)</f>
        <v>-9.2967366602590681E-2</v>
      </c>
      <c r="P109" s="11">
        <f t="shared" si="25"/>
        <v>-1.6924570919341297E-2</v>
      </c>
      <c r="Q109" s="11">
        <f t="shared" si="29"/>
        <v>6.5641247948682313E-3</v>
      </c>
      <c r="S109" s="1">
        <f t="shared" si="23"/>
        <v>1.2275954249617098</v>
      </c>
      <c r="T109" s="11">
        <f>(S108-MAX($S$3:$S108))/MAX(S$3:$S108)</f>
        <v>0</v>
      </c>
      <c r="U109" s="38">
        <f t="shared" si="26"/>
        <v>6.6225938367603376E-4</v>
      </c>
      <c r="V109" s="11">
        <f t="shared" si="24"/>
        <v>1.1801948580988375E-2</v>
      </c>
      <c r="W109" s="28"/>
      <c r="X109" s="36">
        <v>41063</v>
      </c>
      <c r="Y109" s="38">
        <f t="shared" si="34"/>
        <v>-2.6655268884053559E-2</v>
      </c>
      <c r="Z109" s="38">
        <f t="shared" si="34"/>
        <v>-4.6901713664071481E-4</v>
      </c>
      <c r="AA109" s="38">
        <f t="shared" si="34"/>
        <v>8.5516369012852422E-3</v>
      </c>
      <c r="AB109" s="38">
        <f t="shared" si="34"/>
        <v>1.071714557068093E-2</v>
      </c>
      <c r="AC109" s="38">
        <f t="shared" si="34"/>
        <v>-2.023706437418208E-2</v>
      </c>
      <c r="AD109" s="38">
        <f t="shared" si="34"/>
        <v>-7.0090215128383324E-3</v>
      </c>
      <c r="AE109" s="38">
        <f t="shared" si="34"/>
        <v>1.075024338546093E-2</v>
      </c>
      <c r="AF109" s="38">
        <f t="shared" si="34"/>
        <v>1.7371361400009281E-5</v>
      </c>
      <c r="AG109" s="38">
        <f t="shared" si="34"/>
        <v>1.4011494892798961E-2</v>
      </c>
      <c r="AH109" s="38">
        <f t="shared" si="34"/>
        <v>-2.6393555935761936E-2</v>
      </c>
      <c r="AI109" s="38">
        <f t="shared" si="34"/>
        <v>4.8603833254158308E-4</v>
      </c>
      <c r="AJ109" s="28"/>
      <c r="AK109" s="36">
        <v>40846</v>
      </c>
      <c r="AL109" s="38">
        <f t="shared" si="35"/>
        <v>5.6169212690951653E-2</v>
      </c>
      <c r="AM109" s="38">
        <f t="shared" si="35"/>
        <v>-1.5900332286736821E-2</v>
      </c>
      <c r="AN109" s="38">
        <f t="shared" si="35"/>
        <v>-1.082776806328611E-2</v>
      </c>
      <c r="AO109" s="38">
        <f t="shared" si="35"/>
        <v>-6.3058134035625102E-3</v>
      </c>
      <c r="AP109" s="38">
        <f t="shared" si="35"/>
        <v>-1.8343757296104411E-2</v>
      </c>
      <c r="AQ109" s="38">
        <f t="shared" si="35"/>
        <v>3.9392886108213787E-3</v>
      </c>
      <c r="AR109" s="38">
        <f t="shared" si="35"/>
        <v>-5.0691168659788843E-3</v>
      </c>
      <c r="AS109" s="38">
        <f t="shared" si="35"/>
        <v>6.8277076398703951E-3</v>
      </c>
      <c r="AT109" s="38">
        <f t="shared" si="35"/>
        <v>-7.4437781466547559E-3</v>
      </c>
      <c r="AU109" s="38">
        <f t="shared" si="35"/>
        <v>5.2453306144440756E-2</v>
      </c>
      <c r="AV109" s="38">
        <f t="shared" si="35"/>
        <v>-6.900969300663101E-3</v>
      </c>
    </row>
    <row r="110" spans="1:48" x14ac:dyDescent="0.35">
      <c r="A110" s="2">
        <v>40209</v>
      </c>
      <c r="B110" s="1">
        <v>-2.6850690087829251E-2</v>
      </c>
      <c r="C110" s="1">
        <v>-9.7145945369916387E-3</v>
      </c>
      <c r="D110" s="1">
        <v>1.8625739261479701E-4</v>
      </c>
      <c r="E110" s="1">
        <v>8.3584967439154223E-3</v>
      </c>
      <c r="F110" s="1">
        <v>-1.857531152894143E-3</v>
      </c>
      <c r="G110" s="1">
        <v>9.5590582429623261E-3</v>
      </c>
      <c r="H110" s="1">
        <v>2.5726265496468499E-3</v>
      </c>
      <c r="I110" s="1">
        <v>3.667010294027051E-3</v>
      </c>
      <c r="J110" s="16">
        <f>HLOOKUP($J$2,'Weekly Returns (strats)'!$D$1:$F$751,'Weekly Returns (strats)'!$A109,FALSE)</f>
        <v>-1.794258958330186E-3</v>
      </c>
      <c r="K110" s="1">
        <f>SUMPRODUCT(B110:J110,'Weekly Analysis'!$C$47:$K$47)</f>
        <v>-2.6082129434749697E-2</v>
      </c>
      <c r="L110" s="1">
        <f t="array" ref="L110">SUMPRODUCT(C110:J110,'Weekly Analysis'!$D$48:$K$48)</f>
        <v>1.4273269271477332E-3</v>
      </c>
      <c r="N110" s="16">
        <f t="shared" si="22"/>
        <v>0.86560365387691052</v>
      </c>
      <c r="O110" s="11">
        <f>(N109-MAX(N$3:$N109))/MAX(N$3:$N109)</f>
        <v>-0.12846202744378618</v>
      </c>
      <c r="P110" s="11">
        <f t="shared" si="25"/>
        <v>-4.1438686141850423E-2</v>
      </c>
      <c r="Q110" s="11">
        <f t="shared" si="29"/>
        <v>2.1928286977337619E-2</v>
      </c>
      <c r="S110" s="1">
        <f t="shared" si="23"/>
        <v>1.2293476049674008</v>
      </c>
      <c r="T110" s="11">
        <f>(S109-MAX($S$3:$S109))/MAX(S$3:$S109)</f>
        <v>0</v>
      </c>
      <c r="U110" s="38">
        <f t="shared" si="26"/>
        <v>3.5148837481155937E-3</v>
      </c>
      <c r="V110" s="11">
        <f t="shared" si="24"/>
        <v>9.4474514931799369E-3</v>
      </c>
      <c r="W110" s="28"/>
      <c r="X110" s="36">
        <v>41084</v>
      </c>
      <c r="Y110" s="38">
        <f t="shared" si="34"/>
        <v>-2.8199070192821418E-3</v>
      </c>
      <c r="Z110" s="38">
        <f t="shared" si="34"/>
        <v>-1.9069504957587299E-2</v>
      </c>
      <c r="AA110" s="38">
        <f t="shared" si="34"/>
        <v>-2.968606066311108E-3</v>
      </c>
      <c r="AB110" s="38">
        <f t="shared" si="34"/>
        <v>4.5579877328232321E-3</v>
      </c>
      <c r="AC110" s="38">
        <f t="shared" si="34"/>
        <v>1.3334802389735129E-2</v>
      </c>
      <c r="AD110" s="38">
        <f t="shared" si="34"/>
        <v>2.0632557653634809E-3</v>
      </c>
      <c r="AE110" s="38">
        <f t="shared" si="34"/>
        <v>-4.851968043436683E-3</v>
      </c>
      <c r="AF110" s="38">
        <f t="shared" si="34"/>
        <v>7.558529925094426E-3</v>
      </c>
      <c r="AG110" s="38">
        <f t="shared" si="34"/>
        <v>-7.0785856237731704E-4</v>
      </c>
      <c r="AH110" s="38">
        <f t="shared" si="34"/>
        <v>-2.5762614823211984E-3</v>
      </c>
      <c r="AI110" s="38">
        <f t="shared" si="34"/>
        <v>4.524845686417504E-4</v>
      </c>
      <c r="AJ110" s="28"/>
      <c r="AK110" s="36">
        <v>40860</v>
      </c>
      <c r="AL110" s="38">
        <f t="shared" si="35"/>
        <v>7.708317274346399E-5</v>
      </c>
      <c r="AM110" s="38">
        <f t="shared" si="35"/>
        <v>8.4775055031016677E-3</v>
      </c>
      <c r="AN110" s="38">
        <f t="shared" si="35"/>
        <v>-4.5915548619428481E-3</v>
      </c>
      <c r="AO110" s="38">
        <f t="shared" si="35"/>
        <v>-3.677362752235402E-3</v>
      </c>
      <c r="AP110" s="38">
        <f t="shared" si="35"/>
        <v>7.2799409430844512E-3</v>
      </c>
      <c r="AQ110" s="38">
        <f t="shared" si="35"/>
        <v>1.009027672360663E-3</v>
      </c>
      <c r="AR110" s="38">
        <f t="shared" si="35"/>
        <v>1.1477181267596E-2</v>
      </c>
      <c r="AS110" s="38">
        <f t="shared" si="35"/>
        <v>1.5296821442292159E-3</v>
      </c>
      <c r="AT110" s="38">
        <f t="shared" si="35"/>
        <v>-1.489233712751781E-3</v>
      </c>
      <c r="AU110" s="38">
        <f t="shared" si="35"/>
        <v>9.2354689533078295E-4</v>
      </c>
      <c r="AV110" s="38">
        <f t="shared" si="35"/>
        <v>1.5720040562335923E-3</v>
      </c>
    </row>
    <row r="111" spans="1:48" x14ac:dyDescent="0.35">
      <c r="A111" s="2">
        <v>40216</v>
      </c>
      <c r="B111" s="1">
        <v>-2.3293794051916891E-2</v>
      </c>
      <c r="C111" s="1">
        <v>2.2771251727071731E-4</v>
      </c>
      <c r="D111" s="1">
        <v>2.8377991831365361E-3</v>
      </c>
      <c r="E111" s="1">
        <v>2.7961431264484919E-3</v>
      </c>
      <c r="F111" s="1">
        <v>-8.0729258859206007E-3</v>
      </c>
      <c r="G111" s="1">
        <v>-2.7260530341227658E-3</v>
      </c>
      <c r="H111" s="1">
        <v>-4.6462255209627212E-3</v>
      </c>
      <c r="I111" s="1">
        <v>-2.5220676336193959E-3</v>
      </c>
      <c r="J111" s="16">
        <f>HLOOKUP($J$2,'Weekly Returns (strats)'!$D$1:$F$751,'Weekly Returns (strats)'!$A110,FALSE)</f>
        <v>1.326543491579901E-4</v>
      </c>
      <c r="K111" s="1">
        <f>SUMPRODUCT(B111:J111,'Weekly Analysis'!$C$47:$K$47)</f>
        <v>-2.3897268754738785E-2</v>
      </c>
      <c r="L111" s="1">
        <f t="array" ref="L111">SUMPRODUCT(C111:J111,'Weekly Analysis'!$D$48:$K$48)</f>
        <v>-1.1207387338120812E-3</v>
      </c>
      <c r="N111" s="16">
        <f t="shared" si="22"/>
        <v>0.84491809072513013</v>
      </c>
      <c r="O111" s="11">
        <f>(N110-MAX(N$3:$N110))/MAX(N$3:$N110)</f>
        <v>-0.1511935936512967</v>
      </c>
      <c r="P111" s="11">
        <f t="shared" si="25"/>
        <v>-8.8575478193160251E-2</v>
      </c>
      <c r="Q111" s="11">
        <f t="shared" si="29"/>
        <v>-2.6675727468366994E-2</v>
      </c>
      <c r="S111" s="1">
        <f t="shared" si="23"/>
        <v>1.2279698274891946</v>
      </c>
      <c r="T111" s="11">
        <f>(S110-MAX($S$3:$S110))/MAX(S$3:$S110)</f>
        <v>0</v>
      </c>
      <c r="U111" s="38">
        <f t="shared" si="26"/>
        <v>1.1260620477766548E-3</v>
      </c>
      <c r="V111" s="11">
        <f t="shared" si="24"/>
        <v>6.7993085179975932E-3</v>
      </c>
      <c r="W111" s="28"/>
      <c r="X111" s="36">
        <v>41098</v>
      </c>
      <c r="Y111" s="38">
        <f t="shared" si="34"/>
        <v>-2.8334948922528191E-3</v>
      </c>
      <c r="Z111" s="38">
        <f t="shared" si="34"/>
        <v>-2.7158728227769662E-3</v>
      </c>
      <c r="AA111" s="38">
        <f t="shared" si="34"/>
        <v>-3.2540417734450161E-4</v>
      </c>
      <c r="AB111" s="38">
        <f t="shared" si="34"/>
        <v>1.394555579635526E-3</v>
      </c>
      <c r="AC111" s="38">
        <f t="shared" si="34"/>
        <v>1.0735137816826191E-2</v>
      </c>
      <c r="AD111" s="38">
        <f t="shared" si="34"/>
        <v>2.0246784845325831E-3</v>
      </c>
      <c r="AE111" s="38">
        <f t="shared" si="34"/>
        <v>-1.4395473080844099E-2</v>
      </c>
      <c r="AF111" s="38">
        <f t="shared" si="34"/>
        <v>7.9093669807850375E-4</v>
      </c>
      <c r="AG111" s="38">
        <f t="shared" si="34"/>
        <v>6.5679947917922643E-3</v>
      </c>
      <c r="AH111" s="38">
        <f t="shared" si="34"/>
        <v>-1.9482787645374103E-3</v>
      </c>
      <c r="AI111" s="38">
        <f t="shared" si="34"/>
        <v>1.6439728086143309E-3</v>
      </c>
      <c r="AJ111" s="28"/>
      <c r="AK111" s="36">
        <v>40881</v>
      </c>
      <c r="AL111" s="38">
        <f t="shared" si="35"/>
        <v>8.3975281469567564E-2</v>
      </c>
      <c r="AM111" s="38">
        <f t="shared" si="35"/>
        <v>1.260579699943198E-3</v>
      </c>
      <c r="AN111" s="38">
        <f t="shared" si="35"/>
        <v>-1.559672326826078E-2</v>
      </c>
      <c r="AO111" s="38">
        <f t="shared" si="35"/>
        <v>-2.2939762559748719E-2</v>
      </c>
      <c r="AP111" s="38">
        <f t="shared" si="35"/>
        <v>-1.250600501885705E-2</v>
      </c>
      <c r="AQ111" s="38">
        <f t="shared" si="35"/>
        <v>6.9266083781536203E-3</v>
      </c>
      <c r="AR111" s="38">
        <f t="shared" si="35"/>
        <v>-7.2876490045559184E-3</v>
      </c>
      <c r="AS111" s="38">
        <f t="shared" si="35"/>
        <v>-7.246136838070294E-3</v>
      </c>
      <c r="AT111" s="38">
        <f t="shared" si="35"/>
        <v>-5.348128502482008E-3</v>
      </c>
      <c r="AU111" s="38">
        <f t="shared" si="35"/>
        <v>7.9475543244468677E-2</v>
      </c>
      <c r="AV111" s="38">
        <f t="shared" si="35"/>
        <v>-8.3566567037550287E-3</v>
      </c>
    </row>
    <row r="112" spans="1:48" x14ac:dyDescent="0.35">
      <c r="A112" s="2">
        <v>40223</v>
      </c>
      <c r="B112" s="1">
        <v>1.3376749097949499E-2</v>
      </c>
      <c r="C112" s="1">
        <v>2.9739976926543839E-3</v>
      </c>
      <c r="D112" s="1">
        <v>-5.0388789999866726E-3</v>
      </c>
      <c r="E112" s="1">
        <v>-7.4385889167722929E-3</v>
      </c>
      <c r="F112" s="1">
        <v>9.7708444810685417E-3</v>
      </c>
      <c r="G112" s="1">
        <v>-7.335047129391814E-3</v>
      </c>
      <c r="H112" s="1">
        <v>-6.0799963886792874E-4</v>
      </c>
      <c r="I112" s="1">
        <v>2.5120204343800361E-3</v>
      </c>
      <c r="J112" s="16">
        <f>HLOOKUP($J$2,'Weekly Returns (strats)'!$D$1:$F$751,'Weekly Returns (strats)'!$A111,FALSE)</f>
        <v>7.8769251699006837E-4</v>
      </c>
      <c r="K112" s="1">
        <f>SUMPRODUCT(B112:J112,'Weekly Analysis'!$C$47:$K$47)</f>
        <v>1.2948016341082851E-2</v>
      </c>
      <c r="L112" s="1">
        <f t="array" ref="L112">SUMPRODUCT(C112:J112,'Weekly Analysis'!$D$48:$K$48)</f>
        <v>-7.9621797703806211E-4</v>
      </c>
      <c r="N112" s="16">
        <f t="shared" si="22"/>
        <v>0.85585810397071571</v>
      </c>
      <c r="O112" s="11">
        <f>(N111-MAX(N$3:$N111))/MAX(N$3:$N111)</f>
        <v>-0.17147774846455566</v>
      </c>
      <c r="P112" s="11">
        <f t="shared" si="25"/>
        <v>-7.4730125151334814E-2</v>
      </c>
      <c r="Q112" s="11">
        <f t="shared" si="29"/>
        <v>-3.6935396757351246E-2</v>
      </c>
      <c r="S112" s="1">
        <f t="shared" si="23"/>
        <v>1.2269920958372873</v>
      </c>
      <c r="T112" s="11">
        <f>(S111-MAX($S$3:$S111))/MAX(S$3:$S111)</f>
        <v>-1.1207387338121966E-3</v>
      </c>
      <c r="U112" s="38">
        <f t="shared" si="26"/>
        <v>-3.3163148977688461E-4</v>
      </c>
      <c r="V112" s="11">
        <f t="shared" si="24"/>
        <v>7.0909326332055933E-3</v>
      </c>
      <c r="W112" s="28"/>
      <c r="X112" s="36">
        <v>41105</v>
      </c>
      <c r="Y112" s="38">
        <f t="shared" si="34"/>
        <v>-5.1596500411276169E-3</v>
      </c>
      <c r="Z112" s="38">
        <f t="shared" si="34"/>
        <v>-1.0975388432751809E-2</v>
      </c>
      <c r="AA112" s="38">
        <f t="shared" si="34"/>
        <v>-8.7338164410488695E-4</v>
      </c>
      <c r="AB112" s="38">
        <f t="shared" si="34"/>
        <v>-2.5405786873677888E-4</v>
      </c>
      <c r="AC112" s="38">
        <f t="shared" si="34"/>
        <v>-5.2225048951141436E-3</v>
      </c>
      <c r="AD112" s="38">
        <f t="shared" si="34"/>
        <v>2.9745128476406091E-3</v>
      </c>
      <c r="AE112" s="38">
        <f t="shared" si="34"/>
        <v>4.3794623281467882E-3</v>
      </c>
      <c r="AF112" s="38">
        <f t="shared" si="34"/>
        <v>1.6494787226251079E-4</v>
      </c>
      <c r="AG112" s="38">
        <f t="shared" si="34"/>
        <v>-1.242818475708285E-3</v>
      </c>
      <c r="AH112" s="38">
        <f t="shared" si="34"/>
        <v>-6.231247055562091E-3</v>
      </c>
      <c r="AI112" s="38">
        <f t="shared" si="34"/>
        <v>-1.9901087410925953E-3</v>
      </c>
      <c r="AJ112" s="28"/>
      <c r="AK112" s="36">
        <v>40902</v>
      </c>
      <c r="AL112" s="38">
        <f t="shared" si="35"/>
        <v>3.0829141651792961E-2</v>
      </c>
      <c r="AM112" s="38">
        <f t="shared" si="35"/>
        <v>-7.9691557875758434E-3</v>
      </c>
      <c r="AN112" s="38">
        <f t="shared" si="35"/>
        <v>-2.5057187759736088E-3</v>
      </c>
      <c r="AO112" s="38">
        <f t="shared" si="35"/>
        <v>-9.1679271019884379E-3</v>
      </c>
      <c r="AP112" s="38">
        <f t="shared" si="35"/>
        <v>3.7310293576130141E-3</v>
      </c>
      <c r="AQ112" s="38">
        <f t="shared" si="35"/>
        <v>-2.3920901552176849E-4</v>
      </c>
      <c r="AR112" s="38">
        <f t="shared" si="35"/>
        <v>-2.1961893972996301E-2</v>
      </c>
      <c r="AS112" s="38">
        <f t="shared" si="35"/>
        <v>9.1441566542638242E-4</v>
      </c>
      <c r="AT112" s="38">
        <f t="shared" si="35"/>
        <v>-1.019178258938924E-2</v>
      </c>
      <c r="AU112" s="38">
        <f t="shared" si="35"/>
        <v>2.8794575487180857E-2</v>
      </c>
      <c r="AV112" s="38">
        <f t="shared" si="35"/>
        <v>-3.7784800199939083E-3</v>
      </c>
    </row>
    <row r="113" spans="1:48" x14ac:dyDescent="0.35">
      <c r="A113" s="2">
        <v>40230</v>
      </c>
      <c r="B113" s="1">
        <v>2.3360833695180269E-2</v>
      </c>
      <c r="C113" s="1">
        <v>-8.3639891621548612E-3</v>
      </c>
      <c r="D113" s="1">
        <v>-6.0539059084641078E-3</v>
      </c>
      <c r="E113" s="1">
        <v>-6.8146805618483084E-3</v>
      </c>
      <c r="F113" s="1">
        <v>-5.4127004182957014E-3</v>
      </c>
      <c r="G113" s="1">
        <v>3.8759020752046069E-3</v>
      </c>
      <c r="H113" s="1">
        <v>-2.7348398124924511E-3</v>
      </c>
      <c r="I113" s="1">
        <v>3.249113726034869E-3</v>
      </c>
      <c r="J113" s="16">
        <f>HLOOKUP($J$2,'Weekly Returns (strats)'!$D$1:$F$751,'Weekly Returns (strats)'!$A112,FALSE)</f>
        <v>-1.917547133529429E-3</v>
      </c>
      <c r="K113" s="1">
        <f>SUMPRODUCT(B113:J113,'Weekly Analysis'!$C$47:$K$47)</f>
        <v>2.1616509060832009E-2</v>
      </c>
      <c r="L113" s="1">
        <f t="array" ref="L113">SUMPRODUCT(C113:J113,'Weekly Analysis'!$D$48:$K$48)</f>
        <v>-3.2394600352181942E-3</v>
      </c>
      <c r="N113" s="16">
        <f t="shared" si="22"/>
        <v>0.87435876842998517</v>
      </c>
      <c r="O113" s="11">
        <f>(N112-MAX(N$3:$N112))/MAX(N$3:$N112)</f>
        <v>-0.16075002881272391</v>
      </c>
      <c r="P113" s="11">
        <f t="shared" si="25"/>
        <v>-1.6231474941905133E-2</v>
      </c>
      <c r="Q113" s="11">
        <f t="shared" si="29"/>
        <v>-8.3412651725780496E-3</v>
      </c>
      <c r="S113" s="1">
        <f t="shared" si="23"/>
        <v>1.2230173039792938</v>
      </c>
      <c r="T113" s="11">
        <f>(S112-MAX($S$3:$S112))/MAX(S$3:$S112)</f>
        <v>-1.916064358522886E-3</v>
      </c>
      <c r="U113" s="38">
        <f t="shared" si="26"/>
        <v>-3.7293402120318619E-3</v>
      </c>
      <c r="V113" s="11">
        <f t="shared" si="24"/>
        <v>2.2951170765095341E-3</v>
      </c>
      <c r="W113" s="28"/>
      <c r="X113" s="36">
        <v>41147</v>
      </c>
      <c r="Y113" s="38">
        <f t="shared" ref="Y113:AI122" si="36">VLOOKUP($X113,$A$3:$L$751,Y$1,FALSE)</f>
        <v>-3.2793897483425209E-3</v>
      </c>
      <c r="Z113" s="38">
        <f t="shared" si="36"/>
        <v>6.8181613931097562E-3</v>
      </c>
      <c r="AA113" s="38">
        <f t="shared" si="36"/>
        <v>3.4031431430658898E-6</v>
      </c>
      <c r="AB113" s="38">
        <f t="shared" si="36"/>
        <v>4.1340335473205592E-4</v>
      </c>
      <c r="AC113" s="38">
        <f t="shared" si="36"/>
        <v>-7.0791554663092501E-3</v>
      </c>
      <c r="AD113" s="38">
        <f t="shared" si="36"/>
        <v>4.6086155023372649E-4</v>
      </c>
      <c r="AE113" s="38">
        <f t="shared" si="36"/>
        <v>-3.2338066975046148E-4</v>
      </c>
      <c r="AF113" s="38">
        <f t="shared" si="36"/>
        <v>3.3616582441777791E-3</v>
      </c>
      <c r="AG113" s="38">
        <f t="shared" si="36"/>
        <v>3.2257528554293651E-3</v>
      </c>
      <c r="AH113" s="38">
        <f t="shared" si="36"/>
        <v>-2.8554501894848313E-3</v>
      </c>
      <c r="AI113" s="38">
        <f t="shared" si="36"/>
        <v>7.8731632359285253E-4</v>
      </c>
      <c r="AJ113" s="28"/>
      <c r="AK113" s="36">
        <v>40916</v>
      </c>
      <c r="AL113" s="38">
        <f t="shared" ref="AL113:AV122" si="37">VLOOKUP($AK113,$A$3:$L$751,AL$1,FALSE)</f>
        <v>8.4291791397510529E-3</v>
      </c>
      <c r="AM113" s="38">
        <f t="shared" si="37"/>
        <v>-7.9373825542886633E-3</v>
      </c>
      <c r="AN113" s="38">
        <f t="shared" si="37"/>
        <v>-2.076588856704586E-3</v>
      </c>
      <c r="AO113" s="38">
        <f t="shared" si="37"/>
        <v>-2.0027514435719822E-3</v>
      </c>
      <c r="AP113" s="38">
        <f t="shared" si="37"/>
        <v>-5.694790633496127E-3</v>
      </c>
      <c r="AQ113" s="38">
        <f t="shared" si="37"/>
        <v>7.3569120446193006E-3</v>
      </c>
      <c r="AR113" s="38">
        <f t="shared" si="37"/>
        <v>8.3994687022648229E-4</v>
      </c>
      <c r="AS113" s="38">
        <f t="shared" si="37"/>
        <v>2.6597571139297388E-4</v>
      </c>
      <c r="AT113" s="38">
        <f t="shared" si="37"/>
        <v>6.8090026216527377E-4</v>
      </c>
      <c r="AU113" s="38">
        <f t="shared" si="37"/>
        <v>7.6555379014752092E-3</v>
      </c>
      <c r="AV113" s="38">
        <f t="shared" si="37"/>
        <v>-1.4367622996551391E-3</v>
      </c>
    </row>
    <row r="114" spans="1:48" x14ac:dyDescent="0.35">
      <c r="A114" s="2">
        <v>40237</v>
      </c>
      <c r="B114" s="1">
        <v>-1.6972165648343471E-4</v>
      </c>
      <c r="C114" s="1">
        <v>-2.107426602252604E-3</v>
      </c>
      <c r="D114" s="1">
        <v>-9.2786897170638039E-4</v>
      </c>
      <c r="E114" s="1">
        <v>1.432507892479951E-3</v>
      </c>
      <c r="F114" s="1">
        <v>-8.8060884916174916E-3</v>
      </c>
      <c r="G114" s="1">
        <v>-2.682878591144799E-3</v>
      </c>
      <c r="H114" s="1">
        <v>2.1712253198276081E-3</v>
      </c>
      <c r="I114" s="1">
        <v>2.944810021117128E-4</v>
      </c>
      <c r="J114" s="16">
        <f>HLOOKUP($J$2,'Weekly Returns (strats)'!$D$1:$F$751,'Weekly Returns (strats)'!$A113,FALSE)</f>
        <v>8.9124386786854082E-4</v>
      </c>
      <c r="K114" s="1">
        <f>SUMPRODUCT(B114:J114,'Weekly Analysis'!$C$47:$K$47)</f>
        <v>-1.0959380211884371E-3</v>
      </c>
      <c r="L114" s="1">
        <f t="array" ref="L114">SUMPRODUCT(C114:J114,'Weekly Analysis'!$D$48:$K$48)</f>
        <v>-1.7201161058807192E-3</v>
      </c>
      <c r="N114" s="16">
        <f t="shared" si="22"/>
        <v>0.87340052541150326</v>
      </c>
      <c r="O114" s="11">
        <f>(N113-MAX(N$3:$N113))/MAX(N$3:$N113)</f>
        <v>-0.14260837420625117</v>
      </c>
      <c r="P114" s="11">
        <f t="shared" si="25"/>
        <v>9.007438334706297E-3</v>
      </c>
      <c r="Q114" s="11">
        <f t="shared" si="29"/>
        <v>-3.8873386011523126E-3</v>
      </c>
      <c r="S114" s="1">
        <f t="shared" si="23"/>
        <v>1.2209135722169482</v>
      </c>
      <c r="T114" s="11">
        <f>(S113-MAX($S$3:$S113))/MAX(S$3:$S113)</f>
        <v>-5.1493173798267703E-3</v>
      </c>
      <c r="U114" s="38">
        <f t="shared" si="26"/>
        <v>-6.8605760619481204E-3</v>
      </c>
      <c r="V114" s="11">
        <f t="shared" si="24"/>
        <v>3.8899948953177166E-3</v>
      </c>
      <c r="W114" s="28"/>
      <c r="X114" s="36">
        <v>41154</v>
      </c>
      <c r="Y114" s="38">
        <f t="shared" si="36"/>
        <v>-6.4373077748373086E-3</v>
      </c>
      <c r="Z114" s="38">
        <f t="shared" si="36"/>
        <v>-3.6448534173848519E-3</v>
      </c>
      <c r="AA114" s="38">
        <f t="shared" si="36"/>
        <v>-6.4914734538712437E-4</v>
      </c>
      <c r="AB114" s="38">
        <f t="shared" si="36"/>
        <v>4.0114703130300628E-4</v>
      </c>
      <c r="AC114" s="38">
        <f t="shared" si="36"/>
        <v>1.2090027981953881E-2</v>
      </c>
      <c r="AD114" s="38">
        <f t="shared" si="36"/>
        <v>-8.6914953717787125E-4</v>
      </c>
      <c r="AE114" s="38">
        <f t="shared" si="36"/>
        <v>7.7995207717118653E-4</v>
      </c>
      <c r="AF114" s="38">
        <f t="shared" si="36"/>
        <v>5.1522661900158528E-3</v>
      </c>
      <c r="AG114" s="38">
        <f t="shared" si="36"/>
        <v>-3.8177553086105043E-5</v>
      </c>
      <c r="AH114" s="38">
        <f t="shared" si="36"/>
        <v>-5.4762382894737805E-3</v>
      </c>
      <c r="AI114" s="38">
        <f t="shared" si="36"/>
        <v>1.7848433299608361E-3</v>
      </c>
      <c r="AJ114" s="28"/>
      <c r="AK114" s="36">
        <v>40923</v>
      </c>
      <c r="AL114" s="38">
        <f t="shared" si="37"/>
        <v>1.054605108975881E-2</v>
      </c>
      <c r="AM114" s="38">
        <f t="shared" si="37"/>
        <v>4.9709889979401289E-3</v>
      </c>
      <c r="AN114" s="38">
        <f t="shared" si="37"/>
        <v>-1.764874402507832E-4</v>
      </c>
      <c r="AO114" s="38">
        <f t="shared" si="37"/>
        <v>-2.0161479383717928E-3</v>
      </c>
      <c r="AP114" s="38">
        <f t="shared" si="37"/>
        <v>-6.2846568896293472E-3</v>
      </c>
      <c r="AQ114" s="38">
        <f t="shared" si="37"/>
        <v>-1.5819169317821119E-4</v>
      </c>
      <c r="AR114" s="38">
        <f t="shared" si="37"/>
        <v>4.9101917166805009E-4</v>
      </c>
      <c r="AS114" s="38">
        <f t="shared" si="37"/>
        <v>1.1606270637909419E-3</v>
      </c>
      <c r="AT114" s="38">
        <f t="shared" si="37"/>
        <v>-1.9213396903666751E-3</v>
      </c>
      <c r="AU114" s="38">
        <f t="shared" si="37"/>
        <v>1.028559687344896E-2</v>
      </c>
      <c r="AV114" s="38">
        <f t="shared" si="37"/>
        <v>-4.8370068743258351E-4</v>
      </c>
    </row>
    <row r="115" spans="1:48" x14ac:dyDescent="0.35">
      <c r="A115" s="2">
        <v>40244</v>
      </c>
      <c r="B115" s="1">
        <v>3.4544219996605063E-2</v>
      </c>
      <c r="C115" s="1">
        <v>-2.7100166085425311E-5</v>
      </c>
      <c r="D115" s="1">
        <v>-8.6184855509141567E-4</v>
      </c>
      <c r="E115" s="1">
        <v>-8.0816363719191653E-3</v>
      </c>
      <c r="F115" s="1">
        <v>1.182905059231628E-2</v>
      </c>
      <c r="G115" s="1">
        <v>4.5093592916081171E-3</v>
      </c>
      <c r="H115" s="1">
        <v>-2.6728432767575421E-3</v>
      </c>
      <c r="I115" s="1">
        <v>3.4476061612283E-3</v>
      </c>
      <c r="J115" s="16">
        <f>HLOOKUP($J$2,'Weekly Returns (strats)'!$D$1:$F$751,'Weekly Returns (strats)'!$A114,FALSE)</f>
        <v>1.108105454186159E-3</v>
      </c>
      <c r="K115" s="1">
        <f>SUMPRODUCT(B115:J115,'Weekly Analysis'!$C$47:$K$47)</f>
        <v>3.5350820821311801E-2</v>
      </c>
      <c r="L115" s="1">
        <f t="array" ref="L115">SUMPRODUCT(C115:J115,'Weekly Analysis'!$D$48:$K$48)</f>
        <v>1.4979729601696473E-3</v>
      </c>
      <c r="N115" s="16">
        <f t="shared" si="22"/>
        <v>0.90427595089056489</v>
      </c>
      <c r="O115" s="11">
        <f>(N114-MAX(N$3:$N114))/MAX(N$3:$N114)</f>
        <v>-0.14354802228800709</v>
      </c>
      <c r="P115" s="11">
        <f t="shared" si="25"/>
        <v>7.0252798249937243E-2</v>
      </c>
      <c r="Q115" s="11">
        <f t="shared" si="29"/>
        <v>4.6587129061728128E-3</v>
      </c>
      <c r="S115" s="1">
        <f t="shared" si="23"/>
        <v>1.2227424677348333</v>
      </c>
      <c r="T115" s="11">
        <f>(S114-MAX($S$3:$S114))/MAX(S$3:$S114)</f>
        <v>-6.8605760619481369E-3</v>
      </c>
      <c r="U115" s="38">
        <f t="shared" si="26"/>
        <v>-4.2569122118004676E-3</v>
      </c>
      <c r="V115" s="11">
        <f t="shared" si="24"/>
        <v>1.5300318942099711E-3</v>
      </c>
      <c r="W115" s="28"/>
      <c r="X115" s="36">
        <v>41175</v>
      </c>
      <c r="Y115" s="38">
        <f t="shared" si="36"/>
        <v>-6.9505962521295714E-3</v>
      </c>
      <c r="Z115" s="38">
        <f t="shared" si="36"/>
        <v>-3.1945186244660691E-3</v>
      </c>
      <c r="AA115" s="38">
        <f t="shared" si="36"/>
        <v>-9.5613883818956857E-5</v>
      </c>
      <c r="AB115" s="38">
        <f t="shared" si="36"/>
        <v>4.2162538698020668E-4</v>
      </c>
      <c r="AC115" s="38">
        <f t="shared" si="36"/>
        <v>-2.6641284737493379E-3</v>
      </c>
      <c r="AD115" s="38">
        <f t="shared" si="36"/>
        <v>-8.3844757541717829E-4</v>
      </c>
      <c r="AE115" s="38">
        <f t="shared" si="36"/>
        <v>-2.7399798309630801E-3</v>
      </c>
      <c r="AF115" s="38">
        <f t="shared" si="36"/>
        <v>4.1666745912394276E-3</v>
      </c>
      <c r="AG115" s="38">
        <f t="shared" si="36"/>
        <v>-3.5386787482694082E-4</v>
      </c>
      <c r="AH115" s="38">
        <f t="shared" si="36"/>
        <v>-7.1883070940788711E-3</v>
      </c>
      <c r="AI115" s="38">
        <f t="shared" si="36"/>
        <v>-4.4146299219155537E-4</v>
      </c>
      <c r="AJ115" s="28"/>
      <c r="AK115" s="36">
        <v>40930</v>
      </c>
      <c r="AL115" s="38">
        <f t="shared" si="37"/>
        <v>3.0921459492888159E-2</v>
      </c>
      <c r="AM115" s="38">
        <f t="shared" si="37"/>
        <v>-8.6330935251798246E-3</v>
      </c>
      <c r="AN115" s="38">
        <f t="shared" si="37"/>
        <v>-1.940883512506542E-3</v>
      </c>
      <c r="AO115" s="38">
        <f t="shared" si="37"/>
        <v>-1.3624746297828949E-3</v>
      </c>
      <c r="AP115" s="38">
        <f t="shared" si="37"/>
        <v>-4.4203274283295731E-3</v>
      </c>
      <c r="AQ115" s="38">
        <f t="shared" si="37"/>
        <v>3.5071373321144961E-3</v>
      </c>
      <c r="AR115" s="38">
        <f t="shared" si="37"/>
        <v>-2.074539441602075E-3</v>
      </c>
      <c r="AS115" s="38">
        <f t="shared" si="37"/>
        <v>3.9129289188382099E-3</v>
      </c>
      <c r="AT115" s="38">
        <f t="shared" si="37"/>
        <v>8.8910226238070322E-4</v>
      </c>
      <c r="AU115" s="38">
        <f t="shared" si="37"/>
        <v>3.0190996611951008E-2</v>
      </c>
      <c r="AV115" s="38">
        <f t="shared" si="37"/>
        <v>-1.3565739217404188E-3</v>
      </c>
    </row>
    <row r="116" spans="1:48" x14ac:dyDescent="0.35">
      <c r="A116" s="2">
        <v>40251</v>
      </c>
      <c r="B116" s="1">
        <v>1.534170153417014E-2</v>
      </c>
      <c r="C116" s="1">
        <v>3.136929235677099E-3</v>
      </c>
      <c r="D116" s="1">
        <v>-1.6777329252548601E-4</v>
      </c>
      <c r="E116" s="1">
        <v>-2.424954991365635E-3</v>
      </c>
      <c r="F116" s="1">
        <v>-4.1391269100880309E-3</v>
      </c>
      <c r="G116" s="1">
        <v>3.974112476824887E-3</v>
      </c>
      <c r="H116" s="1">
        <v>7.1018402475386821E-4</v>
      </c>
      <c r="I116" s="1">
        <v>7.9370497463784329E-3</v>
      </c>
      <c r="J116" s="16">
        <f>HLOOKUP($J$2,'Weekly Returns (strats)'!$D$1:$F$751,'Weekly Returns (strats)'!$A115,FALSE)</f>
        <v>2.4686317703446199E-3</v>
      </c>
      <c r="K116" s="1">
        <f>SUMPRODUCT(B116:J116,'Weekly Analysis'!$C$47:$K$47)</f>
        <v>1.6086790367487884E-2</v>
      </c>
      <c r="L116" s="1">
        <f t="array" ref="L116">SUMPRODUCT(C116:J116,'Weekly Analysis'!$D$48:$K$48)</f>
        <v>1.3837364047329531E-3</v>
      </c>
      <c r="N116" s="16">
        <f t="shared" si="22"/>
        <v>0.91882284854690222</v>
      </c>
      <c r="O116" s="11">
        <f>(N115-MAX(N$3:$N115))/MAX(N$3:$N115)</f>
        <v>-0.11327174188185231</v>
      </c>
      <c r="P116" s="11">
        <f t="shared" si="25"/>
        <v>7.3569139889035684E-2</v>
      </c>
      <c r="Q116" s="11">
        <f t="shared" si="29"/>
        <v>3.0175711041380282E-2</v>
      </c>
      <c r="S116" s="1">
        <f t="shared" si="23"/>
        <v>1.2244344210010509</v>
      </c>
      <c r="T116" s="11">
        <f>(S115-MAX($S$3:$S115))/MAX(S$3:$S115)</f>
        <v>-5.3728800592104751E-3</v>
      </c>
      <c r="U116" s="38">
        <f t="shared" si="26"/>
        <v>-2.0845079971693048E-3</v>
      </c>
      <c r="V116" s="11">
        <f t="shared" si="24"/>
        <v>-8.6252461899982702E-4</v>
      </c>
      <c r="W116" s="28"/>
      <c r="X116" s="36">
        <v>41182</v>
      </c>
      <c r="Y116" s="38">
        <f t="shared" si="36"/>
        <v>-1.681191244081515E-2</v>
      </c>
      <c r="Z116" s="38">
        <f t="shared" si="36"/>
        <v>-2.6517945525197368E-3</v>
      </c>
      <c r="AA116" s="38">
        <f t="shared" si="36"/>
        <v>-1.1082025773820889E-3</v>
      </c>
      <c r="AB116" s="38">
        <f t="shared" si="36"/>
        <v>1.7365482307187821E-3</v>
      </c>
      <c r="AC116" s="38">
        <f t="shared" si="36"/>
        <v>-2.0402062052743902E-2</v>
      </c>
      <c r="AD116" s="38">
        <f t="shared" si="36"/>
        <v>-3.2008858667920142E-4</v>
      </c>
      <c r="AE116" s="38">
        <f t="shared" si="36"/>
        <v>2.756859574101878E-3</v>
      </c>
      <c r="AF116" s="38">
        <f t="shared" si="36"/>
        <v>1.4406632650720841E-3</v>
      </c>
      <c r="AG116" s="38">
        <f t="shared" si="36"/>
        <v>4.2275508857758659E-4</v>
      </c>
      <c r="AH116" s="38">
        <f t="shared" si="36"/>
        <v>-1.8402788939281715E-2</v>
      </c>
      <c r="AI116" s="38">
        <f t="shared" si="36"/>
        <v>-2.9544849257236174E-3</v>
      </c>
      <c r="AJ116" s="28"/>
      <c r="AK116" s="36">
        <v>40937</v>
      </c>
      <c r="AL116" s="38">
        <f t="shared" si="37"/>
        <v>1.034793041391713E-2</v>
      </c>
      <c r="AM116" s="38">
        <f t="shared" si="37"/>
        <v>-7.3712742337008752E-3</v>
      </c>
      <c r="AN116" s="38">
        <f t="shared" si="37"/>
        <v>-8.1603240438354874E-4</v>
      </c>
      <c r="AO116" s="38">
        <f t="shared" si="37"/>
        <v>6.7746215150688016E-4</v>
      </c>
      <c r="AP116" s="38">
        <f t="shared" si="37"/>
        <v>-4.0867153555347643E-3</v>
      </c>
      <c r="AQ116" s="38">
        <f t="shared" si="37"/>
        <v>-2.461306682316478E-3</v>
      </c>
      <c r="AR116" s="38">
        <f t="shared" si="37"/>
        <v>2.4150816517152229E-3</v>
      </c>
      <c r="AS116" s="38">
        <f t="shared" si="37"/>
        <v>4.5672214665710698E-3</v>
      </c>
      <c r="AT116" s="38">
        <f t="shared" si="37"/>
        <v>-1.8689467098599311E-3</v>
      </c>
      <c r="AU116" s="38">
        <f t="shared" si="37"/>
        <v>9.576749175382147E-3</v>
      </c>
      <c r="AV116" s="38">
        <f t="shared" si="37"/>
        <v>-1.432193728707823E-3</v>
      </c>
    </row>
    <row r="117" spans="1:48" x14ac:dyDescent="0.35">
      <c r="A117" s="2">
        <v>40258</v>
      </c>
      <c r="B117" s="1">
        <v>3.3936651583710291E-3</v>
      </c>
      <c r="C117" s="1">
        <v>-3.5217484854077608E-4</v>
      </c>
      <c r="D117" s="1">
        <v>-7.8392089263590314E-4</v>
      </c>
      <c r="E117" s="1">
        <v>-1.206217082243666E-3</v>
      </c>
      <c r="F117" s="1">
        <v>-1.3993172895354769E-2</v>
      </c>
      <c r="G117" s="1">
        <v>-1.4705002265595899E-3</v>
      </c>
      <c r="H117" s="1">
        <v>-1.1660545116332079E-3</v>
      </c>
      <c r="I117" s="1">
        <v>6.1097272366421604E-3</v>
      </c>
      <c r="J117" s="16">
        <f>HLOOKUP($J$2,'Weekly Returns (strats)'!$D$1:$F$751,'Weekly Returns (strats)'!$A116,FALSE)</f>
        <v>1.661308056183586E-3</v>
      </c>
      <c r="K117" s="1">
        <f>SUMPRODUCT(B117:J117,'Weekly Analysis'!$C$47:$K$47)</f>
        <v>2.5203498867042576E-3</v>
      </c>
      <c r="L117" s="1">
        <f t="array" ref="L117">SUMPRODUCT(C117:J117,'Weekly Analysis'!$D$48:$K$48)</f>
        <v>-1.6218712188097184E-3</v>
      </c>
      <c r="N117" s="16">
        <f t="shared" si="22"/>
        <v>0.9211386036091388</v>
      </c>
      <c r="O117" s="11">
        <f>(N116-MAX(N$3:$N116))/MAX(N$3:$N116)</f>
        <v>-9.9007130280577935E-2</v>
      </c>
      <c r="P117" s="11">
        <f t="shared" si="25"/>
        <v>5.3501876881903332E-2</v>
      </c>
      <c r="Q117" s="11">
        <f t="shared" si="29"/>
        <v>4.4174997487118395E-2</v>
      </c>
      <c r="S117" s="1">
        <f t="shared" si="23"/>
        <v>1.2224485460543093</v>
      </c>
      <c r="T117" s="11">
        <f>(S116-MAX($S$3:$S116))/MAX(S$3:$S116)</f>
        <v>-3.996578304213772E-3</v>
      </c>
      <c r="U117" s="38">
        <f t="shared" si="26"/>
        <v>-4.65044871510778E-4</v>
      </c>
      <c r="V117" s="11">
        <f t="shared" si="24"/>
        <v>-3.3873033321764057E-3</v>
      </c>
      <c r="W117" s="28"/>
      <c r="X117" s="36">
        <v>41196</v>
      </c>
      <c r="Y117" s="38">
        <f t="shared" si="36"/>
        <v>-2.0116718159972621E-2</v>
      </c>
      <c r="Z117" s="38">
        <f t="shared" si="36"/>
        <v>-9.6021183051532288E-3</v>
      </c>
      <c r="AA117" s="38">
        <f t="shared" si="36"/>
        <v>-1.3257710213832041E-4</v>
      </c>
      <c r="AB117" s="38">
        <f t="shared" si="36"/>
        <v>4.9238704960408164E-3</v>
      </c>
      <c r="AC117" s="38">
        <f t="shared" si="36"/>
        <v>-1.626329992017132E-2</v>
      </c>
      <c r="AD117" s="38">
        <f t="shared" si="36"/>
        <v>9.2546143334071296E-4</v>
      </c>
      <c r="AE117" s="38">
        <f t="shared" si="36"/>
        <v>1.5231140493110471E-3</v>
      </c>
      <c r="AF117" s="38">
        <f t="shared" si="36"/>
        <v>2.5668697448033568E-3</v>
      </c>
      <c r="AG117" s="38">
        <f t="shared" si="36"/>
        <v>2.8598658738239191E-3</v>
      </c>
      <c r="AH117" s="38">
        <f t="shared" si="36"/>
        <v>-2.133242788917053E-2</v>
      </c>
      <c r="AI117" s="38">
        <f t="shared" si="36"/>
        <v>-2.257746639938977E-3</v>
      </c>
      <c r="AJ117" s="28"/>
      <c r="AK117" s="36">
        <v>40944</v>
      </c>
      <c r="AL117" s="38">
        <f t="shared" si="37"/>
        <v>2.3675226361882021E-2</v>
      </c>
      <c r="AM117" s="38">
        <f t="shared" si="37"/>
        <v>-2.4285358775506531E-3</v>
      </c>
      <c r="AN117" s="38">
        <f t="shared" si="37"/>
        <v>-8.5127683292096634E-4</v>
      </c>
      <c r="AO117" s="38">
        <f t="shared" si="37"/>
        <v>-2.397720754858446E-3</v>
      </c>
      <c r="AP117" s="38">
        <f t="shared" si="37"/>
        <v>6.8855091167164487E-3</v>
      </c>
      <c r="AQ117" s="38">
        <f t="shared" si="37"/>
        <v>-1.325887290799521E-3</v>
      </c>
      <c r="AR117" s="38">
        <f t="shared" si="37"/>
        <v>-2.9730932247141739E-3</v>
      </c>
      <c r="AS117" s="38">
        <f t="shared" si="37"/>
        <v>1.941842339712174E-3</v>
      </c>
      <c r="AT117" s="38">
        <f t="shared" si="37"/>
        <v>1.7272447340799251E-3</v>
      </c>
      <c r="AU117" s="38">
        <f t="shared" si="37"/>
        <v>2.3808415635184339E-2</v>
      </c>
      <c r="AV117" s="38">
        <f t="shared" si="37"/>
        <v>2.4735150756145894E-4</v>
      </c>
    </row>
    <row r="118" spans="1:48" x14ac:dyDescent="0.35">
      <c r="A118" s="2">
        <v>40265</v>
      </c>
      <c r="B118" s="1">
        <v>1.53003704300203E-3</v>
      </c>
      <c r="C118" s="1">
        <v>4.9032287954675624E-4</v>
      </c>
      <c r="D118" s="1">
        <v>-3.0109215879681178E-4</v>
      </c>
      <c r="E118" s="1">
        <v>-1.106266075428852E-3</v>
      </c>
      <c r="F118" s="1">
        <v>-8.801079842402559E-3</v>
      </c>
      <c r="G118" s="1">
        <v>-1.258615522924833E-3</v>
      </c>
      <c r="H118" s="1">
        <v>1.9763895825142261E-4</v>
      </c>
      <c r="I118" s="1">
        <v>1.8806383884035769E-3</v>
      </c>
      <c r="J118" s="16">
        <f>HLOOKUP($J$2,'Weekly Returns (strats)'!$D$1:$F$751,'Weekly Returns (strats)'!$A117,FALSE)</f>
        <v>-1.046903612890171E-3</v>
      </c>
      <c r="K118" s="1">
        <f>SUMPRODUCT(B118:J118,'Weekly Analysis'!$C$47:$K$47)</f>
        <v>7.8808262468017191E-4</v>
      </c>
      <c r="L118" s="1">
        <f t="array" ref="L118">SUMPRODUCT(C118:J118,'Weekly Analysis'!$D$48:$K$48)</f>
        <v>-1.3779153483120222E-3</v>
      </c>
      <c r="N118" s="16">
        <f t="shared" si="22"/>
        <v>0.92186453693756532</v>
      </c>
      <c r="O118" s="11">
        <f>(N117-MAX(N$3:$N117))/MAX(N$3:$N117)</f>
        <v>-9.673631300345914E-2</v>
      </c>
      <c r="P118" s="11">
        <f t="shared" si="25"/>
        <v>5.5488873793873905E-2</v>
      </c>
      <c r="Q118" s="11">
        <f t="shared" si="29"/>
        <v>1.9664275536585896E-2</v>
      </c>
      <c r="S118" s="1">
        <f t="shared" si="23"/>
        <v>1.2207641154401794</v>
      </c>
      <c r="T118" s="11">
        <f>(S117-MAX($S$3:$S117))/MAX(S$3:$S117)</f>
        <v>-5.6119675876982328E-3</v>
      </c>
      <c r="U118" s="38">
        <f t="shared" si="26"/>
        <v>-1.2241388757550098E-4</v>
      </c>
      <c r="V118" s="11">
        <f t="shared" si="24"/>
        <v>-4.9062149535243904E-3</v>
      </c>
      <c r="W118" s="28"/>
      <c r="X118" s="36">
        <v>41210</v>
      </c>
      <c r="Y118" s="38">
        <f t="shared" si="36"/>
        <v>-1.633557139890629E-2</v>
      </c>
      <c r="Z118" s="38">
        <f t="shared" si="36"/>
        <v>-1.522013968160429E-3</v>
      </c>
      <c r="AA118" s="38">
        <f t="shared" si="36"/>
        <v>1.1058500494722789E-3</v>
      </c>
      <c r="AB118" s="38">
        <f t="shared" si="36"/>
        <v>3.8723542860568121E-3</v>
      </c>
      <c r="AC118" s="38">
        <f t="shared" si="36"/>
        <v>-6.4865488001595636E-3</v>
      </c>
      <c r="AD118" s="38">
        <f t="shared" si="36"/>
        <v>-3.6908005932877459E-3</v>
      </c>
      <c r="AE118" s="38">
        <f t="shared" si="36"/>
        <v>3.4141691441740289E-3</v>
      </c>
      <c r="AF118" s="38">
        <f t="shared" si="36"/>
        <v>5.6160620728529231E-3</v>
      </c>
      <c r="AG118" s="38">
        <f t="shared" si="36"/>
        <v>2.4988477605523141E-3</v>
      </c>
      <c r="AH118" s="38">
        <f t="shared" si="36"/>
        <v>-1.6237545881563061E-2</v>
      </c>
      <c r="AI118" s="38">
        <f t="shared" si="36"/>
        <v>1.8204738935171573E-4</v>
      </c>
      <c r="AJ118" s="28"/>
      <c r="AK118" s="36">
        <v>40958</v>
      </c>
      <c r="AL118" s="38">
        <f t="shared" si="37"/>
        <v>1.5859159028080771E-2</v>
      </c>
      <c r="AM118" s="38">
        <f t="shared" si="37"/>
        <v>4.6730721776977457E-3</v>
      </c>
      <c r="AN118" s="38">
        <f t="shared" si="37"/>
        <v>-1.3846769004958179E-3</v>
      </c>
      <c r="AO118" s="38">
        <f t="shared" si="37"/>
        <v>-1.302193913659266E-3</v>
      </c>
      <c r="AP118" s="38">
        <f t="shared" si="37"/>
        <v>6.4758899753186386E-3</v>
      </c>
      <c r="AQ118" s="38">
        <f t="shared" si="37"/>
        <v>3.2667940510886511E-3</v>
      </c>
      <c r="AR118" s="38">
        <f t="shared" si="37"/>
        <v>1.5643383235455219E-3</v>
      </c>
      <c r="AS118" s="38">
        <f t="shared" si="37"/>
        <v>6.7773731794147363E-3</v>
      </c>
      <c r="AT118" s="38">
        <f t="shared" si="37"/>
        <v>-7.7882734230816375E-5</v>
      </c>
      <c r="AU118" s="38">
        <f t="shared" si="37"/>
        <v>1.7283176917158596E-2</v>
      </c>
      <c r="AV118" s="38">
        <f t="shared" si="37"/>
        <v>2.644604651144529E-3</v>
      </c>
    </row>
    <row r="119" spans="1:48" x14ac:dyDescent="0.35">
      <c r="A119" s="2">
        <v>40272</v>
      </c>
      <c r="B119" s="1">
        <v>1.913644769638978E-2</v>
      </c>
      <c r="C119" s="1">
        <v>5.6919039901215385E-4</v>
      </c>
      <c r="D119" s="1">
        <v>-8.3058592364715356E-4</v>
      </c>
      <c r="E119" s="1">
        <v>-1.1444076306148521E-3</v>
      </c>
      <c r="F119" s="1">
        <v>3.3676696733978221E-3</v>
      </c>
      <c r="G119" s="1">
        <v>-3.8063232974419048E-3</v>
      </c>
      <c r="H119" s="1">
        <v>-9.023020743031962E-4</v>
      </c>
      <c r="I119" s="1">
        <v>4.1432720666885192E-3</v>
      </c>
      <c r="J119" s="16">
        <f>HLOOKUP($J$2,'Weekly Returns (strats)'!$D$1:$F$751,'Weekly Returns (strats)'!$A118,FALSE)</f>
        <v>-1.0707558687633729E-3</v>
      </c>
      <c r="K119" s="1">
        <f>SUMPRODUCT(B119:J119,'Weekly Analysis'!$C$47:$K$47)</f>
        <v>1.9238771954353268E-2</v>
      </c>
      <c r="L119" s="1">
        <f t="array" ref="L119">SUMPRODUCT(C119:J119,'Weekly Analysis'!$D$48:$K$48)</f>
        <v>1.9003076478933006E-4</v>
      </c>
      <c r="N119" s="16">
        <f t="shared" si="22"/>
        <v>0.93960007853651251</v>
      </c>
      <c r="O119" s="11">
        <f>(N118-MAX(N$3:$N118))/MAX(N$3:$N118)</f>
        <v>-9.6024466586232621E-2</v>
      </c>
      <c r="P119" s="11">
        <f t="shared" si="25"/>
        <v>3.9063438114393056E-2</v>
      </c>
      <c r="Q119" s="11">
        <f t="shared" si="29"/>
        <v>4.0504255901922415E-2</v>
      </c>
      <c r="S119" s="1">
        <f t="shared" si="23"/>
        <v>1.2209960981786638</v>
      </c>
      <c r="T119" s="11">
        <f>(S118-MAX($S$3:$S118))/MAX(S$3:$S118)</f>
        <v>-6.9821501197369195E-3</v>
      </c>
      <c r="U119" s="38">
        <f t="shared" si="26"/>
        <v>-1.4282398806386709E-3</v>
      </c>
      <c r="V119" s="11">
        <f t="shared" si="24"/>
        <v>-3.3024406037248655E-3</v>
      </c>
      <c r="W119" s="28"/>
      <c r="X119" s="36">
        <v>41224</v>
      </c>
      <c r="Y119" s="38">
        <f t="shared" si="36"/>
        <v>-2.092225876425724E-2</v>
      </c>
      <c r="Z119" s="38">
        <f t="shared" si="36"/>
        <v>-7.0025479772661825E-4</v>
      </c>
      <c r="AA119" s="38">
        <f t="shared" si="36"/>
        <v>8.9286708876490373E-4</v>
      </c>
      <c r="AB119" s="38">
        <f t="shared" si="36"/>
        <v>6.7550615094100763E-3</v>
      </c>
      <c r="AC119" s="38">
        <f t="shared" si="36"/>
        <v>-4.7529254352028146E-3</v>
      </c>
      <c r="AD119" s="38">
        <f t="shared" si="36"/>
        <v>2.226537216828639E-3</v>
      </c>
      <c r="AE119" s="38">
        <f t="shared" si="36"/>
        <v>4.1049824270478208E-3</v>
      </c>
      <c r="AF119" s="38">
        <f t="shared" si="36"/>
        <v>3.4151482543920419E-3</v>
      </c>
      <c r="AG119" s="38">
        <f t="shared" si="36"/>
        <v>3.131916926668143E-3</v>
      </c>
      <c r="AH119" s="38">
        <f t="shared" si="36"/>
        <v>-2.0102885327430049E-2</v>
      </c>
      <c r="AI119" s="38">
        <f t="shared" si="36"/>
        <v>1.5216935255362117E-3</v>
      </c>
      <c r="AJ119" s="28"/>
      <c r="AK119" s="36">
        <v>40965</v>
      </c>
      <c r="AL119" s="38">
        <f t="shared" si="37"/>
        <v>9.4528788312806533E-3</v>
      </c>
      <c r="AM119" s="38">
        <f t="shared" si="37"/>
        <v>-6.2912976912475882E-3</v>
      </c>
      <c r="AN119" s="38">
        <f t="shared" si="37"/>
        <v>-3.0500188257509549E-3</v>
      </c>
      <c r="AO119" s="38">
        <f t="shared" si="37"/>
        <v>5.6690949289950332E-4</v>
      </c>
      <c r="AP119" s="38">
        <f t="shared" si="37"/>
        <v>3.0651342112909211E-3</v>
      </c>
      <c r="AQ119" s="38">
        <f t="shared" si="37"/>
        <v>-5.6170899963137177E-4</v>
      </c>
      <c r="AR119" s="38">
        <f t="shared" si="37"/>
        <v>1.7243719115356271E-4</v>
      </c>
      <c r="AS119" s="38">
        <f t="shared" si="37"/>
        <v>7.4041837861629212E-3</v>
      </c>
      <c r="AT119" s="38">
        <f t="shared" si="37"/>
        <v>-2.9229525827713099E-3</v>
      </c>
      <c r="AU119" s="38">
        <f t="shared" si="37"/>
        <v>9.3722888523336094E-3</v>
      </c>
      <c r="AV119" s="38">
        <f t="shared" si="37"/>
        <v>-1.4966710375879599E-4</v>
      </c>
    </row>
    <row r="120" spans="1:48" x14ac:dyDescent="0.35">
      <c r="A120" s="2">
        <v>40279</v>
      </c>
      <c r="B120" s="1">
        <v>1.0414201183431841E-2</v>
      </c>
      <c r="C120" s="1">
        <v>6.1321891722498911E-4</v>
      </c>
      <c r="D120" s="1">
        <v>-3.8804218706356419E-4</v>
      </c>
      <c r="E120" s="1">
        <v>-1.810974877343607E-3</v>
      </c>
      <c r="F120" s="1">
        <v>4.8391901072074254E-3</v>
      </c>
      <c r="G120" s="1">
        <v>3.0119445113765408E-3</v>
      </c>
      <c r="H120" s="1">
        <v>-1.271027242374267E-3</v>
      </c>
      <c r="I120" s="1">
        <v>3.3717101553798479E-3</v>
      </c>
      <c r="J120" s="16">
        <f>HLOOKUP($J$2,'Weekly Returns (strats)'!$D$1:$F$751,'Weekly Returns (strats)'!$A119,FALSE)</f>
        <v>-1.733804800506888E-3</v>
      </c>
      <c r="K120" s="1">
        <f>SUMPRODUCT(B120:J120,'Weekly Analysis'!$C$47:$K$47)</f>
        <v>1.1056922481060202E-2</v>
      </c>
      <c r="L120" s="1">
        <f t="array" ref="L120">SUMPRODUCT(C120:J120,'Weekly Analysis'!$D$48:$K$48)</f>
        <v>1.1936252670241042E-3</v>
      </c>
      <c r="N120" s="16">
        <f t="shared" si="22"/>
        <v>0.94998916376808873</v>
      </c>
      <c r="O120" s="11">
        <f>(N119-MAX(N$3:$N119))/MAX(N$3:$N119)</f>
        <v>-7.8633087446570396E-2</v>
      </c>
      <c r="P120" s="11">
        <f t="shared" si="25"/>
        <v>3.3919830433554621E-2</v>
      </c>
      <c r="Q120" s="11">
        <f t="shared" si="29"/>
        <v>2.4766103144887142E-2</v>
      </c>
      <c r="S120" s="1">
        <f t="shared" si="23"/>
        <v>1.2224535099723879</v>
      </c>
      <c r="T120" s="11">
        <f>(S119-MAX($S$3:$S119))/MAX(S$3:$S119)</f>
        <v>-6.793446178274723E-3</v>
      </c>
      <c r="U120" s="38">
        <f t="shared" si="26"/>
        <v>-1.6178171690433008E-3</v>
      </c>
      <c r="V120" s="11">
        <f t="shared" si="24"/>
        <v>-3.3712220946992E-3</v>
      </c>
      <c r="W120" s="28"/>
      <c r="X120" s="36">
        <v>41231</v>
      </c>
      <c r="Y120" s="38">
        <f t="shared" si="36"/>
        <v>-1.7724413950829021E-2</v>
      </c>
      <c r="Z120" s="38">
        <f t="shared" si="36"/>
        <v>-1.19746863440412E-2</v>
      </c>
      <c r="AA120" s="38">
        <f t="shared" si="36"/>
        <v>-7.1913559901004565E-4</v>
      </c>
      <c r="AB120" s="38">
        <f t="shared" si="36"/>
        <v>5.5386930877201479E-3</v>
      </c>
      <c r="AC120" s="38">
        <f t="shared" si="36"/>
        <v>1.048727413962477E-2</v>
      </c>
      <c r="AD120" s="38">
        <f t="shared" si="36"/>
        <v>1.0849629304334749E-3</v>
      </c>
      <c r="AE120" s="38">
        <f t="shared" si="36"/>
        <v>2.2063011370654362E-3</v>
      </c>
      <c r="AF120" s="38">
        <f t="shared" si="36"/>
        <v>3.3189911487880859E-3</v>
      </c>
      <c r="AG120" s="38">
        <f t="shared" si="36"/>
        <v>-1.0288095445193379E-3</v>
      </c>
      <c r="AH120" s="38">
        <f t="shared" si="36"/>
        <v>-1.7140299645000603E-2</v>
      </c>
      <c r="AI120" s="38">
        <f t="shared" si="36"/>
        <v>1.0847837108242013E-3</v>
      </c>
      <c r="AJ120" s="28"/>
      <c r="AK120" s="36">
        <v>40972</v>
      </c>
      <c r="AL120" s="38">
        <f t="shared" si="37"/>
        <v>8.5130533484689686E-4</v>
      </c>
      <c r="AM120" s="38">
        <f t="shared" si="37"/>
        <v>1.080994784488531E-3</v>
      </c>
      <c r="AN120" s="38">
        <f t="shared" si="37"/>
        <v>-3.5700679552519432E-4</v>
      </c>
      <c r="AO120" s="38">
        <f t="shared" si="37"/>
        <v>-2.9273728245382552E-4</v>
      </c>
      <c r="AP120" s="38">
        <f t="shared" si="37"/>
        <v>8.3842993233778865E-3</v>
      </c>
      <c r="AQ120" s="38">
        <f t="shared" si="37"/>
        <v>1.6246026309780779E-3</v>
      </c>
      <c r="AR120" s="38">
        <f t="shared" si="37"/>
        <v>3.3168208064064948E-3</v>
      </c>
      <c r="AS120" s="38">
        <f t="shared" si="37"/>
        <v>6.9857047356070012E-3</v>
      </c>
      <c r="AT120" s="38">
        <f t="shared" si="37"/>
        <v>5.0590300021169377E-4</v>
      </c>
      <c r="AU120" s="38">
        <f t="shared" si="37"/>
        <v>2.2681332117160235E-3</v>
      </c>
      <c r="AV120" s="38">
        <f t="shared" si="37"/>
        <v>2.6312517713283786E-3</v>
      </c>
    </row>
    <row r="121" spans="1:48" x14ac:dyDescent="0.35">
      <c r="A121" s="2">
        <v>40286</v>
      </c>
      <c r="B121" s="1">
        <v>-1.952057468571855E-3</v>
      </c>
      <c r="C121" s="1">
        <v>4.2744843349207251E-3</v>
      </c>
      <c r="D121" s="1">
        <v>1.4440433213014359E-4</v>
      </c>
      <c r="E121" s="1">
        <v>-2.4066720353987939E-4</v>
      </c>
      <c r="F121" s="1">
        <v>-1.594242323556794E-3</v>
      </c>
      <c r="G121" s="1">
        <v>1.45855140106721E-3</v>
      </c>
      <c r="H121" s="1">
        <v>-3.3359902958052252E-5</v>
      </c>
      <c r="I121" s="1">
        <v>-1.1150959538044349E-3</v>
      </c>
      <c r="J121" s="16">
        <f>HLOOKUP($J$2,'Weekly Returns (strats)'!$D$1:$F$751,'Weekly Returns (strats)'!$A120,FALSE)</f>
        <v>7.2762811068922684E-3</v>
      </c>
      <c r="K121" s="1">
        <f>SUMPRODUCT(B121:J121,'Weekly Analysis'!$C$47:$K$47)</f>
        <v>-1.4448777571906143E-3</v>
      </c>
      <c r="L121" s="1">
        <f t="array" ref="L121">SUMPRODUCT(C121:J121,'Weekly Analysis'!$D$48:$K$48)</f>
        <v>9.4190517827944669E-4</v>
      </c>
      <c r="N121" s="16">
        <f t="shared" si="22"/>
        <v>0.94861654555578812</v>
      </c>
      <c r="O121" s="11">
        <f>(N120-MAX(N$3:$N120))/MAX(N$3:$N120)</f>
        <v>-6.8445604917853425E-2</v>
      </c>
      <c r="P121" s="11">
        <f t="shared" si="25"/>
        <v>2.983040971140194E-2</v>
      </c>
      <c r="Q121" s="11">
        <f t="shared" si="29"/>
        <v>2.5551207978991908E-2</v>
      </c>
      <c r="S121" s="1">
        <f t="shared" si="23"/>
        <v>1.2236049452636368</v>
      </c>
      <c r="T121" s="11">
        <f>(S120-MAX($S$3:$S120))/MAX(S$3:$S120)</f>
        <v>-5.6079297402590513E-3</v>
      </c>
      <c r="U121" s="38">
        <f t="shared" si="26"/>
        <v>9.4596963860782424E-4</v>
      </c>
      <c r="V121" s="11">
        <f t="shared" si="24"/>
        <v>-3.0912477084527046E-3</v>
      </c>
      <c r="W121" s="28"/>
      <c r="X121" s="36">
        <v>41273</v>
      </c>
      <c r="Y121" s="38">
        <f t="shared" si="36"/>
        <v>-7.3284929090046136E-3</v>
      </c>
      <c r="Z121" s="38">
        <f t="shared" si="36"/>
        <v>-4.480587081165277E-3</v>
      </c>
      <c r="AA121" s="38">
        <f t="shared" si="36"/>
        <v>3.1334368366457981E-3</v>
      </c>
      <c r="AB121" s="38">
        <f t="shared" si="36"/>
        <v>6.7168067775338347E-3</v>
      </c>
      <c r="AC121" s="38">
        <f t="shared" si="36"/>
        <v>5.4884489940939542E-4</v>
      </c>
      <c r="AD121" s="38">
        <f t="shared" si="36"/>
        <v>-3.8980867814768509E-3</v>
      </c>
      <c r="AE121" s="38">
        <f t="shared" si="36"/>
        <v>-5.1495216232455574E-3</v>
      </c>
      <c r="AF121" s="38">
        <f t="shared" si="36"/>
        <v>3.444767166399965E-3</v>
      </c>
      <c r="AG121" s="38">
        <f t="shared" si="36"/>
        <v>2.0137281281318309E-3</v>
      </c>
      <c r="AH121" s="38">
        <f t="shared" si="36"/>
        <v>-6.8694140870997795E-3</v>
      </c>
      <c r="AI121" s="38">
        <f t="shared" si="36"/>
        <v>8.5257495496612011E-4</v>
      </c>
      <c r="AJ121" s="28"/>
      <c r="AK121" s="36">
        <v>40986</v>
      </c>
      <c r="AL121" s="38">
        <f t="shared" si="37"/>
        <v>2.0258220985805101E-2</v>
      </c>
      <c r="AM121" s="38">
        <f t="shared" si="37"/>
        <v>4.9084147552669322E-5</v>
      </c>
      <c r="AN121" s="38">
        <f t="shared" si="37"/>
        <v>-3.5353915880864673E-4</v>
      </c>
      <c r="AO121" s="38">
        <f t="shared" si="37"/>
        <v>-3.2146436472968438E-3</v>
      </c>
      <c r="AP121" s="38">
        <f t="shared" si="37"/>
        <v>-2.1118910559610609E-2</v>
      </c>
      <c r="AQ121" s="38">
        <f t="shared" si="37"/>
        <v>4.0326822597045453E-3</v>
      </c>
      <c r="AR121" s="38">
        <f t="shared" si="37"/>
        <v>-1.8929766841147E-4</v>
      </c>
      <c r="AS121" s="38">
        <f t="shared" si="37"/>
        <v>-2.3065377431497061E-4</v>
      </c>
      <c r="AT121" s="38">
        <f t="shared" si="37"/>
        <v>-6.4577411441011368E-3</v>
      </c>
      <c r="AU121" s="38">
        <f t="shared" si="37"/>
        <v>1.8396639407987449E-2</v>
      </c>
      <c r="AV121" s="38">
        <f t="shared" si="37"/>
        <v>-3.4572229302327791E-3</v>
      </c>
    </row>
    <row r="122" spans="1:48" x14ac:dyDescent="0.35">
      <c r="A122" s="2">
        <v>40293</v>
      </c>
      <c r="B122" s="1">
        <v>1.7211703958692759E-3</v>
      </c>
      <c r="C122" s="1">
        <v>1.2214288318612709E-3</v>
      </c>
      <c r="D122" s="1">
        <v>-2.231998776986988E-3</v>
      </c>
      <c r="E122" s="1">
        <v>-2.1202329478641202E-3</v>
      </c>
      <c r="F122" s="1">
        <v>2.0430391167807951E-2</v>
      </c>
      <c r="G122" s="1">
        <v>-1.165141701791939E-3</v>
      </c>
      <c r="H122" s="1">
        <v>1.617654365679178E-3</v>
      </c>
      <c r="I122" s="1">
        <v>1.163330221166436E-3</v>
      </c>
      <c r="J122" s="16">
        <f>HLOOKUP($J$2,'Weekly Returns (strats)'!$D$1:$F$751,'Weekly Returns (strats)'!$A121,FALSE)</f>
        <v>-6.5657993513157376E-4</v>
      </c>
      <c r="K122" s="1">
        <f>SUMPRODUCT(B122:J122,'Weekly Analysis'!$C$47:$K$47)</f>
        <v>3.0147012207769586E-3</v>
      </c>
      <c r="L122" s="1">
        <f t="array" ref="L122">SUMPRODUCT(C122:J122,'Weekly Analysis'!$D$48:$K$48)</f>
        <v>2.4022715319714106E-3</v>
      </c>
      <c r="N122" s="16">
        <f t="shared" si="22"/>
        <v>0.95147634101372425</v>
      </c>
      <c r="O122" s="11">
        <f>(N121-MAX(N$3:$N121))/MAX(N$3:$N121)</f>
        <v>-6.9791587142920761E-2</v>
      </c>
      <c r="P122" s="11">
        <f t="shared" si="25"/>
        <v>3.2121643570897529E-2</v>
      </c>
      <c r="Q122" s="11">
        <f t="shared" si="29"/>
        <v>7.0535929213018322E-2</v>
      </c>
      <c r="S122" s="1">
        <f t="shared" si="23"/>
        <v>1.226544376590023</v>
      </c>
      <c r="T122" s="11">
        <f>(S121-MAX($S$3:$S121))/MAX(S$3:$S121)</f>
        <v>-4.6713067000413245E-3</v>
      </c>
      <c r="U122" s="38">
        <f t="shared" si="26"/>
        <v>4.7349533597318416E-3</v>
      </c>
      <c r="V122" s="11">
        <f t="shared" si="24"/>
        <v>-8.5618466012082894E-4</v>
      </c>
      <c r="W122" s="28"/>
      <c r="X122" s="36">
        <v>41315</v>
      </c>
      <c r="Y122" s="38">
        <f t="shared" si="36"/>
        <v>-5.0205973223480527E-3</v>
      </c>
      <c r="Z122" s="38">
        <f t="shared" si="36"/>
        <v>4.6086407786494199E-4</v>
      </c>
      <c r="AA122" s="38">
        <f t="shared" si="36"/>
        <v>-3.5506388103967451E-4</v>
      </c>
      <c r="AB122" s="38">
        <f t="shared" si="36"/>
        <v>-8.6835923912564894E-4</v>
      </c>
      <c r="AC122" s="38">
        <f t="shared" si="36"/>
        <v>1.263889713855279E-2</v>
      </c>
      <c r="AD122" s="38">
        <f t="shared" si="36"/>
        <v>7.5107112984973412E-4</v>
      </c>
      <c r="AE122" s="38">
        <f t="shared" si="36"/>
        <v>3.637100813279615E-3</v>
      </c>
      <c r="AF122" s="38">
        <f t="shared" si="36"/>
        <v>-2.1617687424222432E-3</v>
      </c>
      <c r="AG122" s="38">
        <f t="shared" si="36"/>
        <v>3.9270304398575373E-3</v>
      </c>
      <c r="AH122" s="38">
        <f t="shared" si="36"/>
        <v>-4.0013923272196944E-3</v>
      </c>
      <c r="AI122" s="38">
        <f t="shared" si="36"/>
        <v>1.8928092766669505E-3</v>
      </c>
      <c r="AJ122" s="28"/>
      <c r="AK122" s="36">
        <v>41000</v>
      </c>
      <c r="AL122" s="38">
        <f t="shared" si="37"/>
        <v>3.6042402826854669E-3</v>
      </c>
      <c r="AM122" s="38">
        <f t="shared" si="37"/>
        <v>-2.7128182606093181E-3</v>
      </c>
      <c r="AN122" s="38">
        <f t="shared" si="37"/>
        <v>-4.872305006293765E-4</v>
      </c>
      <c r="AO122" s="38">
        <f t="shared" si="37"/>
        <v>-1.4304389837248581E-3</v>
      </c>
      <c r="AP122" s="38">
        <f t="shared" si="37"/>
        <v>1.86987590797324E-3</v>
      </c>
      <c r="AQ122" s="38">
        <f t="shared" si="37"/>
        <v>-1.056722413868227E-3</v>
      </c>
      <c r="AR122" s="38">
        <f t="shared" si="37"/>
        <v>8.7992759452926173E-4</v>
      </c>
      <c r="AS122" s="38">
        <f t="shared" si="37"/>
        <v>4.6014254367716667E-3</v>
      </c>
      <c r="AT122" s="38">
        <f t="shared" si="37"/>
        <v>-1.1579504334279229E-3</v>
      </c>
      <c r="AU122" s="38">
        <f t="shared" si="37"/>
        <v>3.6275703013527081E-3</v>
      </c>
      <c r="AV122" s="38">
        <f t="shared" si="37"/>
        <v>4.3327177524876689E-5</v>
      </c>
    </row>
    <row r="123" spans="1:48" x14ac:dyDescent="0.35">
      <c r="A123" s="2">
        <v>40300</v>
      </c>
      <c r="B123" s="1">
        <v>-1.890034364261162E-2</v>
      </c>
      <c r="C123" s="1">
        <v>9.0570630429469556E-3</v>
      </c>
      <c r="D123" s="1">
        <v>-8.5972665799560755E-4</v>
      </c>
      <c r="E123" s="1">
        <v>9.4638980125782979E-4</v>
      </c>
      <c r="F123" s="1">
        <v>2.0563468972332709E-2</v>
      </c>
      <c r="G123" s="1">
        <v>-5.506570144440226E-3</v>
      </c>
      <c r="H123" s="1">
        <v>5.8811899009927338E-3</v>
      </c>
      <c r="I123" s="1">
        <v>3.4697651788162531E-4</v>
      </c>
      <c r="J123" s="16">
        <f>HLOOKUP($J$2,'Weekly Returns (strats)'!$D$1:$F$751,'Weekly Returns (strats)'!$A122,FALSE)</f>
        <v>4.2321328075520803E-3</v>
      </c>
      <c r="K123" s="1">
        <f>SUMPRODUCT(B123:J123,'Weekly Analysis'!$C$47:$K$47)</f>
        <v>-1.6752725662110956E-2</v>
      </c>
      <c r="L123" s="1">
        <f t="array" ref="L123">SUMPRODUCT(C123:J123,'Weekly Analysis'!$D$48:$K$48)</f>
        <v>3.9884333923583728E-3</v>
      </c>
      <c r="N123" s="16">
        <f t="shared" si="22"/>
        <v>0.93553651889873224</v>
      </c>
      <c r="O123" s="11">
        <f>(N122-MAX(N$3:$N122))/MAX(N$3:$N122)</f>
        <v>-6.6987286705103649E-2</v>
      </c>
      <c r="P123" s="11">
        <f t="shared" si="25"/>
        <v>-4.3247757536477582E-3</v>
      </c>
      <c r="Q123" s="11">
        <f t="shared" si="29"/>
        <v>8.0790861624258081E-2</v>
      </c>
      <c r="S123" s="1">
        <f t="shared" si="23"/>
        <v>1.231436367138824</v>
      </c>
      <c r="T123" s="11">
        <f>(S122-MAX($S$3:$S122))/MAX(S$3:$S122)</f>
        <v>-2.2802569151725979E-3</v>
      </c>
      <c r="U123" s="38">
        <f t="shared" si="26"/>
        <v>8.5506161532651337E-3</v>
      </c>
      <c r="V123" s="11">
        <f t="shared" si="24"/>
        <v>1.6990818243620698E-3</v>
      </c>
      <c r="W123" s="28"/>
      <c r="X123" s="36">
        <v>41322</v>
      </c>
      <c r="Y123" s="38">
        <f t="shared" ref="Y123:AI132" si="38">VLOOKUP($X123,$A$3:$L$751,Y$1,FALSE)</f>
        <v>-1.035062750679439E-3</v>
      </c>
      <c r="Z123" s="38">
        <f t="shared" si="38"/>
        <v>-1.080841217768858E-3</v>
      </c>
      <c r="AA123" s="38">
        <f t="shared" si="38"/>
        <v>-1.314551211346604E-4</v>
      </c>
      <c r="AB123" s="38">
        <f t="shared" si="38"/>
        <v>-9.2786876110950711E-4</v>
      </c>
      <c r="AC123" s="38">
        <f t="shared" si="38"/>
        <v>3.3775107219931821E-3</v>
      </c>
      <c r="AD123" s="38">
        <f t="shared" si="38"/>
        <v>1.023419243695312E-4</v>
      </c>
      <c r="AE123" s="38">
        <f t="shared" si="38"/>
        <v>-5.021584056501549E-4</v>
      </c>
      <c r="AF123" s="38">
        <f t="shared" si="38"/>
        <v>2.8279761095792999E-3</v>
      </c>
      <c r="AG123" s="38">
        <f t="shared" si="38"/>
        <v>2.7535084107199742E-4</v>
      </c>
      <c r="AH123" s="38">
        <f t="shared" si="38"/>
        <v>-7.1606769723568642E-4</v>
      </c>
      <c r="AI123" s="38">
        <f t="shared" si="38"/>
        <v>5.9241938496696885E-4</v>
      </c>
      <c r="AJ123" s="28"/>
      <c r="AK123" s="36">
        <v>41021</v>
      </c>
      <c r="AL123" s="38">
        <f t="shared" ref="AL123:AV132" si="39">VLOOKUP($AK123,$A$3:$L$751,AL$1,FALSE)</f>
        <v>8.927923350511735E-3</v>
      </c>
      <c r="AM123" s="38">
        <f t="shared" si="39"/>
        <v>-3.9423863209174792E-3</v>
      </c>
      <c r="AN123" s="38">
        <f t="shared" si="39"/>
        <v>-3.691917137339185E-3</v>
      </c>
      <c r="AO123" s="38">
        <f t="shared" si="39"/>
        <v>-1.180961018839022E-3</v>
      </c>
      <c r="AP123" s="38">
        <f t="shared" si="39"/>
        <v>4.3675332297313466E-3</v>
      </c>
      <c r="AQ123" s="38">
        <f t="shared" si="39"/>
        <v>1.329182552729957E-3</v>
      </c>
      <c r="AR123" s="38">
        <f t="shared" si="39"/>
        <v>1.6726557545792E-3</v>
      </c>
      <c r="AS123" s="38">
        <f t="shared" si="39"/>
        <v>2.887829482353554E-3</v>
      </c>
      <c r="AT123" s="38">
        <f t="shared" si="39"/>
        <v>-2.6051730290744808E-3</v>
      </c>
      <c r="AU123" s="38">
        <f t="shared" si="39"/>
        <v>8.7711448064726524E-3</v>
      </c>
      <c r="AV123" s="38">
        <f t="shared" si="39"/>
        <v>-2.9116015321543789E-4</v>
      </c>
    </row>
    <row r="124" spans="1:48" x14ac:dyDescent="0.35">
      <c r="A124" s="2">
        <v>40307</v>
      </c>
      <c r="B124" s="1">
        <v>-8.2391338958764604E-2</v>
      </c>
      <c r="C124" s="1">
        <v>4.2386789066105823E-2</v>
      </c>
      <c r="D124" s="1">
        <v>5.5177196447040437E-2</v>
      </c>
      <c r="E124" s="1">
        <v>5.3578049684834816E-3</v>
      </c>
      <c r="F124" s="1">
        <v>-2.819816716419658E-2</v>
      </c>
      <c r="G124" s="1">
        <v>-1.4929363669294321E-2</v>
      </c>
      <c r="H124" s="1">
        <v>-1.42813060092658E-2</v>
      </c>
      <c r="I124" s="1">
        <v>-3.4552952243347419E-3</v>
      </c>
      <c r="J124" s="16">
        <f>HLOOKUP($J$2,'Weekly Returns (strats)'!$D$1:$F$751,'Weekly Returns (strats)'!$A123,FALSE)</f>
        <v>2.8112174909748159E-2</v>
      </c>
      <c r="K124" s="1">
        <f>SUMPRODUCT(B124:J124,'Weekly Analysis'!$C$47:$K$47)</f>
        <v>-7.6189875536601379E-2</v>
      </c>
      <c r="L124" s="1">
        <f t="array" ref="L124">SUMPRODUCT(C124:J124,'Weekly Analysis'!$D$48:$K$48)</f>
        <v>1.1517003498303121E-2</v>
      </c>
      <c r="N124" s="16">
        <f t="shared" si="22"/>
        <v>0.86425810796389246</v>
      </c>
      <c r="O124" s="11">
        <f>(N123-MAX(N$3:$N123))/MAX(N$3:$N123)</f>
        <v>-8.2617792730194789E-2</v>
      </c>
      <c r="P124" s="11">
        <f t="shared" si="25"/>
        <v>-9.0244246012394447E-2</v>
      </c>
      <c r="Q124" s="11">
        <f t="shared" si="29"/>
        <v>2.2889813167764173E-2</v>
      </c>
      <c r="S124" s="1">
        <f t="shared" si="23"/>
        <v>1.2456188240870996</v>
      </c>
      <c r="T124" s="11">
        <f>(S123-MAX($S$3:$S123))/MAX(S$3:$S123)</f>
        <v>0</v>
      </c>
      <c r="U124" s="38">
        <f t="shared" si="26"/>
        <v>1.8949852837540471E-2</v>
      </c>
      <c r="V124" s="11">
        <f t="shared" si="24"/>
        <v>1.4372500205474426E-2</v>
      </c>
      <c r="W124" s="28"/>
      <c r="X124" s="36">
        <v>41329</v>
      </c>
      <c r="Y124" s="38">
        <f t="shared" si="38"/>
        <v>-4.079782411604671E-3</v>
      </c>
      <c r="Z124" s="38">
        <f t="shared" si="38"/>
        <v>3.4480497365319002E-4</v>
      </c>
      <c r="AA124" s="38">
        <f t="shared" si="38"/>
        <v>-8.0973069924161756E-5</v>
      </c>
      <c r="AB124" s="38">
        <f t="shared" si="38"/>
        <v>5.7563136880212078E-5</v>
      </c>
      <c r="AC124" s="38">
        <f t="shared" si="38"/>
        <v>1.2498774060672681E-3</v>
      </c>
      <c r="AD124" s="38">
        <f t="shared" si="38"/>
        <v>-1.8846042331110979E-3</v>
      </c>
      <c r="AE124" s="38">
        <f t="shared" si="38"/>
        <v>1.738103252593159E-3</v>
      </c>
      <c r="AF124" s="38">
        <f t="shared" si="38"/>
        <v>-3.659419468668768E-3</v>
      </c>
      <c r="AG124" s="38">
        <f t="shared" si="38"/>
        <v>1.240735368980284E-3</v>
      </c>
      <c r="AH124" s="38">
        <f t="shared" si="38"/>
        <v>-4.3057901827543606E-3</v>
      </c>
      <c r="AI124" s="38">
        <f t="shared" si="38"/>
        <v>-4.1972871784942369E-4</v>
      </c>
      <c r="AJ124" s="28"/>
      <c r="AK124" s="36">
        <v>41028</v>
      </c>
      <c r="AL124" s="38">
        <f t="shared" si="39"/>
        <v>1.208633093525191E-2</v>
      </c>
      <c r="AM124" s="38">
        <f t="shared" si="39"/>
        <v>-4.8081459310711514E-3</v>
      </c>
      <c r="AN124" s="38">
        <f t="shared" si="39"/>
        <v>-2.804146344505765E-3</v>
      </c>
      <c r="AO124" s="38">
        <f t="shared" si="39"/>
        <v>-3.348435977715281E-3</v>
      </c>
      <c r="AP124" s="38">
        <f t="shared" si="39"/>
        <v>-3.6728832229881211E-3</v>
      </c>
      <c r="AQ124" s="38">
        <f t="shared" si="39"/>
        <v>4.3665071436072012E-4</v>
      </c>
      <c r="AR124" s="38">
        <f t="shared" si="39"/>
        <v>-1.4637294210837479E-3</v>
      </c>
      <c r="AS124" s="38">
        <f t="shared" si="39"/>
        <v>9.4172964926286795E-4</v>
      </c>
      <c r="AT124" s="38">
        <f t="shared" si="39"/>
        <v>1.196619641576913E-3</v>
      </c>
      <c r="AU124" s="38">
        <f t="shared" si="39"/>
        <v>1.1030647071154554E-2</v>
      </c>
      <c r="AV124" s="38">
        <f t="shared" si="39"/>
        <v>-1.960555747609379E-3</v>
      </c>
    </row>
    <row r="125" spans="1:48" x14ac:dyDescent="0.35">
      <c r="A125" s="2">
        <v>40314</v>
      </c>
      <c r="B125" s="1">
        <v>2.446430120586451E-2</v>
      </c>
      <c r="C125" s="1">
        <v>-1.317629651495977E-2</v>
      </c>
      <c r="D125" s="1">
        <v>-2.597396305997024E-2</v>
      </c>
      <c r="E125" s="1">
        <v>-5.7718195061683408E-3</v>
      </c>
      <c r="F125" s="1">
        <v>2.2817214368762679E-2</v>
      </c>
      <c r="G125" s="1">
        <v>-3.7910957404895251E-3</v>
      </c>
      <c r="H125" s="1">
        <v>1.6807503482503709E-2</v>
      </c>
      <c r="I125" s="1">
        <v>-6.5736707547283668E-3</v>
      </c>
      <c r="J125" s="16">
        <f>HLOOKUP($J$2,'Weekly Returns (strats)'!$D$1:$F$751,'Weekly Returns (strats)'!$A124,FALSE)</f>
        <v>-8.7648630894142654E-3</v>
      </c>
      <c r="K125" s="1">
        <f>SUMPRODUCT(B125:J125,'Weekly Analysis'!$C$47:$K$47)</f>
        <v>2.1453249079200869E-2</v>
      </c>
      <c r="L125" s="1">
        <f t="array" ref="L125">SUMPRODUCT(C125:J125,'Weekly Analysis'!$D$48:$K$48)</f>
        <v>-5.5919539495181917E-3</v>
      </c>
      <c r="N125" s="16">
        <f t="shared" si="22"/>
        <v>0.88279925242276058</v>
      </c>
      <c r="O125" s="11">
        <f>(N124-MAX(N$3:$N124))/MAX(N$3:$N124)</f>
        <v>-0.15251302892157395</v>
      </c>
      <c r="P125" s="11">
        <f t="shared" si="25"/>
        <v>-6.9382400550968226E-2</v>
      </c>
      <c r="Q125" s="11">
        <f t="shared" si="29"/>
        <v>3.1478522347399229E-2</v>
      </c>
      <c r="S125" s="1">
        <f t="shared" si="23"/>
        <v>1.2386533809841516</v>
      </c>
      <c r="T125" s="11">
        <f>(S124-MAX($S$3:$S124))/MAX(S$3:$S124)</f>
        <v>0</v>
      </c>
      <c r="U125" s="38">
        <f t="shared" si="26"/>
        <v>1.2298443038142759E-2</v>
      </c>
      <c r="V125" s="11">
        <f t="shared" si="24"/>
        <v>9.5039610983855827E-3</v>
      </c>
      <c r="W125" s="28"/>
      <c r="X125" s="36">
        <v>41357</v>
      </c>
      <c r="Y125" s="38">
        <f t="shared" si="38"/>
        <v>-1.0070939954395791E-2</v>
      </c>
      <c r="Z125" s="38">
        <f t="shared" si="38"/>
        <v>3.2076434948442589E-3</v>
      </c>
      <c r="AA125" s="38">
        <f t="shared" si="38"/>
        <v>-2.9555310966600251E-4</v>
      </c>
      <c r="AB125" s="38">
        <f t="shared" si="38"/>
        <v>4.8142523732486181E-4</v>
      </c>
      <c r="AC125" s="38">
        <f t="shared" si="38"/>
        <v>-2.1235326917952491E-3</v>
      </c>
      <c r="AD125" s="38">
        <f t="shared" si="38"/>
        <v>-1.034311797992848E-3</v>
      </c>
      <c r="AE125" s="38">
        <f t="shared" si="38"/>
        <v>1.57545378295576E-3</v>
      </c>
      <c r="AF125" s="38">
        <f t="shared" si="38"/>
        <v>1.6017748151204709E-3</v>
      </c>
      <c r="AG125" s="38">
        <f t="shared" si="38"/>
        <v>3.165166234626593E-3</v>
      </c>
      <c r="AH125" s="38">
        <f t="shared" si="38"/>
        <v>-9.7832473210518484E-3</v>
      </c>
      <c r="AI125" s="38">
        <f t="shared" si="38"/>
        <v>5.3428631906731828E-4</v>
      </c>
      <c r="AJ125" s="28"/>
      <c r="AK125" s="36">
        <v>41056</v>
      </c>
      <c r="AL125" s="38">
        <f t="shared" si="39"/>
        <v>7.5953331767286691E-3</v>
      </c>
      <c r="AM125" s="38">
        <f t="shared" si="39"/>
        <v>1.7995096677341229E-3</v>
      </c>
      <c r="AN125" s="38">
        <f t="shared" si="39"/>
        <v>-1.6626899080039451E-2</v>
      </c>
      <c r="AO125" s="38">
        <f t="shared" si="39"/>
        <v>-5.5464503643621876E-3</v>
      </c>
      <c r="AP125" s="38">
        <f t="shared" si="39"/>
        <v>-1.1888961773113641E-2</v>
      </c>
      <c r="AQ125" s="38">
        <f t="shared" si="39"/>
        <v>8.5951676057693938E-4</v>
      </c>
      <c r="AR125" s="38">
        <f t="shared" si="39"/>
        <v>3.407259298553456E-3</v>
      </c>
      <c r="AS125" s="38">
        <f t="shared" si="39"/>
        <v>6.194151716412799E-3</v>
      </c>
      <c r="AT125" s="38">
        <f t="shared" si="39"/>
        <v>7.072080527814828E-3</v>
      </c>
      <c r="AU125" s="38">
        <f t="shared" si="39"/>
        <v>5.6739483494782457E-3</v>
      </c>
      <c r="AV125" s="38">
        <f t="shared" si="39"/>
        <v>-3.5682861077507857E-3</v>
      </c>
    </row>
    <row r="126" spans="1:48" x14ac:dyDescent="0.35">
      <c r="A126" s="2">
        <v>40321</v>
      </c>
      <c r="B126" s="1">
        <v>-4.8098907612837749E-2</v>
      </c>
      <c r="C126" s="1">
        <v>3.6334091947761722E-2</v>
      </c>
      <c r="D126" s="1">
        <v>4.5744368680463277E-2</v>
      </c>
      <c r="E126" s="1">
        <v>9.190221826544942E-3</v>
      </c>
      <c r="F126" s="1">
        <v>-2.638174891060633E-2</v>
      </c>
      <c r="G126" s="1">
        <v>-4.2713258687665512E-3</v>
      </c>
      <c r="H126" s="1">
        <v>-2.7743940370561489E-3</v>
      </c>
      <c r="I126" s="1">
        <v>-3.1627781854215442E-4</v>
      </c>
      <c r="J126" s="16">
        <f>HLOOKUP($J$2,'Weekly Returns (strats)'!$D$1:$F$751,'Weekly Returns (strats)'!$A125,FALSE)</f>
        <v>1.2181017044911259E-2</v>
      </c>
      <c r="K126" s="1">
        <f>SUMPRODUCT(B126:J126,'Weekly Analysis'!$C$47:$K$47)</f>
        <v>-4.2165651302056031E-2</v>
      </c>
      <c r="L126" s="1">
        <f t="array" ref="L126">SUMPRODUCT(C126:J126,'Weekly Analysis'!$D$48:$K$48)</f>
        <v>1.1018904577166044E-2</v>
      </c>
      <c r="N126" s="16">
        <f t="shared" si="22"/>
        <v>0.84557544697538667</v>
      </c>
      <c r="O126" s="11">
        <f>(N125-MAX(N$3:$N125))/MAX(N$3:$N125)</f>
        <v>-0.13433167983965111</v>
      </c>
      <c r="P126" s="11">
        <f t="shared" si="25"/>
        <v>-0.11130165772225964</v>
      </c>
      <c r="Q126" s="11">
        <f t="shared" si="29"/>
        <v>-3.2919349006223619E-2</v>
      </c>
      <c r="S126" s="1">
        <f t="shared" si="23"/>
        <v>1.2523019843934</v>
      </c>
      <c r="T126" s="11">
        <f>(S125-MAX($S$3:$S125))/MAX(S$3:$S125)</f>
        <v>-5.5919539495181414E-3</v>
      </c>
      <c r="U126" s="38">
        <f t="shared" si="26"/>
        <v>2.1000143406948668E-2</v>
      </c>
      <c r="V126" s="11">
        <f t="shared" si="24"/>
        <v>2.3944616579686606E-2</v>
      </c>
      <c r="W126" s="28"/>
      <c r="X126" s="36">
        <v>41371</v>
      </c>
      <c r="Y126" s="38">
        <f t="shared" si="38"/>
        <v>-1.204128440366981E-2</v>
      </c>
      <c r="Z126" s="38">
        <f t="shared" si="38"/>
        <v>-7.2993391678966013E-4</v>
      </c>
      <c r="AA126" s="38">
        <f t="shared" si="38"/>
        <v>1.202002167113303E-4</v>
      </c>
      <c r="AB126" s="38">
        <f t="shared" si="38"/>
        <v>1.2686385950624319E-3</v>
      </c>
      <c r="AC126" s="38">
        <f t="shared" si="38"/>
        <v>-2.841534509908698E-2</v>
      </c>
      <c r="AD126" s="38">
        <f t="shared" si="38"/>
        <v>4.9225299753019591E-3</v>
      </c>
      <c r="AE126" s="38">
        <f t="shared" si="38"/>
        <v>3.2388144406643171E-3</v>
      </c>
      <c r="AF126" s="38">
        <f t="shared" si="38"/>
        <v>-1.952984187910012E-3</v>
      </c>
      <c r="AG126" s="38">
        <f t="shared" si="38"/>
        <v>-4.7001202060359404E-6</v>
      </c>
      <c r="AH126" s="38">
        <f t="shared" si="38"/>
        <v>-1.388355292770597E-2</v>
      </c>
      <c r="AI126" s="38">
        <f t="shared" si="38"/>
        <v>-3.4213558303528616E-3</v>
      </c>
      <c r="AJ126" s="28"/>
      <c r="AK126" s="36">
        <v>41070</v>
      </c>
      <c r="AL126" s="38">
        <f t="shared" si="39"/>
        <v>2.9461077844311401E-2</v>
      </c>
      <c r="AM126" s="38">
        <f t="shared" si="39"/>
        <v>2.5311551121065531E-5</v>
      </c>
      <c r="AN126" s="38">
        <f t="shared" si="39"/>
        <v>-1.458634785349611E-2</v>
      </c>
      <c r="AO126" s="38">
        <f t="shared" si="39"/>
        <v>-1.341329722060969E-2</v>
      </c>
      <c r="AP126" s="38">
        <f t="shared" si="39"/>
        <v>2.060399346523031E-2</v>
      </c>
      <c r="AQ126" s="38">
        <f t="shared" si="39"/>
        <v>4.3591445943111928E-3</v>
      </c>
      <c r="AR126" s="38">
        <f t="shared" si="39"/>
        <v>-2.5079447715692371E-3</v>
      </c>
      <c r="AS126" s="38">
        <f t="shared" si="39"/>
        <v>4.5429291783205539E-3</v>
      </c>
      <c r="AT126" s="38">
        <f t="shared" si="39"/>
        <v>-1.804952034309204E-2</v>
      </c>
      <c r="AU126" s="38">
        <f t="shared" si="39"/>
        <v>2.8555954797162549E-2</v>
      </c>
      <c r="AV126" s="38">
        <f t="shared" si="39"/>
        <v>-1.6809428018478619E-3</v>
      </c>
    </row>
    <row r="127" spans="1:48" x14ac:dyDescent="0.35">
      <c r="A127" s="2">
        <v>40328</v>
      </c>
      <c r="B127" s="1">
        <v>1.058624677519782E-2</v>
      </c>
      <c r="C127" s="1">
        <v>-3.9188610108608753E-2</v>
      </c>
      <c r="D127" s="1">
        <v>-3.4169518288028389E-2</v>
      </c>
      <c r="E127" s="1">
        <v>4.7232662212948204E-3</v>
      </c>
      <c r="F127" s="1">
        <v>-1.0442604233213561E-2</v>
      </c>
      <c r="G127" s="1">
        <v>-5.4723909052393216E-3</v>
      </c>
      <c r="H127" s="1">
        <v>6.2965829424843633E-3</v>
      </c>
      <c r="I127" s="1">
        <v>-9.491720358272282E-4</v>
      </c>
      <c r="J127" s="16">
        <f>HLOOKUP($J$2,'Weekly Returns (strats)'!$D$1:$F$751,'Weekly Returns (strats)'!$A126,FALSE)</f>
        <v>-1.7025898370736089E-2</v>
      </c>
      <c r="K127" s="1">
        <f>SUMPRODUCT(B127:J127,'Weekly Analysis'!$C$47:$K$47)</f>
        <v>2.8185381312457827E-3</v>
      </c>
      <c r="L127" s="1">
        <f t="array" ref="L127">SUMPRODUCT(C127:J127,'Weekly Analysis'!$D$48:$K$48)</f>
        <v>-1.4425744624482354E-2</v>
      </c>
      <c r="N127" s="16">
        <f t="shared" si="22"/>
        <v>0.84795873361553198</v>
      </c>
      <c r="O127" s="11">
        <f>(N126-MAX(N$3:$N126))/MAX(N$3:$N126)</f>
        <v>-0.17083314837076902</v>
      </c>
      <c r="P127" s="11">
        <f t="shared" si="25"/>
        <v>-9.3612364150458371E-2</v>
      </c>
      <c r="Q127" s="11">
        <f t="shared" si="29"/>
        <v>-2.9129581510137448E-2</v>
      </c>
      <c r="S127" s="1">
        <f t="shared" si="23"/>
        <v>1.2342365957738084</v>
      </c>
      <c r="T127" s="11">
        <f>(S126-MAX($S$3:$S126))/MAX(S$3:$S126)</f>
        <v>0</v>
      </c>
      <c r="U127" s="38">
        <f t="shared" si="26"/>
        <v>2.2739531734721208E-3</v>
      </c>
      <c r="V127" s="11">
        <f t="shared" si="24"/>
        <v>1.0912339628322831E-2</v>
      </c>
      <c r="W127" s="28"/>
      <c r="X127" s="36">
        <v>41385</v>
      </c>
      <c r="Y127" s="38">
        <f t="shared" si="38"/>
        <v>-2.1260535916467479E-2</v>
      </c>
      <c r="Z127" s="38">
        <f t="shared" si="38"/>
        <v>3.8362011696300158E-3</v>
      </c>
      <c r="AA127" s="38">
        <f t="shared" si="38"/>
        <v>-1.7907507722603189E-4</v>
      </c>
      <c r="AB127" s="38">
        <f t="shared" si="38"/>
        <v>3.557436671173031E-3</v>
      </c>
      <c r="AC127" s="38">
        <f t="shared" si="38"/>
        <v>-6.6619896067349523E-3</v>
      </c>
      <c r="AD127" s="38">
        <f t="shared" si="38"/>
        <v>1.171855097569674E-3</v>
      </c>
      <c r="AE127" s="38">
        <f t="shared" si="38"/>
        <v>1.8424760689532471E-2</v>
      </c>
      <c r="AF127" s="38">
        <f t="shared" si="38"/>
        <v>-5.6858016971326197E-3</v>
      </c>
      <c r="AG127" s="38">
        <f t="shared" si="38"/>
        <v>1.423322612548183E-5</v>
      </c>
      <c r="AH127" s="38">
        <f t="shared" si="38"/>
        <v>-2.1213830949281445E-2</v>
      </c>
      <c r="AI127" s="38">
        <f t="shared" si="38"/>
        <v>8.6737796202638332E-5</v>
      </c>
      <c r="AJ127" s="28"/>
      <c r="AK127" s="36">
        <v>41077</v>
      </c>
      <c r="AL127" s="38">
        <f t="shared" si="39"/>
        <v>1.7605087637660999E-2</v>
      </c>
      <c r="AM127" s="38">
        <f t="shared" si="39"/>
        <v>5.6832728954221423E-3</v>
      </c>
      <c r="AN127" s="38">
        <f t="shared" si="39"/>
        <v>-1.1065383149386761E-3</v>
      </c>
      <c r="AO127" s="38">
        <f t="shared" si="39"/>
        <v>-4.3606958437991672E-3</v>
      </c>
      <c r="AP127" s="38">
        <f t="shared" si="39"/>
        <v>-1.222903336880102E-2</v>
      </c>
      <c r="AQ127" s="38">
        <f t="shared" si="39"/>
        <v>-9.0457593654047486E-4</v>
      </c>
      <c r="AR127" s="38">
        <f t="shared" si="39"/>
        <v>1.572659330075132E-2</v>
      </c>
      <c r="AS127" s="38">
        <f t="shared" si="39"/>
        <v>2.5120516005565641E-3</v>
      </c>
      <c r="AT127" s="38">
        <f t="shared" si="39"/>
        <v>-2.5963017530752359E-3</v>
      </c>
      <c r="AU127" s="38">
        <f t="shared" si="39"/>
        <v>1.6985960245492919E-2</v>
      </c>
      <c r="AV127" s="38">
        <f t="shared" si="39"/>
        <v>-1.149808014026441E-3</v>
      </c>
    </row>
    <row r="128" spans="1:48" x14ac:dyDescent="0.35">
      <c r="A128" s="2">
        <v>40335</v>
      </c>
      <c r="B128" s="1">
        <v>-1.619718309859142E-2</v>
      </c>
      <c r="C128" s="1">
        <v>1.919366219709229E-4</v>
      </c>
      <c r="D128" s="1">
        <v>5.1335460615731243E-3</v>
      </c>
      <c r="E128" s="1">
        <v>4.5455792641100326E-3</v>
      </c>
      <c r="F128" s="1">
        <v>7.2172956905692479E-3</v>
      </c>
      <c r="G128" s="1">
        <v>-8.7241293620645699E-3</v>
      </c>
      <c r="H128" s="1">
        <v>6.2557831496619087E-3</v>
      </c>
      <c r="I128" s="1">
        <v>5.5677537572655922E-3</v>
      </c>
      <c r="J128" s="16">
        <f>HLOOKUP($J$2,'Weekly Returns (strats)'!$D$1:$F$751,'Weekly Returns (strats)'!$A127,FALSE)</f>
        <v>3.498866606010953E-4</v>
      </c>
      <c r="K128" s="1">
        <f>SUMPRODUCT(B128:J128,'Weekly Analysis'!$C$47:$K$47)</f>
        <v>-1.4893009431934985E-2</v>
      </c>
      <c r="L128" s="1">
        <f t="array" ref="L128">SUMPRODUCT(C128:J128,'Weekly Analysis'!$D$48:$K$48)</f>
        <v>2.4220368095048076E-3</v>
      </c>
      <c r="N128" s="16">
        <f t="shared" si="22"/>
        <v>0.83533007619790423</v>
      </c>
      <c r="O128" s="11">
        <f>(N127-MAX(N$3:$N127))/MAX(N$3:$N127)</f>
        <v>-0.16849610998228703</v>
      </c>
      <c r="P128" s="11">
        <f t="shared" si="25"/>
        <v>-3.3471519097622138E-2</v>
      </c>
      <c r="Q128" s="11">
        <f t="shared" si="29"/>
        <v>-7.6244286519795423E-2</v>
      </c>
      <c r="S128" s="1">
        <f t="shared" si="23"/>
        <v>1.2372259622404103</v>
      </c>
      <c r="T128" s="11">
        <f>(S127-MAX($S$3:$S127))/MAX(S$3:$S127)</f>
        <v>-1.4425744624482307E-2</v>
      </c>
      <c r="U128" s="38">
        <f t="shared" si="26"/>
        <v>-6.73790543655306E-3</v>
      </c>
      <c r="V128" s="11">
        <f t="shared" si="24"/>
        <v>1.1845089941472375E-2</v>
      </c>
      <c r="W128" s="28"/>
      <c r="X128" s="36">
        <v>41420</v>
      </c>
      <c r="Y128" s="38">
        <f t="shared" si="38"/>
        <v>-1.3412276462058999E-2</v>
      </c>
      <c r="Z128" s="38">
        <f t="shared" si="38"/>
        <v>2.9873860110809498E-3</v>
      </c>
      <c r="AA128" s="38">
        <f t="shared" si="38"/>
        <v>2.209452583914473E-4</v>
      </c>
      <c r="AB128" s="38">
        <f t="shared" si="38"/>
        <v>7.6257594631368164E-4</v>
      </c>
      <c r="AC128" s="38">
        <f t="shared" si="38"/>
        <v>-6.609788258522797E-3</v>
      </c>
      <c r="AD128" s="38">
        <f t="shared" si="38"/>
        <v>6.1149612719124669E-4</v>
      </c>
      <c r="AE128" s="38">
        <f t="shared" si="38"/>
        <v>-1.1651170568970359E-3</v>
      </c>
      <c r="AF128" s="38">
        <f t="shared" si="38"/>
        <v>1.748643769495795E-3</v>
      </c>
      <c r="AG128" s="38">
        <f t="shared" si="38"/>
        <v>-1.725873352584673E-3</v>
      </c>
      <c r="AH128" s="38">
        <f t="shared" si="38"/>
        <v>-1.3518254982979644E-2</v>
      </c>
      <c r="AI128" s="38">
        <f t="shared" si="38"/>
        <v>-1.9681725313834431E-4</v>
      </c>
      <c r="AJ128" s="28"/>
      <c r="AK128" s="36">
        <v>41091</v>
      </c>
      <c r="AL128" s="38">
        <f t="shared" si="39"/>
        <v>2.499235707734648E-2</v>
      </c>
      <c r="AM128" s="38">
        <f t="shared" si="39"/>
        <v>-2.2400659980676969E-3</v>
      </c>
      <c r="AN128" s="38">
        <f t="shared" si="39"/>
        <v>-2.6200166575062189E-3</v>
      </c>
      <c r="AO128" s="38">
        <f t="shared" si="39"/>
        <v>-9.1959817760848273E-3</v>
      </c>
      <c r="AP128" s="38">
        <f t="shared" si="39"/>
        <v>1.152192951953065E-2</v>
      </c>
      <c r="AQ128" s="38">
        <f t="shared" si="39"/>
        <v>-2.085070892409169E-4</v>
      </c>
      <c r="AR128" s="38">
        <f t="shared" si="39"/>
        <v>5.8684040915581992E-3</v>
      </c>
      <c r="AS128" s="38">
        <f t="shared" si="39"/>
        <v>-3.843989197537145E-3</v>
      </c>
      <c r="AT128" s="38">
        <f t="shared" si="39"/>
        <v>-5.2948148160847364E-3</v>
      </c>
      <c r="AU128" s="38">
        <f t="shared" si="39"/>
        <v>2.4344515404389901E-2</v>
      </c>
      <c r="AV128" s="38">
        <f t="shared" si="39"/>
        <v>-1.2031345354907895E-3</v>
      </c>
    </row>
    <row r="129" spans="1:48" x14ac:dyDescent="0.35">
      <c r="A129" s="2">
        <v>40342</v>
      </c>
      <c r="B129" s="1">
        <v>1.7627057981388639E-2</v>
      </c>
      <c r="C129" s="1">
        <v>-7.2782862143641047E-3</v>
      </c>
      <c r="D129" s="1">
        <v>-4.0017604153144148E-3</v>
      </c>
      <c r="E129" s="1">
        <v>-1.2473368902160551E-3</v>
      </c>
      <c r="F129" s="1">
        <v>-1.683525782631012E-3</v>
      </c>
      <c r="G129" s="1">
        <v>1.232843598076871E-2</v>
      </c>
      <c r="H129" s="1">
        <v>-8.0107478229394236E-3</v>
      </c>
      <c r="I129" s="1">
        <v>3.6322538571988972E-3</v>
      </c>
      <c r="J129" s="16">
        <f>HLOOKUP($J$2,'Weekly Returns (strats)'!$D$1:$F$751,'Weekly Returns (strats)'!$A128,FALSE)</f>
        <v>1.084652623156712E-3</v>
      </c>
      <c r="K129" s="1">
        <f>SUMPRODUCT(B129:J129,'Weekly Analysis'!$C$47:$K$47)</f>
        <v>1.7572364118885322E-2</v>
      </c>
      <c r="L129" s="1">
        <f t="array" ref="L129">SUMPRODUCT(C129:J129,'Weekly Analysis'!$D$48:$K$48)</f>
        <v>-1.0157431607758328E-4</v>
      </c>
      <c r="N129" s="16">
        <f t="shared" si="22"/>
        <v>0.85000880045631011</v>
      </c>
      <c r="O129" s="11">
        <f>(N128-MAX(N$3:$N128))/MAX(N$3:$N128)</f>
        <v>-0.18087970525901145</v>
      </c>
      <c r="P129" s="11">
        <f t="shared" si="25"/>
        <v>-3.7143724211886386E-2</v>
      </c>
      <c r="Q129" s="11">
        <f t="shared" si="29"/>
        <v>-7.4893705788248499E-2</v>
      </c>
      <c r="S129" s="1">
        <f t="shared" si="23"/>
        <v>1.2371002918594622</v>
      </c>
      <c r="T129" s="11">
        <f>(S128-MAX($S$3:$S128))/MAX(S$3:$S128)</f>
        <v>-1.2038647499462677E-2</v>
      </c>
      <c r="U129" s="38">
        <f t="shared" si="26"/>
        <v>-1.2538528926109294E-3</v>
      </c>
      <c r="V129" s="11">
        <f t="shared" si="24"/>
        <v>1.034426233138408E-2</v>
      </c>
      <c r="W129" s="28"/>
      <c r="X129" s="36">
        <v>41427</v>
      </c>
      <c r="Y129" s="38">
        <f t="shared" si="38"/>
        <v>-1.304347826086971E-2</v>
      </c>
      <c r="Z129" s="38">
        <f t="shared" si="38"/>
        <v>-1.116281010703823E-3</v>
      </c>
      <c r="AA129" s="38">
        <f t="shared" si="38"/>
        <v>-4.1803113495897382E-4</v>
      </c>
      <c r="AB129" s="38">
        <f t="shared" si="38"/>
        <v>1.9535011952089838E-3</v>
      </c>
      <c r="AC129" s="38">
        <f t="shared" si="38"/>
        <v>3.0055219340402121E-3</v>
      </c>
      <c r="AD129" s="38">
        <f t="shared" si="38"/>
        <v>3.2253683710181669E-4</v>
      </c>
      <c r="AE129" s="38">
        <f t="shared" si="38"/>
        <v>-5.0780349231438482E-4</v>
      </c>
      <c r="AF129" s="38">
        <f t="shared" si="38"/>
        <v>-2.7711826795189238E-3</v>
      </c>
      <c r="AG129" s="38">
        <f t="shared" si="38"/>
        <v>1.1291475615626819E-5</v>
      </c>
      <c r="AH129" s="38">
        <f t="shared" si="38"/>
        <v>-1.2985766551472884E-2</v>
      </c>
      <c r="AI129" s="38">
        <f t="shared" si="38"/>
        <v>1.0717888887982366E-4</v>
      </c>
      <c r="AJ129" s="28"/>
      <c r="AK129" s="36">
        <v>41112</v>
      </c>
      <c r="AL129" s="38">
        <f t="shared" si="39"/>
        <v>5.7877330126279158E-3</v>
      </c>
      <c r="AM129" s="38">
        <f t="shared" si="39"/>
        <v>-4.0409914968697608E-4</v>
      </c>
      <c r="AN129" s="38">
        <f t="shared" si="39"/>
        <v>-3.0210048691492458E-4</v>
      </c>
      <c r="AO129" s="38">
        <f t="shared" si="39"/>
        <v>-1.9576839093441429E-3</v>
      </c>
      <c r="AP129" s="38">
        <f t="shared" si="39"/>
        <v>-5.9071080684524376E-3</v>
      </c>
      <c r="AQ129" s="38">
        <f t="shared" si="39"/>
        <v>-3.12132530953857E-3</v>
      </c>
      <c r="AR129" s="38">
        <f t="shared" si="39"/>
        <v>-8.9016807539088472E-4</v>
      </c>
      <c r="AS129" s="38">
        <f t="shared" si="39"/>
        <v>2.0916669071087139E-3</v>
      </c>
      <c r="AT129" s="38">
        <f t="shared" si="39"/>
        <v>2.9246280813264298E-3</v>
      </c>
      <c r="AU129" s="38">
        <f t="shared" si="39"/>
        <v>5.138778926724717E-3</v>
      </c>
      <c r="AV129" s="38">
        <f t="shared" si="39"/>
        <v>-1.2052004452487964E-3</v>
      </c>
    </row>
    <row r="130" spans="1:48" x14ac:dyDescent="0.35">
      <c r="A130" s="2">
        <v>40349</v>
      </c>
      <c r="B130" s="1">
        <v>3.3236613030862561E-2</v>
      </c>
      <c r="C130" s="1">
        <v>-1.2973963357635119E-2</v>
      </c>
      <c r="D130" s="1">
        <v>-7.465097023306777E-3</v>
      </c>
      <c r="E130" s="1">
        <v>-5.4149156312386371E-3</v>
      </c>
      <c r="F130" s="1">
        <v>4.8358696696185416E-3</v>
      </c>
      <c r="G130" s="1">
        <v>1.247015123374551E-3</v>
      </c>
      <c r="H130" s="1">
        <v>-4.1570121159640872E-3</v>
      </c>
      <c r="I130" s="1">
        <v>5.2995248602372147E-3</v>
      </c>
      <c r="J130" s="16">
        <f>HLOOKUP($J$2,'Weekly Returns (strats)'!$D$1:$F$751,'Weekly Returns (strats)'!$A129,FALSE)</f>
        <v>-7.6969277428329264E-4</v>
      </c>
      <c r="K130" s="1">
        <f>SUMPRODUCT(B130:J130,'Weekly Analysis'!$C$47:$K$47)</f>
        <v>3.1870309951561829E-2</v>
      </c>
      <c r="L130" s="1">
        <f t="array" ref="L130">SUMPRODUCT(C130:J130,'Weekly Analysis'!$D$48:$K$48)</f>
        <v>-2.5374200044156548E-3</v>
      </c>
      <c r="N130" s="16">
        <f t="shared" si="22"/>
        <v>0.87709884438840802</v>
      </c>
      <c r="O130" s="11">
        <f>(N129-MAX(N$3:$N129))/MAX(N$3:$N129)</f>
        <v>-0.16648582518265403</v>
      </c>
      <c r="P130" s="11">
        <f t="shared" si="25"/>
        <v>3.7280407710252428E-2</v>
      </c>
      <c r="Q130" s="11">
        <f t="shared" si="29"/>
        <v>-4.7810133076800154E-2</v>
      </c>
      <c r="S130" s="1">
        <f t="shared" si="23"/>
        <v>1.2339612488314295</v>
      </c>
      <c r="T130" s="11">
        <f>(S129-MAX($S$3:$S129))/MAX(S$3:$S129)</f>
        <v>-1.2138998998154018E-2</v>
      </c>
      <c r="U130" s="38">
        <f t="shared" si="26"/>
        <v>-1.464561726367819E-2</v>
      </c>
      <c r="V130" s="11">
        <f t="shared" si="24"/>
        <v>9.4177401693344986E-3</v>
      </c>
      <c r="W130" s="28"/>
      <c r="X130" s="36">
        <v>41434</v>
      </c>
      <c r="Y130" s="38">
        <f t="shared" si="38"/>
        <v>-4.591425203201438E-3</v>
      </c>
      <c r="Z130" s="38">
        <f t="shared" si="38"/>
        <v>-8.3971299361862428E-4</v>
      </c>
      <c r="AA130" s="38">
        <f t="shared" si="38"/>
        <v>-1.86123662181148E-3</v>
      </c>
      <c r="AB130" s="38">
        <f t="shared" si="38"/>
        <v>-1.6590053166187779E-3</v>
      </c>
      <c r="AC130" s="38">
        <f t="shared" si="38"/>
        <v>6.1875024295588669E-3</v>
      </c>
      <c r="AD130" s="38">
        <f t="shared" si="38"/>
        <v>3.275238854854257E-3</v>
      </c>
      <c r="AE130" s="38">
        <f t="shared" si="38"/>
        <v>-1.1609327714385831E-3</v>
      </c>
      <c r="AF130" s="38">
        <f t="shared" si="38"/>
        <v>1.2646292132789669E-3</v>
      </c>
      <c r="AG130" s="38">
        <f t="shared" si="38"/>
        <v>1.4933542619210979E-4</v>
      </c>
      <c r="AH130" s="38">
        <f t="shared" si="38"/>
        <v>-4.1539989777839952E-3</v>
      </c>
      <c r="AI130" s="38">
        <f t="shared" si="38"/>
        <v>8.1236299006096383E-4</v>
      </c>
      <c r="AJ130" s="28"/>
      <c r="AK130" s="36">
        <v>41119</v>
      </c>
      <c r="AL130" s="38">
        <f t="shared" si="39"/>
        <v>1.412450489500028E-2</v>
      </c>
      <c r="AM130" s="38">
        <f t="shared" si="39"/>
        <v>9.6762188314103437E-3</v>
      </c>
      <c r="AN130" s="38">
        <f t="shared" si="39"/>
        <v>-3.3478108871994872E-3</v>
      </c>
      <c r="AO130" s="38">
        <f t="shared" si="39"/>
        <v>-6.0920407393436626E-3</v>
      </c>
      <c r="AP130" s="38">
        <f t="shared" si="39"/>
        <v>-5.546891472655335E-3</v>
      </c>
      <c r="AQ130" s="38">
        <f t="shared" si="39"/>
        <v>-2.5499804848432279E-3</v>
      </c>
      <c r="AR130" s="38">
        <f t="shared" si="39"/>
        <v>-1.3232536006135829E-2</v>
      </c>
      <c r="AS130" s="38">
        <f t="shared" si="39"/>
        <v>-6.4993178263808016E-3</v>
      </c>
      <c r="AT130" s="38">
        <f t="shared" si="39"/>
        <v>-1.163825511417005E-2</v>
      </c>
      <c r="AU130" s="38">
        <f t="shared" si="39"/>
        <v>1.2253425136582508E-2</v>
      </c>
      <c r="AV130" s="38">
        <f t="shared" si="39"/>
        <v>-3.4748624084901458E-3</v>
      </c>
    </row>
    <row r="131" spans="1:48" x14ac:dyDescent="0.35">
      <c r="A131" s="2">
        <v>40356</v>
      </c>
      <c r="B131" s="1">
        <v>-2.8593311207556819E-2</v>
      </c>
      <c r="C131" s="1">
        <v>1.069593091024679E-2</v>
      </c>
      <c r="D131" s="1">
        <v>5.1399846700761484E-3</v>
      </c>
      <c r="E131" s="1">
        <v>1.167703912816331E-2</v>
      </c>
      <c r="F131" s="1">
        <v>2.127977423822543E-2</v>
      </c>
      <c r="G131" s="1">
        <v>7.0664511399098906E-4</v>
      </c>
      <c r="H131" s="1">
        <v>-2.1210058500301669E-3</v>
      </c>
      <c r="I131" s="1">
        <v>4.0100688293553946E-3</v>
      </c>
      <c r="J131" s="16">
        <f>HLOOKUP($J$2,'Weekly Returns (strats)'!$D$1:$F$751,'Weekly Returns (strats)'!$A130,FALSE)</f>
        <v>6.043854993033948E-3</v>
      </c>
      <c r="K131" s="1">
        <f>SUMPRODUCT(B131:J131,'Weekly Analysis'!$C$47:$K$47)</f>
        <v>-2.4186686969742469E-2</v>
      </c>
      <c r="L131" s="1">
        <f t="array" ref="L131">SUMPRODUCT(C131:J131,'Weekly Analysis'!$D$48:$K$48)</f>
        <v>8.1837307273695051E-3</v>
      </c>
      <c r="N131" s="16">
        <f t="shared" si="22"/>
        <v>0.85588472919766279</v>
      </c>
      <c r="O131" s="11">
        <f>(N130-MAX(N$3:$N130))/MAX(N$3:$N130)</f>
        <v>-0.1399214700822049</v>
      </c>
      <c r="P131" s="11">
        <f t="shared" si="25"/>
        <v>9.3471477654765156E-3</v>
      </c>
      <c r="Q131" s="11">
        <f t="shared" si="29"/>
        <v>-7.1572129197080891E-2</v>
      </c>
      <c r="S131" s="1">
        <f t="shared" si="23"/>
        <v>1.2440596554198746</v>
      </c>
      <c r="T131" s="11">
        <f>(S130-MAX($S$3:$S130))/MAX(S$3:$S130)</f>
        <v>-1.4645617263678216E-2</v>
      </c>
      <c r="U131" s="38">
        <f t="shared" si="26"/>
        <v>7.9588141201627494E-3</v>
      </c>
      <c r="V131" s="11">
        <f t="shared" si="24"/>
        <v>1.9082752912748857E-2</v>
      </c>
      <c r="W131" s="28"/>
      <c r="X131" s="36">
        <v>41441</v>
      </c>
      <c r="Y131" s="38">
        <f t="shared" si="38"/>
        <v>-6.4825780714331538E-3</v>
      </c>
      <c r="Z131" s="38">
        <f t="shared" si="38"/>
        <v>4.035891314210005E-3</v>
      </c>
      <c r="AA131" s="38">
        <f t="shared" si="38"/>
        <v>1.0038017447451251E-3</v>
      </c>
      <c r="AB131" s="38">
        <f t="shared" si="38"/>
        <v>1.3349471261143719E-3</v>
      </c>
      <c r="AC131" s="38">
        <f t="shared" si="38"/>
        <v>8.9647955428348038E-4</v>
      </c>
      <c r="AD131" s="38">
        <f t="shared" si="38"/>
        <v>-6.0301082543979811E-3</v>
      </c>
      <c r="AE131" s="38">
        <f t="shared" si="38"/>
        <v>4.1152895384781729E-3</v>
      </c>
      <c r="AF131" s="38">
        <f t="shared" si="38"/>
        <v>-4.573185134555402E-4</v>
      </c>
      <c r="AG131" s="38">
        <f t="shared" si="38"/>
        <v>-1.1808182915594709E-3</v>
      </c>
      <c r="AH131" s="38">
        <f t="shared" si="38"/>
        <v>-6.3692660217004177E-3</v>
      </c>
      <c r="AI131" s="38">
        <f t="shared" si="38"/>
        <v>2.1043666378936434E-4</v>
      </c>
      <c r="AJ131" s="28"/>
      <c r="AK131" s="36">
        <v>41126</v>
      </c>
      <c r="AL131" s="38">
        <f t="shared" si="39"/>
        <v>8.4008843036109671E-3</v>
      </c>
      <c r="AM131" s="38">
        <f t="shared" si="39"/>
        <v>-4.3804264780834554E-3</v>
      </c>
      <c r="AN131" s="38">
        <f t="shared" si="39"/>
        <v>-1.1627176167431359E-3</v>
      </c>
      <c r="AO131" s="38">
        <f t="shared" si="39"/>
        <v>-1.2862655638560261E-3</v>
      </c>
      <c r="AP131" s="38">
        <f t="shared" si="39"/>
        <v>9.5859704316335285E-3</v>
      </c>
      <c r="AQ131" s="38">
        <f t="shared" si="39"/>
        <v>3.278232363196798E-3</v>
      </c>
      <c r="AR131" s="38">
        <f t="shared" si="39"/>
        <v>6.8389502359202936E-3</v>
      </c>
      <c r="AS131" s="38">
        <f t="shared" si="39"/>
        <v>7.3187006580410774E-4</v>
      </c>
      <c r="AT131" s="38">
        <f t="shared" si="39"/>
        <v>2.3386461755308119E-3</v>
      </c>
      <c r="AU131" s="38">
        <f t="shared" si="39"/>
        <v>9.1205031070349298E-3</v>
      </c>
      <c r="AV131" s="38">
        <f t="shared" si="39"/>
        <v>1.3364349206445017E-3</v>
      </c>
    </row>
    <row r="132" spans="1:48" x14ac:dyDescent="0.35">
      <c r="A132" s="2">
        <v>40363</v>
      </c>
      <c r="B132" s="1">
        <v>-3.8896189224704392E-2</v>
      </c>
      <c r="C132" s="1">
        <v>-1.0984330432324271E-2</v>
      </c>
      <c r="D132" s="1">
        <v>2.914718795786309E-3</v>
      </c>
      <c r="E132" s="1">
        <v>2.0185364704603529E-2</v>
      </c>
      <c r="F132" s="1">
        <v>-2.484660775806161E-2</v>
      </c>
      <c r="G132" s="1">
        <v>8.2001218102054629E-3</v>
      </c>
      <c r="H132" s="1">
        <v>-2.5350815745472932E-4</v>
      </c>
      <c r="I132" s="1">
        <v>5.7685004717926702E-3</v>
      </c>
      <c r="J132" s="16">
        <f>HLOOKUP($J$2,'Weekly Returns (strats)'!$D$1:$F$751,'Weekly Returns (strats)'!$A131,FALSE)</f>
        <v>1.3741106242852741E-3</v>
      </c>
      <c r="K132" s="1">
        <f>SUMPRODUCT(B132:J132,'Weekly Analysis'!$C$47:$K$47)</f>
        <v>-3.869694879672534E-2</v>
      </c>
      <c r="L132" s="1">
        <f t="array" ref="L132">SUMPRODUCT(C132:J132,'Weekly Analysis'!$D$48:$K$48)</f>
        <v>3.7001793767537473E-4</v>
      </c>
      <c r="N132" s="16">
        <f t="shared" ref="N132:N195" si="40">+(K132+1)*N131</f>
        <v>0.82276460165600163</v>
      </c>
      <c r="O132" s="11">
        <f>(N131-MAX(N$3:$N131))/MAX(N$3:$N131)</f>
        <v>-0.16072392025472285</v>
      </c>
      <c r="P132" s="11">
        <f t="shared" si="25"/>
        <v>-1.5042526182100002E-2</v>
      </c>
      <c r="Q132" s="11">
        <f t="shared" si="29"/>
        <v>-0.12434596329801251</v>
      </c>
      <c r="S132" s="1">
        <f t="shared" ref="S132:S195" si="41">+(L132+1)*S131</f>
        <v>1.2445199798079181</v>
      </c>
      <c r="T132" s="11">
        <f>(S131-MAX($S$3:$S131))/MAX(S$3:$S131)</f>
        <v>-6.5817423243307218E-3</v>
      </c>
      <c r="U132" s="38">
        <f t="shared" si="26"/>
        <v>5.8954611284582903E-3</v>
      </c>
      <c r="V132" s="11">
        <f t="shared" si="24"/>
        <v>1.9266139887215372E-2</v>
      </c>
      <c r="W132" s="28"/>
      <c r="X132" s="36">
        <v>41448</v>
      </c>
      <c r="Y132" s="38">
        <f t="shared" si="38"/>
        <v>-3.1871510132379648E-2</v>
      </c>
      <c r="Z132" s="38">
        <f t="shared" si="38"/>
        <v>-3.1503539202958342E-3</v>
      </c>
      <c r="AA132" s="38">
        <f t="shared" si="38"/>
        <v>4.0675767605311552E-3</v>
      </c>
      <c r="AB132" s="38">
        <f t="shared" si="38"/>
        <v>3.9724419783837561E-3</v>
      </c>
      <c r="AC132" s="38">
        <f t="shared" si="38"/>
        <v>9.3149349295570064E-3</v>
      </c>
      <c r="AD132" s="38">
        <f t="shared" si="38"/>
        <v>-2.416466003556494E-3</v>
      </c>
      <c r="AE132" s="38">
        <f t="shared" si="38"/>
        <v>-2.478998562890578E-3</v>
      </c>
      <c r="AF132" s="38">
        <f t="shared" si="38"/>
        <v>1.1239888895175909E-3</v>
      </c>
      <c r="AG132" s="38">
        <f t="shared" si="38"/>
        <v>-1.618975792034294E-3</v>
      </c>
      <c r="AH132" s="38">
        <f t="shared" si="38"/>
        <v>-3.0909988648723484E-2</v>
      </c>
      <c r="AI132" s="38">
        <f t="shared" si="38"/>
        <v>1.785682755361454E-3</v>
      </c>
      <c r="AJ132" s="28"/>
      <c r="AK132" s="36">
        <v>41133</v>
      </c>
      <c r="AL132" s="38">
        <f t="shared" si="39"/>
        <v>1.731949722303416E-2</v>
      </c>
      <c r="AM132" s="38">
        <f t="shared" si="39"/>
        <v>-3.3878381102350201E-3</v>
      </c>
      <c r="AN132" s="38">
        <f t="shared" si="39"/>
        <v>-4.7192071731949609E-4</v>
      </c>
      <c r="AO132" s="38">
        <f t="shared" si="39"/>
        <v>-1.2561525417461581E-3</v>
      </c>
      <c r="AP132" s="38">
        <f t="shared" si="39"/>
        <v>6.7090414281530623E-3</v>
      </c>
      <c r="AQ132" s="38">
        <f t="shared" si="39"/>
        <v>-2.9988386000797669E-3</v>
      </c>
      <c r="AR132" s="38">
        <f t="shared" si="39"/>
        <v>-8.3144465956465075E-3</v>
      </c>
      <c r="AS132" s="38">
        <f t="shared" si="39"/>
        <v>2.5221553805099268E-3</v>
      </c>
      <c r="AT132" s="38">
        <f t="shared" si="39"/>
        <v>1.493429107561006E-3</v>
      </c>
      <c r="AU132" s="38">
        <f t="shared" si="39"/>
        <v>1.7293848728020436E-2</v>
      </c>
      <c r="AV132" s="38">
        <f t="shared" si="39"/>
        <v>-4.7632919311207123E-5</v>
      </c>
    </row>
    <row r="133" spans="1:48" x14ac:dyDescent="0.35">
      <c r="A133" s="2">
        <v>40370</v>
      </c>
      <c r="B133" s="1">
        <v>5.1955154498222633E-2</v>
      </c>
      <c r="C133" s="1">
        <v>-4.1229892618656061E-3</v>
      </c>
      <c r="D133" s="1">
        <v>-1.6813959166684381E-2</v>
      </c>
      <c r="E133" s="1">
        <v>-1.3445228897473131E-2</v>
      </c>
      <c r="F133" s="1">
        <v>8.5823727843664325E-3</v>
      </c>
      <c r="G133" s="1">
        <v>-2.5389599019437492E-3</v>
      </c>
      <c r="H133" s="1">
        <v>-8.908939240794278E-3</v>
      </c>
      <c r="I133" s="1">
        <v>1.049180159753416E-3</v>
      </c>
      <c r="J133" s="16">
        <f>HLOOKUP($J$2,'Weekly Returns (strats)'!$D$1:$F$751,'Weekly Returns (strats)'!$A132,FALSE)</f>
        <v>-7.2183579033832102E-3</v>
      </c>
      <c r="K133" s="1">
        <f>SUMPRODUCT(B133:J133,'Weekly Analysis'!$C$47:$K$47)</f>
        <v>4.9083655433806606E-2</v>
      </c>
      <c r="L133" s="1">
        <f t="array" ref="L133">SUMPRODUCT(C133:J133,'Weekly Analysis'!$D$48:$K$48)</f>
        <v>-5.3327839767726131E-3</v>
      </c>
      <c r="N133" s="16">
        <f t="shared" si="40"/>
        <v>0.86314889586681787</v>
      </c>
      <c r="O133" s="11">
        <f>(N132-MAX(N$3:$N132))/MAX(N$3:$N132)</f>
        <v>-0.19320134373894227</v>
      </c>
      <c r="P133" s="11">
        <f t="shared" si="25"/>
        <v>1.5458775724973339E-2</v>
      </c>
      <c r="Q133" s="11">
        <f t="shared" si="29"/>
        <v>-9.1411851011881984E-2</v>
      </c>
      <c r="S133" s="1">
        <f t="shared" si="41"/>
        <v>1.237883223600825</v>
      </c>
      <c r="T133" s="11">
        <f>(S132-MAX($S$3:$S132))/MAX(S$3:$S132)</f>
        <v>-6.2141597493766323E-3</v>
      </c>
      <c r="U133" s="38">
        <f t="shared" si="26"/>
        <v>6.3287653112253928E-4</v>
      </c>
      <c r="V133" s="11">
        <f t="shared" ref="V133:V196" si="42">S133/S120-1</f>
        <v>1.2621922635557503E-2</v>
      </c>
      <c r="W133" s="28"/>
      <c r="X133" s="36">
        <v>41497</v>
      </c>
      <c r="Y133" s="38">
        <f t="shared" ref="Y133:AI142" si="43">VLOOKUP($X133,$A$3:$L$751,Y$1,FALSE)</f>
        <v>-3.9041383866899042E-3</v>
      </c>
      <c r="Z133" s="38">
        <f t="shared" si="43"/>
        <v>-8.5781979048149548E-4</v>
      </c>
      <c r="AA133" s="38">
        <f t="shared" si="43"/>
        <v>-4.6837000169719367E-5</v>
      </c>
      <c r="AB133" s="38">
        <f t="shared" si="43"/>
        <v>1.1306958664962789E-3</v>
      </c>
      <c r="AC133" s="38">
        <f t="shared" si="43"/>
        <v>-8.4219734218430307E-4</v>
      </c>
      <c r="AD133" s="38">
        <f t="shared" si="43"/>
        <v>-2.044045328202015E-3</v>
      </c>
      <c r="AE133" s="38">
        <f t="shared" si="43"/>
        <v>7.2957093191550193E-4</v>
      </c>
      <c r="AF133" s="38">
        <f t="shared" si="43"/>
        <v>1.8245303242649951E-3</v>
      </c>
      <c r="AG133" s="38">
        <f t="shared" si="43"/>
        <v>2.0185062224922219E-3</v>
      </c>
      <c r="AH133" s="38">
        <f t="shared" si="43"/>
        <v>-3.8776565925432655E-3</v>
      </c>
      <c r="AI133" s="38">
        <f t="shared" si="43"/>
        <v>4.9180474843756776E-5</v>
      </c>
      <c r="AJ133" s="28"/>
      <c r="AK133" s="36">
        <v>41140</v>
      </c>
      <c r="AL133" s="38">
        <f t="shared" ref="AL133:AV142" si="44">VLOOKUP($AK133,$A$3:$L$751,AL$1,FALSE)</f>
        <v>7.6143955175633771E-3</v>
      </c>
      <c r="AM133" s="38">
        <f t="shared" si="44"/>
        <v>2.7274939197112769E-3</v>
      </c>
      <c r="AN133" s="38">
        <f t="shared" si="44"/>
        <v>-9.017516099674161E-5</v>
      </c>
      <c r="AO133" s="38">
        <f t="shared" si="44"/>
        <v>-1.285857269885726E-3</v>
      </c>
      <c r="AP133" s="38">
        <f t="shared" si="44"/>
        <v>8.0453541245492101E-4</v>
      </c>
      <c r="AQ133" s="38">
        <f t="shared" si="44"/>
        <v>-2.6079699561842862E-4</v>
      </c>
      <c r="AR133" s="38">
        <f t="shared" si="44"/>
        <v>-2.3834887885350038E-3</v>
      </c>
      <c r="AS133" s="38">
        <f t="shared" si="44"/>
        <v>3.5857237050134221E-3</v>
      </c>
      <c r="AT133" s="38">
        <f t="shared" si="44"/>
        <v>-1.5274226766396339E-3</v>
      </c>
      <c r="AU133" s="38">
        <f t="shared" si="44"/>
        <v>7.9296875394846075E-3</v>
      </c>
      <c r="AV133" s="38">
        <f t="shared" si="44"/>
        <v>5.8554232642513864E-4</v>
      </c>
    </row>
    <row r="134" spans="1:48" x14ac:dyDescent="0.35">
      <c r="A134" s="2">
        <v>40377</v>
      </c>
      <c r="B134" s="1">
        <v>-1.5596568754873139E-3</v>
      </c>
      <c r="C134" s="1">
        <v>1.306266448321969E-2</v>
      </c>
      <c r="D134" s="1">
        <v>1.9175751050248819E-3</v>
      </c>
      <c r="E134" s="1">
        <v>8.3715152442565E-4</v>
      </c>
      <c r="F134" s="1">
        <v>-9.7223407316790241E-3</v>
      </c>
      <c r="G134" s="1">
        <v>-3.4933731238478978E-3</v>
      </c>
      <c r="H134" s="1">
        <v>3.2141828848697429E-4</v>
      </c>
      <c r="I134" s="1">
        <v>3.8713602826738751E-3</v>
      </c>
      <c r="J134" s="16">
        <f>HLOOKUP($J$2,'Weekly Returns (strats)'!$D$1:$F$751,'Weekly Returns (strats)'!$A133,FALSE)</f>
        <v>3.6254078552571119E-3</v>
      </c>
      <c r="K134" s="1">
        <f>SUMPRODUCT(B134:J134,'Weekly Analysis'!$C$47:$K$47)</f>
        <v>-8.7923458196241403E-4</v>
      </c>
      <c r="L134" s="1">
        <f t="array" ref="L134">SUMPRODUCT(C134:J134,'Weekly Analysis'!$D$48:$K$48)</f>
        <v>1.2636414022605276E-3</v>
      </c>
      <c r="N134" s="16">
        <f t="shared" si="40"/>
        <v>0.86238998550818913</v>
      </c>
      <c r="O134" s="11">
        <f>(N133-MAX(N$3:$N133))/MAX(N$3:$N133)</f>
        <v>-0.15360071649056642</v>
      </c>
      <c r="P134" s="11">
        <f t="shared" si="25"/>
        <v>-1.6769898825343077E-2</v>
      </c>
      <c r="Q134" s="11">
        <f t="shared" si="29"/>
        <v>-9.0897170676144445E-2</v>
      </c>
      <c r="S134" s="1">
        <f t="shared" si="41"/>
        <v>1.2394474640933306</v>
      </c>
      <c r="T134" s="11">
        <f>(S133-MAX($S$3:$S133))/MAX(S$3:$S133)</f>
        <v>-1.1513804954608655E-2</v>
      </c>
      <c r="U134" s="38">
        <f t="shared" si="26"/>
        <v>4.4460190845512226E-3</v>
      </c>
      <c r="V134" s="11">
        <f t="shared" si="42"/>
        <v>1.2947413208010738E-2</v>
      </c>
      <c r="W134" s="28"/>
      <c r="X134" s="36">
        <v>41504</v>
      </c>
      <c r="Y134" s="38">
        <f t="shared" si="43"/>
        <v>-9.2257597684515247E-3</v>
      </c>
      <c r="Z134" s="38">
        <f t="shared" si="43"/>
        <v>-4.8152892544570669E-3</v>
      </c>
      <c r="AA134" s="38">
        <f t="shared" si="43"/>
        <v>-1.9089180941567199E-4</v>
      </c>
      <c r="AB134" s="38">
        <f t="shared" si="43"/>
        <v>3.8001074464397711E-3</v>
      </c>
      <c r="AC134" s="38">
        <f t="shared" si="43"/>
        <v>9.7749057986609936E-3</v>
      </c>
      <c r="AD134" s="38">
        <f t="shared" si="43"/>
        <v>-4.1993041153176591E-4</v>
      </c>
      <c r="AE134" s="38">
        <f t="shared" si="43"/>
        <v>1.2498694834759409E-3</v>
      </c>
      <c r="AF134" s="38">
        <f t="shared" si="43"/>
        <v>1.4991954431973209E-3</v>
      </c>
      <c r="AG134" s="38">
        <f t="shared" si="43"/>
        <v>-2.5096490414268091E-3</v>
      </c>
      <c r="AH134" s="38">
        <f t="shared" si="43"/>
        <v>-8.5597584522441976E-3</v>
      </c>
      <c r="AI134" s="38">
        <f t="shared" si="43"/>
        <v>1.2368595872421775E-3</v>
      </c>
      <c r="AJ134" s="28"/>
      <c r="AK134" s="36">
        <v>41161</v>
      </c>
      <c r="AL134" s="38">
        <f t="shared" si="44"/>
        <v>2.5844071701101479E-2</v>
      </c>
      <c r="AM134" s="38">
        <f t="shared" si="44"/>
        <v>-7.9136289612938837E-3</v>
      </c>
      <c r="AN134" s="38">
        <f t="shared" si="44"/>
        <v>-2.4697243801213849E-3</v>
      </c>
      <c r="AO134" s="38">
        <f t="shared" si="44"/>
        <v>-4.0304597875187032E-3</v>
      </c>
      <c r="AP134" s="38">
        <f t="shared" si="44"/>
        <v>7.3484706648075607E-3</v>
      </c>
      <c r="AQ134" s="38">
        <f t="shared" si="44"/>
        <v>5.9936496890089508E-3</v>
      </c>
      <c r="AR134" s="38">
        <f t="shared" si="44"/>
        <v>-5.2805052078859216E-3</v>
      </c>
      <c r="AS134" s="38">
        <f t="shared" si="44"/>
        <v>3.5640834274734971E-3</v>
      </c>
      <c r="AT134" s="38">
        <f t="shared" si="44"/>
        <v>-6.5589598738393651E-3</v>
      </c>
      <c r="AU134" s="38">
        <f t="shared" si="44"/>
        <v>2.5634483494827214E-2</v>
      </c>
      <c r="AV134" s="38">
        <f t="shared" si="44"/>
        <v>-3.8923524022363887E-4</v>
      </c>
    </row>
    <row r="135" spans="1:48" x14ac:dyDescent="0.35">
      <c r="A135" s="2">
        <v>40384</v>
      </c>
      <c r="B135" s="1">
        <v>2.6642367439034809E-2</v>
      </c>
      <c r="C135" s="1">
        <v>-9.6753644562403984E-3</v>
      </c>
      <c r="D135" s="1">
        <v>-5.2742598485843173E-3</v>
      </c>
      <c r="E135" s="1">
        <v>-8.2565836811049342E-3</v>
      </c>
      <c r="F135" s="1">
        <v>7.8928586085494582E-3</v>
      </c>
      <c r="G135" s="1">
        <v>-2.0610929077264921E-3</v>
      </c>
      <c r="H135" s="1">
        <v>1.0665378556817819E-3</v>
      </c>
      <c r="I135" s="1">
        <v>1.1270738848114801E-3</v>
      </c>
      <c r="J135" s="16">
        <f>HLOOKUP($J$2,'Weekly Returns (strats)'!$D$1:$F$751,'Weekly Returns (strats)'!$A134,FALSE)</f>
        <v>-6.0521866277639669E-3</v>
      </c>
      <c r="K135" s="1">
        <f>SUMPRODUCT(B135:J135,'Weekly Analysis'!$C$47:$K$47)</f>
        <v>2.5078875730388445E-2</v>
      </c>
      <c r="L135" s="1">
        <f t="array" ref="L135">SUMPRODUCT(C135:J135,'Weekly Analysis'!$D$48:$K$48)</f>
        <v>-2.903627458914689E-3</v>
      </c>
      <c r="N135" s="16">
        <f t="shared" si="40"/>
        <v>0.88401775678588046</v>
      </c>
      <c r="O135" s="11">
        <f>(N134-MAX(N$3:$N134))/MAX(N$3:$N134)</f>
        <v>-0.15434490001077608</v>
      </c>
      <c r="P135" s="11">
        <f t="shared" si="25"/>
        <v>3.2870112794967765E-2</v>
      </c>
      <c r="Q135" s="11">
        <f t="shared" si="29"/>
        <v>-7.0898856145988787E-2</v>
      </c>
      <c r="S135" s="1">
        <f t="shared" si="41"/>
        <v>1.2358485704027071</v>
      </c>
      <c r="T135" s="11">
        <f>(S134-MAX($S$3:$S134))/MAX(S$3:$S134)</f>
        <v>-1.0264712872986437E-2</v>
      </c>
      <c r="U135" s="38">
        <f t="shared" si="26"/>
        <v>-6.6002341458426539E-3</v>
      </c>
      <c r="V135" s="11">
        <f t="shared" si="42"/>
        <v>7.5856968490215504E-3</v>
      </c>
      <c r="W135" s="28"/>
      <c r="X135" s="36">
        <v>41511</v>
      </c>
      <c r="Y135" s="38">
        <f t="shared" si="43"/>
        <v>-2.617004442821536E-3</v>
      </c>
      <c r="Z135" s="38">
        <f t="shared" si="43"/>
        <v>-5.1127504374415267E-4</v>
      </c>
      <c r="AA135" s="38">
        <f t="shared" si="43"/>
        <v>-3.9069578322570298E-4</v>
      </c>
      <c r="AB135" s="38">
        <f t="shared" si="43"/>
        <v>-2.1703883522011802E-3</v>
      </c>
      <c r="AC135" s="38">
        <f t="shared" si="43"/>
        <v>6.2873827543071816E-4</v>
      </c>
      <c r="AD135" s="38">
        <f t="shared" si="43"/>
        <v>-1.6289856563511671E-4</v>
      </c>
      <c r="AE135" s="38">
        <f t="shared" si="43"/>
        <v>7.7811071509681362E-4</v>
      </c>
      <c r="AF135" s="38">
        <f t="shared" si="43"/>
        <v>3.1566175019090981E-3</v>
      </c>
      <c r="AG135" s="38">
        <f t="shared" si="43"/>
        <v>-2.7565085717096149E-4</v>
      </c>
      <c r="AH135" s="38">
        <f t="shared" si="43"/>
        <v>-2.5778408784433845E-3</v>
      </c>
      <c r="AI135" s="38">
        <f t="shared" si="43"/>
        <v>7.2732333845137211E-5</v>
      </c>
      <c r="AJ135" s="28"/>
      <c r="AK135" s="36">
        <v>41168</v>
      </c>
      <c r="AL135" s="38">
        <f t="shared" si="44"/>
        <v>2.9824561403508861E-2</v>
      </c>
      <c r="AM135" s="38">
        <f t="shared" si="44"/>
        <v>-2.4512213965640628E-3</v>
      </c>
      <c r="AN135" s="38">
        <f t="shared" si="44"/>
        <v>-2.9529138261230598E-4</v>
      </c>
      <c r="AO135" s="38">
        <f t="shared" si="44"/>
        <v>-2.8869716872876872E-3</v>
      </c>
      <c r="AP135" s="38">
        <f t="shared" si="44"/>
        <v>1.154460128488196E-2</v>
      </c>
      <c r="AQ135" s="38">
        <f t="shared" si="44"/>
        <v>3.9777247414463091E-4</v>
      </c>
      <c r="AR135" s="38">
        <f t="shared" si="44"/>
        <v>-6.6915897837993565E-4</v>
      </c>
      <c r="AS135" s="38">
        <f t="shared" si="44"/>
        <v>2.292404461962771E-3</v>
      </c>
      <c r="AT135" s="38">
        <f t="shared" si="44"/>
        <v>-2.524511424471854E-3</v>
      </c>
      <c r="AU135" s="38">
        <f t="shared" si="44"/>
        <v>3.0370555669050503E-2</v>
      </c>
      <c r="AV135" s="38">
        <f t="shared" si="44"/>
        <v>1.0139893502916168E-3</v>
      </c>
    </row>
    <row r="136" spans="1:48" x14ac:dyDescent="0.35">
      <c r="A136" s="2">
        <v>40391</v>
      </c>
      <c r="B136" s="1">
        <v>7.3541842772613109E-3</v>
      </c>
      <c r="C136" s="1">
        <v>-1.4260271506929659E-2</v>
      </c>
      <c r="D136" s="1">
        <v>-1.0117792849481111E-3</v>
      </c>
      <c r="E136" s="1">
        <v>2.2037618123444962E-3</v>
      </c>
      <c r="F136" s="1">
        <v>-9.2970422215002944E-4</v>
      </c>
      <c r="G136" s="1">
        <v>2.5772740913345689E-3</v>
      </c>
      <c r="H136" s="1">
        <v>-1.948610209635659E-3</v>
      </c>
      <c r="I136" s="1">
        <v>2.8241991229001058E-3</v>
      </c>
      <c r="J136" s="16">
        <f>HLOOKUP($J$2,'Weekly Returns (strats)'!$D$1:$F$751,'Weekly Returns (strats)'!$A135,FALSE)</f>
        <v>-2.3611817565689641E-3</v>
      </c>
      <c r="K136" s="1">
        <f>SUMPRODUCT(B136:J136,'Weekly Analysis'!$C$47:$K$47)</f>
        <v>6.5451682588475385E-3</v>
      </c>
      <c r="L136" s="1">
        <f t="array" ref="L136">SUMPRODUCT(C136:J136,'Weekly Analysis'!$D$48:$K$48)</f>
        <v>-1.5024583199112931E-3</v>
      </c>
      <c r="N136" s="16">
        <f t="shared" si="40"/>
        <v>0.88980380174785301</v>
      </c>
      <c r="O136" s="11">
        <f>(N135-MAX(N$3:$N135))/MAX(N$3:$N135)</f>
        <v>-0.13313682084737716</v>
      </c>
      <c r="P136" s="11">
        <f t="shared" ref="P136:P199" si="45">N136/N132-1</f>
        <v>8.1480413665001805E-2</v>
      </c>
      <c r="Q136" s="11">
        <f t="shared" si="29"/>
        <v>-4.8883946513080589E-2</v>
      </c>
      <c r="S136" s="1">
        <f t="shared" si="41"/>
        <v>1.2339917594359551</v>
      </c>
      <c r="T136" s="11">
        <f>(S135-MAX($S$3:$S135))/MAX(S$3:$S135)</f>
        <v>-1.3138535429745185E-2</v>
      </c>
      <c r="U136" s="38">
        <f t="shared" ref="U136:U199" si="46">S136/S132-1</f>
        <v>-8.4596635994449443E-3</v>
      </c>
      <c r="V136" s="11">
        <f t="shared" si="42"/>
        <v>2.0751314199598525E-3</v>
      </c>
      <c r="W136" s="28"/>
      <c r="X136" s="36">
        <v>41518</v>
      </c>
      <c r="Y136" s="38">
        <f t="shared" si="43"/>
        <v>-2.123505003661208E-2</v>
      </c>
      <c r="Z136" s="38">
        <f t="shared" si="43"/>
        <v>4.6080655444633578E-3</v>
      </c>
      <c r="AA136" s="38">
        <f t="shared" si="43"/>
        <v>3.3903011213460839E-3</v>
      </c>
      <c r="AB136" s="38">
        <f t="shared" si="43"/>
        <v>4.7793150214909819E-3</v>
      </c>
      <c r="AC136" s="38">
        <f t="shared" si="43"/>
        <v>2.7528827911135219E-4</v>
      </c>
      <c r="AD136" s="38">
        <f t="shared" si="43"/>
        <v>-2.9155018950788309E-4</v>
      </c>
      <c r="AE136" s="38">
        <f t="shared" si="43"/>
        <v>-1.9002955261666621E-3</v>
      </c>
      <c r="AF136" s="38">
        <f t="shared" si="43"/>
        <v>4.0570919517513024E-3</v>
      </c>
      <c r="AG136" s="38">
        <f t="shared" si="43"/>
        <v>9.5770823268848115E-3</v>
      </c>
      <c r="AH136" s="38">
        <f t="shared" si="43"/>
        <v>-1.9544315091158813E-2</v>
      </c>
      <c r="AI136" s="38">
        <f t="shared" si="43"/>
        <v>3.1399363272703509E-3</v>
      </c>
      <c r="AJ136" s="28"/>
      <c r="AK136" s="36">
        <v>41189</v>
      </c>
      <c r="AL136" s="38">
        <f t="shared" si="44"/>
        <v>1.6541038525963229E-2</v>
      </c>
      <c r="AM136" s="38">
        <f t="shared" si="44"/>
        <v>-1.972887467510565E-3</v>
      </c>
      <c r="AN136" s="38">
        <f t="shared" si="44"/>
        <v>-7.1540418199467215E-4</v>
      </c>
      <c r="AO136" s="38">
        <f t="shared" si="44"/>
        <v>-2.5519421454583968E-3</v>
      </c>
      <c r="AP136" s="38">
        <f t="shared" si="44"/>
        <v>1.199477900094722E-2</v>
      </c>
      <c r="AQ136" s="38">
        <f t="shared" si="44"/>
        <v>5.3653639793727059E-4</v>
      </c>
      <c r="AR136" s="38">
        <f t="shared" si="44"/>
        <v>-1.1464660061015759E-3</v>
      </c>
      <c r="AS136" s="38">
        <f t="shared" si="44"/>
        <v>4.0082157819807396E-3</v>
      </c>
      <c r="AT136" s="38">
        <f t="shared" si="44"/>
        <v>-2.9116665441021321E-3</v>
      </c>
      <c r="AU136" s="38">
        <f t="shared" si="44"/>
        <v>1.7262422877257572E-2</v>
      </c>
      <c r="AV136" s="38">
        <f t="shared" si="44"/>
        <v>1.3397137952609241E-3</v>
      </c>
    </row>
    <row r="137" spans="1:48" x14ac:dyDescent="0.35">
      <c r="A137" s="2">
        <v>40398</v>
      </c>
      <c r="B137" s="1">
        <v>2.4251069900142589E-2</v>
      </c>
      <c r="C137" s="1">
        <v>1.6923953689296221E-3</v>
      </c>
      <c r="D137" s="1">
        <v>-9.6927855709738608E-4</v>
      </c>
      <c r="E137" s="1">
        <v>-6.1985901600771784E-3</v>
      </c>
      <c r="F137" s="1">
        <v>-4.0949431129224997E-3</v>
      </c>
      <c r="G137" s="1">
        <v>3.9616163394664561E-3</v>
      </c>
      <c r="H137" s="1">
        <v>-1.091013330328794E-4</v>
      </c>
      <c r="I137" s="1">
        <v>2.2197443867415512E-3</v>
      </c>
      <c r="J137" s="16">
        <f>HLOOKUP($J$2,'Weekly Returns (strats)'!$D$1:$F$751,'Weekly Returns (strats)'!$A136,FALSE)</f>
        <v>2.7388182023533329E-3</v>
      </c>
      <c r="K137" s="1">
        <f>SUMPRODUCT(B137:J137,'Weekly Analysis'!$C$47:$K$47)</f>
        <v>2.4074974391964488E-2</v>
      </c>
      <c r="L137" s="1">
        <f t="array" ref="L137">SUMPRODUCT(C137:J137,'Weekly Analysis'!$D$48:$K$48)</f>
        <v>-3.2703451518790495E-4</v>
      </c>
      <c r="N137" s="16">
        <f t="shared" si="40"/>
        <v>0.91122580548880527</v>
      </c>
      <c r="O137" s="11">
        <f>(N136-MAX(N$3:$N136))/MAX(N$3:$N136)</f>
        <v>-0.12746305548242376</v>
      </c>
      <c r="P137" s="11">
        <f t="shared" si="45"/>
        <v>5.5699439404027995E-2</v>
      </c>
      <c r="Q137" s="11">
        <f t="shared" si="29"/>
        <v>5.4344526354012546E-2</v>
      </c>
      <c r="S137" s="1">
        <f t="shared" si="41"/>
        <v>1.2335882015391622</v>
      </c>
      <c r="T137" s="11">
        <f>(S136-MAX($S$3:$S136))/MAX(S$3:$S136)</f>
        <v>-1.4621253647788632E-2</v>
      </c>
      <c r="U137" s="38">
        <f t="shared" si="46"/>
        <v>-3.4696504321055643E-3</v>
      </c>
      <c r="V137" s="11">
        <f t="shared" si="42"/>
        <v>-9.6583499825916297E-3</v>
      </c>
      <c r="W137" s="28"/>
      <c r="X137" s="36">
        <v>41546</v>
      </c>
      <c r="Y137" s="38">
        <f t="shared" si="43"/>
        <v>-5.3238167670975889E-3</v>
      </c>
      <c r="Z137" s="38">
        <f t="shared" si="43"/>
        <v>-2.1395533431709519E-3</v>
      </c>
      <c r="AA137" s="38">
        <f t="shared" si="43"/>
        <v>1.7732115611401871E-6</v>
      </c>
      <c r="AB137" s="38">
        <f t="shared" si="43"/>
        <v>5.2984842960790424E-4</v>
      </c>
      <c r="AC137" s="38">
        <f t="shared" si="43"/>
        <v>-1.488622848678489E-3</v>
      </c>
      <c r="AD137" s="38">
        <f t="shared" si="43"/>
        <v>1.967594572860332E-4</v>
      </c>
      <c r="AE137" s="38">
        <f t="shared" si="43"/>
        <v>1.4082145850795591E-3</v>
      </c>
      <c r="AF137" s="38">
        <f t="shared" si="43"/>
        <v>4.0779359286058359E-3</v>
      </c>
      <c r="AG137" s="38">
        <f t="shared" si="43"/>
        <v>1.507274788231872E-3</v>
      </c>
      <c r="AH137" s="38">
        <f t="shared" si="43"/>
        <v>-5.1481032918293135E-3</v>
      </c>
      <c r="AI137" s="38">
        <f t="shared" si="43"/>
        <v>3.2632502549822628E-4</v>
      </c>
      <c r="AJ137" s="28"/>
      <c r="AK137" s="36">
        <v>41203</v>
      </c>
      <c r="AL137" s="38">
        <f t="shared" si="44"/>
        <v>1.226177130044848E-2</v>
      </c>
      <c r="AM137" s="38">
        <f t="shared" si="44"/>
        <v>6.9090674601346436E-4</v>
      </c>
      <c r="AN137" s="38">
        <f t="shared" si="44"/>
        <v>-5.5090951396774557E-4</v>
      </c>
      <c r="AO137" s="38">
        <f t="shared" si="44"/>
        <v>-1.521021852140314E-3</v>
      </c>
      <c r="AP137" s="38">
        <f t="shared" si="44"/>
        <v>1.2009456135955471E-2</v>
      </c>
      <c r="AQ137" s="38">
        <f t="shared" si="44"/>
        <v>2.065240872759055E-3</v>
      </c>
      <c r="AR137" s="38">
        <f t="shared" si="44"/>
        <v>-1.179597072511029E-3</v>
      </c>
      <c r="AS137" s="38">
        <f t="shared" si="44"/>
        <v>7.9879145946115671E-4</v>
      </c>
      <c r="AT137" s="38">
        <f t="shared" si="44"/>
        <v>-2.2136962425488571E-3</v>
      </c>
      <c r="AU137" s="38">
        <f t="shared" si="44"/>
        <v>1.3181231998924401E-2</v>
      </c>
      <c r="AV137" s="38">
        <f t="shared" si="44"/>
        <v>1.707569868598138E-3</v>
      </c>
    </row>
    <row r="138" spans="1:48" x14ac:dyDescent="0.35">
      <c r="A138" s="2">
        <v>40405</v>
      </c>
      <c r="B138" s="1">
        <v>-4.0144191381287893E-2</v>
      </c>
      <c r="C138" s="1">
        <v>5.630827268209293E-3</v>
      </c>
      <c r="D138" s="1">
        <v>2.414655501049356E-3</v>
      </c>
      <c r="E138" s="1">
        <v>9.7428613053616164E-3</v>
      </c>
      <c r="F138" s="1">
        <v>5.6341649102121484E-3</v>
      </c>
      <c r="G138" s="1">
        <v>-1.5871623991583479E-3</v>
      </c>
      <c r="H138" s="1">
        <v>-3.0972469945722558E-3</v>
      </c>
      <c r="I138" s="1">
        <v>-4.0176307832195951E-4</v>
      </c>
      <c r="J138" s="16">
        <f>HLOOKUP($J$2,'Weekly Returns (strats)'!$D$1:$F$751,'Weekly Returns (strats)'!$A137,FALSE)</f>
        <v>6.1220708366089838E-3</v>
      </c>
      <c r="K138" s="1">
        <f>SUMPRODUCT(B138:J138,'Weekly Analysis'!$C$47:$K$47)</f>
        <v>-3.8273116684958974E-2</v>
      </c>
      <c r="L138" s="1">
        <f t="array" ref="L138">SUMPRODUCT(C138:J138,'Weekly Analysis'!$D$48:$K$48)</f>
        <v>3.4748530074679819E-3</v>
      </c>
      <c r="N138" s="16">
        <f t="shared" si="40"/>
        <v>0.87635035390898641</v>
      </c>
      <c r="O138" s="11">
        <f>(N137-MAX(N$3:$N137))/MAX(N$3:$N137)</f>
        <v>-0.1064567508871201</v>
      </c>
      <c r="P138" s="11">
        <f t="shared" si="45"/>
        <v>1.6187999206148884E-2</v>
      </c>
      <c r="Q138" s="11">
        <f t="shared" si="29"/>
        <v>-7.3050566095018699E-3</v>
      </c>
      <c r="S138" s="1">
        <f t="shared" si="41"/>
        <v>1.2378747392112575</v>
      </c>
      <c r="T138" s="11">
        <f>(S137-MAX($S$3:$S137))/MAX(S$3:$S137)</f>
        <v>-1.4943506508378321E-2</v>
      </c>
      <c r="U138" s="38">
        <f t="shared" si="46"/>
        <v>-1.2688919277620281E-3</v>
      </c>
      <c r="V138" s="11">
        <f t="shared" si="42"/>
        <v>-6.2861958385440619E-4</v>
      </c>
      <c r="W138" s="28"/>
      <c r="X138" s="36">
        <v>41553</v>
      </c>
      <c r="Y138" s="38">
        <f t="shared" si="43"/>
        <v>-3.2349135395836059E-3</v>
      </c>
      <c r="Z138" s="38">
        <f t="shared" si="43"/>
        <v>2.5059051140985389E-3</v>
      </c>
      <c r="AA138" s="38">
        <f t="shared" si="43"/>
        <v>8.1390266327030503E-4</v>
      </c>
      <c r="AB138" s="38">
        <f t="shared" si="43"/>
        <v>1.3415733145372141E-4</v>
      </c>
      <c r="AC138" s="38">
        <f t="shared" si="43"/>
        <v>-6.968297918600302E-5</v>
      </c>
      <c r="AD138" s="38">
        <f t="shared" si="43"/>
        <v>-1.4283637110086289E-3</v>
      </c>
      <c r="AE138" s="38">
        <f t="shared" si="43"/>
        <v>2.7752666450895358E-3</v>
      </c>
      <c r="AF138" s="38">
        <f t="shared" si="43"/>
        <v>4.5683079062166509E-3</v>
      </c>
      <c r="AG138" s="38">
        <f t="shared" si="43"/>
        <v>7.3380449422510985E-4</v>
      </c>
      <c r="AH138" s="38">
        <f t="shared" si="43"/>
        <v>-2.6358042396569057E-3</v>
      </c>
      <c r="AI138" s="38">
        <f t="shared" si="43"/>
        <v>1.1126315570067283E-3</v>
      </c>
      <c r="AJ138" s="28"/>
      <c r="AK138" s="36">
        <v>41217</v>
      </c>
      <c r="AL138" s="38">
        <f t="shared" si="44"/>
        <v>5.6294419815634544E-3</v>
      </c>
      <c r="AM138" s="38">
        <f t="shared" si="44"/>
        <v>-8.1390012333992789E-3</v>
      </c>
      <c r="AN138" s="38">
        <f t="shared" si="44"/>
        <v>-2.2203716749998881E-3</v>
      </c>
      <c r="AO138" s="38">
        <f t="shared" si="44"/>
        <v>3.9988476094010572E-4</v>
      </c>
      <c r="AP138" s="38">
        <f t="shared" si="44"/>
        <v>2.8953119408915099E-3</v>
      </c>
      <c r="AQ138" s="38">
        <f t="shared" si="44"/>
        <v>2.934150394682256E-3</v>
      </c>
      <c r="AR138" s="38">
        <f t="shared" si="44"/>
        <v>5.1742110475359038E-3</v>
      </c>
      <c r="AS138" s="38">
        <f t="shared" si="44"/>
        <v>2.9357815078785432E-3</v>
      </c>
      <c r="AT138" s="38">
        <f t="shared" si="44"/>
        <v>-3.2019777592060539E-3</v>
      </c>
      <c r="AU138" s="38">
        <f t="shared" si="44"/>
        <v>5.4712286476807015E-3</v>
      </c>
      <c r="AV138" s="38">
        <f t="shared" si="44"/>
        <v>-2.9382476292511082E-4</v>
      </c>
    </row>
    <row r="139" spans="1:48" x14ac:dyDescent="0.35">
      <c r="A139" s="2">
        <v>40412</v>
      </c>
      <c r="B139" s="1">
        <v>-6.1454421304198981E-3</v>
      </c>
      <c r="C139" s="1">
        <v>-3.000476069175972E-3</v>
      </c>
      <c r="D139" s="1">
        <v>-1.609793159131345E-3</v>
      </c>
      <c r="E139" s="1">
        <v>2.4077046548955931E-3</v>
      </c>
      <c r="F139" s="1">
        <v>7.4071807799163886E-3</v>
      </c>
      <c r="G139" s="1">
        <v>4.8305360138423131E-4</v>
      </c>
      <c r="H139" s="1">
        <v>4.3637820398290117E-5</v>
      </c>
      <c r="I139" s="1">
        <v>2.9050525041505182E-3</v>
      </c>
      <c r="J139" s="16">
        <f>HLOOKUP($J$2,'Weekly Returns (strats)'!$D$1:$F$751,'Weekly Returns (strats)'!$A138,FALSE)</f>
        <v>-2.1620067126725262E-3</v>
      </c>
      <c r="K139" s="1">
        <f>SUMPRODUCT(B139:J139,'Weekly Analysis'!$C$47:$K$47)</f>
        <v>-5.5977359672645215E-3</v>
      </c>
      <c r="L139" s="1">
        <f t="array" ref="L139">SUMPRODUCT(C139:J139,'Weekly Analysis'!$D$48:$K$48)</f>
        <v>1.0171685887171266E-3</v>
      </c>
      <c r="N139" s="16">
        <f t="shared" si="40"/>
        <v>0.87144477601298509</v>
      </c>
      <c r="O139" s="11">
        <f>(N138-MAX(N$3:$N138))/MAX(N$3:$N138)</f>
        <v>-0.14065543592347482</v>
      </c>
      <c r="P139" s="11">
        <f t="shared" si="45"/>
        <v>-1.422254324235328E-2</v>
      </c>
      <c r="Q139" s="11">
        <f t="shared" si="29"/>
        <v>3.0593756157576202E-2</v>
      </c>
      <c r="S139" s="1">
        <f t="shared" si="41"/>
        <v>1.2391338665127494</v>
      </c>
      <c r="T139" s="11">
        <f>(S138-MAX($S$3:$S138))/MAX(S$3:$S138)</f>
        <v>-1.1520579989443154E-2</v>
      </c>
      <c r="U139" s="38">
        <f t="shared" si="46"/>
        <v>2.6583322493722861E-3</v>
      </c>
      <c r="V139" s="11">
        <f t="shared" si="42"/>
        <v>-1.0515129772815213E-2</v>
      </c>
      <c r="W139" s="28"/>
      <c r="X139" s="36">
        <v>41581</v>
      </c>
      <c r="Y139" s="38">
        <f t="shared" si="43"/>
        <v>-5.4035606620783661E-3</v>
      </c>
      <c r="Z139" s="38">
        <f t="shared" si="43"/>
        <v>-6.4238385489279182E-4</v>
      </c>
      <c r="AA139" s="38">
        <f t="shared" si="43"/>
        <v>-2.3263533784456669E-5</v>
      </c>
      <c r="AB139" s="38">
        <f t="shared" si="43"/>
        <v>-2.4108542405543171E-4</v>
      </c>
      <c r="AC139" s="38">
        <f t="shared" si="43"/>
        <v>7.4154637586251195E-4</v>
      </c>
      <c r="AD139" s="38">
        <f t="shared" si="43"/>
        <v>-2.799327478642311E-3</v>
      </c>
      <c r="AE139" s="38">
        <f t="shared" si="43"/>
        <v>1.0066204412964019E-3</v>
      </c>
      <c r="AF139" s="38">
        <f t="shared" si="43"/>
        <v>4.0867982521235469E-3</v>
      </c>
      <c r="AG139" s="38">
        <f t="shared" si="43"/>
        <v>9.8266687866699343E-4</v>
      </c>
      <c r="AH139" s="38">
        <f t="shared" si="43"/>
        <v>-5.2605255080150921E-3</v>
      </c>
      <c r="AI139" s="38">
        <f t="shared" si="43"/>
        <v>2.6563671468893583E-4</v>
      </c>
      <c r="AJ139" s="28"/>
      <c r="AK139" s="36">
        <v>41238</v>
      </c>
      <c r="AL139" s="38">
        <f t="shared" si="44"/>
        <v>3.9580908032595952E-2</v>
      </c>
      <c r="AM139" s="38">
        <f t="shared" si="44"/>
        <v>-1.688363992028874E-3</v>
      </c>
      <c r="AN139" s="38">
        <f t="shared" si="44"/>
        <v>-3.144198781901308E-3</v>
      </c>
      <c r="AO139" s="38">
        <f t="shared" si="44"/>
        <v>-8.8906031088838988E-3</v>
      </c>
      <c r="AP139" s="38">
        <f t="shared" si="44"/>
        <v>8.3881114295899176E-3</v>
      </c>
      <c r="AQ139" s="38">
        <f t="shared" si="44"/>
        <v>-1.9955444309688319E-3</v>
      </c>
      <c r="AR139" s="38">
        <f t="shared" si="44"/>
        <v>-3.7616432544835821E-3</v>
      </c>
      <c r="AS139" s="38">
        <f t="shared" si="44"/>
        <v>-1.010847673875714E-4</v>
      </c>
      <c r="AT139" s="38">
        <f t="shared" si="44"/>
        <v>-8.9836374750932313E-3</v>
      </c>
      <c r="AU139" s="38">
        <f t="shared" si="44"/>
        <v>3.853091088657877E-2</v>
      </c>
      <c r="AV139" s="38">
        <f t="shared" si="44"/>
        <v>-1.9499946997462009E-3</v>
      </c>
    </row>
    <row r="140" spans="1:48" x14ac:dyDescent="0.35">
      <c r="A140" s="2">
        <v>40419</v>
      </c>
      <c r="B140" s="1">
        <v>-5.7540364136036137E-3</v>
      </c>
      <c r="C140" s="1">
        <v>-1.1635161747791001E-2</v>
      </c>
      <c r="D140" s="1">
        <v>-5.3980699890582304E-3</v>
      </c>
      <c r="E140" s="1">
        <v>3.3734853050979559E-3</v>
      </c>
      <c r="F140" s="1">
        <v>3.0215791208437429E-3</v>
      </c>
      <c r="G140" s="1">
        <v>3.3095141949188718E-3</v>
      </c>
      <c r="H140" s="1">
        <v>8.7014309003805579E-3</v>
      </c>
      <c r="I140" s="1">
        <v>5.9755335990561154E-3</v>
      </c>
      <c r="J140" s="16">
        <f>HLOOKUP($J$2,'Weekly Returns (strats)'!$D$1:$F$751,'Weekly Returns (strats)'!$A139,FALSE)</f>
        <v>8.3752955229265957E-4</v>
      </c>
      <c r="K140" s="1">
        <f>SUMPRODUCT(B140:J140,'Weekly Analysis'!$C$47:$K$47)</f>
        <v>-5.7623836838309695E-3</v>
      </c>
      <c r="L140" s="1">
        <f t="array" ref="L140">SUMPRODUCT(C140:J140,'Weekly Analysis'!$D$48:$K$48)</f>
        <v>-1.5502073279376133E-5</v>
      </c>
      <c r="N140" s="16">
        <f t="shared" si="40"/>
        <v>0.86642317685432813</v>
      </c>
      <c r="O140" s="11">
        <f>(N139-MAX(N$3:$N139))/MAX(N$3:$N139)</f>
        <v>-0.14546581989807922</v>
      </c>
      <c r="P140" s="11">
        <f t="shared" si="45"/>
        <v>-2.6276157561473723E-2</v>
      </c>
      <c r="Q140" s="11">
        <f t="shared" si="29"/>
        <v>2.1775167242004123E-2</v>
      </c>
      <c r="S140" s="1">
        <f t="shared" si="41"/>
        <v>1.2391146573687477</v>
      </c>
      <c r="T140" s="11">
        <f>(S139-MAX($S$3:$S139))/MAX(S$3:$S139)</f>
        <v>-1.0515129772815237E-2</v>
      </c>
      <c r="U140" s="38">
        <f t="shared" si="46"/>
        <v>4.1514847190990967E-3</v>
      </c>
      <c r="V140" s="11">
        <f t="shared" si="42"/>
        <v>3.9522905184001811E-3</v>
      </c>
      <c r="W140" s="28"/>
      <c r="X140" s="36">
        <v>41588</v>
      </c>
      <c r="Y140" s="38">
        <f t="shared" si="43"/>
        <v>-3.6600709138739922E-3</v>
      </c>
      <c r="Z140" s="38">
        <f t="shared" si="43"/>
        <v>-5.2582883902485555E-4</v>
      </c>
      <c r="AA140" s="38">
        <f t="shared" si="43"/>
        <v>-1.6195375280847471E-4</v>
      </c>
      <c r="AB140" s="38">
        <f t="shared" si="43"/>
        <v>-1.3016005821098191E-3</v>
      </c>
      <c r="AC140" s="38">
        <f t="shared" si="43"/>
        <v>8.7823035270809483E-3</v>
      </c>
      <c r="AD140" s="38">
        <f t="shared" si="43"/>
        <v>1.027019162462839E-4</v>
      </c>
      <c r="AE140" s="38">
        <f t="shared" si="43"/>
        <v>2.0851307259572849E-3</v>
      </c>
      <c r="AF140" s="38">
        <f t="shared" si="43"/>
        <v>4.1022550315172879E-4</v>
      </c>
      <c r="AG140" s="38">
        <f t="shared" si="43"/>
        <v>7.870725486043284E-4</v>
      </c>
      <c r="AH140" s="38">
        <f t="shared" si="43"/>
        <v>-3.0308264300182098E-3</v>
      </c>
      <c r="AI140" s="38">
        <f t="shared" si="43"/>
        <v>1.1685968985893111E-3</v>
      </c>
      <c r="AJ140" s="28"/>
      <c r="AK140" s="36">
        <v>41245</v>
      </c>
      <c r="AL140" s="38">
        <f t="shared" si="44"/>
        <v>8.8885778275475946E-3</v>
      </c>
      <c r="AM140" s="38">
        <f t="shared" si="44"/>
        <v>2.7767852371418661E-4</v>
      </c>
      <c r="AN140" s="38">
        <f t="shared" si="44"/>
        <v>-2.4235986314413699E-4</v>
      </c>
      <c r="AO140" s="38">
        <f t="shared" si="44"/>
        <v>-1.3919776866071489E-3</v>
      </c>
      <c r="AP140" s="38">
        <f t="shared" si="44"/>
        <v>1.0048603511250221E-2</v>
      </c>
      <c r="AQ140" s="38">
        <f t="shared" si="44"/>
        <v>2.2204460492503131E-16</v>
      </c>
      <c r="AR140" s="38">
        <f t="shared" si="44"/>
        <v>-2.908189575069553E-3</v>
      </c>
      <c r="AS140" s="38">
        <f t="shared" si="44"/>
        <v>3.2921053960754949E-3</v>
      </c>
      <c r="AT140" s="38">
        <f t="shared" si="44"/>
        <v>-1.885156993585269E-3</v>
      </c>
      <c r="AU140" s="38">
        <f t="shared" si="44"/>
        <v>9.67733429100473E-3</v>
      </c>
      <c r="AV140" s="38">
        <f t="shared" si="44"/>
        <v>1.4648334321346827E-3</v>
      </c>
    </row>
    <row r="141" spans="1:48" x14ac:dyDescent="0.35">
      <c r="A141" s="2">
        <v>40426</v>
      </c>
      <c r="B141" s="1">
        <v>3.8611039129308189E-2</v>
      </c>
      <c r="C141" s="1">
        <v>-4.7440948121868498E-4</v>
      </c>
      <c r="D141" s="1">
        <v>-4.9097136238872574E-3</v>
      </c>
      <c r="E141" s="1">
        <v>-1.2767178310141739E-2</v>
      </c>
      <c r="F141" s="1">
        <v>-2.5902758210586389E-4</v>
      </c>
      <c r="G141" s="1">
        <v>3.307347035199415E-3</v>
      </c>
      <c r="H141" s="1">
        <v>-4.2550324623524821E-4</v>
      </c>
      <c r="I141" s="1">
        <v>1.227638702511191E-3</v>
      </c>
      <c r="J141" s="16">
        <f>HLOOKUP($J$2,'Weekly Returns (strats)'!$D$1:$F$751,'Weekly Returns (strats)'!$A140,FALSE)</f>
        <v>-3.615532723893256E-3</v>
      </c>
      <c r="K141" s="1">
        <f>SUMPRODUCT(B141:J141,'Weekly Analysis'!$C$47:$K$47)</f>
        <v>3.7302045757068178E-2</v>
      </c>
      <c r="L141" s="1">
        <f t="array" ref="L141">SUMPRODUCT(C141:J141,'Weekly Analysis'!$D$48:$K$48)</f>
        <v>-2.4309876913028846E-3</v>
      </c>
      <c r="N141" s="16">
        <f t="shared" si="40"/>
        <v>0.8987425338423326</v>
      </c>
      <c r="O141" s="11">
        <f>(N140-MAX(N$3:$N140))/MAX(N$3:$N140)</f>
        <v>-0.15038997371477442</v>
      </c>
      <c r="P141" s="11">
        <f t="shared" si="45"/>
        <v>-1.3699427267400921E-2</v>
      </c>
      <c r="Q141" s="11">
        <f t="shared" si="29"/>
        <v>7.5913054553305548E-2</v>
      </c>
      <c r="S141" s="1">
        <f t="shared" si="41"/>
        <v>1.2361023848885713</v>
      </c>
      <c r="T141" s="11">
        <f>(S140-MAX($S$3:$S140))/MAX(S$3:$S140)</f>
        <v>-1.0530468839782354E-2</v>
      </c>
      <c r="U141" s="38">
        <f t="shared" si="46"/>
        <v>2.0381058656950835E-3</v>
      </c>
      <c r="V141" s="11">
        <f t="shared" si="42"/>
        <v>-9.0814239769454463E-4</v>
      </c>
      <c r="W141" s="28"/>
      <c r="X141" s="36">
        <v>41616</v>
      </c>
      <c r="Y141" s="38">
        <f t="shared" si="43"/>
        <v>-1.005900533857818E-2</v>
      </c>
      <c r="Z141" s="38">
        <f t="shared" si="43"/>
        <v>-3.2926487284704602E-3</v>
      </c>
      <c r="AA141" s="38">
        <f t="shared" si="43"/>
        <v>-2.2019491725688839E-4</v>
      </c>
      <c r="AB141" s="38">
        <f t="shared" si="43"/>
        <v>-7.0499288993219889E-4</v>
      </c>
      <c r="AC141" s="38">
        <f t="shared" si="43"/>
        <v>2.801453630871665E-3</v>
      </c>
      <c r="AD141" s="38">
        <f t="shared" si="43"/>
        <v>4.1229353246603484E-3</v>
      </c>
      <c r="AE141" s="38">
        <f t="shared" si="43"/>
        <v>9.6579471862456856E-4</v>
      </c>
      <c r="AF141" s="38">
        <f t="shared" si="43"/>
        <v>4.8919583562743174E-3</v>
      </c>
      <c r="AG141" s="38">
        <f t="shared" si="43"/>
        <v>6.0427924920511966E-3</v>
      </c>
      <c r="AH141" s="38">
        <f t="shared" si="43"/>
        <v>-9.2277509560770819E-3</v>
      </c>
      <c r="AI141" s="38">
        <f t="shared" si="43"/>
        <v>1.5437581389306145E-3</v>
      </c>
      <c r="AJ141" s="28"/>
      <c r="AK141" s="36">
        <v>41252</v>
      </c>
      <c r="AL141" s="38">
        <f t="shared" si="44"/>
        <v>5.8966354491847284E-3</v>
      </c>
      <c r="AM141" s="38">
        <f t="shared" si="44"/>
        <v>-3.8612788941196912E-3</v>
      </c>
      <c r="AN141" s="38">
        <f t="shared" si="44"/>
        <v>1.2808643169259781E-4</v>
      </c>
      <c r="AO141" s="38">
        <f t="shared" si="44"/>
        <v>-1.8649629582545571E-4</v>
      </c>
      <c r="AP141" s="38">
        <f t="shared" si="44"/>
        <v>1.1256232948157001E-2</v>
      </c>
      <c r="AQ141" s="38">
        <f t="shared" si="44"/>
        <v>7.4810173494102017E-3</v>
      </c>
      <c r="AR141" s="38">
        <f t="shared" si="44"/>
        <v>-1.6379278423046539E-3</v>
      </c>
      <c r="AS141" s="38">
        <f t="shared" si="44"/>
        <v>6.407244333860973E-3</v>
      </c>
      <c r="AT141" s="38">
        <f t="shared" si="44"/>
        <v>2.0501896844977718E-3</v>
      </c>
      <c r="AU141" s="38">
        <f t="shared" si="44"/>
        <v>7.5791308617056121E-3</v>
      </c>
      <c r="AV141" s="38">
        <f t="shared" si="44"/>
        <v>3.1246343375387854E-3</v>
      </c>
    </row>
    <row r="142" spans="1:48" x14ac:dyDescent="0.35">
      <c r="A142" s="2">
        <v>40433</v>
      </c>
      <c r="B142" s="1">
        <v>7.4850299401199027E-3</v>
      </c>
      <c r="C142" s="1">
        <v>-2.5407483535505588E-3</v>
      </c>
      <c r="D142" s="1">
        <v>-7.8750148026585087E-4</v>
      </c>
      <c r="E142" s="1">
        <v>-1.498474280732021E-3</v>
      </c>
      <c r="F142" s="1">
        <v>-1.1349896523173791E-2</v>
      </c>
      <c r="G142" s="1">
        <v>1.2034638830022979E-3</v>
      </c>
      <c r="H142" s="1">
        <v>2.8520853213382939E-3</v>
      </c>
      <c r="I142" s="1">
        <v>4.1773398202959999E-3</v>
      </c>
      <c r="J142" s="16">
        <f>HLOOKUP($J$2,'Weekly Returns (strats)'!$D$1:$F$751,'Weekly Returns (strats)'!$A141,FALSE)</f>
        <v>6.0924006307994105E-4</v>
      </c>
      <c r="K142" s="1">
        <f>SUMPRODUCT(B142:J142,'Weekly Analysis'!$C$47:$K$47)</f>
        <v>6.7177183291494526E-3</v>
      </c>
      <c r="L142" s="1">
        <f t="array" ref="L142">SUMPRODUCT(C142:J142,'Weekly Analysis'!$D$48:$K$48)</f>
        <v>-1.4250072775165489E-3</v>
      </c>
      <c r="N142" s="16">
        <f t="shared" si="40"/>
        <v>0.90478003303511134</v>
      </c>
      <c r="O142" s="11">
        <f>(N141-MAX(N$3:$N141))/MAX(N$3:$N141)</f>
        <v>-0.11869778163861908</v>
      </c>
      <c r="P142" s="11">
        <f t="shared" si="45"/>
        <v>3.2440996913293274E-2</v>
      </c>
      <c r="Q142" s="11">
        <f t="shared" si="29"/>
        <v>6.4436077072847153E-2</v>
      </c>
      <c r="S142" s="1">
        <f t="shared" si="41"/>
        <v>1.2343409299943495</v>
      </c>
      <c r="T142" s="11">
        <f>(S141-MAX($S$3:$S141))/MAX(S$3:$S141)</f>
        <v>-1.2935857090952095E-2</v>
      </c>
      <c r="U142" s="38">
        <f t="shared" si="46"/>
        <v>-2.8547389368003273E-3</v>
      </c>
      <c r="V142" s="11">
        <f t="shared" si="42"/>
        <v>-2.2305078119132515E-3</v>
      </c>
      <c r="W142" s="28"/>
      <c r="X142" s="36">
        <v>41623</v>
      </c>
      <c r="Y142" s="38">
        <f t="shared" si="43"/>
        <v>-1.4816076294277839E-2</v>
      </c>
      <c r="Z142" s="38">
        <f t="shared" si="43"/>
        <v>-2.0095133121037501E-3</v>
      </c>
      <c r="AA142" s="38">
        <f t="shared" si="43"/>
        <v>3.1514504729868159E-4</v>
      </c>
      <c r="AB142" s="38">
        <f t="shared" si="43"/>
        <v>2.947917326483029E-3</v>
      </c>
      <c r="AC142" s="38">
        <f t="shared" si="43"/>
        <v>2.2807790522825998E-3</v>
      </c>
      <c r="AD142" s="38">
        <f t="shared" si="43"/>
        <v>-2.7941289217899849E-3</v>
      </c>
      <c r="AE142" s="38">
        <f t="shared" si="43"/>
        <v>-1.9725395686845948E-3</v>
      </c>
      <c r="AF142" s="38">
        <f t="shared" si="43"/>
        <v>3.7975401005450049E-3</v>
      </c>
      <c r="AG142" s="38">
        <f t="shared" si="43"/>
        <v>1.337753785330742E-3</v>
      </c>
      <c r="AH142" s="38">
        <f t="shared" si="43"/>
        <v>-1.4447440328505952E-2</v>
      </c>
      <c r="AI142" s="38">
        <f t="shared" si="43"/>
        <v>6.8460965071921026E-4</v>
      </c>
      <c r="AJ142" s="28"/>
      <c r="AK142" s="36">
        <v>41259</v>
      </c>
      <c r="AL142" s="38">
        <f t="shared" si="44"/>
        <v>5.8620689655171088E-3</v>
      </c>
      <c r="AM142" s="38">
        <f t="shared" si="44"/>
        <v>3.293652462877938E-3</v>
      </c>
      <c r="AN142" s="38">
        <f t="shared" si="44"/>
        <v>-1.572940608169926E-4</v>
      </c>
      <c r="AO142" s="38">
        <f t="shared" si="44"/>
        <v>-3.6839483977668669E-4</v>
      </c>
      <c r="AP142" s="38">
        <f t="shared" si="44"/>
        <v>2.414384032299067E-3</v>
      </c>
      <c r="AQ142" s="38">
        <f t="shared" si="44"/>
        <v>7.0148423799132331E-4</v>
      </c>
      <c r="AR142" s="38">
        <f t="shared" si="44"/>
        <v>-5.1740572645120331E-4</v>
      </c>
      <c r="AS142" s="38">
        <f t="shared" si="44"/>
        <v>5.6681851370525838E-3</v>
      </c>
      <c r="AT142" s="38">
        <f t="shared" si="44"/>
        <v>-1.513297238410982E-3</v>
      </c>
      <c r="AU142" s="38">
        <f t="shared" si="44"/>
        <v>6.679506919640546E-3</v>
      </c>
      <c r="AV142" s="38">
        <f t="shared" si="44"/>
        <v>1.5180990576578132E-3</v>
      </c>
    </row>
    <row r="143" spans="1:48" x14ac:dyDescent="0.35">
      <c r="A143" s="2">
        <v>40440</v>
      </c>
      <c r="B143" s="1">
        <v>1.634472511144125E-2</v>
      </c>
      <c r="C143" s="1">
        <v>-3.4134498664722961E-3</v>
      </c>
      <c r="D143" s="1">
        <v>-9.2187432541912528E-4</v>
      </c>
      <c r="E143" s="1">
        <v>-2.08282172319374E-3</v>
      </c>
      <c r="F143" s="1">
        <v>1.9510070102808221E-2</v>
      </c>
      <c r="G143" s="1">
        <v>-1.8291567587336299E-4</v>
      </c>
      <c r="H143" s="1">
        <v>-1.880418672599804E-3</v>
      </c>
      <c r="I143" s="1">
        <v>5.4153351849044462E-3</v>
      </c>
      <c r="J143" s="16">
        <f>HLOOKUP($J$2,'Weekly Returns (strats)'!$D$1:$F$751,'Weekly Returns (strats)'!$A142,FALSE)</f>
        <v>1.559526269965694E-3</v>
      </c>
      <c r="K143" s="1">
        <f>SUMPRODUCT(B143:J143,'Weekly Analysis'!$C$47:$K$47)</f>
        <v>1.7760381540843733E-2</v>
      </c>
      <c r="L143" s="1">
        <f t="array" ref="L143">SUMPRODUCT(C143:J143,'Weekly Analysis'!$D$48:$K$48)</f>
        <v>2.6290762260331793E-3</v>
      </c>
      <c r="N143" s="16">
        <f t="shared" si="40"/>
        <v>0.9208492716323522</v>
      </c>
      <c r="O143" s="11">
        <f>(N142-MAX(N$3:$N142))/MAX(N$3:$N142)</f>
        <v>-0.11277744157281287</v>
      </c>
      <c r="P143" s="11">
        <f t="shared" si="45"/>
        <v>5.6692629274113671E-2</v>
      </c>
      <c r="Q143" s="11">
        <f t="shared" si="29"/>
        <v>4.9880840140031024E-2</v>
      </c>
      <c r="S143" s="1">
        <f t="shared" si="41"/>
        <v>1.2375861063882174</v>
      </c>
      <c r="T143" s="11">
        <f>(S142-MAX($S$3:$S142))/MAX(S$3:$S142)</f>
        <v>-1.4342430677973101E-2</v>
      </c>
      <c r="U143" s="38">
        <f t="shared" si="46"/>
        <v>-1.2490661149370252E-3</v>
      </c>
      <c r="V143" s="11">
        <f t="shared" si="42"/>
        <v>2.9375781129437062E-3</v>
      </c>
      <c r="W143" s="28"/>
      <c r="X143" s="36">
        <v>41644</v>
      </c>
      <c r="Y143" s="38">
        <f t="shared" ref="Y143:AI152" si="47">VLOOKUP($X143,$A$3:$L$751,Y$1,FALSE)</f>
        <v>-6.1584553928096808E-3</v>
      </c>
      <c r="Z143" s="38">
        <f t="shared" si="47"/>
        <v>-9.1394781231635136E-4</v>
      </c>
      <c r="AA143" s="38">
        <f t="shared" si="47"/>
        <v>-1.3446583447151991E-5</v>
      </c>
      <c r="AB143" s="38">
        <f t="shared" si="47"/>
        <v>9.2378389219160972E-4</v>
      </c>
      <c r="AC143" s="38">
        <f t="shared" si="47"/>
        <v>-2.0729808264925761E-3</v>
      </c>
      <c r="AD143" s="38">
        <f t="shared" si="47"/>
        <v>-1.4961229043594091E-3</v>
      </c>
      <c r="AE143" s="38">
        <f t="shared" si="47"/>
        <v>4.4877235412066341E-4</v>
      </c>
      <c r="AF143" s="38">
        <f t="shared" si="47"/>
        <v>4.9128456947462604E-3</v>
      </c>
      <c r="AG143" s="38">
        <f t="shared" si="47"/>
        <v>2.0601357952259041E-3</v>
      </c>
      <c r="AH143" s="38">
        <f t="shared" si="47"/>
        <v>-5.9677607158401648E-3</v>
      </c>
      <c r="AI143" s="38">
        <f t="shared" si="47"/>
        <v>3.5414725722910159E-4</v>
      </c>
      <c r="AJ143" s="28"/>
      <c r="AK143" s="36">
        <v>41266</v>
      </c>
      <c r="AL143" s="38">
        <f t="shared" ref="AL143:AV152" si="48">VLOOKUP($AK143,$A$3:$L$751,AL$1,FALSE)</f>
        <v>1.0421666095303371E-2</v>
      </c>
      <c r="AM143" s="38">
        <f t="shared" si="48"/>
        <v>3.810064860196416E-3</v>
      </c>
      <c r="AN143" s="38">
        <f t="shared" si="48"/>
        <v>1.1115476302028251E-3</v>
      </c>
      <c r="AO143" s="38">
        <f t="shared" si="48"/>
        <v>-2.4838236808311098E-3</v>
      </c>
      <c r="AP143" s="38">
        <f t="shared" si="48"/>
        <v>-3.044104842136719E-3</v>
      </c>
      <c r="AQ143" s="38">
        <f t="shared" si="48"/>
        <v>2.2226591552183539E-3</v>
      </c>
      <c r="AR143" s="38">
        <f t="shared" si="48"/>
        <v>3.603304946844244E-3</v>
      </c>
      <c r="AS143" s="38">
        <f t="shared" si="48"/>
        <v>6.7909260322673859E-4</v>
      </c>
      <c r="AT143" s="38">
        <f t="shared" si="48"/>
        <v>-8.4158948095836017E-4</v>
      </c>
      <c r="AU143" s="38">
        <f t="shared" si="48"/>
        <v>1.0656539489892531E-2</v>
      </c>
      <c r="AV143" s="38">
        <f t="shared" si="48"/>
        <v>4.3619344709415589E-4</v>
      </c>
    </row>
    <row r="144" spans="1:48" x14ac:dyDescent="0.35">
      <c r="A144" s="2">
        <v>40447</v>
      </c>
      <c r="B144" s="1">
        <v>2.2579597141000551E-2</v>
      </c>
      <c r="C144" s="1">
        <v>6.7937655605196934E-3</v>
      </c>
      <c r="D144" s="1">
        <v>-8.3206236231136987E-4</v>
      </c>
      <c r="E144" s="1">
        <v>-4.6665086859040139E-3</v>
      </c>
      <c r="F144" s="1">
        <v>2.3996449780541239E-2</v>
      </c>
      <c r="G144" s="1">
        <v>-9.7572874740814441E-4</v>
      </c>
      <c r="H144" s="1">
        <v>1.696132209004775E-3</v>
      </c>
      <c r="I144" s="1">
        <v>4.5971005421234779E-3</v>
      </c>
      <c r="J144" s="16">
        <f>HLOOKUP($J$2,'Weekly Returns (strats)'!$D$1:$F$751,'Weekly Returns (strats)'!$A143,FALSE)</f>
        <v>-3.477080303260105E-3</v>
      </c>
      <c r="K144" s="1">
        <f>SUMPRODUCT(B144:J144,'Weekly Analysis'!$C$47:$K$47)</f>
        <v>2.4686558171585486E-2</v>
      </c>
      <c r="L144" s="1">
        <f t="array" ref="L144">SUMPRODUCT(C144:J144,'Weekly Analysis'!$D$48:$K$48)</f>
        <v>3.9129276282291684E-3</v>
      </c>
      <c r="N144" s="16">
        <f t="shared" si="40"/>
        <v>0.94358187074376632</v>
      </c>
      <c r="O144" s="11">
        <f>(N143-MAX(N$3:$N143))/MAX(N$3:$N143)</f>
        <v>-9.7020030423502435E-2</v>
      </c>
      <c r="P144" s="11">
        <f t="shared" si="45"/>
        <v>8.9054281961354897E-2</v>
      </c>
      <c r="Q144" s="11">
        <f t="shared" si="29"/>
        <v>0.102463729699108</v>
      </c>
      <c r="S144" s="1">
        <f t="shared" si="41"/>
        <v>1.2424286912562166</v>
      </c>
      <c r="T144" s="11">
        <f>(S143-MAX($S$3:$S143))/MAX(S$3:$S143)</f>
        <v>-1.1751061795458853E-2</v>
      </c>
      <c r="U144" s="38">
        <f t="shared" si="46"/>
        <v>2.6745175418279032E-3</v>
      </c>
      <c r="V144" s="11">
        <f t="shared" si="42"/>
        <v>-1.3110015717916479E-3</v>
      </c>
      <c r="W144" s="28"/>
      <c r="X144" s="36">
        <v>41665</v>
      </c>
      <c r="Y144" s="38">
        <f t="shared" si="47"/>
        <v>-2.3370711668701971E-2</v>
      </c>
      <c r="Z144" s="38">
        <f t="shared" si="47"/>
        <v>-2.0050305349882391E-3</v>
      </c>
      <c r="AA144" s="38">
        <f t="shared" si="47"/>
        <v>5.9364614135870575E-4</v>
      </c>
      <c r="AB144" s="38">
        <f t="shared" si="47"/>
        <v>8.1821025720012486E-3</v>
      </c>
      <c r="AC144" s="38">
        <f t="shared" si="47"/>
        <v>-9.3767112310020316E-4</v>
      </c>
      <c r="AD144" s="38">
        <f t="shared" si="47"/>
        <v>-2.4187945482772029E-3</v>
      </c>
      <c r="AE144" s="38">
        <f t="shared" si="47"/>
        <v>-3.7955969328182788E-3</v>
      </c>
      <c r="AF144" s="38">
        <f t="shared" si="47"/>
        <v>-3.2233264371894782E-4</v>
      </c>
      <c r="AG144" s="38">
        <f t="shared" si="47"/>
        <v>4.6212472507392022E-3</v>
      </c>
      <c r="AH144" s="38">
        <f t="shared" si="47"/>
        <v>-2.3016707377103506E-2</v>
      </c>
      <c r="AI144" s="38">
        <f t="shared" si="47"/>
        <v>6.5743654154000984E-4</v>
      </c>
      <c r="AJ144" s="28"/>
      <c r="AK144" s="36">
        <v>41280</v>
      </c>
      <c r="AL144" s="38">
        <f t="shared" si="48"/>
        <v>3.1307676532914108E-2</v>
      </c>
      <c r="AM144" s="38">
        <f t="shared" si="48"/>
        <v>9.7441147225296731E-4</v>
      </c>
      <c r="AN144" s="38">
        <f t="shared" si="48"/>
        <v>-1.5801435560292228E-2</v>
      </c>
      <c r="AO144" s="38">
        <f t="shared" si="48"/>
        <v>-1.187978411809743E-2</v>
      </c>
      <c r="AP144" s="38">
        <f t="shared" si="48"/>
        <v>3.7870953370274809E-4</v>
      </c>
      <c r="AQ144" s="38">
        <f t="shared" si="48"/>
        <v>-3.3396129474216879E-4</v>
      </c>
      <c r="AR144" s="38">
        <f t="shared" si="48"/>
        <v>-7.3362204124464148E-3</v>
      </c>
      <c r="AS144" s="38">
        <f t="shared" si="48"/>
        <v>-9.1569220801057671E-4</v>
      </c>
      <c r="AT144" s="38">
        <f t="shared" si="48"/>
        <v>-4.7186011287831953E-3</v>
      </c>
      <c r="AU144" s="38">
        <f t="shared" si="48"/>
        <v>2.8559871399624646E-2</v>
      </c>
      <c r="AV144" s="38">
        <f t="shared" si="48"/>
        <v>-5.1030666761089933E-3</v>
      </c>
    </row>
    <row r="145" spans="1:48" x14ac:dyDescent="0.35">
      <c r="A145" s="2">
        <v>40454</v>
      </c>
      <c r="B145" s="1">
        <v>5.8776806989673247E-3</v>
      </c>
      <c r="C145" s="1">
        <v>2.8087304867272511E-3</v>
      </c>
      <c r="D145" s="1">
        <v>3.1715933779841171E-4</v>
      </c>
      <c r="E145" s="1">
        <v>5.7689137959471282E-4</v>
      </c>
      <c r="F145" s="1">
        <v>1.1245890629440669E-2</v>
      </c>
      <c r="G145" s="1">
        <v>8.3715576329446151E-4</v>
      </c>
      <c r="H145" s="1">
        <v>8.6325844684242981E-4</v>
      </c>
      <c r="I145" s="1">
        <v>6.75552901722698E-3</v>
      </c>
      <c r="J145" s="16">
        <f>HLOOKUP($J$2,'Weekly Returns (strats)'!$D$1:$F$751,'Weekly Returns (strats)'!$A144,FALSE)</f>
        <v>-3.6168349274379169E-4</v>
      </c>
      <c r="K145" s="1">
        <f>SUMPRODUCT(B145:J145,'Weekly Analysis'!$C$47:$K$47)</f>
        <v>7.6204206461881552E-3</v>
      </c>
      <c r="L145" s="1">
        <f t="array" ref="L145">SUMPRODUCT(C145:J145,'Weekly Analysis'!$D$48:$K$48)</f>
        <v>3.2365170448386852E-3</v>
      </c>
      <c r="N145" s="16">
        <f t="shared" si="40"/>
        <v>0.95077236151295086</v>
      </c>
      <c r="O145" s="11">
        <f>(N144-MAX(N$3:$N144))/MAX(N$3:$N144)</f>
        <v>-7.4728562876775789E-2</v>
      </c>
      <c r="P145" s="11">
        <f t="shared" si="45"/>
        <v>5.7891805173811761E-2</v>
      </c>
      <c r="Q145" s="11">
        <f t="shared" ref="Q145:Q208" si="49">N145/N132-1</f>
        <v>0.15558248325135082</v>
      </c>
      <c r="S145" s="1">
        <f t="shared" si="41"/>
        <v>1.246449832892464</v>
      </c>
      <c r="T145" s="11">
        <f>(S144-MAX($S$3:$S144))/MAX(S$3:$S144)</f>
        <v>-7.8841152215900542E-3</v>
      </c>
      <c r="U145" s="38">
        <f t="shared" si="46"/>
        <v>8.3710282662592395E-3</v>
      </c>
      <c r="V145" s="11">
        <f t="shared" si="42"/>
        <v>1.5506806767728865E-3</v>
      </c>
      <c r="W145" s="28"/>
      <c r="X145" s="36">
        <v>41672</v>
      </c>
      <c r="Y145" s="38">
        <f t="shared" si="47"/>
        <v>-1.222076962428242E-2</v>
      </c>
      <c r="Z145" s="38">
        <f t="shared" si="47"/>
        <v>6.9861895734302237E-4</v>
      </c>
      <c r="AA145" s="38">
        <f t="shared" si="47"/>
        <v>2.308647201776592E-3</v>
      </c>
      <c r="AB145" s="38">
        <f t="shared" si="47"/>
        <v>-5.305382528414393E-4</v>
      </c>
      <c r="AC145" s="38">
        <f t="shared" si="47"/>
        <v>8.0749308381987354E-3</v>
      </c>
      <c r="AD145" s="38">
        <f t="shared" si="47"/>
        <v>2.6310132840376981E-3</v>
      </c>
      <c r="AE145" s="38">
        <f t="shared" si="47"/>
        <v>6.3258746314136527E-3</v>
      </c>
      <c r="AF145" s="38">
        <f t="shared" si="47"/>
        <v>3.1229282684828159E-3</v>
      </c>
      <c r="AG145" s="38">
        <f t="shared" si="47"/>
        <v>3.765906736984181E-3</v>
      </c>
      <c r="AH145" s="38">
        <f t="shared" si="47"/>
        <v>-1.0655601614760339E-2</v>
      </c>
      <c r="AI145" s="38">
        <f t="shared" si="47"/>
        <v>2.9067405891124391E-3</v>
      </c>
      <c r="AJ145" s="28"/>
      <c r="AK145" s="36">
        <v>41287</v>
      </c>
      <c r="AL145" s="38">
        <f t="shared" si="48"/>
        <v>7.0921985815601829E-3</v>
      </c>
      <c r="AM145" s="38">
        <f t="shared" si="48"/>
        <v>-1.9322557828832521E-3</v>
      </c>
      <c r="AN145" s="38">
        <f t="shared" si="48"/>
        <v>-1.1307041851715829E-4</v>
      </c>
      <c r="AO145" s="38">
        <f t="shared" si="48"/>
        <v>-1.3216882696752701E-3</v>
      </c>
      <c r="AP145" s="38">
        <f t="shared" si="48"/>
        <v>1.105553268081024E-2</v>
      </c>
      <c r="AQ145" s="38">
        <f t="shared" si="48"/>
        <v>-3.8546868709365972E-4</v>
      </c>
      <c r="AR145" s="38">
        <f t="shared" si="48"/>
        <v>5.1295620028013467E-4</v>
      </c>
      <c r="AS145" s="38">
        <f t="shared" si="48"/>
        <v>7.3496002216977274E-4</v>
      </c>
      <c r="AT145" s="38">
        <f t="shared" si="48"/>
        <v>-8.5570698713233195E-4</v>
      </c>
      <c r="AU145" s="38">
        <f t="shared" si="48"/>
        <v>7.6852853120744332E-3</v>
      </c>
      <c r="AV145" s="38">
        <f t="shared" si="48"/>
        <v>1.1014467852407501E-3</v>
      </c>
    </row>
    <row r="146" spans="1:48" x14ac:dyDescent="0.35">
      <c r="A146" s="2">
        <v>40461</v>
      </c>
      <c r="B146" s="1">
        <v>2.0767530006317259E-2</v>
      </c>
      <c r="C146" s="1">
        <v>-3.611589128170944E-3</v>
      </c>
      <c r="D146" s="1">
        <v>-3.7512970586439649E-3</v>
      </c>
      <c r="E146" s="1">
        <v>-1.876103927005657E-3</v>
      </c>
      <c r="F146" s="1">
        <v>1.331094104281102E-2</v>
      </c>
      <c r="G146" s="1">
        <v>2.2915396009406401E-3</v>
      </c>
      <c r="H146" s="1">
        <v>5.8255035454979343E-4</v>
      </c>
      <c r="I146" s="1">
        <v>3.5758822326268369E-3</v>
      </c>
      <c r="J146" s="16">
        <f>HLOOKUP($J$2,'Weekly Returns (strats)'!$D$1:$F$751,'Weekly Returns (strats)'!$A145,FALSE)</f>
        <v>-1.928312266041954E-3</v>
      </c>
      <c r="K146" s="1">
        <f>SUMPRODUCT(B146:J146,'Weekly Analysis'!$C$47:$K$47)</f>
        <v>2.1396993848895218E-2</v>
      </c>
      <c r="L146" s="1">
        <f t="array" ref="L146">SUMPRODUCT(C146:J146,'Weekly Analysis'!$D$48:$K$48)</f>
        <v>1.1690042790733443E-3</v>
      </c>
      <c r="N146" s="16">
        <f t="shared" si="40"/>
        <v>0.97111603188394302</v>
      </c>
      <c r="O146" s="11">
        <f>(N145-MAX(N$3:$N145))/MAX(N$3:$N145)</f>
        <v>-6.7677605313993888E-2</v>
      </c>
      <c r="P146" s="11">
        <f t="shared" si="45"/>
        <v>7.3317266547434201E-2</v>
      </c>
      <c r="Q146" s="11">
        <f t="shared" si="49"/>
        <v>0.12508518117108758</v>
      </c>
      <c r="S146" s="1">
        <f t="shared" si="41"/>
        <v>1.2479069380807655</v>
      </c>
      <c r="T146" s="11">
        <f>(S145-MAX($S$3:$S145))/MAX(S$3:$S145)</f>
        <v>-4.673115250049451E-3</v>
      </c>
      <c r="U146" s="38">
        <f t="shared" si="46"/>
        <v>1.0990487114834746E-2</v>
      </c>
      <c r="V146" s="11">
        <f t="shared" si="42"/>
        <v>8.0974637096888902E-3</v>
      </c>
      <c r="W146" s="28"/>
      <c r="X146" s="36">
        <v>41714</v>
      </c>
      <c r="Y146" s="38">
        <f t="shared" si="47"/>
        <v>-2.3954060705496331E-2</v>
      </c>
      <c r="Z146" s="38">
        <f t="shared" si="47"/>
        <v>-1.5338387457725089E-3</v>
      </c>
      <c r="AA146" s="38">
        <f t="shared" si="47"/>
        <v>1.080311275003742E-3</v>
      </c>
      <c r="AB146" s="38">
        <f t="shared" si="47"/>
        <v>2.707855423581762E-3</v>
      </c>
      <c r="AC146" s="38">
        <f t="shared" si="47"/>
        <v>-3.5309645865250539E-3</v>
      </c>
      <c r="AD146" s="38">
        <f t="shared" si="47"/>
        <v>-4.6043904317688567E-3</v>
      </c>
      <c r="AE146" s="38">
        <f t="shared" si="47"/>
        <v>-8.9772667598564393E-4</v>
      </c>
      <c r="AF146" s="38">
        <f t="shared" si="47"/>
        <v>2.7235171297770311E-3</v>
      </c>
      <c r="AG146" s="38">
        <f t="shared" si="47"/>
        <v>1.8285150728791779E-3</v>
      </c>
      <c r="AH146" s="38">
        <f t="shared" si="47"/>
        <v>-2.4123107340074005E-2</v>
      </c>
      <c r="AI146" s="38">
        <f t="shared" si="47"/>
        <v>-3.1394374992996726E-4</v>
      </c>
      <c r="AJ146" s="28"/>
      <c r="AK146" s="36">
        <v>41294</v>
      </c>
      <c r="AL146" s="38">
        <f t="shared" si="48"/>
        <v>4.9361590101355546E-3</v>
      </c>
      <c r="AM146" s="38">
        <f t="shared" si="48"/>
        <v>-3.5612258932198331E-3</v>
      </c>
      <c r="AN146" s="38">
        <f t="shared" si="48"/>
        <v>-9.3946047132975607E-5</v>
      </c>
      <c r="AO146" s="38">
        <f t="shared" si="48"/>
        <v>-1.6499938869040109E-3</v>
      </c>
      <c r="AP146" s="38">
        <f t="shared" si="48"/>
        <v>-5.3969174918648052E-3</v>
      </c>
      <c r="AQ146" s="38">
        <f t="shared" si="48"/>
        <v>4.7987934462190301E-4</v>
      </c>
      <c r="AR146" s="38">
        <f t="shared" si="48"/>
        <v>-5.7338061919867123E-3</v>
      </c>
      <c r="AS146" s="38">
        <f t="shared" si="48"/>
        <v>3.9143681856703694E-3</v>
      </c>
      <c r="AT146" s="38">
        <f t="shared" si="48"/>
        <v>-1.7528727883195929E-3</v>
      </c>
      <c r="AU146" s="38">
        <f t="shared" si="48"/>
        <v>4.2714505299225481E-3</v>
      </c>
      <c r="AV146" s="38">
        <f t="shared" si="48"/>
        <v>-1.2344586061098673E-3</v>
      </c>
    </row>
    <row r="147" spans="1:48" x14ac:dyDescent="0.35">
      <c r="A147" s="2">
        <v>40468</v>
      </c>
      <c r="B147" s="1">
        <v>1.245455248704253E-2</v>
      </c>
      <c r="C147" s="1">
        <v>-3.271123544243415E-3</v>
      </c>
      <c r="D147" s="1">
        <v>-7.2670522572537699E-4</v>
      </c>
      <c r="E147" s="1">
        <v>-1.503704247047599E-3</v>
      </c>
      <c r="F147" s="1">
        <v>-3.1260360358892049E-2</v>
      </c>
      <c r="G147" s="1">
        <v>4.8333956342965223E-3</v>
      </c>
      <c r="H147" s="1">
        <v>9.1005826351264751E-4</v>
      </c>
      <c r="I147" s="1">
        <v>5.3325493447169414E-3</v>
      </c>
      <c r="J147" s="16">
        <f>HLOOKUP($J$2,'Weekly Returns (strats)'!$D$1:$F$751,'Weekly Returns (strats)'!$A146,FALSE)</f>
        <v>-1.1638905455193531E-3</v>
      </c>
      <c r="K147" s="1">
        <f>SUMPRODUCT(B147:J147,'Weekly Analysis'!$C$47:$K$47)</f>
        <v>1.036747130164193E-2</v>
      </c>
      <c r="L147" s="1">
        <f t="array" ref="L147">SUMPRODUCT(C147:J147,'Weekly Analysis'!$D$48:$K$48)</f>
        <v>-3.8760079157439771E-3</v>
      </c>
      <c r="N147" s="16">
        <f t="shared" si="40"/>
        <v>0.98118404947506421</v>
      </c>
      <c r="O147" s="11">
        <f>(N146-MAX(N$3:$N146))/MAX(N$3:$N146)</f>
        <v>-4.7728708769710179E-2</v>
      </c>
      <c r="P147" s="11">
        <f t="shared" si="45"/>
        <v>6.5520796618277144E-2</v>
      </c>
      <c r="Q147" s="11">
        <f t="shared" si="49"/>
        <v>0.13774981848481471</v>
      </c>
      <c r="S147" s="1">
        <f t="shared" si="41"/>
        <v>1.2430700409106525</v>
      </c>
      <c r="T147" s="11">
        <f>(S146-MAX($S$3:$S146))/MAX(S$3:$S146)</f>
        <v>-3.5095738627000982E-3</v>
      </c>
      <c r="U147" s="38">
        <f t="shared" si="46"/>
        <v>4.4311539165864389E-3</v>
      </c>
      <c r="V147" s="11">
        <f t="shared" si="42"/>
        <v>2.9227352689547015E-3</v>
      </c>
      <c r="W147" s="28"/>
      <c r="X147" s="36">
        <v>41742</v>
      </c>
      <c r="Y147" s="38">
        <f t="shared" si="47"/>
        <v>-1.8317614348797969E-2</v>
      </c>
      <c r="Z147" s="38">
        <f t="shared" si="47"/>
        <v>-2.7133736915013751E-3</v>
      </c>
      <c r="AA147" s="38">
        <f t="shared" si="47"/>
        <v>2.0305234882955769E-4</v>
      </c>
      <c r="AB147" s="38">
        <f t="shared" si="47"/>
        <v>6.719636908844917E-3</v>
      </c>
      <c r="AC147" s="38">
        <f t="shared" si="47"/>
        <v>-5.1715603645974603E-3</v>
      </c>
      <c r="AD147" s="38">
        <f t="shared" si="47"/>
        <v>-2.4920263661494251E-3</v>
      </c>
      <c r="AE147" s="38">
        <f t="shared" si="47"/>
        <v>-5.3233863250357061E-4</v>
      </c>
      <c r="AF147" s="38">
        <f t="shared" si="47"/>
        <v>-1.44858948175719E-3</v>
      </c>
      <c r="AG147" s="38">
        <f t="shared" si="47"/>
        <v>1.840987168161945E-3</v>
      </c>
      <c r="AH147" s="38">
        <f t="shared" si="47"/>
        <v>-1.8630282705195546E-2</v>
      </c>
      <c r="AI147" s="38">
        <f t="shared" si="47"/>
        <v>-5.80669804738358E-4</v>
      </c>
      <c r="AJ147" s="28"/>
      <c r="AK147" s="36">
        <v>41301</v>
      </c>
      <c r="AL147" s="38">
        <f t="shared" si="48"/>
        <v>9.6928417054160665E-3</v>
      </c>
      <c r="AM147" s="38">
        <f t="shared" si="48"/>
        <v>-3.9595865087468374E-3</v>
      </c>
      <c r="AN147" s="38">
        <f t="shared" si="48"/>
        <v>-8.0905585791324341E-5</v>
      </c>
      <c r="AO147" s="38">
        <f t="shared" si="48"/>
        <v>-1.7062379729568811E-3</v>
      </c>
      <c r="AP147" s="38">
        <f t="shared" si="48"/>
        <v>1.7998202030374501E-3</v>
      </c>
      <c r="AQ147" s="38">
        <f t="shared" si="48"/>
        <v>1.4303823489105749E-3</v>
      </c>
      <c r="AR147" s="38">
        <f t="shared" si="48"/>
        <v>-1.9120446896534471E-3</v>
      </c>
      <c r="AS147" s="38">
        <f t="shared" si="48"/>
        <v>4.2753608673049559E-3</v>
      </c>
      <c r="AT147" s="38">
        <f t="shared" si="48"/>
        <v>5.6052887553814656E-4</v>
      </c>
      <c r="AU147" s="38">
        <f t="shared" si="48"/>
        <v>9.8113694146980505E-3</v>
      </c>
      <c r="AV147" s="38">
        <f t="shared" si="48"/>
        <v>2.2012288866654552E-4</v>
      </c>
    </row>
    <row r="148" spans="1:48" x14ac:dyDescent="0.35">
      <c r="A148" s="2">
        <v>40475</v>
      </c>
      <c r="B148" s="1">
        <v>-2.1393643031785152E-3</v>
      </c>
      <c r="C148" s="1">
        <v>-1.2046764302860001E-2</v>
      </c>
      <c r="D148" s="1">
        <v>-1.550693895068789E-3</v>
      </c>
      <c r="E148" s="1">
        <v>1.3774104683217381E-4</v>
      </c>
      <c r="F148" s="1">
        <v>1.20465876261516E-2</v>
      </c>
      <c r="G148" s="1">
        <v>-3.9969201221570216E-3</v>
      </c>
      <c r="H148" s="1">
        <v>5.3516139552811648E-3</v>
      </c>
      <c r="I148" s="1">
        <v>1.6733279461513819E-3</v>
      </c>
      <c r="J148" s="16">
        <f>HLOOKUP($J$2,'Weekly Returns (strats)'!$D$1:$F$751,'Weekly Returns (strats)'!$A147,FALSE)</f>
        <v>-5.8242391841448748E-3</v>
      </c>
      <c r="K148" s="1">
        <f>SUMPRODUCT(B148:J148,'Weekly Analysis'!$C$47:$K$47)</f>
        <v>-2.5777190168685153E-3</v>
      </c>
      <c r="L148" s="1">
        <f t="array" ref="L148">SUMPRODUCT(C148:J148,'Weekly Analysis'!$D$48:$K$48)</f>
        <v>-8.1408732542428519E-4</v>
      </c>
      <c r="N148" s="16">
        <f t="shared" si="40"/>
        <v>0.9786548326916843</v>
      </c>
      <c r="O148" s="11">
        <f>(N147-MAX(N$3:$N147))/MAX(N$3:$N147)</f>
        <v>-3.7856063486502625E-2</v>
      </c>
      <c r="P148" s="11">
        <f t="shared" si="45"/>
        <v>3.717002523614843E-2</v>
      </c>
      <c r="Q148" s="11">
        <f t="shared" si="49"/>
        <v>0.10705336536438614</v>
      </c>
      <c r="S148" s="1">
        <f t="shared" si="41"/>
        <v>1.2420580733457325</v>
      </c>
      <c r="T148" s="11">
        <f>(S147-MAX($S$3:$S147))/MAX(S$3:$S147)</f>
        <v>-7.3719786423714047E-3</v>
      </c>
      <c r="U148" s="38">
        <f t="shared" si="46"/>
        <v>-2.9830115248652422E-4</v>
      </c>
      <c r="V148" s="11">
        <f t="shared" si="42"/>
        <v>5.0244852741156976E-3</v>
      </c>
      <c r="W148" s="28"/>
      <c r="X148" s="36">
        <v>41756</v>
      </c>
      <c r="Y148" s="38">
        <f t="shared" si="47"/>
        <v>-7.646512644056136E-4</v>
      </c>
      <c r="Z148" s="38">
        <f t="shared" si="47"/>
        <v>-1.124360652470235E-4</v>
      </c>
      <c r="AA148" s="38">
        <f t="shared" si="47"/>
        <v>-2.056463696931133E-5</v>
      </c>
      <c r="AB148" s="38">
        <f t="shared" si="47"/>
        <v>-6.5243028341499532E-4</v>
      </c>
      <c r="AC148" s="38">
        <f t="shared" si="47"/>
        <v>3.7898932490399669E-3</v>
      </c>
      <c r="AD148" s="38">
        <f t="shared" si="47"/>
        <v>-1.076969101243441E-3</v>
      </c>
      <c r="AE148" s="38">
        <f t="shared" si="47"/>
        <v>-1.4233344039183971E-3</v>
      </c>
      <c r="AF148" s="38">
        <f t="shared" si="47"/>
        <v>1.805780360221831E-3</v>
      </c>
      <c r="AG148" s="38">
        <f t="shared" si="47"/>
        <v>-2.471578006021713E-3</v>
      </c>
      <c r="AH148" s="38">
        <f t="shared" si="47"/>
        <v>-6.0030435985528713E-4</v>
      </c>
      <c r="AI148" s="38">
        <f t="shared" si="47"/>
        <v>3.0521567987917754E-4</v>
      </c>
      <c r="AJ148" s="28"/>
      <c r="AK148" s="36">
        <v>41308</v>
      </c>
      <c r="AL148" s="38">
        <f t="shared" si="48"/>
        <v>7.7187520269834664E-3</v>
      </c>
      <c r="AM148" s="38">
        <f t="shared" si="48"/>
        <v>7.5952232604237224E-4</v>
      </c>
      <c r="AN148" s="38">
        <f t="shared" si="48"/>
        <v>-2.6622701508183239E-4</v>
      </c>
      <c r="AO148" s="38">
        <f t="shared" si="48"/>
        <v>-1.17551306597885E-3</v>
      </c>
      <c r="AP148" s="38">
        <f t="shared" si="48"/>
        <v>2.4477754684082049E-2</v>
      </c>
      <c r="AQ148" s="38">
        <f t="shared" si="48"/>
        <v>2.112573662107931E-3</v>
      </c>
      <c r="AR148" s="38">
        <f t="shared" si="48"/>
        <v>1.411011673371654E-3</v>
      </c>
      <c r="AS148" s="38">
        <f t="shared" si="48"/>
        <v>1.8966877672730309E-3</v>
      </c>
      <c r="AT148" s="38">
        <f t="shared" si="48"/>
        <v>-6.6141466472724453E-4</v>
      </c>
      <c r="AU148" s="38">
        <f t="shared" si="48"/>
        <v>9.8541587339568155E-3</v>
      </c>
      <c r="AV148" s="38">
        <f t="shared" si="48"/>
        <v>3.9657553129505054E-3</v>
      </c>
    </row>
    <row r="149" spans="1:48" x14ac:dyDescent="0.35">
      <c r="A149" s="2">
        <v>40482</v>
      </c>
      <c r="B149" s="1">
        <v>-3.0627871362931552E-4</v>
      </c>
      <c r="C149" s="1">
        <v>-6.5837492647016216E-3</v>
      </c>
      <c r="D149" s="1">
        <v>-2.6439412806222858E-5</v>
      </c>
      <c r="E149" s="1">
        <v>3.1217004085726252E-4</v>
      </c>
      <c r="F149" s="1">
        <v>-2.2730112829637879E-3</v>
      </c>
      <c r="G149" s="1">
        <v>1.5634907536909989E-4</v>
      </c>
      <c r="H149" s="1">
        <v>-3.9883075181712519E-4</v>
      </c>
      <c r="I149" s="1">
        <v>5.1722851091411393E-3</v>
      </c>
      <c r="J149" s="16">
        <f>HLOOKUP($J$2,'Weekly Returns (strats)'!$D$1:$F$751,'Weekly Returns (strats)'!$A148,FALSE)</f>
        <v>-2.0410470984643099E-3</v>
      </c>
      <c r="K149" s="1">
        <f>SUMPRODUCT(B149:J149,'Weekly Analysis'!$C$47:$K$47)</f>
        <v>-6.4237385405178633E-4</v>
      </c>
      <c r="L149" s="1">
        <f t="array" ref="L149">SUMPRODUCT(C149:J149,'Weekly Analysis'!$D$48:$K$48)</f>
        <v>-6.2417668935601774E-4</v>
      </c>
      <c r="N149" s="16">
        <f t="shared" si="40"/>
        <v>0.97802617041502182</v>
      </c>
      <c r="O149" s="11">
        <f>(N148-MAX(N$3:$N148))/MAX(N$3:$N148)</f>
        <v>-4.0336200208618188E-2</v>
      </c>
      <c r="P149" s="11">
        <f t="shared" si="45"/>
        <v>2.8664914973656197E-2</v>
      </c>
      <c r="Q149" s="11">
        <f t="shared" si="49"/>
        <v>9.9148113880692001E-2</v>
      </c>
      <c r="S149" s="1">
        <f t="shared" si="41"/>
        <v>1.2412828096495236</v>
      </c>
      <c r="T149" s="11">
        <f>(S148-MAX($S$3:$S148))/MAX(S$3:$S148)</f>
        <v>-8.1800645334196755E-3</v>
      </c>
      <c r="U149" s="38">
        <f t="shared" si="46"/>
        <v>-4.1453920619893836E-3</v>
      </c>
      <c r="V149" s="11">
        <f t="shared" si="42"/>
        <v>5.9085080251275457E-3</v>
      </c>
      <c r="W149" s="28"/>
      <c r="X149" s="36">
        <v>41770</v>
      </c>
      <c r="Y149" s="38">
        <f t="shared" si="47"/>
        <v>-1.6752229127262601E-3</v>
      </c>
      <c r="Z149" s="38">
        <f t="shared" si="47"/>
        <v>-3.0198166821187029E-3</v>
      </c>
      <c r="AA149" s="38">
        <f t="shared" si="47"/>
        <v>-1.4079707642866701E-4</v>
      </c>
      <c r="AB149" s="38">
        <f t="shared" si="47"/>
        <v>-8.0956090465855723E-4</v>
      </c>
      <c r="AC149" s="38">
        <f t="shared" si="47"/>
        <v>-8.5122269135770364E-3</v>
      </c>
      <c r="AD149" s="38">
        <f t="shared" si="47"/>
        <v>7.660096006523176E-5</v>
      </c>
      <c r="AE149" s="38">
        <f t="shared" si="47"/>
        <v>1.5838892960611251E-3</v>
      </c>
      <c r="AF149" s="38">
        <f t="shared" si="47"/>
        <v>1.696862704890556E-3</v>
      </c>
      <c r="AG149" s="38">
        <f t="shared" si="47"/>
        <v>-1.4604814211826021E-3</v>
      </c>
      <c r="AH149" s="38">
        <f t="shared" si="47"/>
        <v>-2.527407956380903E-3</v>
      </c>
      <c r="AI149" s="38">
        <f t="shared" si="47"/>
        <v>-1.5826293667871947E-3</v>
      </c>
      <c r="AJ149" s="28"/>
      <c r="AK149" s="36">
        <v>41336</v>
      </c>
      <c r="AL149" s="38">
        <f t="shared" si="48"/>
        <v>2.6009493465117828E-4</v>
      </c>
      <c r="AM149" s="38">
        <f t="shared" si="48"/>
        <v>4.1520932809466782E-3</v>
      </c>
      <c r="AN149" s="38">
        <f t="shared" si="48"/>
        <v>-5.0459885914507776E-3</v>
      </c>
      <c r="AO149" s="38">
        <f t="shared" si="48"/>
        <v>-7.3733271193687777E-4</v>
      </c>
      <c r="AP149" s="38">
        <f t="shared" si="48"/>
        <v>9.508599309217736E-3</v>
      </c>
      <c r="AQ149" s="38">
        <f t="shared" si="48"/>
        <v>-1.0337904224868579E-3</v>
      </c>
      <c r="AR149" s="38">
        <f t="shared" si="48"/>
        <v>9.7341031508888509E-3</v>
      </c>
      <c r="AS149" s="38">
        <f t="shared" si="48"/>
        <v>-4.3389222309131448E-4</v>
      </c>
      <c r="AT149" s="38">
        <f t="shared" si="48"/>
        <v>7.4637627896156911E-3</v>
      </c>
      <c r="AU149" s="38">
        <f t="shared" si="48"/>
        <v>1.1303717558716361E-3</v>
      </c>
      <c r="AV149" s="38">
        <f t="shared" si="48"/>
        <v>1.6162283822665643E-3</v>
      </c>
    </row>
    <row r="150" spans="1:48" x14ac:dyDescent="0.35">
      <c r="A150" s="2">
        <v>40489</v>
      </c>
      <c r="B150" s="1">
        <v>3.6534926470588307E-2</v>
      </c>
      <c r="C150" s="1">
        <v>-2.7319509536082309E-3</v>
      </c>
      <c r="D150" s="1">
        <v>-3.513976157842325E-3</v>
      </c>
      <c r="E150" s="1">
        <v>-4.3781953023892539E-3</v>
      </c>
      <c r="F150" s="1">
        <v>2.1286766316697649E-2</v>
      </c>
      <c r="G150" s="1">
        <v>7.6772764774848401E-3</v>
      </c>
      <c r="H150" s="1">
        <v>-6.8565849135463486E-3</v>
      </c>
      <c r="I150" s="1">
        <v>4.9146501011698707E-3</v>
      </c>
      <c r="J150" s="16">
        <f>HLOOKUP($J$2,'Weekly Returns (strats)'!$D$1:$F$751,'Weekly Returns (strats)'!$A149,FALSE)</f>
        <v>-2.4628980740709632E-3</v>
      </c>
      <c r="K150" s="1">
        <f>SUMPRODUCT(B150:J150,'Weekly Analysis'!$C$47:$K$47)</f>
        <v>3.8029578868790603E-2</v>
      </c>
      <c r="L150" s="1">
        <f t="array" ref="L150">SUMPRODUCT(C150:J150,'Weekly Analysis'!$D$48:$K$48)</f>
        <v>2.7757830252328427E-3</v>
      </c>
      <c r="N150" s="16">
        <f t="shared" si="40"/>
        <v>1.0152200937985612</v>
      </c>
      <c r="O150" s="11">
        <f>(N149-MAX(N$3:$N149))/MAX(N$3:$N149)</f>
        <v>-4.0952663142284067E-2</v>
      </c>
      <c r="P150" s="11">
        <f t="shared" si="45"/>
        <v>4.5415851933838791E-2</v>
      </c>
      <c r="Q150" s="11">
        <f t="shared" si="49"/>
        <v>0.11412570592639293</v>
      </c>
      <c r="S150" s="1">
        <f t="shared" si="41"/>
        <v>1.2447283414020622</v>
      </c>
      <c r="T150" s="11">
        <f>(S149-MAX($S$3:$S149))/MAX(S$3:$S149)</f>
        <v>-8.7991354171764926E-3</v>
      </c>
      <c r="U150" s="38">
        <f t="shared" si="46"/>
        <v>-2.5471424043781443E-3</v>
      </c>
      <c r="V150" s="11">
        <f t="shared" si="42"/>
        <v>9.0306796457686467E-3</v>
      </c>
      <c r="W150" s="28"/>
      <c r="X150" s="36">
        <v>41805</v>
      </c>
      <c r="Y150" s="38">
        <f t="shared" si="47"/>
        <v>-2.827521206409056E-3</v>
      </c>
      <c r="Z150" s="38">
        <f t="shared" si="47"/>
        <v>9.394527501118688E-4</v>
      </c>
      <c r="AA150" s="38">
        <f t="shared" si="47"/>
        <v>1.326538691392987E-5</v>
      </c>
      <c r="AB150" s="38">
        <f t="shared" si="47"/>
        <v>6.7095013716444996E-4</v>
      </c>
      <c r="AC150" s="38">
        <f t="shared" si="47"/>
        <v>-4.5834926540625816E-3</v>
      </c>
      <c r="AD150" s="38">
        <f t="shared" si="47"/>
        <v>-4.5162114950370041E-4</v>
      </c>
      <c r="AE150" s="38">
        <f t="shared" si="47"/>
        <v>-9.7720218143249049E-4</v>
      </c>
      <c r="AF150" s="38">
        <f t="shared" si="47"/>
        <v>2.3998692831266322E-3</v>
      </c>
      <c r="AG150" s="38">
        <f t="shared" si="47"/>
        <v>-2.604961127219418E-3</v>
      </c>
      <c r="AH150" s="38">
        <f t="shared" si="47"/>
        <v>-3.0240628224466521E-3</v>
      </c>
      <c r="AI150" s="38">
        <f t="shared" si="47"/>
        <v>-3.650058583555358E-4</v>
      </c>
      <c r="AJ150" s="28"/>
      <c r="AK150" s="36">
        <v>41343</v>
      </c>
      <c r="AL150" s="38">
        <f t="shared" si="48"/>
        <v>1.8916986283559641E-2</v>
      </c>
      <c r="AM150" s="38">
        <f t="shared" si="48"/>
        <v>-2.1711776690902522E-3</v>
      </c>
      <c r="AN150" s="38">
        <f t="shared" si="48"/>
        <v>-1.9945004647125009E-3</v>
      </c>
      <c r="AO150" s="38">
        <f t="shared" si="48"/>
        <v>-3.8514017176827231E-3</v>
      </c>
      <c r="AP150" s="38">
        <f t="shared" si="48"/>
        <v>-8.8012488581734434E-5</v>
      </c>
      <c r="AQ150" s="38">
        <f t="shared" si="48"/>
        <v>1.060517943279438E-3</v>
      </c>
      <c r="AR150" s="38">
        <f t="shared" si="48"/>
        <v>-5.0746695186423274E-3</v>
      </c>
      <c r="AS150" s="38">
        <f t="shared" si="48"/>
        <v>-2.4561549997759169E-4</v>
      </c>
      <c r="AT150" s="38">
        <f t="shared" si="48"/>
        <v>-3.0637456588035179E-3</v>
      </c>
      <c r="AU150" s="38">
        <f t="shared" si="48"/>
        <v>1.8102420497251494E-2</v>
      </c>
      <c r="AV150" s="38">
        <f t="shared" si="48"/>
        <v>-1.5127650317151185E-3</v>
      </c>
    </row>
    <row r="151" spans="1:48" x14ac:dyDescent="0.35">
      <c r="A151" s="2">
        <v>40496</v>
      </c>
      <c r="B151" s="1">
        <v>-2.28330747062736E-2</v>
      </c>
      <c r="C151" s="1">
        <v>2.7404278641938169E-3</v>
      </c>
      <c r="D151" s="1">
        <v>3.2610342357242139E-4</v>
      </c>
      <c r="E151" s="1">
        <v>2.581311306143697E-3</v>
      </c>
      <c r="F151" s="1">
        <v>-5.6277648563521896E-4</v>
      </c>
      <c r="G151" s="1">
        <v>5.5244809487284829E-3</v>
      </c>
      <c r="H151" s="1">
        <v>-3.6425775586101938E-4</v>
      </c>
      <c r="I151" s="1">
        <v>2.3515463196110979E-3</v>
      </c>
      <c r="J151" s="16">
        <f>HLOOKUP($J$2,'Weekly Returns (strats)'!$D$1:$F$751,'Weekly Returns (strats)'!$A150,FALSE)</f>
        <v>-5.2429256201469432E-4</v>
      </c>
      <c r="K151" s="1">
        <f>SUMPRODUCT(B151:J151,'Weekly Analysis'!$C$47:$K$47)</f>
        <v>-2.1856966359155537E-2</v>
      </c>
      <c r="L151" s="1">
        <f t="array" ref="L151">SUMPRODUCT(C151:J151,'Weekly Analysis'!$D$48:$K$48)</f>
        <v>1.8127726446478286E-3</v>
      </c>
      <c r="N151" s="16">
        <f t="shared" si="40"/>
        <v>0.99303046236126724</v>
      </c>
      <c r="O151" s="11">
        <f>(N150-MAX(N$3:$N150))/MAX(N$3:$N150)</f>
        <v>-4.4804968063499552E-3</v>
      </c>
      <c r="P151" s="11">
        <f t="shared" si="45"/>
        <v>1.2073588938324997E-2</v>
      </c>
      <c r="Q151" s="11">
        <f t="shared" si="49"/>
        <v>0.13314322055308803</v>
      </c>
      <c r="S151" s="1">
        <f t="shared" si="41"/>
        <v>1.2469847508893737</v>
      </c>
      <c r="T151" s="11">
        <f>(S150-MAX($S$3:$S150))/MAX(S$3:$S150)</f>
        <v>-6.0477768826712854E-3</v>
      </c>
      <c r="U151" s="38">
        <f t="shared" si="46"/>
        <v>3.1492271954791651E-3</v>
      </c>
      <c r="V151" s="11">
        <f t="shared" si="42"/>
        <v>7.3593970290732891E-3</v>
      </c>
      <c r="W151" s="28"/>
      <c r="X151" s="36">
        <v>41819</v>
      </c>
      <c r="Y151" s="38">
        <f t="shared" si="47"/>
        <v>-2.65114103030617E-3</v>
      </c>
      <c r="Z151" s="38">
        <f t="shared" si="47"/>
        <v>-2.4986228272902982E-3</v>
      </c>
      <c r="AA151" s="38">
        <f t="shared" si="47"/>
        <v>-4.2091410880518147E-5</v>
      </c>
      <c r="AB151" s="38">
        <f t="shared" si="47"/>
        <v>-2.8737818281854288E-4</v>
      </c>
      <c r="AC151" s="38">
        <f t="shared" si="47"/>
        <v>-4.6137880057946284E-3</v>
      </c>
      <c r="AD151" s="38">
        <f t="shared" si="47"/>
        <v>-2.038084030460352E-3</v>
      </c>
      <c r="AE151" s="38">
        <f t="shared" si="47"/>
        <v>2.8125067001982812E-4</v>
      </c>
      <c r="AF151" s="38">
        <f t="shared" si="47"/>
        <v>2.42972956175258E-3</v>
      </c>
      <c r="AG151" s="38">
        <f t="shared" si="47"/>
        <v>2.3617454604061279E-3</v>
      </c>
      <c r="AH151" s="38">
        <f t="shared" si="47"/>
        <v>-3.0980312111141602E-3</v>
      </c>
      <c r="AI151" s="38">
        <f t="shared" si="47"/>
        <v>-8.2993890721483831E-4</v>
      </c>
      <c r="AJ151" s="28"/>
      <c r="AK151" s="36">
        <v>41350</v>
      </c>
      <c r="AL151" s="38">
        <f t="shared" si="48"/>
        <v>7.2731912721704104E-3</v>
      </c>
      <c r="AM151" s="38">
        <f t="shared" si="48"/>
        <v>4.1681923657721498E-4</v>
      </c>
      <c r="AN151" s="38">
        <f t="shared" si="48"/>
        <v>-1.1224496059591969E-4</v>
      </c>
      <c r="AO151" s="38">
        <f t="shared" si="48"/>
        <v>-1.377205860021657E-3</v>
      </c>
      <c r="AP151" s="38">
        <f t="shared" si="48"/>
        <v>5.3177337978703391E-3</v>
      </c>
      <c r="AQ151" s="38">
        <f t="shared" si="48"/>
        <v>-5.2969721823525884E-4</v>
      </c>
      <c r="AR151" s="38">
        <f t="shared" si="48"/>
        <v>-8.0636487357732545E-4</v>
      </c>
      <c r="AS151" s="38">
        <f t="shared" si="48"/>
        <v>2.4633799807640688E-3</v>
      </c>
      <c r="AT151" s="38">
        <f t="shared" si="48"/>
        <v>-1.7628921359181819E-3</v>
      </c>
      <c r="AU151" s="38">
        <f t="shared" si="48"/>
        <v>7.6630133067747477E-3</v>
      </c>
      <c r="AV151" s="38">
        <f t="shared" si="48"/>
        <v>7.2395520712234074E-4</v>
      </c>
    </row>
    <row r="152" spans="1:48" x14ac:dyDescent="0.35">
      <c r="A152" s="2">
        <v>40503</v>
      </c>
      <c r="B152" s="1">
        <v>-1.4367816091953589E-3</v>
      </c>
      <c r="C152" s="1">
        <v>-3.216153646591446E-3</v>
      </c>
      <c r="D152" s="1">
        <v>-3.3532354144100158E-3</v>
      </c>
      <c r="E152" s="1">
        <v>-5.792996910400916E-4</v>
      </c>
      <c r="F152" s="1">
        <v>-2.9892830257024819E-3</v>
      </c>
      <c r="G152" s="1">
        <v>-4.2855918402351367E-4</v>
      </c>
      <c r="H152" s="1">
        <v>1.491524560272683E-3</v>
      </c>
      <c r="I152" s="1">
        <v>3.088644368661519E-3</v>
      </c>
      <c r="J152" s="16">
        <f>HLOOKUP($J$2,'Weekly Returns (strats)'!$D$1:$F$751,'Weekly Returns (strats)'!$A151,FALSE)</f>
        <v>1.3491333132773511E-3</v>
      </c>
      <c r="K152" s="1">
        <f>SUMPRODUCT(B152:J152,'Weekly Analysis'!$C$47:$K$47)</f>
        <v>-1.9959160438108733E-3</v>
      </c>
      <c r="L152" s="1">
        <f t="array" ref="L152">SUMPRODUCT(C152:J152,'Weekly Analysis'!$D$48:$K$48)</f>
        <v>-1.038392521428812E-3</v>
      </c>
      <c r="N152" s="16">
        <f t="shared" si="40"/>
        <v>0.99104845692944743</v>
      </c>
      <c r="O152" s="11">
        <f>(N151-MAX(N$3:$N151))/MAX(N$3:$N151)</f>
        <v>-2.6239533097536828E-2</v>
      </c>
      <c r="P152" s="11">
        <f t="shared" si="45"/>
        <v>1.2663938115623274E-2</v>
      </c>
      <c r="Q152" s="11">
        <f t="shared" si="49"/>
        <v>0.13724757346491923</v>
      </c>
      <c r="S152" s="1">
        <f t="shared" si="41"/>
        <v>1.2456898912497143</v>
      </c>
      <c r="T152" s="11">
        <f>(S151-MAX($S$3:$S151))/MAX(S$3:$S151)</f>
        <v>-4.2459674825173713E-3</v>
      </c>
      <c r="U152" s="38">
        <f t="shared" si="46"/>
        <v>2.9240322831272092E-3</v>
      </c>
      <c r="V152" s="11">
        <f t="shared" si="42"/>
        <v>5.2908123279813424E-3</v>
      </c>
      <c r="W152" s="28"/>
      <c r="X152" s="36">
        <v>41833</v>
      </c>
      <c r="Y152" s="38">
        <f t="shared" si="47"/>
        <v>-1.423944892818596E-2</v>
      </c>
      <c r="Z152" s="38">
        <f t="shared" si="47"/>
        <v>1.04161765146249E-3</v>
      </c>
      <c r="AA152" s="38">
        <f t="shared" si="47"/>
        <v>-5.6734791624601932E-5</v>
      </c>
      <c r="AB152" s="38">
        <f t="shared" si="47"/>
        <v>8.9369843870890087E-4</v>
      </c>
      <c r="AC152" s="38">
        <f t="shared" si="47"/>
        <v>1.233249922040958E-3</v>
      </c>
      <c r="AD152" s="38">
        <f t="shared" si="47"/>
        <v>-4.2777454570486213E-5</v>
      </c>
      <c r="AE152" s="38">
        <f t="shared" si="47"/>
        <v>1.315398945407553E-3</v>
      </c>
      <c r="AF152" s="38">
        <f t="shared" si="47"/>
        <v>1.967025641291587E-3</v>
      </c>
      <c r="AG152" s="38">
        <f t="shared" si="47"/>
        <v>3.8846947681518969E-3</v>
      </c>
      <c r="AH152" s="38">
        <f t="shared" si="47"/>
        <v>-1.3678441787429767E-2</v>
      </c>
      <c r="AI152" s="38">
        <f t="shared" si="47"/>
        <v>1.0418704042615048E-3</v>
      </c>
      <c r="AJ152" s="28"/>
      <c r="AK152" s="36">
        <v>41364</v>
      </c>
      <c r="AL152" s="38">
        <f t="shared" si="48"/>
        <v>4.2869025529466143E-3</v>
      </c>
      <c r="AM152" s="38">
        <f t="shared" si="48"/>
        <v>-3.343535673318021E-4</v>
      </c>
      <c r="AN152" s="38">
        <f t="shared" si="48"/>
        <v>-1.1667710619722719E-4</v>
      </c>
      <c r="AO152" s="38">
        <f t="shared" si="48"/>
        <v>-1.7529545804036979E-3</v>
      </c>
      <c r="AP152" s="38">
        <f t="shared" si="48"/>
        <v>3.7591262087527059E-3</v>
      </c>
      <c r="AQ152" s="38">
        <f t="shared" si="48"/>
        <v>1.266418517092305E-3</v>
      </c>
      <c r="AR152" s="38">
        <f t="shared" si="48"/>
        <v>-2.7775568930126231E-3</v>
      </c>
      <c r="AS152" s="38">
        <f t="shared" si="48"/>
        <v>3.192751261141602E-3</v>
      </c>
      <c r="AT152" s="38">
        <f t="shared" si="48"/>
        <v>-3.6628658621418181E-4</v>
      </c>
      <c r="AU152" s="38">
        <f t="shared" si="48"/>
        <v>4.6797955483423321E-3</v>
      </c>
      <c r="AV152" s="38">
        <f t="shared" si="48"/>
        <v>7.2965842002061876E-4</v>
      </c>
    </row>
    <row r="153" spans="1:48" x14ac:dyDescent="0.35">
      <c r="A153" s="2">
        <v>40510</v>
      </c>
      <c r="B153" s="1">
        <v>-2.0976902688375709E-2</v>
      </c>
      <c r="C153" s="1">
        <v>-1.810949939105355E-3</v>
      </c>
      <c r="D153" s="1">
        <v>-9.2977095697732715E-4</v>
      </c>
      <c r="E153" s="1">
        <v>1.508892344211032E-3</v>
      </c>
      <c r="F153" s="1">
        <v>2.6734671258013768E-3</v>
      </c>
      <c r="G153" s="1">
        <v>-7.237180586520453E-3</v>
      </c>
      <c r="H153" s="1">
        <v>1.060457374347101E-2</v>
      </c>
      <c r="I153" s="1">
        <v>-1.4477409474668019E-3</v>
      </c>
      <c r="J153" s="16">
        <f>HLOOKUP($J$2,'Weekly Returns (strats)'!$D$1:$F$751,'Weekly Returns (strats)'!$A152,FALSE)</f>
        <v>5.7953739175498056E-3</v>
      </c>
      <c r="K153" s="1">
        <f>SUMPRODUCT(B153:J153,'Weekly Analysis'!$C$47:$K$47)</f>
        <v>-2.1125125404118726E-2</v>
      </c>
      <c r="L153" s="1">
        <f t="array" ref="L153">SUMPRODUCT(C153:J153,'Weekly Analysis'!$D$48:$K$48)</f>
        <v>-2.7527075780845773E-4</v>
      </c>
      <c r="N153" s="16">
        <f t="shared" si="40"/>
        <v>0.97011243399525449</v>
      </c>
      <c r="O153" s="11">
        <f>(N152-MAX(N$3:$N152))/MAX(N$3:$N152)</f>
        <v>-2.8183077236256248E-2</v>
      </c>
      <c r="P153" s="11">
        <f t="shared" si="45"/>
        <v>-8.0915385080229107E-3</v>
      </c>
      <c r="Q153" s="11">
        <f t="shared" si="49"/>
        <v>0.11967507323313398</v>
      </c>
      <c r="S153" s="1">
        <f t="shared" si="41"/>
        <v>1.2453469892493556</v>
      </c>
      <c r="T153" s="11">
        <f>(S152-MAX($S$3:$S152))/MAX(S$3:$S152)</f>
        <v>-5.2799510230661607E-3</v>
      </c>
      <c r="U153" s="38">
        <f t="shared" si="46"/>
        <v>3.2741769790394226E-3</v>
      </c>
      <c r="V153" s="11">
        <f t="shared" si="42"/>
        <v>5.0296652077719273E-3</v>
      </c>
      <c r="W153" s="28"/>
      <c r="X153" s="36">
        <v>41854</v>
      </c>
      <c r="Y153" s="38">
        <f t="shared" ref="Y153:AI162" si="50">VLOOKUP($X153,$A$3:$L$751,Y$1,FALSE)</f>
        <v>-2.3366418527708929E-2</v>
      </c>
      <c r="Z153" s="38">
        <f t="shared" si="50"/>
        <v>4.4586661647236792E-3</v>
      </c>
      <c r="AA153" s="38">
        <f t="shared" si="50"/>
        <v>2.8909683544929838E-3</v>
      </c>
      <c r="AB153" s="38">
        <f t="shared" si="50"/>
        <v>7.228848602760074E-3</v>
      </c>
      <c r="AC153" s="38">
        <f t="shared" si="50"/>
        <v>1.5638258218371949E-3</v>
      </c>
      <c r="AD153" s="38">
        <f t="shared" si="50"/>
        <v>1.254856121291059E-3</v>
      </c>
      <c r="AE153" s="38">
        <f t="shared" si="50"/>
        <v>-4.5006664291853404E-3</v>
      </c>
      <c r="AF153" s="38">
        <f t="shared" si="50"/>
        <v>3.6124495496276938E-3</v>
      </c>
      <c r="AG153" s="38">
        <f t="shared" si="50"/>
        <v>3.371836429193698E-3</v>
      </c>
      <c r="AH153" s="38">
        <f t="shared" si="50"/>
        <v>-2.1651564042273821E-2</v>
      </c>
      <c r="AI153" s="38">
        <f t="shared" si="50"/>
        <v>3.1847297586652056E-3</v>
      </c>
      <c r="AJ153" s="28"/>
      <c r="AK153" s="36">
        <v>41378</v>
      </c>
      <c r="AL153" s="38">
        <f t="shared" ref="AL153:AV162" si="51">VLOOKUP($AK153,$A$3:$L$751,AL$1,FALSE)</f>
        <v>2.5214419294512069E-2</v>
      </c>
      <c r="AM153" s="38">
        <f t="shared" si="51"/>
        <v>-1.834588143908356E-3</v>
      </c>
      <c r="AN153" s="38">
        <f t="shared" si="51"/>
        <v>-6.2724690368121117E-4</v>
      </c>
      <c r="AO153" s="38">
        <f t="shared" si="51"/>
        <v>-4.3528561626853257E-3</v>
      </c>
      <c r="AP153" s="38">
        <f t="shared" si="51"/>
        <v>2.1969475071513891E-2</v>
      </c>
      <c r="AQ153" s="38">
        <f t="shared" si="51"/>
        <v>1.4712260500553409E-3</v>
      </c>
      <c r="AR153" s="38">
        <f t="shared" si="51"/>
        <v>-1.3996383543133371E-3</v>
      </c>
      <c r="AS153" s="38">
        <f t="shared" si="51"/>
        <v>6.7540506965291236E-4</v>
      </c>
      <c r="AT153" s="38">
        <f t="shared" si="51"/>
        <v>-2.3512991798884109E-3</v>
      </c>
      <c r="AU153" s="38">
        <f t="shared" si="51"/>
        <v>2.6415884223473952E-2</v>
      </c>
      <c r="AV153" s="38">
        <f t="shared" si="51"/>
        <v>2.2312920109292009E-3</v>
      </c>
    </row>
    <row r="154" spans="1:48" x14ac:dyDescent="0.35">
      <c r="A154" s="2">
        <v>40517</v>
      </c>
      <c r="B154" s="1">
        <v>3.1636757425742568E-2</v>
      </c>
      <c r="C154" s="1">
        <v>2.118764249908756E-3</v>
      </c>
      <c r="D154" s="1">
        <v>-2.6853538651909759E-3</v>
      </c>
      <c r="E154" s="1">
        <v>-6.7614121797283664E-3</v>
      </c>
      <c r="F154" s="1">
        <v>9.3129567955854923E-3</v>
      </c>
      <c r="G154" s="1">
        <v>9.3629076838033232E-3</v>
      </c>
      <c r="H154" s="1">
        <v>3.2577457098792451E-4</v>
      </c>
      <c r="I154" s="1">
        <v>-6.5414483859127515E-4</v>
      </c>
      <c r="J154" s="16">
        <f>HLOOKUP($J$2,'Weekly Returns (strats)'!$D$1:$F$751,'Weekly Returns (strats)'!$A153,FALSE)</f>
        <v>1.723559403686181E-3</v>
      </c>
      <c r="K154" s="1">
        <f>SUMPRODUCT(B154:J154,'Weekly Analysis'!$C$47:$K$47)</f>
        <v>3.2480265327594821E-2</v>
      </c>
      <c r="L154" s="1">
        <f t="array" ref="L154">SUMPRODUCT(C154:J154,'Weekly Analysis'!$D$48:$K$48)</f>
        <v>1.5665146748684684E-3</v>
      </c>
      <c r="N154" s="16">
        <f t="shared" si="40"/>
        <v>1.0016219432490192</v>
      </c>
      <c r="O154" s="11">
        <f>(N153-MAX(N$3:$N153))/MAX(N$3:$N153)</f>
        <v>-4.8712831599485105E-2</v>
      </c>
      <c r="P154" s="11">
        <f t="shared" si="45"/>
        <v>-1.3394288226371565E-2</v>
      </c>
      <c r="Q154" s="11">
        <f t="shared" si="49"/>
        <v>0.11447039116625901</v>
      </c>
      <c r="S154" s="1">
        <f t="shared" si="41"/>
        <v>1.247297843583318</v>
      </c>
      <c r="T154" s="11">
        <f>(S153-MAX($S$3:$S153))/MAX(S$3:$S153)</f>
        <v>-5.5537683647553454E-3</v>
      </c>
      <c r="U154" s="38">
        <f t="shared" si="46"/>
        <v>2.0643076049522424E-3</v>
      </c>
      <c r="V154" s="11">
        <f t="shared" si="42"/>
        <v>9.0570642299634407E-3</v>
      </c>
      <c r="W154" s="28"/>
      <c r="X154" s="36">
        <v>41861</v>
      </c>
      <c r="Y154" s="38">
        <f t="shared" si="50"/>
        <v>-8.9455854329875129E-3</v>
      </c>
      <c r="Z154" s="38">
        <f t="shared" si="50"/>
        <v>1.127552965176859E-3</v>
      </c>
      <c r="AA154" s="38">
        <f t="shared" si="50"/>
        <v>1.8009652098452951E-3</v>
      </c>
      <c r="AB154" s="38">
        <f t="shared" si="50"/>
        <v>-1.808340978889267E-3</v>
      </c>
      <c r="AC154" s="38">
        <f t="shared" si="50"/>
        <v>1.385450658812759E-3</v>
      </c>
      <c r="AD154" s="38">
        <f t="shared" si="50"/>
        <v>3.4765739008015828E-3</v>
      </c>
      <c r="AE154" s="38">
        <f t="shared" si="50"/>
        <v>4.3097105268121716E-3</v>
      </c>
      <c r="AF154" s="38">
        <f t="shared" si="50"/>
        <v>2.8801413904271378E-3</v>
      </c>
      <c r="AG154" s="38">
        <f t="shared" si="50"/>
        <v>1.449391684178458E-3</v>
      </c>
      <c r="AH154" s="38">
        <f t="shared" si="50"/>
        <v>-8.090607900493053E-3</v>
      </c>
      <c r="AI154" s="38">
        <f t="shared" si="50"/>
        <v>1.5878154174897088E-3</v>
      </c>
      <c r="AJ154" s="28"/>
      <c r="AK154" s="36">
        <v>41392</v>
      </c>
      <c r="AL154" s="38">
        <f t="shared" si="51"/>
        <v>2.3971722365038639E-2</v>
      </c>
      <c r="AM154" s="38">
        <f t="shared" si="51"/>
        <v>-3.1891694293528778E-3</v>
      </c>
      <c r="AN154" s="38">
        <f t="shared" si="51"/>
        <v>-2.0808036643216181E-3</v>
      </c>
      <c r="AO154" s="38">
        <f t="shared" si="51"/>
        <v>-3.9737674117599209E-3</v>
      </c>
      <c r="AP154" s="38">
        <f t="shared" si="51"/>
        <v>1.1045534362374401E-2</v>
      </c>
      <c r="AQ154" s="38">
        <f t="shared" si="51"/>
        <v>-3.0279898218829042E-3</v>
      </c>
      <c r="AR154" s="38">
        <f t="shared" si="51"/>
        <v>-4.76556241574011E-3</v>
      </c>
      <c r="AS154" s="38">
        <f t="shared" si="51"/>
        <v>1.785166347877398E-3</v>
      </c>
      <c r="AT154" s="38">
        <f t="shared" si="51"/>
        <v>9.6564142522748142E-4</v>
      </c>
      <c r="AU154" s="38">
        <f t="shared" si="51"/>
        <v>2.392019925546424E-2</v>
      </c>
      <c r="AV154" s="38">
        <f t="shared" si="51"/>
        <v>-9.5685774923887608E-5</v>
      </c>
    </row>
    <row r="155" spans="1:48" x14ac:dyDescent="0.35">
      <c r="A155" s="2">
        <v>40524</v>
      </c>
      <c r="B155" s="1">
        <v>5.7734123116142122E-3</v>
      </c>
      <c r="C155" s="1">
        <v>-5.9625009930880379E-3</v>
      </c>
      <c r="D155" s="1">
        <v>-7.7804919028601205E-4</v>
      </c>
      <c r="E155" s="1">
        <v>-1.720358500513774E-3</v>
      </c>
      <c r="F155" s="1">
        <v>7.4679474131974181E-3</v>
      </c>
      <c r="G155" s="1">
        <v>-1.711449597807668E-4</v>
      </c>
      <c r="H155" s="1">
        <v>6.1359854581333195E-4</v>
      </c>
      <c r="I155" s="1">
        <v>3.354936053114876E-3</v>
      </c>
      <c r="J155" s="16">
        <f>HLOOKUP($J$2,'Weekly Returns (strats)'!$D$1:$F$751,'Weekly Returns (strats)'!$A154,FALSE)</f>
        <v>-3.6626986310444032E-3</v>
      </c>
      <c r="K155" s="1">
        <f>SUMPRODUCT(B155:J155,'Weekly Analysis'!$C$47:$K$47)</f>
        <v>5.7979021459221621E-3</v>
      </c>
      <c r="L155" s="1">
        <f t="array" ref="L155">SUMPRODUCT(C155:J155,'Weekly Analysis'!$D$48:$K$48)</f>
        <v>4.5481120857618611E-5</v>
      </c>
      <c r="N155" s="16">
        <f t="shared" si="40"/>
        <v>1.0074292492631856</v>
      </c>
      <c r="O155" s="11">
        <f>(N154-MAX(N$3:$N154))/MAX(N$3:$N154)</f>
        <v>-1.781477196709997E-2</v>
      </c>
      <c r="P155" s="11">
        <f t="shared" si="45"/>
        <v>1.4499844111207194E-2</v>
      </c>
      <c r="Q155" s="11">
        <f t="shared" si="49"/>
        <v>0.11345212369876734</v>
      </c>
      <c r="S155" s="1">
        <f t="shared" si="41"/>
        <v>1.2473545720872874</v>
      </c>
      <c r="T155" s="11">
        <f>(S154-MAX($S$3:$S154))/MAX(S$3:$S154)</f>
        <v>-3.995953749531103E-3</v>
      </c>
      <c r="U155" s="38">
        <f t="shared" si="46"/>
        <v>2.9657234994240333E-4</v>
      </c>
      <c r="V155" s="11">
        <f t="shared" si="42"/>
        <v>1.0542988388951402E-2</v>
      </c>
      <c r="W155" s="28"/>
      <c r="X155" s="36">
        <v>41896</v>
      </c>
      <c r="Y155" s="38">
        <f t="shared" si="50"/>
        <v>-1.3983856871112031E-2</v>
      </c>
      <c r="Z155" s="38">
        <f t="shared" si="50"/>
        <v>-9.5985563771217031E-4</v>
      </c>
      <c r="AA155" s="38">
        <f t="shared" si="50"/>
        <v>1.2940824825991021E-4</v>
      </c>
      <c r="AB155" s="38">
        <f t="shared" si="50"/>
        <v>9.2768906808871066E-4</v>
      </c>
      <c r="AC155" s="38">
        <f t="shared" si="50"/>
        <v>-2.2356696210636889E-2</v>
      </c>
      <c r="AD155" s="38">
        <f t="shared" si="50"/>
        <v>-1.1991126566340831E-3</v>
      </c>
      <c r="AE155" s="38">
        <f t="shared" si="50"/>
        <v>1.323661611869476E-4</v>
      </c>
      <c r="AF155" s="38">
        <f t="shared" si="50"/>
        <v>3.3847963407229731E-3</v>
      </c>
      <c r="AG155" s="38">
        <f t="shared" si="50"/>
        <v>1.2986593444650469E-3</v>
      </c>
      <c r="AH155" s="38">
        <f t="shared" si="50"/>
        <v>-1.5473010530597979E-2</v>
      </c>
      <c r="AI155" s="38">
        <f t="shared" si="50"/>
        <v>-2.7655710819024727E-3</v>
      </c>
      <c r="AJ155" s="28"/>
      <c r="AK155" s="36">
        <v>41399</v>
      </c>
      <c r="AL155" s="38">
        <f t="shared" si="51"/>
        <v>1.7950166321471169E-2</v>
      </c>
      <c r="AM155" s="38">
        <f t="shared" si="51"/>
        <v>1.1602468448872469E-3</v>
      </c>
      <c r="AN155" s="38">
        <f t="shared" si="51"/>
        <v>-3.8183620986198541E-4</v>
      </c>
      <c r="AO155" s="38">
        <f t="shared" si="51"/>
        <v>-3.3540447604650798E-3</v>
      </c>
      <c r="AP155" s="38">
        <f t="shared" si="51"/>
        <v>1.946454421099053E-3</v>
      </c>
      <c r="AQ155" s="38">
        <f t="shared" si="51"/>
        <v>5.1045149434658654E-4</v>
      </c>
      <c r="AR155" s="38">
        <f t="shared" si="51"/>
        <v>4.1227322671888439E-4</v>
      </c>
      <c r="AS155" s="38">
        <f t="shared" si="51"/>
        <v>-1.2933779348369701E-3</v>
      </c>
      <c r="AT155" s="38">
        <f t="shared" si="51"/>
        <v>2.808075400515087E-3</v>
      </c>
      <c r="AU155" s="38">
        <f t="shared" si="51"/>
        <v>1.7950130999135831E-2</v>
      </c>
      <c r="AV155" s="38">
        <f t="shared" si="51"/>
        <v>-6.5598622768644425E-8</v>
      </c>
    </row>
    <row r="156" spans="1:48" x14ac:dyDescent="0.35">
      <c r="A156" s="2">
        <v>40531</v>
      </c>
      <c r="B156" s="1">
        <v>1.192783658864105E-3</v>
      </c>
      <c r="C156" s="1">
        <v>1.3766838902009579E-3</v>
      </c>
      <c r="D156" s="1">
        <v>2.1557448012021752E-5</v>
      </c>
      <c r="E156" s="1">
        <v>-1.2971250150572991E-4</v>
      </c>
      <c r="F156" s="1">
        <v>-1.241854678516899E-2</v>
      </c>
      <c r="G156" s="1">
        <v>-1.6603902773023589E-3</v>
      </c>
      <c r="H156" s="1">
        <v>7.5640059478354615E-4</v>
      </c>
      <c r="I156" s="1">
        <v>5.7181910383425896E-3</v>
      </c>
      <c r="J156" s="16">
        <f>HLOOKUP($J$2,'Weekly Returns (strats)'!$D$1:$F$751,'Weekly Returns (strats)'!$A155,FALSE)</f>
        <v>1.3532170784711359E-3</v>
      </c>
      <c r="K156" s="1">
        <f>SUMPRODUCT(B156:J156,'Weekly Analysis'!$C$47:$K$47)</f>
        <v>7.1423603290356272E-4</v>
      </c>
      <c r="L156" s="1">
        <f t="array" ref="L156">SUMPRODUCT(C156:J156,'Weekly Analysis'!$D$48:$K$48)</f>
        <v>-8.8873130535529262E-4</v>
      </c>
      <c r="N156" s="16">
        <f t="shared" si="40"/>
        <v>1.0081487915336103</v>
      </c>
      <c r="O156" s="11">
        <f>(N155-MAX(N$3:$N155))/MAX(N$3:$N155)</f>
        <v>-1.212015812579484E-2</v>
      </c>
      <c r="P156" s="11">
        <f t="shared" si="45"/>
        <v>1.7254791614473186E-2</v>
      </c>
      <c r="Q156" s="11">
        <f t="shared" si="49"/>
        <v>9.4803267582006967E-2</v>
      </c>
      <c r="S156" s="1">
        <f t="shared" si="41"/>
        <v>1.2462460090301954</v>
      </c>
      <c r="T156" s="11">
        <f>(S155-MAX($S$3:$S155))/MAX(S$3:$S155)</f>
        <v>-3.9506543691289336E-3</v>
      </c>
      <c r="U156" s="38">
        <f t="shared" si="46"/>
        <v>4.4643356616091978E-4</v>
      </c>
      <c r="V156" s="11">
        <f t="shared" si="42"/>
        <v>6.9974142383120164E-3</v>
      </c>
      <c r="W156" s="28"/>
      <c r="X156" s="36">
        <v>41910</v>
      </c>
      <c r="Y156" s="38">
        <f t="shared" si="50"/>
        <v>-1.9041195392757171E-2</v>
      </c>
      <c r="Z156" s="38">
        <f t="shared" si="50"/>
        <v>1.2405387604417231E-3</v>
      </c>
      <c r="AA156" s="38">
        <f t="shared" si="50"/>
        <v>-2.1713521053284829E-4</v>
      </c>
      <c r="AB156" s="38">
        <f t="shared" si="50"/>
        <v>2.9526396905794621E-3</v>
      </c>
      <c r="AC156" s="38">
        <f t="shared" si="50"/>
        <v>2.4243042198438211E-3</v>
      </c>
      <c r="AD156" s="38">
        <f t="shared" si="50"/>
        <v>-1.559901949020337E-3</v>
      </c>
      <c r="AE156" s="38">
        <f t="shared" si="50"/>
        <v>5.2184659594003424E-3</v>
      </c>
      <c r="AF156" s="38">
        <f t="shared" si="50"/>
        <v>-3.505599394572068E-3</v>
      </c>
      <c r="AG156" s="38">
        <f t="shared" si="50"/>
        <v>-8.0916932131236408E-4</v>
      </c>
      <c r="AH156" s="38">
        <f t="shared" si="50"/>
        <v>-1.8873457381734061E-2</v>
      </c>
      <c r="AI156" s="38">
        <f t="shared" si="50"/>
        <v>3.1151344904292049E-4</v>
      </c>
      <c r="AJ156" s="28"/>
      <c r="AK156" s="36">
        <v>41406</v>
      </c>
      <c r="AL156" s="38">
        <f t="shared" si="51"/>
        <v>9.9882853443491459E-3</v>
      </c>
      <c r="AM156" s="38">
        <f t="shared" si="51"/>
        <v>1.2167947143111311E-3</v>
      </c>
      <c r="AN156" s="38">
        <f t="shared" si="51"/>
        <v>1.760286011176504E-6</v>
      </c>
      <c r="AO156" s="38">
        <f t="shared" si="51"/>
        <v>-1.723605071299539E-3</v>
      </c>
      <c r="AP156" s="38">
        <f t="shared" si="51"/>
        <v>-3.6322130809434468E-3</v>
      </c>
      <c r="AQ156" s="38">
        <f t="shared" si="51"/>
        <v>-1.105413977533498E-4</v>
      </c>
      <c r="AR156" s="38">
        <f t="shared" si="51"/>
        <v>-1.6925672381540299E-4</v>
      </c>
      <c r="AS156" s="38">
        <f t="shared" si="51"/>
        <v>2.1146817449153592E-3</v>
      </c>
      <c r="AT156" s="38">
        <f t="shared" si="51"/>
        <v>-1.124494232036533E-3</v>
      </c>
      <c r="AU156" s="38">
        <f t="shared" si="51"/>
        <v>9.7777281112546854E-3</v>
      </c>
      <c r="AV156" s="38">
        <f t="shared" si="51"/>
        <v>-3.9103486146114153E-4</v>
      </c>
    </row>
    <row r="157" spans="1:48" x14ac:dyDescent="0.35">
      <c r="A157" s="2">
        <v>40538</v>
      </c>
      <c r="B157" s="1">
        <v>1.25093075204763E-2</v>
      </c>
      <c r="C157" s="1">
        <v>4.4216797993481549E-3</v>
      </c>
      <c r="D157" s="1">
        <v>-3.0266004551104952E-4</v>
      </c>
      <c r="E157" s="1">
        <v>-1.667948515989393E-3</v>
      </c>
      <c r="F157" s="1">
        <v>7.4419794068264159E-3</v>
      </c>
      <c r="G157" s="1">
        <v>-2.5033005846750722E-3</v>
      </c>
      <c r="H157" s="1">
        <v>5.8972798534973059E-4</v>
      </c>
      <c r="I157" s="1">
        <v>7.2175864748305063E-3</v>
      </c>
      <c r="J157" s="16">
        <f>HLOOKUP($J$2,'Weekly Returns (strats)'!$D$1:$F$751,'Weekly Returns (strats)'!$A156,FALSE)</f>
        <v>1.133443802012968E-3</v>
      </c>
      <c r="K157" s="1">
        <f>SUMPRODUCT(B157:J157,'Weekly Analysis'!$C$47:$K$47)</f>
        <v>1.3682063322075973E-2</v>
      </c>
      <c r="L157" s="1">
        <f t="array" ref="L157">SUMPRODUCT(C157:J157,'Weekly Analysis'!$D$48:$K$48)</f>
        <v>2.177975060113674E-3</v>
      </c>
      <c r="N157" s="16">
        <f t="shared" si="40"/>
        <v>1.0219423471374476</v>
      </c>
      <c r="O157" s="11">
        <f>(N156-MAX(N$3:$N156))/MAX(N$3:$N156)</f>
        <v>-1.1414578746549262E-2</v>
      </c>
      <c r="P157" s="11">
        <f t="shared" si="45"/>
        <v>5.3426707385596295E-2</v>
      </c>
      <c r="Q157" s="11">
        <f t="shared" si="49"/>
        <v>8.3045762983888771E-2</v>
      </c>
      <c r="S157" s="1">
        <f t="shared" si="41"/>
        <v>1.2489603017566293</v>
      </c>
      <c r="T157" s="11">
        <f>(S156-MAX($S$3:$S156))/MAX(S$3:$S156)</f>
        <v>-4.8358746042696807E-3</v>
      </c>
      <c r="U157" s="38">
        <f t="shared" si="46"/>
        <v>2.9014503897035748E-3</v>
      </c>
      <c r="V157" s="11">
        <f t="shared" si="42"/>
        <v>5.2571310904037105E-3</v>
      </c>
      <c r="W157" s="28"/>
      <c r="X157" s="36">
        <v>41917</v>
      </c>
      <c r="Y157" s="38">
        <f t="shared" si="50"/>
        <v>-1.9622362088115412E-2</v>
      </c>
      <c r="Z157" s="38">
        <f t="shared" si="50"/>
        <v>-3.760647005852324E-3</v>
      </c>
      <c r="AA157" s="38">
        <f t="shared" si="50"/>
        <v>-2.2720313570593889E-3</v>
      </c>
      <c r="AB157" s="38">
        <f t="shared" si="50"/>
        <v>1.209016012000186E-3</v>
      </c>
      <c r="AC157" s="38">
        <f t="shared" si="50"/>
        <v>8.0061698027365739E-3</v>
      </c>
      <c r="AD157" s="38">
        <f t="shared" si="50"/>
        <v>3.6225663564881661E-3</v>
      </c>
      <c r="AE157" s="38">
        <f t="shared" si="50"/>
        <v>4.8771437067540724E-3</v>
      </c>
      <c r="AF157" s="38">
        <f t="shared" si="50"/>
        <v>1.518482853239078E-3</v>
      </c>
      <c r="AG157" s="38">
        <f t="shared" si="50"/>
        <v>3.0836612381459631E-3</v>
      </c>
      <c r="AH157" s="38">
        <f t="shared" si="50"/>
        <v>-1.8813387829034724E-2</v>
      </c>
      <c r="AI157" s="38">
        <f t="shared" si="50"/>
        <v>1.5023807668641349E-3</v>
      </c>
      <c r="AJ157" s="28"/>
      <c r="AK157" s="36">
        <v>41413</v>
      </c>
      <c r="AL157" s="38">
        <f t="shared" si="51"/>
        <v>1.043892314266537E-2</v>
      </c>
      <c r="AM157" s="38">
        <f t="shared" si="51"/>
        <v>4.7224905986482657E-3</v>
      </c>
      <c r="AN157" s="38">
        <f t="shared" si="51"/>
        <v>-1.3466164281916709E-4</v>
      </c>
      <c r="AO157" s="38">
        <f t="shared" si="51"/>
        <v>-2.094565343346622E-3</v>
      </c>
      <c r="AP157" s="38">
        <f t="shared" si="51"/>
        <v>-2.800159173244087E-3</v>
      </c>
      <c r="AQ157" s="38">
        <f t="shared" si="51"/>
        <v>1.3096351730588209E-3</v>
      </c>
      <c r="AR157" s="38">
        <f t="shared" si="51"/>
        <v>1.2702536765900609E-3</v>
      </c>
      <c r="AS157" s="38">
        <f t="shared" si="51"/>
        <v>2.2010264293848E-4</v>
      </c>
      <c r="AT157" s="38">
        <f t="shared" si="51"/>
        <v>-3.2508714684302831E-3</v>
      </c>
      <c r="AU157" s="38">
        <f t="shared" si="51"/>
        <v>1.0429792721854852E-2</v>
      </c>
      <c r="AV157" s="38">
        <f t="shared" si="51"/>
        <v>-1.6956495790961066E-5</v>
      </c>
    </row>
    <row r="158" spans="1:48" x14ac:dyDescent="0.35">
      <c r="A158" s="2">
        <v>40545</v>
      </c>
      <c r="B158" s="1">
        <v>7.5011031033975772E-3</v>
      </c>
      <c r="C158" s="1">
        <v>1.1134662871015171E-3</v>
      </c>
      <c r="D158" s="1">
        <v>-2.7773800508212881E-4</v>
      </c>
      <c r="E158" s="1">
        <v>3.6199263020142419E-4</v>
      </c>
      <c r="F158" s="1">
        <v>1.299027895781035E-3</v>
      </c>
      <c r="G158" s="1">
        <v>1.822025886519141E-3</v>
      </c>
      <c r="H158" s="1">
        <v>1.7332666531353349E-3</v>
      </c>
      <c r="I158" s="1">
        <v>1.0100687771414931E-2</v>
      </c>
      <c r="J158" s="16">
        <f>HLOOKUP($J$2,'Weekly Returns (strats)'!$D$1:$F$751,'Weekly Returns (strats)'!$A157,FALSE)</f>
        <v>2.4082386095336532E-3</v>
      </c>
      <c r="K158" s="1">
        <f>SUMPRODUCT(B158:J158,'Weekly Analysis'!$C$47:$K$47)</f>
        <v>8.7309080212988107E-3</v>
      </c>
      <c r="L158" s="1">
        <f t="array" ref="L158">SUMPRODUCT(C158:J158,'Weekly Analysis'!$D$48:$K$48)</f>
        <v>2.2839234189594351E-3</v>
      </c>
      <c r="N158" s="16">
        <f t="shared" si="40"/>
        <v>1.0308648317733748</v>
      </c>
      <c r="O158" s="11">
        <f>(N157-MAX(N$3:$N157))/MAX(N$3:$N157)</f>
        <v>0</v>
      </c>
      <c r="P158" s="11">
        <f t="shared" si="45"/>
        <v>2.919553502342298E-2</v>
      </c>
      <c r="Q158" s="11">
        <f t="shared" si="49"/>
        <v>8.4239375798612848E-2</v>
      </c>
      <c r="S158" s="1">
        <f t="shared" si="41"/>
        <v>1.2518128314391619</v>
      </c>
      <c r="T158" s="11">
        <f>(S157-MAX($S$3:$S157))/MAX(S$3:$S157)</f>
        <v>-2.668431958438024E-3</v>
      </c>
      <c r="U158" s="38">
        <f t="shared" si="46"/>
        <v>3.619815330452969E-3</v>
      </c>
      <c r="V158" s="11">
        <f t="shared" si="42"/>
        <v>4.3026188500925322E-3</v>
      </c>
      <c r="W158" s="28"/>
      <c r="X158" s="36">
        <v>41924</v>
      </c>
      <c r="Y158" s="38">
        <f t="shared" si="50"/>
        <v>-2.6435045317220521E-2</v>
      </c>
      <c r="Z158" s="38">
        <f t="shared" si="50"/>
        <v>4.6840959769556267E-3</v>
      </c>
      <c r="AA158" s="38">
        <f t="shared" si="50"/>
        <v>2.368338967739692E-3</v>
      </c>
      <c r="AB158" s="38">
        <f t="shared" si="50"/>
        <v>5.5224192965264152E-3</v>
      </c>
      <c r="AC158" s="38">
        <f t="shared" si="50"/>
        <v>3.4353428862504368E-3</v>
      </c>
      <c r="AD158" s="38">
        <f t="shared" si="50"/>
        <v>-9.7507569666599458E-4</v>
      </c>
      <c r="AE158" s="38">
        <f t="shared" si="50"/>
        <v>6.6184282755965551E-3</v>
      </c>
      <c r="AF158" s="38">
        <f t="shared" si="50"/>
        <v>5.1183387240083533E-5</v>
      </c>
      <c r="AG158" s="38">
        <f t="shared" si="50"/>
        <v>8.0869056183496824E-4</v>
      </c>
      <c r="AH158" s="38">
        <f t="shared" si="50"/>
        <v>-2.5070634401082224E-2</v>
      </c>
      <c r="AI158" s="38">
        <f t="shared" si="50"/>
        <v>2.5339059871139721E-3</v>
      </c>
      <c r="AJ158" s="28"/>
      <c r="AK158" s="36">
        <v>41455</v>
      </c>
      <c r="AL158" s="38">
        <f t="shared" si="51"/>
        <v>1.309053204588184E-2</v>
      </c>
      <c r="AM158" s="38">
        <f t="shared" si="51"/>
        <v>1.421408437171312E-3</v>
      </c>
      <c r="AN158" s="38">
        <f t="shared" si="51"/>
        <v>-4.6882514629942307E-3</v>
      </c>
      <c r="AO158" s="38">
        <f t="shared" si="51"/>
        <v>-2.240481689286256E-3</v>
      </c>
      <c r="AP158" s="38">
        <f t="shared" si="51"/>
        <v>-7.2037116068371918E-4</v>
      </c>
      <c r="AQ158" s="38">
        <f t="shared" si="51"/>
        <v>-1.5779193640560461E-3</v>
      </c>
      <c r="AR158" s="38">
        <f t="shared" si="51"/>
        <v>6.6360866959969123E-4</v>
      </c>
      <c r="AS158" s="38">
        <f t="shared" si="51"/>
        <v>-4.0514931566149048E-4</v>
      </c>
      <c r="AT158" s="38">
        <f t="shared" si="51"/>
        <v>-6.3609521406007294E-3</v>
      </c>
      <c r="AU158" s="38">
        <f t="shared" si="51"/>
        <v>1.2136885790177267E-2</v>
      </c>
      <c r="AV158" s="38">
        <f t="shared" si="51"/>
        <v>-1.7710573320227757E-3</v>
      </c>
    </row>
    <row r="159" spans="1:48" x14ac:dyDescent="0.35">
      <c r="A159" s="2">
        <v>40552</v>
      </c>
      <c r="B159" s="1">
        <v>5.8394160583952193E-4</v>
      </c>
      <c r="C159" s="1">
        <v>-4.1601885925705018E-3</v>
      </c>
      <c r="D159" s="1">
        <v>-1.0370615783352739E-3</v>
      </c>
      <c r="E159" s="1">
        <v>-1.2989904988123251E-3</v>
      </c>
      <c r="F159" s="1">
        <v>-9.3408335284544172E-3</v>
      </c>
      <c r="G159" s="1">
        <v>3.7403702623406421E-3</v>
      </c>
      <c r="H159" s="1">
        <v>-1.8632580278152839E-3</v>
      </c>
      <c r="I159" s="1">
        <v>3.4916667472910672E-3</v>
      </c>
      <c r="J159" s="16">
        <f>HLOOKUP($J$2,'Weekly Returns (strats)'!$D$1:$F$751,'Weekly Returns (strats)'!$A158,FALSE)</f>
        <v>-3.009563407925131E-3</v>
      </c>
      <c r="K159" s="1">
        <f>SUMPRODUCT(B159:J159,'Weekly Analysis'!$C$47:$K$47)</f>
        <v>-2.4951214754824838E-4</v>
      </c>
      <c r="L159" s="1">
        <f t="array" ref="L159">SUMPRODUCT(C159:J159,'Weekly Analysis'!$D$48:$K$48)</f>
        <v>-1.5478426848630016E-3</v>
      </c>
      <c r="N159" s="16">
        <f t="shared" si="40"/>
        <v>1.0306076184753672</v>
      </c>
      <c r="O159" s="11">
        <f>(N158-MAX(N$3:$N158))/MAX(N$3:$N158)</f>
        <v>0</v>
      </c>
      <c r="P159" s="11">
        <f t="shared" si="45"/>
        <v>2.3007441196623901E-2</v>
      </c>
      <c r="Q159" s="11">
        <f t="shared" si="49"/>
        <v>6.1261048770878457E-2</v>
      </c>
      <c r="S159" s="1">
        <f t="shared" si="41"/>
        <v>1.2498752221052012</v>
      </c>
      <c r="T159" s="11">
        <f>(S158-MAX($S$3:$S158))/MAX(S$3:$S158)</f>
        <v>-3.9060303372038927E-4</v>
      </c>
      <c r="U159" s="38">
        <f t="shared" si="46"/>
        <v>2.02079671195321E-3</v>
      </c>
      <c r="V159" s="11">
        <f t="shared" si="42"/>
        <v>1.5772682756800549E-3</v>
      </c>
      <c r="W159" s="28"/>
      <c r="X159" s="36">
        <v>41931</v>
      </c>
      <c r="Y159" s="38">
        <f t="shared" si="50"/>
        <v>-8.5337470907681512E-3</v>
      </c>
      <c r="Z159" s="38">
        <f t="shared" si="50"/>
        <v>5.8958840476137642E-3</v>
      </c>
      <c r="AA159" s="38">
        <f t="shared" si="50"/>
        <v>7.2397315233937443E-3</v>
      </c>
      <c r="AB159" s="38">
        <f t="shared" si="50"/>
        <v>9.9895161905760865E-4</v>
      </c>
      <c r="AC159" s="38">
        <f t="shared" si="50"/>
        <v>5.1199945683589546E-3</v>
      </c>
      <c r="AD159" s="38">
        <f t="shared" si="50"/>
        <v>2.4486301369863739E-3</v>
      </c>
      <c r="AE159" s="38">
        <f t="shared" si="50"/>
        <v>-8.1831291668338357E-3</v>
      </c>
      <c r="AF159" s="38">
        <f t="shared" si="50"/>
        <v>-1.3128222203340201E-4</v>
      </c>
      <c r="AG159" s="38">
        <f t="shared" si="50"/>
        <v>-2.706862243571861E-3</v>
      </c>
      <c r="AH159" s="38">
        <f t="shared" si="50"/>
        <v>-6.9966217722503762E-3</v>
      </c>
      <c r="AI159" s="38">
        <f t="shared" si="50"/>
        <v>2.8546613058187272E-3</v>
      </c>
      <c r="AJ159" s="28"/>
      <c r="AK159" s="36">
        <v>41462</v>
      </c>
      <c r="AL159" s="38">
        <f t="shared" si="51"/>
        <v>7.164331862086426E-3</v>
      </c>
      <c r="AM159" s="38">
        <f t="shared" si="51"/>
        <v>-2.6792176559295999E-3</v>
      </c>
      <c r="AN159" s="38">
        <f t="shared" si="51"/>
        <v>-1.2027136888922429E-3</v>
      </c>
      <c r="AO159" s="38">
        <f t="shared" si="51"/>
        <v>-3.3991863413266321E-3</v>
      </c>
      <c r="AP159" s="38">
        <f t="shared" si="51"/>
        <v>8.532459295509243E-3</v>
      </c>
      <c r="AQ159" s="38">
        <f t="shared" si="51"/>
        <v>-1.8794102069052959E-4</v>
      </c>
      <c r="AR159" s="38">
        <f t="shared" si="51"/>
        <v>-9.567524597610122E-4</v>
      </c>
      <c r="AS159" s="38">
        <f t="shared" si="51"/>
        <v>9.6522270505317032E-4</v>
      </c>
      <c r="AT159" s="38">
        <f t="shared" si="51"/>
        <v>-7.0971064499147918E-4</v>
      </c>
      <c r="AU159" s="38">
        <f t="shared" si="51"/>
        <v>7.2515550493221451E-3</v>
      </c>
      <c r="AV159" s="38">
        <f t="shared" si="51"/>
        <v>1.6198591915205093E-4</v>
      </c>
    </row>
    <row r="160" spans="1:48" x14ac:dyDescent="0.35">
      <c r="A160" s="2">
        <v>40559</v>
      </c>
      <c r="B160" s="1">
        <v>2.020717829004948E-2</v>
      </c>
      <c r="C160" s="1">
        <v>-5.0991636893314976E-3</v>
      </c>
      <c r="D160" s="1">
        <v>-1.1607801409864169E-3</v>
      </c>
      <c r="E160" s="1">
        <v>-1.923148389014528E-3</v>
      </c>
      <c r="F160" s="1">
        <v>2.241195857041486E-2</v>
      </c>
      <c r="G160" s="1">
        <v>-2.0512469872311372E-3</v>
      </c>
      <c r="H160" s="1">
        <v>-6.7665700744612423E-4</v>
      </c>
      <c r="I160" s="1">
        <v>1.601083541290071E-3</v>
      </c>
      <c r="J160" s="16">
        <f>HLOOKUP($J$2,'Weekly Returns (strats)'!$D$1:$F$751,'Weekly Returns (strats)'!$A159,FALSE)</f>
        <v>-6.74774871835504E-3</v>
      </c>
      <c r="K160" s="1">
        <f>SUMPRODUCT(B160:J160,'Weekly Analysis'!$C$47:$K$47)</f>
        <v>2.0972214386884531E-2</v>
      </c>
      <c r="L160" s="1">
        <f t="array" ref="L160">SUMPRODUCT(C160:J160,'Weekly Analysis'!$D$48:$K$48)</f>
        <v>1.4207813226936709E-3</v>
      </c>
      <c r="N160" s="16">
        <f t="shared" si="40"/>
        <v>1.052221742398789</v>
      </c>
      <c r="O160" s="11">
        <f>(N159-MAX(N$3:$N159))/MAX(N$3:$N159)</f>
        <v>-2.4951214754816489E-4</v>
      </c>
      <c r="P160" s="11">
        <f t="shared" si="45"/>
        <v>4.371671248857445E-2</v>
      </c>
      <c r="Q160" s="11">
        <f t="shared" si="49"/>
        <v>7.2399967123120357E-2</v>
      </c>
      <c r="S160" s="1">
        <f t="shared" si="41"/>
        <v>1.2516510214764658</v>
      </c>
      <c r="T160" s="11">
        <f>(S159-MAX($S$3:$S159))/MAX(S$3:$S159)</f>
        <v>-1.9378411265349223E-3</v>
      </c>
      <c r="U160" s="38">
        <f t="shared" si="46"/>
        <v>4.3370349089233429E-3</v>
      </c>
      <c r="V160" s="11">
        <f t="shared" si="42"/>
        <v>6.9030547623261107E-3</v>
      </c>
      <c r="W160" s="28"/>
      <c r="X160" s="36">
        <v>41952</v>
      </c>
      <c r="Y160" s="38">
        <f t="shared" si="50"/>
        <v>-3.0142781597037871E-3</v>
      </c>
      <c r="Z160" s="38">
        <f t="shared" si="50"/>
        <v>-1.0392786183708309E-3</v>
      </c>
      <c r="AA160" s="38">
        <f t="shared" si="50"/>
        <v>-2.0367938016940809E-4</v>
      </c>
      <c r="AB160" s="38">
        <f t="shared" si="50"/>
        <v>-1.466493496723231E-3</v>
      </c>
      <c r="AC160" s="38">
        <f t="shared" si="50"/>
        <v>-4.3879921071799163E-3</v>
      </c>
      <c r="AD160" s="38">
        <f t="shared" si="50"/>
        <v>4.3950604640845548E-3</v>
      </c>
      <c r="AE160" s="38">
        <f t="shared" si="50"/>
        <v>-7.6423671390679626E-4</v>
      </c>
      <c r="AF160" s="38">
        <f t="shared" si="50"/>
        <v>4.8003557036861988E-3</v>
      </c>
      <c r="AG160" s="38">
        <f t="shared" si="50"/>
        <v>5.0699276639245561E-3</v>
      </c>
      <c r="AH160" s="38">
        <f t="shared" si="50"/>
        <v>-2.6765122078752797E-3</v>
      </c>
      <c r="AI160" s="38">
        <f t="shared" si="50"/>
        <v>6.2727962482437053E-4</v>
      </c>
      <c r="AJ160" s="28"/>
      <c r="AK160" s="36">
        <v>41469</v>
      </c>
      <c r="AL160" s="38">
        <f t="shared" si="51"/>
        <v>3.378850428707536E-2</v>
      </c>
      <c r="AM160" s="38">
        <f t="shared" si="51"/>
        <v>-2.6038044825172908E-3</v>
      </c>
      <c r="AN160" s="38">
        <f t="shared" si="51"/>
        <v>-6.3651082598081832E-4</v>
      </c>
      <c r="AO160" s="38">
        <f t="shared" si="51"/>
        <v>-2.8855053429155402E-3</v>
      </c>
      <c r="AP160" s="38">
        <f t="shared" si="51"/>
        <v>-4.366895640141288E-3</v>
      </c>
      <c r="AQ160" s="38">
        <f t="shared" si="51"/>
        <v>-4.1183909224512538E-3</v>
      </c>
      <c r="AR160" s="38">
        <f t="shared" si="51"/>
        <v>-4.3343558282208372E-3</v>
      </c>
      <c r="AS160" s="38">
        <f t="shared" si="51"/>
        <v>2.0675655043091989E-3</v>
      </c>
      <c r="AT160" s="38">
        <f t="shared" si="51"/>
        <v>-3.1283139715080339E-3</v>
      </c>
      <c r="AU160" s="38">
        <f t="shared" si="51"/>
        <v>3.2607703105613714E-2</v>
      </c>
      <c r="AV160" s="38">
        <f t="shared" si="51"/>
        <v>-2.1929164798573462E-3</v>
      </c>
    </row>
    <row r="161" spans="1:48" x14ac:dyDescent="0.35">
      <c r="A161" s="2">
        <v>40566</v>
      </c>
      <c r="B161" s="1">
        <v>-6.7929924919556406E-3</v>
      </c>
      <c r="C161" s="1">
        <v>-4.4062745349404693E-5</v>
      </c>
      <c r="D161" s="1">
        <v>-1.6774780414674509E-4</v>
      </c>
      <c r="E161" s="1">
        <v>3.7233894013732888E-4</v>
      </c>
      <c r="F161" s="1">
        <v>-7.6347954684136462E-3</v>
      </c>
      <c r="G161" s="1">
        <v>-2.6892310854557122E-3</v>
      </c>
      <c r="H161" s="1">
        <v>3.1133337242450493E-4</v>
      </c>
      <c r="I161" s="1">
        <v>6.3331931454371224E-3</v>
      </c>
      <c r="J161" s="16">
        <f>HLOOKUP($J$2,'Weekly Returns (strats)'!$D$1:$F$751,'Weekly Returns (strats)'!$A160,FALSE)</f>
        <v>-4.8878876990532394E-4</v>
      </c>
      <c r="K161" s="1">
        <f>SUMPRODUCT(B161:J161,'Weekly Analysis'!$C$47:$K$47)</f>
        <v>-7.1036696466228932E-3</v>
      </c>
      <c r="L161" s="1">
        <f t="array" ref="L161">SUMPRODUCT(C161:J161,'Weekly Analysis'!$D$48:$K$48)</f>
        <v>-5.76971858667754E-4</v>
      </c>
      <c r="N161" s="16">
        <f t="shared" si="40"/>
        <v>1.0447471067457941</v>
      </c>
      <c r="O161" s="11">
        <f>(N160-MAX(N$3:$N160))/MAX(N$3:$N160)</f>
        <v>0</v>
      </c>
      <c r="P161" s="11">
        <f t="shared" si="45"/>
        <v>2.2315113638479378E-2</v>
      </c>
      <c r="Q161" s="11">
        <f t="shared" si="49"/>
        <v>6.7533794190062002E-2</v>
      </c>
      <c r="S161" s="1">
        <f t="shared" si="41"/>
        <v>1.250928854060201</v>
      </c>
      <c r="T161" s="11">
        <f>(S160-MAX($S$3:$S160))/MAX(S$3:$S160)</f>
        <v>-5.1981305232024085E-4</v>
      </c>
      <c r="U161" s="38">
        <f t="shared" si="46"/>
        <v>1.5761528215132437E-3</v>
      </c>
      <c r="V161" s="11">
        <f t="shared" si="42"/>
        <v>7.1420015737053699E-3</v>
      </c>
      <c r="W161" s="28"/>
      <c r="X161" s="36">
        <v>41980</v>
      </c>
      <c r="Y161" s="38">
        <f t="shared" si="50"/>
        <v>-2.3404587299111772E-3</v>
      </c>
      <c r="Z161" s="38">
        <f t="shared" si="50"/>
        <v>-1.5577782148765711E-3</v>
      </c>
      <c r="AA161" s="38">
        <f t="shared" si="50"/>
        <v>-5.3024719666039388E-4</v>
      </c>
      <c r="AB161" s="38">
        <f t="shared" si="50"/>
        <v>-1.2074718953938299E-3</v>
      </c>
      <c r="AC161" s="38">
        <f t="shared" si="50"/>
        <v>2.8016247471312709E-3</v>
      </c>
      <c r="AD161" s="38">
        <f t="shared" si="50"/>
        <v>5.0802457579519622E-3</v>
      </c>
      <c r="AE161" s="38">
        <f t="shared" si="50"/>
        <v>-1.0642082727369E-3</v>
      </c>
      <c r="AF161" s="38">
        <f t="shared" si="50"/>
        <v>3.57818544806543E-3</v>
      </c>
      <c r="AG161" s="38">
        <f t="shared" si="50"/>
        <v>-7.3605457995906676E-4</v>
      </c>
      <c r="AH161" s="38">
        <f t="shared" si="50"/>
        <v>-1.7713881538427921E-3</v>
      </c>
      <c r="AI161" s="38">
        <f t="shared" si="50"/>
        <v>1.0568453555555729E-3</v>
      </c>
      <c r="AJ161" s="28"/>
      <c r="AK161" s="36">
        <v>41476</v>
      </c>
      <c r="AL161" s="38">
        <f t="shared" si="51"/>
        <v>9.8298212201264334E-3</v>
      </c>
      <c r="AM161" s="38">
        <f t="shared" si="51"/>
        <v>1.7907261772085461E-3</v>
      </c>
      <c r="AN161" s="38">
        <f t="shared" si="51"/>
        <v>-1.2102291750037959E-4</v>
      </c>
      <c r="AO161" s="38">
        <f t="shared" si="51"/>
        <v>-1.67982922183052E-3</v>
      </c>
      <c r="AP161" s="38">
        <f t="shared" si="51"/>
        <v>-3.0417369413439422E-3</v>
      </c>
      <c r="AQ161" s="38">
        <f t="shared" si="51"/>
        <v>5.4137996121970122E-3</v>
      </c>
      <c r="AR161" s="38">
        <f t="shared" si="51"/>
        <v>-2.6187123945187191E-4</v>
      </c>
      <c r="AS161" s="38">
        <f t="shared" si="51"/>
        <v>3.566114681792687E-3</v>
      </c>
      <c r="AT161" s="38">
        <f t="shared" si="51"/>
        <v>-2.217335527969877E-3</v>
      </c>
      <c r="AU161" s="38">
        <f t="shared" si="51"/>
        <v>1.0193179688380313E-2</v>
      </c>
      <c r="AV161" s="38">
        <f t="shared" si="51"/>
        <v>6.7480858390005748E-4</v>
      </c>
    </row>
    <row r="162" spans="1:48" x14ac:dyDescent="0.35">
      <c r="A162" s="2">
        <v>40573</v>
      </c>
      <c r="B162" s="1">
        <v>-1.2958963282937439E-3</v>
      </c>
      <c r="C162" s="1">
        <v>-5.0414007763396329E-3</v>
      </c>
      <c r="D162" s="1">
        <v>-5.0592231800627996E-4</v>
      </c>
      <c r="E162" s="1">
        <v>6.8857065758454183E-4</v>
      </c>
      <c r="F162" s="1">
        <v>1.7270741944650801E-2</v>
      </c>
      <c r="G162" s="1">
        <v>-3.331959329486156E-3</v>
      </c>
      <c r="H162" s="1">
        <v>1.0446659232348221E-3</v>
      </c>
      <c r="I162" s="1">
        <v>5.2001370455623253E-3</v>
      </c>
      <c r="J162" s="16">
        <f>HLOOKUP($J$2,'Weekly Returns (strats)'!$D$1:$F$751,'Weekly Returns (strats)'!$A161,FALSE)</f>
        <v>-3.8067814817555062E-4</v>
      </c>
      <c r="K162" s="1">
        <f>SUMPRODUCT(B162:J162,'Weekly Analysis'!$C$47:$K$47)</f>
        <v>-2.0170293974105464E-4</v>
      </c>
      <c r="L162" s="1">
        <f t="array" ref="L162">SUMPRODUCT(C162:J162,'Weekly Analysis'!$D$48:$K$48)</f>
        <v>2.0320734358835659E-3</v>
      </c>
      <c r="N162" s="16">
        <f t="shared" si="40"/>
        <v>1.0445363781830774</v>
      </c>
      <c r="O162" s="11">
        <f>(N161-MAX(N$3:$N161))/MAX(N$3:$N161)</f>
        <v>-7.1036696466228524E-3</v>
      </c>
      <c r="P162" s="11">
        <f t="shared" si="45"/>
        <v>1.3262210513267592E-2</v>
      </c>
      <c r="Q162" s="11">
        <f t="shared" si="49"/>
        <v>6.8004527670084913E-2</v>
      </c>
      <c r="S162" s="1">
        <f t="shared" si="41"/>
        <v>1.2534708333547171</v>
      </c>
      <c r="T162" s="11">
        <f>(S161-MAX($S$3:$S161))/MAX(S$3:$S161)</f>
        <v>-1.096484993485095E-3</v>
      </c>
      <c r="U162" s="38">
        <f t="shared" si="46"/>
        <v>1.3244806842642731E-3</v>
      </c>
      <c r="V162" s="11">
        <f t="shared" si="42"/>
        <v>9.818893495056713E-3</v>
      </c>
      <c r="W162" s="28"/>
      <c r="X162" s="36">
        <v>41987</v>
      </c>
      <c r="Y162" s="38">
        <f t="shared" si="50"/>
        <v>-3.7430924825357148E-2</v>
      </c>
      <c r="Z162" s="38">
        <f t="shared" si="50"/>
        <v>1.4127210207831359E-2</v>
      </c>
      <c r="AA162" s="38">
        <f t="shared" si="50"/>
        <v>6.1334873153651159E-3</v>
      </c>
      <c r="AB162" s="38">
        <f t="shared" si="50"/>
        <v>7.657854073057857E-3</v>
      </c>
      <c r="AC162" s="38">
        <f t="shared" si="50"/>
        <v>3.0038764065361771E-3</v>
      </c>
      <c r="AD162" s="38">
        <f t="shared" si="50"/>
        <v>-2.7008492011749712E-3</v>
      </c>
      <c r="AE162" s="38">
        <f t="shared" si="50"/>
        <v>-1.419810362872365E-2</v>
      </c>
      <c r="AF162" s="38">
        <f t="shared" si="50"/>
        <v>-8.5064944291830535E-3</v>
      </c>
      <c r="AG162" s="38">
        <f t="shared" si="50"/>
        <v>1.6233326949780968E-2</v>
      </c>
      <c r="AH162" s="38">
        <f t="shared" si="50"/>
        <v>-3.5445109920050739E-2</v>
      </c>
      <c r="AI162" s="38">
        <f t="shared" si="50"/>
        <v>3.6879419669976201E-3</v>
      </c>
      <c r="AJ162" s="28"/>
      <c r="AK162" s="36">
        <v>41483</v>
      </c>
      <c r="AL162" s="38">
        <f t="shared" si="51"/>
        <v>2.9810792723734551E-3</v>
      </c>
      <c r="AM162" s="38">
        <f t="shared" si="51"/>
        <v>-2.4112752234145551E-3</v>
      </c>
      <c r="AN162" s="38">
        <f t="shared" si="51"/>
        <v>-4.0640350567167083E-5</v>
      </c>
      <c r="AO162" s="38">
        <f t="shared" si="51"/>
        <v>-4.6513788884816609E-4</v>
      </c>
      <c r="AP162" s="38">
        <f t="shared" si="51"/>
        <v>7.2521944136468511E-3</v>
      </c>
      <c r="AQ162" s="38">
        <f t="shared" si="51"/>
        <v>-2.6453897683149652E-3</v>
      </c>
      <c r="AR162" s="38">
        <f t="shared" si="51"/>
        <v>1.2881276540666059E-4</v>
      </c>
      <c r="AS162" s="38">
        <f t="shared" si="51"/>
        <v>4.5850460695433526E-3</v>
      </c>
      <c r="AT162" s="38">
        <f t="shared" si="51"/>
        <v>-3.1110141031520662E-5</v>
      </c>
      <c r="AU162" s="38">
        <f t="shared" si="51"/>
        <v>3.4642550635457215E-3</v>
      </c>
      <c r="AV162" s="38">
        <f t="shared" si="51"/>
        <v>8.9732646931992314E-4</v>
      </c>
    </row>
    <row r="163" spans="1:48" x14ac:dyDescent="0.35">
      <c r="A163" s="2">
        <v>40580</v>
      </c>
      <c r="B163" s="1">
        <v>2.0328719723183401E-2</v>
      </c>
      <c r="C163" s="1">
        <v>5.1635735552557627E-4</v>
      </c>
      <c r="D163" s="1">
        <v>-1.483924725646957E-3</v>
      </c>
      <c r="E163" s="1">
        <v>-4.3982407037183044E-3</v>
      </c>
      <c r="F163" s="1">
        <v>5.9007361859691691E-3</v>
      </c>
      <c r="G163" s="1">
        <v>5.6436326038258322E-3</v>
      </c>
      <c r="H163" s="1">
        <v>1.541313260243538E-3</v>
      </c>
      <c r="I163" s="1">
        <v>6.1239202632143996E-3</v>
      </c>
      <c r="J163" s="16">
        <f>HLOOKUP($J$2,'Weekly Returns (strats)'!$D$1:$F$751,'Weekly Returns (strats)'!$A162,FALSE)</f>
        <v>-1.595389534633229E-3</v>
      </c>
      <c r="K163" s="1">
        <f>SUMPRODUCT(B163:J163,'Weekly Analysis'!$C$47:$K$47)</f>
        <v>2.1214806903606651E-2</v>
      </c>
      <c r="L163" s="1">
        <f t="array" ref="L163">SUMPRODUCT(C163:J163,'Weekly Analysis'!$D$48:$K$48)</f>
        <v>1.6455904779288922E-3</v>
      </c>
      <c r="N163" s="16">
        <f t="shared" si="40"/>
        <v>1.066696015750024</v>
      </c>
      <c r="O163" s="11">
        <f>(N162-MAX(N$3:$N162))/MAX(N$3:$N162)</f>
        <v>-7.3039397553132882E-3</v>
      </c>
      <c r="P163" s="11">
        <f t="shared" si="45"/>
        <v>3.5016621872099529E-2</v>
      </c>
      <c r="Q163" s="11">
        <f t="shared" si="49"/>
        <v>5.0704199282403772E-2</v>
      </c>
      <c r="S163" s="1">
        <f t="shared" si="41"/>
        <v>1.2555335330224473</v>
      </c>
      <c r="T163" s="11">
        <f>(S162-MAX($S$3:$S162))/MAX(S$3:$S162)</f>
        <v>0</v>
      </c>
      <c r="U163" s="38">
        <f t="shared" si="46"/>
        <v>4.5271006394667079E-3</v>
      </c>
      <c r="V163" s="11">
        <f t="shared" si="42"/>
        <v>8.6807629110574602E-3</v>
      </c>
      <c r="W163" s="28"/>
      <c r="X163" s="36">
        <v>42008</v>
      </c>
      <c r="Y163" s="38">
        <f t="shared" ref="Y163:AI172" si="52">VLOOKUP($X163,$A$3:$L$751,Y$1,FALSE)</f>
        <v>-1.2291852707884691E-2</v>
      </c>
      <c r="Z163" s="38">
        <f t="shared" si="52"/>
        <v>-4.0497192430267734E-3</v>
      </c>
      <c r="AA163" s="38">
        <f t="shared" si="52"/>
        <v>2.460208450224544E-3</v>
      </c>
      <c r="AB163" s="38">
        <f t="shared" si="52"/>
        <v>1.2762165273718651E-3</v>
      </c>
      <c r="AC163" s="38">
        <f t="shared" si="52"/>
        <v>6.5796704039574618E-4</v>
      </c>
      <c r="AD163" s="38">
        <f t="shared" si="52"/>
        <v>-2.468511731749556E-3</v>
      </c>
      <c r="AE163" s="38">
        <f t="shared" si="52"/>
        <v>-4.0344253944097908E-3</v>
      </c>
      <c r="AF163" s="38">
        <f t="shared" si="52"/>
        <v>3.3128272288067691E-3</v>
      </c>
      <c r="AG163" s="38">
        <f t="shared" si="52"/>
        <v>8.1521894240159654E-3</v>
      </c>
      <c r="AH163" s="38">
        <f t="shared" si="52"/>
        <v>-1.1917119727270515E-2</v>
      </c>
      <c r="AI163" s="38">
        <f t="shared" si="52"/>
        <v>6.9593267828346652E-4</v>
      </c>
      <c r="AJ163" s="28"/>
      <c r="AK163" s="36">
        <v>41490</v>
      </c>
      <c r="AL163" s="38">
        <f t="shared" ref="AL163:AV172" si="53">VLOOKUP($AK163,$A$3:$L$751,AL$1,FALSE)</f>
        <v>9.8871769986654812E-3</v>
      </c>
      <c r="AM163" s="38">
        <f t="shared" si="53"/>
        <v>-3.2773573840728649E-3</v>
      </c>
      <c r="AN163" s="38">
        <f t="shared" si="53"/>
        <v>-2.2088044713275409E-4</v>
      </c>
      <c r="AO163" s="38">
        <f t="shared" si="53"/>
        <v>-1.7968569813302531E-3</v>
      </c>
      <c r="AP163" s="38">
        <f t="shared" si="53"/>
        <v>3.40524242239012E-3</v>
      </c>
      <c r="AQ163" s="38">
        <f t="shared" si="53"/>
        <v>4.2780748663107099E-4</v>
      </c>
      <c r="AR163" s="38">
        <f t="shared" si="53"/>
        <v>-3.2846105826085381E-3</v>
      </c>
      <c r="AS163" s="38">
        <f t="shared" si="53"/>
        <v>3.2662091557253969E-3</v>
      </c>
      <c r="AT163" s="38">
        <f t="shared" si="53"/>
        <v>1.8766905378386769E-4</v>
      </c>
      <c r="AU163" s="38">
        <f t="shared" si="53"/>
        <v>9.9657636157168134E-3</v>
      </c>
      <c r="AV163" s="38">
        <f t="shared" si="53"/>
        <v>1.4594657452390386E-4</v>
      </c>
    </row>
    <row r="164" spans="1:48" x14ac:dyDescent="0.35">
      <c r="A164" s="2">
        <v>40587</v>
      </c>
      <c r="B164" s="1">
        <v>2.0488907729265819E-3</v>
      </c>
      <c r="C164" s="1">
        <v>-5.6337404716888528E-5</v>
      </c>
      <c r="D164" s="1">
        <v>-3.6481675973398803E-4</v>
      </c>
      <c r="E164" s="1">
        <v>-2.1854861305689029E-3</v>
      </c>
      <c r="F164" s="1">
        <v>-2.2284810319463649E-2</v>
      </c>
      <c r="G164" s="1">
        <v>5.0207771066270723E-3</v>
      </c>
      <c r="H164" s="1">
        <v>-1.252173380422716E-3</v>
      </c>
      <c r="I164" s="1">
        <v>3.5682181800973378E-3</v>
      </c>
      <c r="J164" s="16">
        <f>HLOOKUP($J$2,'Weekly Returns (strats)'!$D$1:$F$751,'Weekly Returns (strats)'!$A163,FALSE)</f>
        <v>-3.47373994683986E-3</v>
      </c>
      <c r="K164" s="1">
        <f>SUMPRODUCT(B164:J164,'Weekly Analysis'!$C$47:$K$47)</f>
        <v>6.3015440090980358E-4</v>
      </c>
      <c r="L164" s="1">
        <f t="array" ref="L164">SUMPRODUCT(C164:J164,'Weekly Analysis'!$D$48:$K$48)</f>
        <v>-2.6347961194597321E-3</v>
      </c>
      <c r="N164" s="16">
        <f t="shared" si="40"/>
        <v>1.0673681989387818</v>
      </c>
      <c r="O164" s="11">
        <f>(N163-MAX(N$3:$N163))/MAX(N$3:$N163)</f>
        <v>0</v>
      </c>
      <c r="P164" s="11">
        <f t="shared" si="45"/>
        <v>1.4394738228334703E-2</v>
      </c>
      <c r="Q164" s="11">
        <f t="shared" si="49"/>
        <v>7.4859472488639778E-2</v>
      </c>
      <c r="S164" s="1">
        <f t="shared" si="41"/>
        <v>1.2522254581417882</v>
      </c>
      <c r="T164" s="11">
        <f>(S163-MAX($S$3:$S163))/MAX(S$3:$S163)</f>
        <v>0</v>
      </c>
      <c r="U164" s="38">
        <f t="shared" si="46"/>
        <v>4.589431522572518E-4</v>
      </c>
      <c r="V164" s="11">
        <f t="shared" si="42"/>
        <v>4.2027035604699226E-3</v>
      </c>
      <c r="W164" s="28"/>
      <c r="X164" s="36">
        <v>42015</v>
      </c>
      <c r="Y164" s="38">
        <f t="shared" si="52"/>
        <v>-9.9984045099186236E-3</v>
      </c>
      <c r="Z164" s="38">
        <f t="shared" si="52"/>
        <v>-1.0509880540127141E-3</v>
      </c>
      <c r="AA164" s="38">
        <f t="shared" si="52"/>
        <v>-1.8611407180353921E-3</v>
      </c>
      <c r="AB164" s="38">
        <f t="shared" si="52"/>
        <v>1.1824776496682789E-3</v>
      </c>
      <c r="AC164" s="38">
        <f t="shared" si="52"/>
        <v>1.808769874076684E-2</v>
      </c>
      <c r="AD164" s="38">
        <f t="shared" si="52"/>
        <v>2.4154997381802268E-3</v>
      </c>
      <c r="AE164" s="38">
        <f t="shared" si="52"/>
        <v>1.103065123785552E-3</v>
      </c>
      <c r="AF164" s="38">
        <f t="shared" si="52"/>
        <v>-5.2896207247291596E-3</v>
      </c>
      <c r="AG164" s="38">
        <f t="shared" si="52"/>
        <v>1.531178366658059E-3</v>
      </c>
      <c r="AH164" s="38">
        <f t="shared" si="52"/>
        <v>-8.9168662855644183E-3</v>
      </c>
      <c r="AI164" s="38">
        <f t="shared" si="52"/>
        <v>2.0085709880863782E-3</v>
      </c>
      <c r="AJ164" s="28"/>
      <c r="AK164" s="36">
        <v>41525</v>
      </c>
      <c r="AL164" s="38">
        <f t="shared" si="53"/>
        <v>2.1571072319201971E-2</v>
      </c>
      <c r="AM164" s="38">
        <f t="shared" si="53"/>
        <v>-1.5792275700663441E-3</v>
      </c>
      <c r="AN164" s="38">
        <f t="shared" si="53"/>
        <v>-4.2204727740288162E-3</v>
      </c>
      <c r="AO164" s="38">
        <f t="shared" si="53"/>
        <v>-2.8241207746817491E-3</v>
      </c>
      <c r="AP164" s="38">
        <f t="shared" si="53"/>
        <v>1.1433776389183709E-2</v>
      </c>
      <c r="AQ164" s="38">
        <f t="shared" si="53"/>
        <v>1.1836958759352529E-3</v>
      </c>
      <c r="AR164" s="38">
        <f t="shared" si="53"/>
        <v>-2.2671520554792268E-3</v>
      </c>
      <c r="AS164" s="38">
        <f t="shared" si="53"/>
        <v>6.4942028937697849E-4</v>
      </c>
      <c r="AT164" s="38">
        <f t="shared" si="53"/>
        <v>-4.4887606620889198E-3</v>
      </c>
      <c r="AU164" s="38">
        <f t="shared" si="53"/>
        <v>2.163082500360948E-2</v>
      </c>
      <c r="AV164" s="38">
        <f t="shared" si="53"/>
        <v>1.1096927104250868E-4</v>
      </c>
    </row>
    <row r="165" spans="1:48" x14ac:dyDescent="0.35">
      <c r="A165" s="2">
        <v>40594</v>
      </c>
      <c r="B165" s="1">
        <v>1.797927095818919E-2</v>
      </c>
      <c r="C165" s="1">
        <v>4.2134704287417613E-3</v>
      </c>
      <c r="D165" s="1">
        <v>8.4952708214292016E-5</v>
      </c>
      <c r="E165" s="1">
        <v>-1.5257029465723939E-3</v>
      </c>
      <c r="F165" s="1">
        <v>6.7992780321300631E-3</v>
      </c>
      <c r="G165" s="1">
        <v>-1.94371744486399E-3</v>
      </c>
      <c r="H165" s="1">
        <v>2.8538514450107129E-3</v>
      </c>
      <c r="I165" s="1">
        <v>7.0694040658307866E-3</v>
      </c>
      <c r="J165" s="16">
        <f>HLOOKUP($J$2,'Weekly Returns (strats)'!$D$1:$F$751,'Weekly Returns (strats)'!$A164,FALSE)</f>
        <v>1.9714576621598918E-3</v>
      </c>
      <c r="K165" s="1">
        <f>SUMPRODUCT(B165:J165,'Weekly Analysis'!$C$47:$K$47)</f>
        <v>1.9242202859178936E-2</v>
      </c>
      <c r="L165" s="1">
        <f t="array" ref="L165">SUMPRODUCT(C165:J165,'Weekly Analysis'!$D$48:$K$48)</f>
        <v>2.3454449589809597E-3</v>
      </c>
      <c r="N165" s="16">
        <f t="shared" si="40"/>
        <v>1.0879067143481984</v>
      </c>
      <c r="O165" s="11">
        <f>(N164-MAX(N$3:$N164))/MAX(N$3:$N164)</f>
        <v>0</v>
      </c>
      <c r="P165" s="11">
        <f t="shared" si="45"/>
        <v>4.1311057311121946E-2</v>
      </c>
      <c r="Q165" s="11">
        <f t="shared" si="49"/>
        <v>9.7733119648705902E-2</v>
      </c>
      <c r="S165" s="1">
        <f t="shared" si="41"/>
        <v>1.2551624840300946</v>
      </c>
      <c r="T165" s="11">
        <f>(S164-MAX($S$3:$S164))/MAX(S$3:$S164)</f>
        <v>-2.634796119459719E-3</v>
      </c>
      <c r="U165" s="38">
        <f t="shared" si="46"/>
        <v>3.3843890930744802E-3</v>
      </c>
      <c r="V165" s="11">
        <f t="shared" si="42"/>
        <v>7.6042944932923628E-3</v>
      </c>
      <c r="W165" s="28"/>
      <c r="X165" s="36">
        <v>42022</v>
      </c>
      <c r="Y165" s="38">
        <f t="shared" si="52"/>
        <v>-4.9422508729519699E-3</v>
      </c>
      <c r="Z165" s="38">
        <f t="shared" si="52"/>
        <v>1.912992783702272E-3</v>
      </c>
      <c r="AA165" s="38">
        <f t="shared" si="52"/>
        <v>5.884102513194156E-3</v>
      </c>
      <c r="AB165" s="38">
        <f t="shared" si="52"/>
        <v>1.258951681137432E-3</v>
      </c>
      <c r="AC165" s="38">
        <f t="shared" si="52"/>
        <v>-5.1749210655455454E-3</v>
      </c>
      <c r="AD165" s="38">
        <f t="shared" si="52"/>
        <v>-4.0357913184149163E-3</v>
      </c>
      <c r="AE165" s="38">
        <f t="shared" si="52"/>
        <v>-2.6019275007218572E-3</v>
      </c>
      <c r="AF165" s="38">
        <f t="shared" si="52"/>
        <v>-1.7427377319703119E-3</v>
      </c>
      <c r="AG165" s="38">
        <f t="shared" si="52"/>
        <v>1.1366585998218159E-3</v>
      </c>
      <c r="AH165" s="38">
        <f t="shared" si="52"/>
        <v>-4.9813685717879641E-3</v>
      </c>
      <c r="AI165" s="38">
        <f t="shared" si="52"/>
        <v>-7.2647154981132905E-5</v>
      </c>
      <c r="AJ165" s="28"/>
      <c r="AK165" s="36">
        <v>41532</v>
      </c>
      <c r="AL165" s="38">
        <f t="shared" si="53"/>
        <v>2.2458196020993301E-2</v>
      </c>
      <c r="AM165" s="38">
        <f t="shared" si="53"/>
        <v>-6.2508777098135848E-4</v>
      </c>
      <c r="AN165" s="38">
        <f t="shared" si="53"/>
        <v>-1.550554996026299E-3</v>
      </c>
      <c r="AO165" s="38">
        <f t="shared" si="53"/>
        <v>-2.9687508185317619E-3</v>
      </c>
      <c r="AP165" s="38">
        <f t="shared" si="53"/>
        <v>-6.3448271034534428E-3</v>
      </c>
      <c r="AQ165" s="38">
        <f t="shared" si="53"/>
        <v>2.5273727317900452E-3</v>
      </c>
      <c r="AR165" s="38">
        <f t="shared" si="53"/>
        <v>-2.49334252161304E-3</v>
      </c>
      <c r="AS165" s="38">
        <f t="shared" si="53"/>
        <v>1.0175405900998411E-3</v>
      </c>
      <c r="AT165" s="38">
        <f t="shared" si="53"/>
        <v>-2.9909287949414498E-4</v>
      </c>
      <c r="AU165" s="38">
        <f t="shared" si="53"/>
        <v>2.1757824622050233E-2</v>
      </c>
      <c r="AV165" s="38">
        <f t="shared" si="53"/>
        <v>-1.300689740894269E-3</v>
      </c>
    </row>
    <row r="166" spans="1:48" x14ac:dyDescent="0.35">
      <c r="A166" s="2">
        <v>40601</v>
      </c>
      <c r="B166" s="1">
        <v>-1.5791660894860841E-2</v>
      </c>
      <c r="C166" s="1">
        <v>1.271360917223241E-3</v>
      </c>
      <c r="D166" s="1">
        <v>-9.3440041051207068E-4</v>
      </c>
      <c r="E166" s="1">
        <v>1.865514235092292E-3</v>
      </c>
      <c r="F166" s="1">
        <v>-7.9320568470017446E-3</v>
      </c>
      <c r="G166" s="1">
        <v>1.3666686597249009E-3</v>
      </c>
      <c r="H166" s="1">
        <v>-3.4788095605413631E-3</v>
      </c>
      <c r="I166" s="1">
        <v>4.444760845814022E-3</v>
      </c>
      <c r="J166" s="16">
        <f>HLOOKUP($J$2,'Weekly Returns (strats)'!$D$1:$F$751,'Weekly Returns (strats)'!$A165,FALSE)</f>
        <v>3.4598443637301468E-3</v>
      </c>
      <c r="K166" s="1">
        <f>SUMPRODUCT(B166:J166,'Weekly Analysis'!$C$47:$K$47)</f>
        <v>-1.5737163426442196E-2</v>
      </c>
      <c r="L166" s="1">
        <f t="array" ref="L166">SUMPRODUCT(C166:J166,'Weekly Analysis'!$D$48:$K$48)</f>
        <v>1.0120958420605078E-4</v>
      </c>
      <c r="N166" s="16">
        <f t="shared" si="40"/>
        <v>1.0707861485917771</v>
      </c>
      <c r="O166" s="11">
        <f>(N165-MAX(N$3:$N165))/MAX(N$3:$N165)</f>
        <v>0</v>
      </c>
      <c r="P166" s="11">
        <f t="shared" si="45"/>
        <v>2.5130546869377435E-2</v>
      </c>
      <c r="Q166" s="11">
        <f t="shared" si="49"/>
        <v>0.10377530590131068</v>
      </c>
      <c r="S166" s="1">
        <f t="shared" si="41"/>
        <v>1.2552895185032145</v>
      </c>
      <c r="T166" s="11">
        <f>(S165-MAX($S$3:$S165))/MAX(S$3:$S165)</f>
        <v>-2.9553092975502916E-4</v>
      </c>
      <c r="U166" s="38">
        <f t="shared" si="46"/>
        <v>1.4509193992411351E-3</v>
      </c>
      <c r="V166" s="11">
        <f t="shared" si="42"/>
        <v>7.9837421535438047E-3</v>
      </c>
      <c r="W166" s="28"/>
      <c r="X166" s="36">
        <v>42036</v>
      </c>
      <c r="Y166" s="38">
        <f t="shared" si="52"/>
        <v>-1.8767181222245629E-2</v>
      </c>
      <c r="Z166" s="38">
        <f t="shared" si="52"/>
        <v>2.299356977268685E-3</v>
      </c>
      <c r="AA166" s="38">
        <f t="shared" si="52"/>
        <v>2.0989621768801041E-3</v>
      </c>
      <c r="AB166" s="38">
        <f t="shared" si="52"/>
        <v>3.7393547785240511E-3</v>
      </c>
      <c r="AC166" s="38">
        <f t="shared" si="52"/>
        <v>5.8343426262060464E-3</v>
      </c>
      <c r="AD166" s="38">
        <f t="shared" si="52"/>
        <v>6.801511070454902E-3</v>
      </c>
      <c r="AE166" s="38">
        <f t="shared" si="52"/>
        <v>1.167313422560134E-2</v>
      </c>
      <c r="AF166" s="38">
        <f t="shared" si="52"/>
        <v>-3.6620951305188498E-4</v>
      </c>
      <c r="AG166" s="38">
        <f t="shared" si="52"/>
        <v>6.0831755291927969E-3</v>
      </c>
      <c r="AH166" s="38">
        <f t="shared" si="52"/>
        <v>-1.6698571223668811E-2</v>
      </c>
      <c r="AI166" s="38">
        <f t="shared" si="52"/>
        <v>3.8417042830712379E-3</v>
      </c>
      <c r="AJ166" s="28"/>
      <c r="AK166" s="36">
        <v>41539</v>
      </c>
      <c r="AL166" s="38">
        <f t="shared" si="53"/>
        <v>2.023397397636395E-2</v>
      </c>
      <c r="AM166" s="38">
        <f t="shared" si="53"/>
        <v>9.709712353733746E-4</v>
      </c>
      <c r="AN166" s="38">
        <f t="shared" si="53"/>
        <v>-2.3844008771756189E-4</v>
      </c>
      <c r="AO166" s="38">
        <f t="shared" si="53"/>
        <v>-1.432552018721611E-3</v>
      </c>
      <c r="AP166" s="38">
        <f t="shared" si="53"/>
        <v>-1.091747855861439E-2</v>
      </c>
      <c r="AQ166" s="38">
        <f t="shared" si="53"/>
        <v>-1.0511293230899279E-3</v>
      </c>
      <c r="AR166" s="38">
        <f t="shared" si="53"/>
        <v>-3.2524887124985019E-4</v>
      </c>
      <c r="AS166" s="38">
        <f t="shared" si="53"/>
        <v>9.8946318517079135E-4</v>
      </c>
      <c r="AT166" s="38">
        <f t="shared" si="53"/>
        <v>-8.9783531352716217E-4</v>
      </c>
      <c r="AU166" s="38">
        <f t="shared" si="53"/>
        <v>1.9290204325278972E-2</v>
      </c>
      <c r="AV166" s="38">
        <f t="shared" si="53"/>
        <v>-1.7527150663006797E-3</v>
      </c>
    </row>
    <row r="167" spans="1:48" x14ac:dyDescent="0.35">
      <c r="A167" s="2">
        <v>40608</v>
      </c>
      <c r="B167" s="1">
        <v>9.6410978184378049E-3</v>
      </c>
      <c r="C167" s="1">
        <v>1.399823095980635E-3</v>
      </c>
      <c r="D167" s="1">
        <v>-2.769383734035014E-3</v>
      </c>
      <c r="E167" s="1">
        <v>-1.0011976944382941E-3</v>
      </c>
      <c r="F167" s="1">
        <v>3.3735004803324372E-3</v>
      </c>
      <c r="G167" s="1">
        <v>-1.9021947745088139E-3</v>
      </c>
      <c r="H167" s="1">
        <v>3.4400470853395149E-3</v>
      </c>
      <c r="I167" s="1">
        <v>1.3888655371452341E-3</v>
      </c>
      <c r="J167" s="16">
        <f>HLOOKUP($J$2,'Weekly Returns (strats)'!$D$1:$F$751,'Weekly Returns (strats)'!$A166,FALSE)</f>
        <v>-6.0357207358651133E-3</v>
      </c>
      <c r="K167" s="1">
        <f>SUMPRODUCT(B167:J167,'Weekly Analysis'!$C$47:$K$47)</f>
        <v>9.4594992323123999E-3</v>
      </c>
      <c r="L167" s="1">
        <f t="array" ref="L167">SUMPRODUCT(C167:J167,'Weekly Analysis'!$D$48:$K$48)</f>
        <v>-3.3725451709003544E-4</v>
      </c>
      <c r="N167" s="16">
        <f t="shared" si="40"/>
        <v>1.0809152493423519</v>
      </c>
      <c r="O167" s="11">
        <f>(N166-MAX(N$3:$N166))/MAX(N$3:$N166)</f>
        <v>-1.5737163426442127E-2</v>
      </c>
      <c r="P167" s="11">
        <f t="shared" si="45"/>
        <v>1.3330164716449211E-2</v>
      </c>
      <c r="Q167" s="11">
        <f t="shared" si="49"/>
        <v>7.916490510993035E-2</v>
      </c>
      <c r="S167" s="1">
        <f t="shared" si="41"/>
        <v>1.2548661664428435</v>
      </c>
      <c r="T167" s="11">
        <f>(S166-MAX($S$3:$S166))/MAX(S$3:$S166)</f>
        <v>-1.9435125611135337E-4</v>
      </c>
      <c r="U167" s="38">
        <f t="shared" si="46"/>
        <v>-5.3154022736234818E-4</v>
      </c>
      <c r="V167" s="11">
        <f t="shared" si="42"/>
        <v>6.0677751496649446E-3</v>
      </c>
      <c r="W167" s="28"/>
      <c r="X167" s="36">
        <v>42071</v>
      </c>
      <c r="Y167" s="38">
        <f t="shared" si="52"/>
        <v>-1.6994998468918939E-2</v>
      </c>
      <c r="Z167" s="38">
        <f t="shared" si="52"/>
        <v>-7.1525957000523332E-3</v>
      </c>
      <c r="AA167" s="38">
        <f t="shared" si="52"/>
        <v>-3.2508817595866553E-5</v>
      </c>
      <c r="AB167" s="38">
        <f t="shared" si="52"/>
        <v>2.67662747915054E-3</v>
      </c>
      <c r="AC167" s="38">
        <f t="shared" si="52"/>
        <v>-5.2606184913760786E-3</v>
      </c>
      <c r="AD167" s="38">
        <f t="shared" si="52"/>
        <v>8.1560637837485572E-4</v>
      </c>
      <c r="AE167" s="38">
        <f t="shared" si="52"/>
        <v>1.9085026214382681E-3</v>
      </c>
      <c r="AF167" s="38">
        <f t="shared" si="52"/>
        <v>9.5523564693422713E-4</v>
      </c>
      <c r="AG167" s="38">
        <f t="shared" si="52"/>
        <v>2.9821673944046001E-3</v>
      </c>
      <c r="AH167" s="38">
        <f t="shared" si="52"/>
        <v>-1.745947318864215E-2</v>
      </c>
      <c r="AI167" s="38">
        <f t="shared" si="52"/>
        <v>-8.6259590805739389E-4</v>
      </c>
      <c r="AJ167" s="28"/>
      <c r="AK167" s="36">
        <v>41560</v>
      </c>
      <c r="AL167" s="38">
        <f t="shared" si="53"/>
        <v>7.6709742137253123E-3</v>
      </c>
      <c r="AM167" s="38">
        <f t="shared" si="53"/>
        <v>-1.245072467439545E-4</v>
      </c>
      <c r="AN167" s="38">
        <f t="shared" si="53"/>
        <v>-7.7984296834650024E-3</v>
      </c>
      <c r="AO167" s="38">
        <f t="shared" si="53"/>
        <v>-1.3506970361797379E-3</v>
      </c>
      <c r="AP167" s="38">
        <f t="shared" si="53"/>
        <v>2.5809350512474242E-3</v>
      </c>
      <c r="AQ167" s="38">
        <f t="shared" si="53"/>
        <v>-5.0535331905798841E-4</v>
      </c>
      <c r="AR167" s="38">
        <f t="shared" si="53"/>
        <v>-6.021787009659274E-3</v>
      </c>
      <c r="AS167" s="38">
        <f t="shared" si="53"/>
        <v>2.0115292926989881E-3</v>
      </c>
      <c r="AT167" s="38">
        <f t="shared" si="53"/>
        <v>3.4887605310451869E-4</v>
      </c>
      <c r="AU167" s="38">
        <f t="shared" si="53"/>
        <v>7.0196558223230765E-3</v>
      </c>
      <c r="AV167" s="38">
        <f t="shared" si="53"/>
        <v>-1.2095912983184404E-3</v>
      </c>
    </row>
    <row r="168" spans="1:48" x14ac:dyDescent="0.35">
      <c r="A168" s="2">
        <v>40615</v>
      </c>
      <c r="B168" s="1">
        <v>-2.4395343974350059E-2</v>
      </c>
      <c r="C168" s="1">
        <v>2.3081281081043241E-3</v>
      </c>
      <c r="D168" s="1">
        <v>1.41724761638784E-3</v>
      </c>
      <c r="E168" s="1">
        <v>1.760876691799806E-3</v>
      </c>
      <c r="F168" s="1">
        <v>1.4094671121008449E-2</v>
      </c>
      <c r="G168" s="1">
        <v>-1.341765661054706E-3</v>
      </c>
      <c r="H168" s="1">
        <v>1.380197022082363E-3</v>
      </c>
      <c r="I168" s="1">
        <v>7.9697624293872948E-4</v>
      </c>
      <c r="J168" s="16">
        <f>HLOOKUP($J$2,'Weekly Returns (strats)'!$D$1:$F$751,'Weekly Returns (strats)'!$A167,FALSE)</f>
        <v>-7.5456442345722685E-4</v>
      </c>
      <c r="K168" s="1">
        <f>SUMPRODUCT(B168:J168,'Weekly Analysis'!$C$47:$K$47)</f>
        <v>-2.2906250661498262E-2</v>
      </c>
      <c r="L168" s="1">
        <f t="array" ref="L168">SUMPRODUCT(C168:J168,'Weekly Analysis'!$D$48:$K$48)</f>
        <v>2.7654590095819113E-3</v>
      </c>
      <c r="N168" s="16">
        <f t="shared" si="40"/>
        <v>1.05615553369708</v>
      </c>
      <c r="O168" s="11">
        <f>(N167-MAX(N$3:$N167))/MAX(N$3:$N167)</f>
        <v>-6.4265298794807853E-3</v>
      </c>
      <c r="P168" s="11">
        <f t="shared" si="45"/>
        <v>-1.0504964690581708E-2</v>
      </c>
      <c r="Q168" s="11">
        <f t="shared" si="49"/>
        <v>4.8366954274488227E-2</v>
      </c>
      <c r="S168" s="1">
        <f t="shared" si="41"/>
        <v>1.2583364473886522</v>
      </c>
      <c r="T168" s="11">
        <f>(S167-MAX($S$3:$S167))/MAX(S$3:$S167)</f>
        <v>-5.3154022736231034E-4</v>
      </c>
      <c r="U168" s="38">
        <f t="shared" si="46"/>
        <v>4.880103025482585E-3</v>
      </c>
      <c r="V168" s="11">
        <f t="shared" si="42"/>
        <v>8.8041328000170171E-3</v>
      </c>
      <c r="W168" s="28"/>
      <c r="X168" s="36">
        <v>42078</v>
      </c>
      <c r="Y168" s="38">
        <f t="shared" si="52"/>
        <v>-1.4329474066767101E-2</v>
      </c>
      <c r="Z168" s="38">
        <f t="shared" si="52"/>
        <v>-4.6763425867241137E-3</v>
      </c>
      <c r="AA168" s="38">
        <f t="shared" si="52"/>
        <v>-3.2722465543189028E-4</v>
      </c>
      <c r="AB168" s="38">
        <f t="shared" si="52"/>
        <v>2.7167341615530471E-3</v>
      </c>
      <c r="AC168" s="38">
        <f t="shared" si="52"/>
        <v>-1.046615795472953E-2</v>
      </c>
      <c r="AD168" s="38">
        <f t="shared" si="52"/>
        <v>2.8356645101206279E-3</v>
      </c>
      <c r="AE168" s="38">
        <f t="shared" si="52"/>
        <v>2.9687791453156809E-3</v>
      </c>
      <c r="AF168" s="38">
        <f t="shared" si="52"/>
        <v>-1.6154188191160881E-3</v>
      </c>
      <c r="AG168" s="38">
        <f t="shared" si="52"/>
        <v>-1.4941396299358309E-3</v>
      </c>
      <c r="AH168" s="38">
        <f t="shared" si="52"/>
        <v>-1.5223276108061325E-2</v>
      </c>
      <c r="AI168" s="38">
        <f t="shared" si="52"/>
        <v>-1.6599180766892732E-3</v>
      </c>
      <c r="AJ168" s="28"/>
      <c r="AK168" s="36">
        <v>41567</v>
      </c>
      <c r="AL168" s="38">
        <f t="shared" si="53"/>
        <v>2.5414299935585971E-2</v>
      </c>
      <c r="AM168" s="38">
        <f t="shared" si="53"/>
        <v>-2.4271383616603079E-4</v>
      </c>
      <c r="AN168" s="38">
        <f t="shared" si="53"/>
        <v>-2.066045603001498E-3</v>
      </c>
      <c r="AO168" s="38">
        <f t="shared" si="53"/>
        <v>-3.7647381008231169E-3</v>
      </c>
      <c r="AP168" s="38">
        <f t="shared" si="53"/>
        <v>-1.350154152399507E-3</v>
      </c>
      <c r="AQ168" s="38">
        <f t="shared" si="53"/>
        <v>4.8761258366107896E-3</v>
      </c>
      <c r="AR168" s="38">
        <f t="shared" si="53"/>
        <v>-1.227329702560787E-3</v>
      </c>
      <c r="AS168" s="38">
        <f t="shared" si="53"/>
        <v>2.0907521478257252E-3</v>
      </c>
      <c r="AT168" s="38">
        <f t="shared" si="53"/>
        <v>8.7726461082704432E-4</v>
      </c>
      <c r="AU168" s="38">
        <f t="shared" si="53"/>
        <v>2.5349570302591305E-2</v>
      </c>
      <c r="AV168" s="38">
        <f t="shared" si="53"/>
        <v>-1.2021217556152678E-4</v>
      </c>
    </row>
    <row r="169" spans="1:48" x14ac:dyDescent="0.35">
      <c r="A169" s="2">
        <v>40622</v>
      </c>
      <c r="B169" s="1">
        <v>-1.9361291705365491E-2</v>
      </c>
      <c r="C169" s="1">
        <v>1.3238682073248851E-3</v>
      </c>
      <c r="D169" s="1">
        <v>3.3343758687793819E-3</v>
      </c>
      <c r="E169" s="1">
        <v>3.1135171523941629E-3</v>
      </c>
      <c r="F169" s="1">
        <v>-8.2970292773031692E-3</v>
      </c>
      <c r="G169" s="1">
        <v>-1.7457831634616341E-3</v>
      </c>
      <c r="H169" s="1">
        <v>-4.7463028597881651E-3</v>
      </c>
      <c r="I169" s="1">
        <v>-3.233550763381499E-3</v>
      </c>
      <c r="J169" s="16">
        <f>HLOOKUP($J$2,'Weekly Returns (strats)'!$D$1:$F$751,'Weekly Returns (strats)'!$A168,FALSE)</f>
        <v>-1.685552743780905E-3</v>
      </c>
      <c r="K169" s="1">
        <f>SUMPRODUCT(B169:J169,'Weekly Analysis'!$C$47:$K$47)</f>
        <v>-1.9876704020387836E-2</v>
      </c>
      <c r="L169" s="1">
        <f t="array" ref="L169">SUMPRODUCT(C169:J169,'Weekly Analysis'!$D$48:$K$48)</f>
        <v>-9.5719429932721717E-4</v>
      </c>
      <c r="N169" s="16">
        <f t="shared" si="40"/>
        <v>1.0351626427542884</v>
      </c>
      <c r="O169" s="11">
        <f>(N168-MAX(N$3:$N168))/MAX(N$3:$N168)</f>
        <v>-2.9185572836676141E-2</v>
      </c>
      <c r="P169" s="11">
        <f t="shared" si="45"/>
        <v>-4.8482163864123962E-2</v>
      </c>
      <c r="Q169" s="11">
        <f t="shared" si="49"/>
        <v>2.6795500274899187E-2</v>
      </c>
      <c r="S169" s="1">
        <f t="shared" si="41"/>
        <v>1.2571319749145762</v>
      </c>
      <c r="T169" s="11">
        <f>(S168-MAX($S$3:$S168))/MAX(S$3:$S168)</f>
        <v>0</v>
      </c>
      <c r="U169" s="38">
        <f t="shared" si="46"/>
        <v>1.5691122938585877E-3</v>
      </c>
      <c r="V169" s="11">
        <f t="shared" si="42"/>
        <v>8.7350056132593501E-3</v>
      </c>
      <c r="W169" s="28"/>
      <c r="X169" s="36">
        <v>42092</v>
      </c>
      <c r="Y169" s="38">
        <f t="shared" si="52"/>
        <v>-1.536027760767511E-2</v>
      </c>
      <c r="Z169" s="38">
        <f t="shared" si="52"/>
        <v>-6.4507418986021747E-3</v>
      </c>
      <c r="AA169" s="38">
        <f t="shared" si="52"/>
        <v>-1.9288329767136461E-4</v>
      </c>
      <c r="AB169" s="38">
        <f t="shared" si="52"/>
        <v>3.9548717274411338E-3</v>
      </c>
      <c r="AC169" s="38">
        <f t="shared" si="52"/>
        <v>1.373404308971268E-2</v>
      </c>
      <c r="AD169" s="38">
        <f t="shared" si="52"/>
        <v>2.5879230258796242E-3</v>
      </c>
      <c r="AE169" s="38">
        <f t="shared" si="52"/>
        <v>3.1049837311658561E-3</v>
      </c>
      <c r="AF169" s="38">
        <f t="shared" si="52"/>
        <v>6.2659789118613141E-4</v>
      </c>
      <c r="AG169" s="38">
        <f t="shared" si="52"/>
        <v>1.264058229291543E-3</v>
      </c>
      <c r="AH169" s="38">
        <f t="shared" si="52"/>
        <v>-1.415874954913931E-2</v>
      </c>
      <c r="AI169" s="38">
        <f t="shared" si="52"/>
        <v>2.2314092515664896E-3</v>
      </c>
      <c r="AJ169" s="28"/>
      <c r="AK169" s="36">
        <v>41574</v>
      </c>
      <c r="AL169" s="38">
        <f t="shared" si="53"/>
        <v>3.9974872937009742E-3</v>
      </c>
      <c r="AM169" s="38">
        <f t="shared" si="53"/>
        <v>2.322174230621421E-3</v>
      </c>
      <c r="AN169" s="38">
        <f t="shared" si="53"/>
        <v>-6.3523306790713718E-5</v>
      </c>
      <c r="AO169" s="38">
        <f t="shared" si="53"/>
        <v>-1.1629283434175801E-3</v>
      </c>
      <c r="AP169" s="38">
        <f t="shared" si="53"/>
        <v>2.601525382861684E-6</v>
      </c>
      <c r="AQ169" s="38">
        <f t="shared" si="53"/>
        <v>-7.5899710046056779E-4</v>
      </c>
      <c r="AR169" s="38">
        <f t="shared" si="53"/>
        <v>1.72523109999978E-3</v>
      </c>
      <c r="AS169" s="38">
        <f t="shared" si="53"/>
        <v>2.9368216785277119E-3</v>
      </c>
      <c r="AT169" s="38">
        <f t="shared" si="53"/>
        <v>2.0156563687865341E-3</v>
      </c>
      <c r="AU169" s="38">
        <f t="shared" si="53"/>
        <v>4.3589798949747183E-3</v>
      </c>
      <c r="AV169" s="38">
        <f t="shared" si="53"/>
        <v>6.7134340236552385E-4</v>
      </c>
    </row>
    <row r="170" spans="1:48" x14ac:dyDescent="0.35">
      <c r="A170" s="2">
        <v>40629</v>
      </c>
      <c r="B170" s="1">
        <v>3.1837388896983843E-2</v>
      </c>
      <c r="C170" s="1">
        <v>-7.0994147039820099E-3</v>
      </c>
      <c r="D170" s="1">
        <v>-8.048469188953189E-3</v>
      </c>
      <c r="E170" s="1">
        <v>-4.8282161698636186E-3</v>
      </c>
      <c r="F170" s="1">
        <v>-3.573151982324141E-3</v>
      </c>
      <c r="G170" s="1">
        <v>-8.5727267271962226E-5</v>
      </c>
      <c r="H170" s="1">
        <v>-1.872988246057306E-3</v>
      </c>
      <c r="I170" s="1">
        <v>1.477326145508107E-3</v>
      </c>
      <c r="J170" s="16">
        <f>HLOOKUP($J$2,'Weekly Returns (strats)'!$D$1:$F$751,'Weekly Returns (strats)'!$A169,FALSE)</f>
        <v>-1.66159628965068E-3</v>
      </c>
      <c r="K170" s="1">
        <f>SUMPRODUCT(B170:J170,'Weekly Analysis'!$C$47:$K$47)</f>
        <v>2.9878249230025009E-2</v>
      </c>
      <c r="L170" s="1">
        <f t="array" ref="L170">SUMPRODUCT(C170:J170,'Weekly Analysis'!$D$48:$K$48)</f>
        <v>-3.6384022386378254E-3</v>
      </c>
      <c r="N170" s="16">
        <f t="shared" si="40"/>
        <v>1.0660914901881122</v>
      </c>
      <c r="O170" s="11">
        <f>(N169-MAX(N$3:$N169))/MAX(N$3:$N169)</f>
        <v>-4.8482163864123948E-2</v>
      </c>
      <c r="P170" s="11">
        <f t="shared" si="45"/>
        <v>-4.3843099855549461E-3</v>
      </c>
      <c r="Q170" s="11">
        <f t="shared" si="49"/>
        <v>4.3201207166265743E-2</v>
      </c>
      <c r="S170" s="1">
        <f t="shared" si="41"/>
        <v>1.2525580231227837</v>
      </c>
      <c r="T170" s="11">
        <f>(S169-MAX($S$3:$S169))/MAX(S$3:$S169)</f>
        <v>-9.571942993272072E-4</v>
      </c>
      <c r="U170" s="38">
        <f t="shared" si="46"/>
        <v>-2.1759883597910479E-3</v>
      </c>
      <c r="V170" s="11">
        <f t="shared" si="42"/>
        <v>2.8805730343024472E-3</v>
      </c>
      <c r="W170" s="28"/>
      <c r="X170" s="36">
        <v>42113</v>
      </c>
      <c r="Y170" s="38">
        <f t="shared" si="52"/>
        <v>-4.1395325357160839E-3</v>
      </c>
      <c r="Z170" s="38">
        <f t="shared" si="52"/>
        <v>-1.998727792208888E-3</v>
      </c>
      <c r="AA170" s="38">
        <f t="shared" si="52"/>
        <v>-6.5471238758607608E-5</v>
      </c>
      <c r="AB170" s="38">
        <f t="shared" si="52"/>
        <v>1.626823325730165E-3</v>
      </c>
      <c r="AC170" s="38">
        <f t="shared" si="52"/>
        <v>4.5856238801816546E-3</v>
      </c>
      <c r="AD170" s="38">
        <f t="shared" si="52"/>
        <v>-1.435454065469854E-3</v>
      </c>
      <c r="AE170" s="38">
        <f t="shared" si="52"/>
        <v>8.0389931897251188E-4</v>
      </c>
      <c r="AF170" s="38">
        <f t="shared" si="52"/>
        <v>8.1967595943677196E-4</v>
      </c>
      <c r="AG170" s="38">
        <f t="shared" si="52"/>
        <v>1.111166061987001E-2</v>
      </c>
      <c r="AH170" s="38">
        <f t="shared" si="52"/>
        <v>-3.4262319665699509E-3</v>
      </c>
      <c r="AI170" s="38">
        <f t="shared" si="52"/>
        <v>1.3247010569856746E-3</v>
      </c>
      <c r="AJ170" s="28"/>
      <c r="AK170" s="36">
        <v>41595</v>
      </c>
      <c r="AL170" s="38">
        <f t="shared" si="53"/>
        <v>1.555504534496621E-2</v>
      </c>
      <c r="AM170" s="38">
        <f t="shared" si="53"/>
        <v>4.6622012717203454E-3</v>
      </c>
      <c r="AN170" s="38">
        <f t="shared" si="53"/>
        <v>-9.3966290264480001E-5</v>
      </c>
      <c r="AO170" s="38">
        <f t="shared" si="53"/>
        <v>-2.2220386290963119E-3</v>
      </c>
      <c r="AP170" s="38">
        <f t="shared" si="53"/>
        <v>-1.4783981943170879E-3</v>
      </c>
      <c r="AQ170" s="38">
        <f t="shared" si="53"/>
        <v>3.3374695135002241E-4</v>
      </c>
      <c r="AR170" s="38">
        <f t="shared" si="53"/>
        <v>-5.851259012424892E-4</v>
      </c>
      <c r="AS170" s="38">
        <f t="shared" si="53"/>
        <v>2.7616396815135502E-3</v>
      </c>
      <c r="AT170" s="38">
        <f t="shared" si="53"/>
        <v>-1.250062622590753E-3</v>
      </c>
      <c r="AU170" s="38">
        <f t="shared" si="53"/>
        <v>1.5798766916638049E-2</v>
      </c>
      <c r="AV170" s="38">
        <f t="shared" si="53"/>
        <v>4.5262577596198858E-4</v>
      </c>
    </row>
    <row r="171" spans="1:48" x14ac:dyDescent="0.35">
      <c r="A171" s="2">
        <v>40636</v>
      </c>
      <c r="B171" s="1">
        <v>1.6168890771729009E-2</v>
      </c>
      <c r="C171" s="1">
        <v>-1.226288906848283E-3</v>
      </c>
      <c r="D171" s="1">
        <v>-4.844694797322413E-4</v>
      </c>
      <c r="E171" s="1">
        <v>-2.7630001498575312E-3</v>
      </c>
      <c r="F171" s="1">
        <v>5.6094757312810887E-3</v>
      </c>
      <c r="G171" s="1">
        <v>4.1152616191819652E-4</v>
      </c>
      <c r="H171" s="1">
        <v>7.2377402042489436E-4</v>
      </c>
      <c r="I171" s="1">
        <v>6.818418924851688E-3</v>
      </c>
      <c r="J171" s="16">
        <f>HLOOKUP($J$2,'Weekly Returns (strats)'!$D$1:$F$751,'Weekly Returns (strats)'!$A170,FALSE)</f>
        <v>-3.8047945492869489E-4</v>
      </c>
      <c r="K171" s="1">
        <f>SUMPRODUCT(B171:J171,'Weekly Analysis'!$C$47:$K$47)</f>
        <v>1.6802371440138377E-2</v>
      </c>
      <c r="L171" s="1">
        <f t="array" ref="L171">SUMPRODUCT(C171:J171,'Weekly Analysis'!$D$48:$K$48)</f>
        <v>1.1764640984745331E-3</v>
      </c>
      <c r="N171" s="16">
        <f t="shared" si="40"/>
        <v>1.0840043553954235</v>
      </c>
      <c r="O171" s="11">
        <f>(N170-MAX(N$3:$N170))/MAX(N$3:$N170)</f>
        <v>-2.0052476809242256E-2</v>
      </c>
      <c r="P171" s="11">
        <f t="shared" si="45"/>
        <v>2.8578614789189771E-3</v>
      </c>
      <c r="Q171" s="11">
        <f t="shared" si="49"/>
        <v>5.1548488205416687E-2</v>
      </c>
      <c r="S171" s="1">
        <f t="shared" si="41"/>
        <v>1.254031612668244</v>
      </c>
      <c r="T171" s="11">
        <f>(S170-MAX($S$3:$S170))/MAX(S$3:$S170)</f>
        <v>-4.5921138800835851E-3</v>
      </c>
      <c r="U171" s="38">
        <f t="shared" si="46"/>
        <v>-6.6505400887906241E-4</v>
      </c>
      <c r="V171" s="11">
        <f t="shared" si="42"/>
        <v>1.7724544543382681E-3</v>
      </c>
      <c r="W171" s="28"/>
      <c r="X171" s="36">
        <v>42127</v>
      </c>
      <c r="Y171" s="38">
        <f t="shared" si="52"/>
        <v>-7.2701922119309259E-3</v>
      </c>
      <c r="Z171" s="38">
        <f t="shared" si="52"/>
        <v>-4.4748010638286928E-3</v>
      </c>
      <c r="AA171" s="38">
        <f t="shared" si="52"/>
        <v>-3.1090544551132249E-4</v>
      </c>
      <c r="AB171" s="38">
        <f t="shared" si="52"/>
        <v>3.0931275821433069E-4</v>
      </c>
      <c r="AC171" s="38">
        <f t="shared" si="52"/>
        <v>-1.161157569373098E-2</v>
      </c>
      <c r="AD171" s="38">
        <f t="shared" si="52"/>
        <v>1.7822958611128929E-3</v>
      </c>
      <c r="AE171" s="38">
        <f t="shared" si="52"/>
        <v>2.255335530454428E-3</v>
      </c>
      <c r="AF171" s="38">
        <f t="shared" si="52"/>
        <v>-1.8246475077488E-4</v>
      </c>
      <c r="AG171" s="38">
        <f t="shared" si="52"/>
        <v>6.8642550215247677E-3</v>
      </c>
      <c r="AH171" s="38">
        <f t="shared" si="52"/>
        <v>-8.0832616967401929E-3</v>
      </c>
      <c r="AI171" s="38">
        <f t="shared" si="52"/>
        <v>-1.5099861860743556E-3</v>
      </c>
      <c r="AJ171" s="28"/>
      <c r="AK171" s="36">
        <v>41602</v>
      </c>
      <c r="AL171" s="38">
        <f t="shared" si="53"/>
        <v>1.6955858249023681E-3</v>
      </c>
      <c r="AM171" s="38">
        <f t="shared" si="53"/>
        <v>-1.6371060582368591E-3</v>
      </c>
      <c r="AN171" s="38">
        <f t="shared" si="53"/>
        <v>-1.226151575605128E-4</v>
      </c>
      <c r="AO171" s="38">
        <f t="shared" si="53"/>
        <v>-1.224452222155725E-3</v>
      </c>
      <c r="AP171" s="38">
        <f t="shared" si="53"/>
        <v>-8.7771931280214975E-4</v>
      </c>
      <c r="AQ171" s="38">
        <f t="shared" si="53"/>
        <v>8.0414734716893754E-4</v>
      </c>
      <c r="AR171" s="38">
        <f t="shared" si="53"/>
        <v>-1.7371792327386391E-3</v>
      </c>
      <c r="AS171" s="38">
        <f t="shared" si="53"/>
        <v>1.386553346041097E-3</v>
      </c>
      <c r="AT171" s="38">
        <f t="shared" si="53"/>
        <v>-4.5476562305424301E-4</v>
      </c>
      <c r="AU171" s="38">
        <f t="shared" si="53"/>
        <v>1.5137763274679741E-3</v>
      </c>
      <c r="AV171" s="38">
        <f t="shared" si="53"/>
        <v>-3.3764620952101738E-4</v>
      </c>
    </row>
    <row r="172" spans="1:48" x14ac:dyDescent="0.35">
      <c r="A172" s="2">
        <v>40643</v>
      </c>
      <c r="B172" s="1">
        <v>9.3802112284604444E-3</v>
      </c>
      <c r="C172" s="1">
        <v>1.75585662010147E-3</v>
      </c>
      <c r="D172" s="1">
        <v>-1.3274784546746241E-4</v>
      </c>
      <c r="E172" s="1">
        <v>6.8561982850123826E-4</v>
      </c>
      <c r="F172" s="1">
        <v>1.124347101972919E-2</v>
      </c>
      <c r="G172" s="1">
        <v>4.6277648752668382E-4</v>
      </c>
      <c r="H172" s="1">
        <v>-3.5673844718941972E-4</v>
      </c>
      <c r="I172" s="1">
        <v>7.2403263917621974E-3</v>
      </c>
      <c r="J172" s="16">
        <f>HLOOKUP($J$2,'Weekly Returns (strats)'!$D$1:$F$751,'Weekly Returns (strats)'!$A171,FALSE)</f>
        <v>-9.1846619726754231E-4</v>
      </c>
      <c r="K172" s="1">
        <f>SUMPRODUCT(B172:J172,'Weekly Analysis'!$C$47:$K$47)</f>
        <v>1.0970495676949318E-2</v>
      </c>
      <c r="L172" s="1">
        <f t="array" ref="L172">SUMPRODUCT(C172:J172,'Weekly Analysis'!$D$48:$K$48)</f>
        <v>2.9533854043364751E-3</v>
      </c>
      <c r="N172" s="16">
        <f t="shared" si="40"/>
        <v>1.0958964204900834</v>
      </c>
      <c r="O172" s="11">
        <f>(N171-MAX(N$3:$N171))/MAX(N$3:$N171)</f>
        <v>-3.5870345327475473E-3</v>
      </c>
      <c r="P172" s="11">
        <f t="shared" si="45"/>
        <v>3.7627873476068441E-2</v>
      </c>
      <c r="Q172" s="11">
        <f t="shared" si="49"/>
        <v>6.3349815045323776E-2</v>
      </c>
      <c r="S172" s="1">
        <f t="shared" si="41"/>
        <v>1.2577352513296749</v>
      </c>
      <c r="T172" s="11">
        <f>(S171-MAX($S$3:$S171))/MAX(S$3:$S171)</f>
        <v>-3.4210522387250007E-3</v>
      </c>
      <c r="U172" s="38">
        <f t="shared" si="46"/>
        <v>-4.777705201378657E-4</v>
      </c>
      <c r="V172" s="11">
        <f t="shared" si="42"/>
        <v>6.2886511272979284E-3</v>
      </c>
      <c r="W172" s="28"/>
      <c r="X172" s="36">
        <v>42148</v>
      </c>
      <c r="Y172" s="38">
        <f t="shared" si="52"/>
        <v>-1.7358527996825801E-3</v>
      </c>
      <c r="Z172" s="38">
        <f t="shared" si="52"/>
        <v>-6.6639359252560482E-3</v>
      </c>
      <c r="AA172" s="38">
        <f t="shared" si="52"/>
        <v>-1.497467289577891E-4</v>
      </c>
      <c r="AB172" s="38">
        <f t="shared" si="52"/>
        <v>-1.493335053744604E-3</v>
      </c>
      <c r="AC172" s="38">
        <f t="shared" si="52"/>
        <v>2.346449514577598E-3</v>
      </c>
      <c r="AD172" s="38">
        <f t="shared" si="52"/>
        <v>-1.48621720358677E-3</v>
      </c>
      <c r="AE172" s="38">
        <f t="shared" si="52"/>
        <v>7.0398870614396536E-4</v>
      </c>
      <c r="AF172" s="38">
        <f t="shared" si="52"/>
        <v>2.7731751389885591E-3</v>
      </c>
      <c r="AG172" s="38">
        <f t="shared" si="52"/>
        <v>-6.4177131617314531E-3</v>
      </c>
      <c r="AH172" s="38">
        <f t="shared" si="52"/>
        <v>-2.3315379031093675E-3</v>
      </c>
      <c r="AI172" s="38">
        <f t="shared" si="52"/>
        <v>-1.1062723349354626E-3</v>
      </c>
      <c r="AJ172" s="28"/>
      <c r="AK172" s="36">
        <v>41609</v>
      </c>
      <c r="AL172" s="38">
        <f t="shared" si="53"/>
        <v>4.0625176324549086E-3</v>
      </c>
      <c r="AM172" s="38">
        <f t="shared" si="53"/>
        <v>8.1989528465609141E-4</v>
      </c>
      <c r="AN172" s="38">
        <f t="shared" si="53"/>
        <v>1.0741330850772E-5</v>
      </c>
      <c r="AO172" s="38">
        <f t="shared" si="53"/>
        <v>-1.8425796222298901E-4</v>
      </c>
      <c r="AP172" s="38">
        <f t="shared" si="53"/>
        <v>-2.131053451446074E-3</v>
      </c>
      <c r="AQ172" s="38">
        <f t="shared" si="53"/>
        <v>-6.9237870550853398E-4</v>
      </c>
      <c r="AR172" s="38">
        <f t="shared" si="53"/>
        <v>3.0442667448626892E-4</v>
      </c>
      <c r="AS172" s="38">
        <f t="shared" si="53"/>
        <v>4.2984299279653637E-3</v>
      </c>
      <c r="AT172" s="38">
        <f t="shared" si="53"/>
        <v>3.8079216108366509E-4</v>
      </c>
      <c r="AU172" s="38">
        <f t="shared" si="53"/>
        <v>4.2464072098526559E-3</v>
      </c>
      <c r="AV172" s="38">
        <f t="shared" si="53"/>
        <v>3.4150921516724604E-4</v>
      </c>
    </row>
    <row r="173" spans="1:48" x14ac:dyDescent="0.35">
      <c r="A173" s="2">
        <v>40650</v>
      </c>
      <c r="B173" s="1">
        <v>-1.101397397948667E-2</v>
      </c>
      <c r="C173" s="1">
        <v>-3.4273894516577701E-3</v>
      </c>
      <c r="D173" s="1">
        <v>-4.8476865616886577E-4</v>
      </c>
      <c r="E173" s="1">
        <v>9.9487545285636969E-4</v>
      </c>
      <c r="F173" s="1">
        <v>7.6749339389533557E-4</v>
      </c>
      <c r="G173" s="1">
        <v>2.8610342553172519E-3</v>
      </c>
      <c r="H173" s="1">
        <v>1.794105918594191E-3</v>
      </c>
      <c r="I173" s="1">
        <v>7.4545704795139223E-3</v>
      </c>
      <c r="J173" s="16">
        <f>HLOOKUP($J$2,'Weekly Returns (strats)'!$D$1:$F$751,'Weekly Returns (strats)'!$A172,FALSE)</f>
        <v>1.022725092187482E-3</v>
      </c>
      <c r="K173" s="1">
        <f>SUMPRODUCT(B173:J173,'Weekly Analysis'!$C$47:$K$47)</f>
        <v>-1.0321319184451569E-2</v>
      </c>
      <c r="L173" s="1">
        <f t="array" ref="L173">SUMPRODUCT(C173:J173,'Weekly Analysis'!$D$48:$K$48)</f>
        <v>1.2863589050651878E-3</v>
      </c>
      <c r="N173" s="16">
        <f t="shared" si="40"/>
        <v>1.0845853237411074</v>
      </c>
      <c r="O173" s="11">
        <f>(N172-MAX(N$3:$N172))/MAX(N$3:$N172)</f>
        <v>0</v>
      </c>
      <c r="P173" s="11">
        <f t="shared" si="45"/>
        <v>4.7743879990992166E-2</v>
      </c>
      <c r="Q173" s="11">
        <f t="shared" si="49"/>
        <v>3.0757377497767635E-2</v>
      </c>
      <c r="S173" s="1">
        <f t="shared" si="41"/>
        <v>1.2593531502704371</v>
      </c>
      <c r="T173" s="11">
        <f>(S172-MAX($S$3:$S172))/MAX(S$3:$S172)</f>
        <v>-4.7777052013789638E-4</v>
      </c>
      <c r="U173" s="38">
        <f t="shared" si="46"/>
        <v>1.7668593275672606E-3</v>
      </c>
      <c r="V173" s="11">
        <f t="shared" si="42"/>
        <v>6.1535752872121652E-3</v>
      </c>
      <c r="W173" s="28"/>
      <c r="X173" s="36">
        <v>42155</v>
      </c>
      <c r="Y173" s="38">
        <f t="shared" ref="Y173:AI182" si="54">VLOOKUP($X173,$A$3:$L$751,Y$1,FALSE)</f>
        <v>-1.510333863275037E-2</v>
      </c>
      <c r="Z173" s="38">
        <f t="shared" si="54"/>
        <v>-1.7161892416253099E-3</v>
      </c>
      <c r="AA173" s="38">
        <f t="shared" si="54"/>
        <v>-1.2817714515783729E-4</v>
      </c>
      <c r="AB173" s="38">
        <f t="shared" si="54"/>
        <v>1.620838525662194E-3</v>
      </c>
      <c r="AC173" s="38">
        <f t="shared" si="54"/>
        <v>6.5086436872049415E-4</v>
      </c>
      <c r="AD173" s="38">
        <f t="shared" si="54"/>
        <v>-1.1724499214208479E-3</v>
      </c>
      <c r="AE173" s="38">
        <f t="shared" si="54"/>
        <v>-5.0651528738288043E-5</v>
      </c>
      <c r="AF173" s="38">
        <f t="shared" si="54"/>
        <v>-3.6025280590068491E-3</v>
      </c>
      <c r="AG173" s="38">
        <f t="shared" si="54"/>
        <v>9.8657276051687948E-3</v>
      </c>
      <c r="AH173" s="38">
        <f t="shared" si="54"/>
        <v>-1.5061760543420968E-2</v>
      </c>
      <c r="AI173" s="38">
        <f t="shared" si="54"/>
        <v>7.7216451611744272E-5</v>
      </c>
      <c r="AJ173" s="28"/>
      <c r="AK173" s="36">
        <v>41630</v>
      </c>
      <c r="AL173" s="38">
        <f t="shared" ref="AL173:AV182" si="55">VLOOKUP($AK173,$A$3:$L$751,AL$1,FALSE)</f>
        <v>2.1722846441947441E-2</v>
      </c>
      <c r="AM173" s="38">
        <f t="shared" si="55"/>
        <v>5.5982658257653917E-3</v>
      </c>
      <c r="AN173" s="38">
        <f t="shared" si="55"/>
        <v>-1.3998056024443479E-3</v>
      </c>
      <c r="AO173" s="38">
        <f t="shared" si="55"/>
        <v>-6.4578520173744769E-3</v>
      </c>
      <c r="AP173" s="38">
        <f t="shared" si="55"/>
        <v>1.261585162695667E-3</v>
      </c>
      <c r="AQ173" s="38">
        <f t="shared" si="55"/>
        <v>1.768308830438992E-3</v>
      </c>
      <c r="AR173" s="38">
        <f t="shared" si="55"/>
        <v>-4.918402759428453E-3</v>
      </c>
      <c r="AS173" s="38">
        <f t="shared" si="55"/>
        <v>2.7905902831211189E-3</v>
      </c>
      <c r="AT173" s="38">
        <f t="shared" si="55"/>
        <v>1.761727694934212E-3</v>
      </c>
      <c r="AU173" s="38">
        <f t="shared" si="55"/>
        <v>2.1943031383424457E-2</v>
      </c>
      <c r="AV173" s="38">
        <f t="shared" si="55"/>
        <v>4.0891489131446437E-4</v>
      </c>
    </row>
    <row r="174" spans="1:48" x14ac:dyDescent="0.35">
      <c r="A174" s="2">
        <v>40657</v>
      </c>
      <c r="B174" s="1">
        <v>1.823623581819445E-2</v>
      </c>
      <c r="C174" s="1">
        <v>-3.239061004159272E-3</v>
      </c>
      <c r="D174" s="1">
        <v>-1.2339195033562731E-3</v>
      </c>
      <c r="E174" s="1">
        <v>-2.3159434422233009E-3</v>
      </c>
      <c r="F174" s="1">
        <v>-2.5662223146876492E-3</v>
      </c>
      <c r="G174" s="1">
        <v>-1.964552637198413E-3</v>
      </c>
      <c r="H174" s="1">
        <v>-2.0007250013953651E-4</v>
      </c>
      <c r="I174" s="1">
        <v>-2.423247400397011E-3</v>
      </c>
      <c r="J174" s="16">
        <f>HLOOKUP($J$2,'Weekly Returns (strats)'!$D$1:$F$751,'Weekly Returns (strats)'!$A173,FALSE)</f>
        <v>1.2560252307514119E-4</v>
      </c>
      <c r="K174" s="1">
        <f>SUMPRODUCT(B174:J174,'Weekly Analysis'!$C$47:$K$47)</f>
        <v>1.7156340199628427E-2</v>
      </c>
      <c r="L174" s="1">
        <f t="array" ref="L174">SUMPRODUCT(C174:J174,'Weekly Analysis'!$D$48:$K$48)</f>
        <v>-2.0055204344797575E-3</v>
      </c>
      <c r="N174" s="16">
        <f t="shared" si="40"/>
        <v>1.1031928385307339</v>
      </c>
      <c r="O174" s="11">
        <f>(N173-MAX(N$3:$N173))/MAX(N$3:$N173)</f>
        <v>-1.0321319184451488E-2</v>
      </c>
      <c r="P174" s="11">
        <f t="shared" si="45"/>
        <v>3.480127989397519E-2</v>
      </c>
      <c r="Q174" s="11">
        <f t="shared" si="49"/>
        <v>5.5942468189252192E-2</v>
      </c>
      <c r="S174" s="1">
        <f t="shared" si="41"/>
        <v>1.2568274917933433</v>
      </c>
      <c r="T174" s="11">
        <f>(S173-MAX($S$3:$S173))/MAX(S$3:$S173)</f>
        <v>0</v>
      </c>
      <c r="U174" s="38">
        <f t="shared" si="46"/>
        <v>3.4085995153463333E-3</v>
      </c>
      <c r="V174" s="11">
        <f t="shared" si="42"/>
        <v>4.7154062471232994E-3</v>
      </c>
      <c r="W174" s="28"/>
      <c r="X174" s="36">
        <v>42162</v>
      </c>
      <c r="Y174" s="38">
        <f t="shared" si="54"/>
        <v>-1.14003228410009E-2</v>
      </c>
      <c r="Z174" s="38">
        <f t="shared" si="54"/>
        <v>-1.8528744359409539E-3</v>
      </c>
      <c r="AA174" s="38">
        <f t="shared" si="54"/>
        <v>-2.1986781236382761E-5</v>
      </c>
      <c r="AB174" s="38">
        <f t="shared" si="54"/>
        <v>1.1794322284692791E-3</v>
      </c>
      <c r="AC174" s="38">
        <f t="shared" si="54"/>
        <v>2.6569596079700449E-3</v>
      </c>
      <c r="AD174" s="38">
        <f t="shared" si="54"/>
        <v>8.0752580752596614E-4</v>
      </c>
      <c r="AE174" s="38">
        <f t="shared" si="54"/>
        <v>1.7854004894062301E-3</v>
      </c>
      <c r="AF174" s="38">
        <f t="shared" si="54"/>
        <v>4.7514521230898046E-3</v>
      </c>
      <c r="AG174" s="38">
        <f t="shared" si="54"/>
        <v>2.0645991721248702E-3</v>
      </c>
      <c r="AH174" s="38">
        <f t="shared" si="54"/>
        <v>-1.0708502720771465E-2</v>
      </c>
      <c r="AI174" s="38">
        <f t="shared" si="54"/>
        <v>1.2848087947118078E-3</v>
      </c>
      <c r="AJ174" s="28"/>
      <c r="AK174" s="36">
        <v>41637</v>
      </c>
      <c r="AL174" s="38">
        <f t="shared" si="55"/>
        <v>1.6467403564177859E-2</v>
      </c>
      <c r="AM174" s="38">
        <f t="shared" si="55"/>
        <v>-2.7877498606125868E-3</v>
      </c>
      <c r="AN174" s="38">
        <f t="shared" si="55"/>
        <v>-1.873206337712485E-4</v>
      </c>
      <c r="AO174" s="38">
        <f t="shared" si="55"/>
        <v>-1.9874251933691411E-3</v>
      </c>
      <c r="AP174" s="38">
        <f t="shared" si="55"/>
        <v>6.5524000514954554E-3</v>
      </c>
      <c r="AQ174" s="38">
        <f t="shared" si="55"/>
        <v>-2.5497151823173909E-3</v>
      </c>
      <c r="AR174" s="38">
        <f t="shared" si="55"/>
        <v>-1.7781520963574551E-3</v>
      </c>
      <c r="AS174" s="38">
        <f t="shared" si="55"/>
        <v>1.1972186996644929E-3</v>
      </c>
      <c r="AT174" s="38">
        <f t="shared" si="55"/>
        <v>-2.4029254027306819E-3</v>
      </c>
      <c r="AU174" s="38">
        <f t="shared" si="55"/>
        <v>1.6355447948577247E-2</v>
      </c>
      <c r="AV174" s="38">
        <f t="shared" si="55"/>
        <v>-2.0791757182970515E-4</v>
      </c>
    </row>
    <row r="175" spans="1:48" x14ac:dyDescent="0.35">
      <c r="A175" s="2">
        <v>40664</v>
      </c>
      <c r="B175" s="1">
        <v>1.790963155376302E-2</v>
      </c>
      <c r="C175" s="1">
        <v>-1.4023363528969929E-4</v>
      </c>
      <c r="D175" s="1">
        <v>-3.6485844454803301E-4</v>
      </c>
      <c r="E175" s="1">
        <v>-3.5148724214086879E-3</v>
      </c>
      <c r="F175" s="1">
        <v>4.1480303401116528E-3</v>
      </c>
      <c r="G175" s="1">
        <v>-1.685994265907764E-3</v>
      </c>
      <c r="H175" s="1">
        <v>-2.715115748019969E-3</v>
      </c>
      <c r="I175" s="1">
        <v>1.6009448395013499E-3</v>
      </c>
      <c r="J175" s="16">
        <f>HLOOKUP($J$2,'Weekly Returns (strats)'!$D$1:$F$751,'Weekly Returns (strats)'!$A174,FALSE)</f>
        <v>3.6707896985719302E-3</v>
      </c>
      <c r="K175" s="1">
        <f>SUMPRODUCT(B175:J175,'Weekly Analysis'!$C$47:$K$47)</f>
        <v>1.7994894454809389E-2</v>
      </c>
      <c r="L175" s="1">
        <f t="array" ref="L175">SUMPRODUCT(C175:J175,'Weekly Analysis'!$D$48:$K$48)</f>
        <v>1.583453876575404E-4</v>
      </c>
      <c r="N175" s="16">
        <f t="shared" si="40"/>
        <v>1.123044677223396</v>
      </c>
      <c r="O175" s="11">
        <f>(N174-MAX(N$3:$N174))/MAX(N$3:$N174)</f>
        <v>0</v>
      </c>
      <c r="P175" s="11">
        <f t="shared" si="45"/>
        <v>3.6014912332830384E-2</v>
      </c>
      <c r="Q175" s="11">
        <f t="shared" si="49"/>
        <v>7.5160904569814946E-2</v>
      </c>
      <c r="S175" s="1">
        <f t="shared" si="41"/>
        <v>1.25702650462975</v>
      </c>
      <c r="T175" s="11">
        <f>(S174-MAX($S$3:$S174))/MAX(S$3:$S174)</f>
        <v>-2.0055204344797831E-3</v>
      </c>
      <c r="U175" s="38">
        <f t="shared" si="46"/>
        <v>2.3882108961619242E-3</v>
      </c>
      <c r="V175" s="11">
        <f t="shared" si="42"/>
        <v>2.8366605591585436E-3</v>
      </c>
      <c r="W175" s="28"/>
      <c r="X175" s="36">
        <v>42190</v>
      </c>
      <c r="Y175" s="38">
        <f t="shared" si="54"/>
        <v>-1.512010113780027E-2</v>
      </c>
      <c r="Z175" s="38">
        <f t="shared" si="54"/>
        <v>2.6645036653278891E-3</v>
      </c>
      <c r="AA175" s="38">
        <f t="shared" si="54"/>
        <v>-1.215448373799332E-3</v>
      </c>
      <c r="AB175" s="38">
        <f t="shared" si="54"/>
        <v>4.2670013672143634E-3</v>
      </c>
      <c r="AC175" s="38">
        <f t="shared" si="54"/>
        <v>-6.3698622939308046E-3</v>
      </c>
      <c r="AD175" s="38">
        <f t="shared" si="54"/>
        <v>-2.162008748205269E-3</v>
      </c>
      <c r="AE175" s="38">
        <f t="shared" si="54"/>
        <v>-1.7346470027631571E-3</v>
      </c>
      <c r="AF175" s="38">
        <f t="shared" si="54"/>
        <v>9.2959667010448221E-3</v>
      </c>
      <c r="AG175" s="38">
        <f t="shared" si="54"/>
        <v>1.5706214306004499E-2</v>
      </c>
      <c r="AH175" s="38">
        <f t="shared" si="54"/>
        <v>-1.4074275320376169E-2</v>
      </c>
      <c r="AI175" s="38">
        <f t="shared" si="54"/>
        <v>1.9422479466447563E-3</v>
      </c>
      <c r="AJ175" s="28"/>
      <c r="AK175" s="36">
        <v>41651</v>
      </c>
      <c r="AL175" s="38">
        <f t="shared" si="55"/>
        <v>4.0752526098364328E-3</v>
      </c>
      <c r="AM175" s="38">
        <f t="shared" si="55"/>
        <v>-3.8846697819905351E-3</v>
      </c>
      <c r="AN175" s="38">
        <f t="shared" si="55"/>
        <v>-2.2007870839346741E-4</v>
      </c>
      <c r="AO175" s="38">
        <f t="shared" si="55"/>
        <v>-2.3444007665548439E-3</v>
      </c>
      <c r="AP175" s="38">
        <f t="shared" si="55"/>
        <v>-1.393913628019486E-2</v>
      </c>
      <c r="AQ175" s="38">
        <f t="shared" si="55"/>
        <v>1.404181721663678E-3</v>
      </c>
      <c r="AR175" s="38">
        <f t="shared" si="55"/>
        <v>6.193658819486636E-5</v>
      </c>
      <c r="AS175" s="38">
        <f t="shared" si="55"/>
        <v>3.659863465635738E-3</v>
      </c>
      <c r="AT175" s="38">
        <f t="shared" si="55"/>
        <v>-1.208153563833414E-3</v>
      </c>
      <c r="AU175" s="38">
        <f t="shared" si="55"/>
        <v>2.8469562512363836E-3</v>
      </c>
      <c r="AV175" s="38">
        <f t="shared" si="55"/>
        <v>-2.2811218088286639E-3</v>
      </c>
    </row>
    <row r="176" spans="1:48" x14ac:dyDescent="0.35">
      <c r="A176" s="2">
        <v>40671</v>
      </c>
      <c r="B176" s="1">
        <v>-2.1623799610502981E-2</v>
      </c>
      <c r="C176" s="1">
        <v>-9.1416901431184971E-4</v>
      </c>
      <c r="D176" s="1">
        <v>-4.5864653756877432E-4</v>
      </c>
      <c r="E176" s="1">
        <v>3.017985306184023E-3</v>
      </c>
      <c r="F176" s="1">
        <v>-4.1518242303315907E-3</v>
      </c>
      <c r="G176" s="1">
        <v>1.4659488375283749E-3</v>
      </c>
      <c r="H176" s="1">
        <v>1.8667425482377101E-4</v>
      </c>
      <c r="I176" s="1">
        <v>-1.4580818770434381E-3</v>
      </c>
      <c r="J176" s="16">
        <f>HLOOKUP($J$2,'Weekly Returns (strats)'!$D$1:$F$751,'Weekly Returns (strats)'!$A175,FALSE)</f>
        <v>-3.7303849746106449E-4</v>
      </c>
      <c r="K176" s="1">
        <f>SUMPRODUCT(B176:J176,'Weekly Analysis'!$C$47:$K$47)</f>
        <v>-2.1835591905499909E-2</v>
      </c>
      <c r="L176" s="1">
        <f t="array" ref="L176">SUMPRODUCT(C176:J176,'Weekly Analysis'!$D$48:$K$48)</f>
        <v>-3.9332854785143395E-4</v>
      </c>
      <c r="N176" s="16">
        <f t="shared" si="40"/>
        <v>1.098522331959902</v>
      </c>
      <c r="O176" s="11">
        <f>(N175-MAX(N$3:$N175))/MAX(N$3:$N175)</f>
        <v>0</v>
      </c>
      <c r="P176" s="11">
        <f t="shared" si="45"/>
        <v>2.3961310765521215E-3</v>
      </c>
      <c r="Q176" s="11">
        <f t="shared" si="49"/>
        <v>2.9836350506568632E-2</v>
      </c>
      <c r="S176" s="1">
        <f t="shared" si="41"/>
        <v>1.2565320802200732</v>
      </c>
      <c r="T176" s="11">
        <f>(S175-MAX($S$3:$S175))/MAX(S$3:$S175)</f>
        <v>-1.8474926117329007E-3</v>
      </c>
      <c r="U176" s="38">
        <f t="shared" si="46"/>
        <v>-9.5661714842587564E-4</v>
      </c>
      <c r="V176" s="11">
        <f t="shared" si="42"/>
        <v>7.9531702767199342E-4</v>
      </c>
      <c r="W176" s="28"/>
      <c r="X176" s="36">
        <v>42197</v>
      </c>
      <c r="Y176" s="38">
        <f t="shared" si="54"/>
        <v>-6.0587389607721356E-3</v>
      </c>
      <c r="Z176" s="38">
        <f t="shared" si="54"/>
        <v>7.2307130244175788E-4</v>
      </c>
      <c r="AA176" s="38">
        <f t="shared" si="54"/>
        <v>-1.002824820485692E-3</v>
      </c>
      <c r="AB176" s="38">
        <f t="shared" si="54"/>
        <v>9.4605501035749384E-4</v>
      </c>
      <c r="AC176" s="38">
        <f t="shared" si="54"/>
        <v>4.046565673980396E-3</v>
      </c>
      <c r="AD176" s="38">
        <f t="shared" si="54"/>
        <v>2.902866894769041E-3</v>
      </c>
      <c r="AE176" s="38">
        <f t="shared" si="54"/>
        <v>2.4744345888867429E-3</v>
      </c>
      <c r="AF176" s="38">
        <f t="shared" si="54"/>
        <v>9.2047275063711353E-4</v>
      </c>
      <c r="AG176" s="38">
        <f t="shared" si="54"/>
        <v>-3.0644733991613833E-5</v>
      </c>
      <c r="AH176" s="38">
        <f t="shared" si="54"/>
        <v>-5.374986123325631E-3</v>
      </c>
      <c r="AI176" s="38">
        <f t="shared" si="54"/>
        <v>1.2698266981149378E-3</v>
      </c>
      <c r="AJ176" s="28"/>
      <c r="AK176" s="36">
        <v>41658</v>
      </c>
      <c r="AL176" s="38">
        <f t="shared" si="55"/>
        <v>1.556766373846274E-3</v>
      </c>
      <c r="AM176" s="38">
        <f t="shared" si="55"/>
        <v>1.5309382842487731E-3</v>
      </c>
      <c r="AN176" s="38">
        <f t="shared" si="55"/>
        <v>-1.089427819693789E-4</v>
      </c>
      <c r="AO176" s="38">
        <f t="shared" si="55"/>
        <v>-2.2373686562748851E-4</v>
      </c>
      <c r="AP176" s="38">
        <f t="shared" si="55"/>
        <v>-1.1187030791355631E-3</v>
      </c>
      <c r="AQ176" s="38">
        <f t="shared" si="55"/>
        <v>-3.1720788659174159E-3</v>
      </c>
      <c r="AR176" s="38">
        <f t="shared" si="55"/>
        <v>2.424135506359892E-3</v>
      </c>
      <c r="AS176" s="38">
        <f t="shared" si="55"/>
        <v>-1.903351364874184E-3</v>
      </c>
      <c r="AT176" s="38">
        <f t="shared" si="55"/>
        <v>1.693992599905547E-3</v>
      </c>
      <c r="AU176" s="38">
        <f t="shared" si="55"/>
        <v>1.2821448205982081E-3</v>
      </c>
      <c r="AV176" s="38">
        <f t="shared" si="55"/>
        <v>-5.1001145603212221E-4</v>
      </c>
    </row>
    <row r="177" spans="1:48" x14ac:dyDescent="0.35">
      <c r="A177" s="2">
        <v>40678</v>
      </c>
      <c r="B177" s="1">
        <v>-1.1394055872057111E-2</v>
      </c>
      <c r="C177" s="1">
        <v>-3.8428210447221112E-3</v>
      </c>
      <c r="D177" s="1">
        <v>-4.3696495873779551E-4</v>
      </c>
      <c r="E177" s="1">
        <v>3.7611305958584751E-5</v>
      </c>
      <c r="F177" s="1">
        <v>6.3369320244906716E-3</v>
      </c>
      <c r="G177" s="1">
        <v>2.25134609952149E-3</v>
      </c>
      <c r="H177" s="1">
        <v>1.111448196027265E-4</v>
      </c>
      <c r="I177" s="1">
        <v>1.864416332471031E-3</v>
      </c>
      <c r="J177" s="16">
        <f>HLOOKUP($J$2,'Weekly Returns (strats)'!$D$1:$F$751,'Weekly Returns (strats)'!$A176,FALSE)</f>
        <v>-6.372884406027346E-4</v>
      </c>
      <c r="K177" s="1">
        <f>SUMPRODUCT(B177:J177,'Weekly Analysis'!$C$47:$K$47)</f>
        <v>-1.0947100448680438E-2</v>
      </c>
      <c r="L177" s="1">
        <f t="array" ref="L177">SUMPRODUCT(C177:J177,'Weekly Analysis'!$D$48:$K$48)</f>
        <v>8.3006007198524793E-4</v>
      </c>
      <c r="N177" s="16">
        <f t="shared" si="40"/>
        <v>1.0864966976468182</v>
      </c>
      <c r="O177" s="11">
        <f>(N176-MAX(N$3:$N176))/MAX(N$3:$N176)</f>
        <v>-2.1835591905499916E-2</v>
      </c>
      <c r="P177" s="11">
        <f t="shared" si="45"/>
        <v>1.762308472991192E-3</v>
      </c>
      <c r="Q177" s="11">
        <f t="shared" si="49"/>
        <v>1.7921181019871835E-2</v>
      </c>
      <c r="S177" s="1">
        <f t="shared" si="41"/>
        <v>1.2575750773290326</v>
      </c>
      <c r="T177" s="11">
        <f>(S176-MAX($S$3:$S176))/MAX(S$3:$S176)</f>
        <v>-2.2400944879981534E-3</v>
      </c>
      <c r="U177" s="38">
        <f t="shared" si="46"/>
        <v>-1.4118938290047511E-3</v>
      </c>
      <c r="V177" s="11">
        <f t="shared" si="42"/>
        <v>4.2720894647700902E-3</v>
      </c>
      <c r="W177" s="28"/>
      <c r="X177" s="36">
        <v>42211</v>
      </c>
      <c r="Y177" s="38">
        <f t="shared" si="54"/>
        <v>-2.1007339913945881E-2</v>
      </c>
      <c r="Z177" s="38">
        <f t="shared" si="54"/>
        <v>-4.9941892537170851E-3</v>
      </c>
      <c r="AA177" s="38">
        <f t="shared" si="54"/>
        <v>2.561775082499107E-5</v>
      </c>
      <c r="AB177" s="38">
        <f t="shared" si="54"/>
        <v>2.82882995692324E-3</v>
      </c>
      <c r="AC177" s="38">
        <f t="shared" si="54"/>
        <v>1.319159629407174E-3</v>
      </c>
      <c r="AD177" s="38">
        <f t="shared" si="54"/>
        <v>4.0034812880767054E-3</v>
      </c>
      <c r="AE177" s="38">
        <f t="shared" si="54"/>
        <v>7.3390549032992247E-4</v>
      </c>
      <c r="AF177" s="38">
        <f t="shared" si="54"/>
        <v>-7.5897026500071352E-4</v>
      </c>
      <c r="AG177" s="38">
        <f t="shared" si="54"/>
        <v>4.6100903013683858E-3</v>
      </c>
      <c r="AH177" s="38">
        <f t="shared" si="54"/>
        <v>-2.0628966447216093E-2</v>
      </c>
      <c r="AI177" s="38">
        <f t="shared" si="54"/>
        <v>7.0269358106960476E-4</v>
      </c>
      <c r="AJ177" s="28"/>
      <c r="AK177" s="36">
        <v>41679</v>
      </c>
      <c r="AL177" s="38">
        <f t="shared" si="55"/>
        <v>7.9410749223154387E-3</v>
      </c>
      <c r="AM177" s="38">
        <f t="shared" si="55"/>
        <v>-2.8559913939463218E-5</v>
      </c>
      <c r="AN177" s="38">
        <f t="shared" si="55"/>
        <v>-1.416511761370204E-2</v>
      </c>
      <c r="AO177" s="38">
        <f t="shared" si="55"/>
        <v>-1.8212250508105039E-3</v>
      </c>
      <c r="AP177" s="38">
        <f t="shared" si="55"/>
        <v>-2.518255983326367E-3</v>
      </c>
      <c r="AQ177" s="38">
        <f t="shared" si="55"/>
        <v>3.696049257789102E-3</v>
      </c>
      <c r="AR177" s="38">
        <f t="shared" si="55"/>
        <v>-1.16702014879243E-2</v>
      </c>
      <c r="AS177" s="38">
        <f t="shared" si="55"/>
        <v>2.2626994726115961E-3</v>
      </c>
      <c r="AT177" s="38">
        <f t="shared" si="55"/>
        <v>4.3499460827023384E-3</v>
      </c>
      <c r="AU177" s="38">
        <f t="shared" si="55"/>
        <v>6.6442851865128934E-3</v>
      </c>
      <c r="AV177" s="38">
        <f t="shared" si="55"/>
        <v>-2.40832379506187E-3</v>
      </c>
    </row>
    <row r="178" spans="1:48" x14ac:dyDescent="0.35">
      <c r="A178" s="2">
        <v>40685</v>
      </c>
      <c r="B178" s="1">
        <v>-3.888078872457124E-3</v>
      </c>
      <c r="C178" s="1">
        <v>-2.1158753509139538E-3</v>
      </c>
      <c r="D178" s="1">
        <v>-9.09354524739725E-4</v>
      </c>
      <c r="E178" s="1">
        <v>5.8295331672231221E-4</v>
      </c>
      <c r="F178" s="1">
        <v>1.8137515964715099E-2</v>
      </c>
      <c r="G178" s="1">
        <v>-7.0890487009100944E-4</v>
      </c>
      <c r="H178" s="1">
        <v>-1.132992014537981E-3</v>
      </c>
      <c r="I178" s="1">
        <v>4.9226775443265147E-3</v>
      </c>
      <c r="J178" s="16">
        <f>HLOOKUP($J$2,'Weekly Returns (strats)'!$D$1:$F$751,'Weekly Returns (strats)'!$A177,FALSE)</f>
        <v>-1.6053865010663419E-3</v>
      </c>
      <c r="K178" s="1">
        <f>SUMPRODUCT(B178:J178,'Weekly Analysis'!$C$47:$K$47)</f>
        <v>-2.457637934405843E-3</v>
      </c>
      <c r="L178" s="1">
        <f t="array" ref="L178">SUMPRODUCT(C178:J178,'Weekly Analysis'!$D$48:$K$48)</f>
        <v>2.6565331706666626E-3</v>
      </c>
      <c r="N178" s="16">
        <f t="shared" si="40"/>
        <v>1.0838264821470747</v>
      </c>
      <c r="O178" s="11">
        <f>(N177-MAX(N$3:$N177))/MAX(N$3:$N177)</f>
        <v>-3.2543655936234511E-2</v>
      </c>
      <c r="P178" s="11">
        <f t="shared" si="45"/>
        <v>-1.755482424038568E-2</v>
      </c>
      <c r="Q178" s="11">
        <f t="shared" si="49"/>
        <v>-3.7505349928540488E-3</v>
      </c>
      <c r="S178" s="1">
        <f t="shared" si="41"/>
        <v>1.260915867236561</v>
      </c>
      <c r="T178" s="11">
        <f>(S177-MAX($S$3:$S177))/MAX(S$3:$S177)</f>
        <v>-1.4118938290047559E-3</v>
      </c>
      <c r="U178" s="38">
        <f t="shared" si="46"/>
        <v>3.2529328566677229E-3</v>
      </c>
      <c r="V178" s="11">
        <f t="shared" si="42"/>
        <v>4.5837756303817034E-3</v>
      </c>
      <c r="W178" s="28"/>
      <c r="X178" s="36">
        <v>42225</v>
      </c>
      <c r="Y178" s="38">
        <f t="shared" si="54"/>
        <v>-1.0703677148417469E-2</v>
      </c>
      <c r="Z178" s="38">
        <f t="shared" si="54"/>
        <v>-6.2012830846743796E-3</v>
      </c>
      <c r="AA178" s="38">
        <f t="shared" si="54"/>
        <v>-3.8713566123560472E-5</v>
      </c>
      <c r="AB178" s="38">
        <f t="shared" si="54"/>
        <v>2.0401152984759201E-3</v>
      </c>
      <c r="AC178" s="38">
        <f t="shared" si="54"/>
        <v>6.396626611020995E-3</v>
      </c>
      <c r="AD178" s="38">
        <f t="shared" si="54"/>
        <v>6.2028003093173023E-3</v>
      </c>
      <c r="AE178" s="38">
        <f t="shared" si="54"/>
        <v>1.7525778391511699E-3</v>
      </c>
      <c r="AF178" s="38">
        <f t="shared" si="54"/>
        <v>8.577445236108705E-4</v>
      </c>
      <c r="AG178" s="38">
        <f t="shared" si="54"/>
        <v>9.1900800587185749E-4</v>
      </c>
      <c r="AH178" s="38">
        <f t="shared" si="54"/>
        <v>-9.9232725205082428E-3</v>
      </c>
      <c r="AI178" s="38">
        <f t="shared" si="54"/>
        <v>1.4493228804028542E-3</v>
      </c>
      <c r="AJ178" s="28"/>
      <c r="AK178" s="36">
        <v>41686</v>
      </c>
      <c r="AL178" s="38">
        <f t="shared" si="55"/>
        <v>2.39780771865723E-2</v>
      </c>
      <c r="AM178" s="38">
        <f t="shared" si="55"/>
        <v>2.0436788758497748E-3</v>
      </c>
      <c r="AN178" s="38">
        <f t="shared" si="55"/>
        <v>-1.576813996144621E-3</v>
      </c>
      <c r="AO178" s="38">
        <f t="shared" si="55"/>
        <v>-3.4244228236556258E-3</v>
      </c>
      <c r="AP178" s="38">
        <f t="shared" si="55"/>
        <v>6.6541267204779054E-3</v>
      </c>
      <c r="AQ178" s="38">
        <f t="shared" si="55"/>
        <v>-9.6546538849318075E-4</v>
      </c>
      <c r="AR178" s="38">
        <f t="shared" si="55"/>
        <v>-1.701254431071719E-3</v>
      </c>
      <c r="AS178" s="38">
        <f t="shared" si="55"/>
        <v>1.8385315932019091E-3</v>
      </c>
      <c r="AT178" s="38">
        <f t="shared" si="55"/>
        <v>-4.6221803672965578E-3</v>
      </c>
      <c r="AU178" s="38">
        <f t="shared" si="55"/>
        <v>2.4088771624324896E-2</v>
      </c>
      <c r="AV178" s="38">
        <f t="shared" si="55"/>
        <v>2.0557538439768534E-4</v>
      </c>
    </row>
    <row r="179" spans="1:48" x14ac:dyDescent="0.35">
      <c r="A179" s="2">
        <v>40692</v>
      </c>
      <c r="B179" s="1">
        <v>2.718338328570491E-3</v>
      </c>
      <c r="C179" s="1">
        <v>-5.7271103543147239E-3</v>
      </c>
      <c r="D179" s="1">
        <v>-9.8559228923089659E-4</v>
      </c>
      <c r="E179" s="1">
        <v>-9.3969948414818205E-6</v>
      </c>
      <c r="F179" s="1">
        <v>7.6727027113684411E-4</v>
      </c>
      <c r="G179" s="1">
        <v>-1.837622543782613E-3</v>
      </c>
      <c r="H179" s="1">
        <v>-1.875300887829168E-4</v>
      </c>
      <c r="I179" s="1">
        <v>4.6258234585381253E-3</v>
      </c>
      <c r="J179" s="16">
        <f>HLOOKUP($J$2,'Weekly Returns (strats)'!$D$1:$F$751,'Weekly Returns (strats)'!$A178,FALSE)</f>
        <v>-1.593008764178117E-3</v>
      </c>
      <c r="K179" s="1">
        <f>SUMPRODUCT(B179:J179,'Weekly Analysis'!$C$47:$K$47)</f>
        <v>2.3909219109483938E-3</v>
      </c>
      <c r="L179" s="1">
        <f t="array" ref="L179">SUMPRODUCT(C179:J179,'Weekly Analysis'!$D$48:$K$48)</f>
        <v>-6.0805906129817984E-4</v>
      </c>
      <c r="N179" s="16">
        <f t="shared" si="40"/>
        <v>1.0864178266309061</v>
      </c>
      <c r="O179" s="11">
        <f>(N178-MAX(N$3:$N178))/MAX(N$3:$N178)</f>
        <v>-3.4921313347287264E-2</v>
      </c>
      <c r="P179" s="11">
        <f t="shared" si="45"/>
        <v>-3.2613885569580114E-2</v>
      </c>
      <c r="Q179" s="11">
        <f t="shared" si="49"/>
        <v>1.4598319243937397E-2</v>
      </c>
      <c r="S179" s="1">
        <f t="shared" si="41"/>
        <v>1.2601491559179532</v>
      </c>
      <c r="T179" s="11">
        <f>(S178-MAX($S$3:$S178))/MAX(S$3:$S178)</f>
        <v>0</v>
      </c>
      <c r="U179" s="38">
        <f t="shared" si="46"/>
        <v>2.4841570775970823E-3</v>
      </c>
      <c r="V179" s="11">
        <f t="shared" si="42"/>
        <v>3.871327963076876E-3</v>
      </c>
      <c r="W179" s="28"/>
      <c r="X179" s="36">
        <v>42232</v>
      </c>
      <c r="Y179" s="38">
        <f t="shared" si="54"/>
        <v>-3.3649117357766878E-3</v>
      </c>
      <c r="Z179" s="38">
        <f t="shared" si="54"/>
        <v>4.8609292452463926E-3</v>
      </c>
      <c r="AA179" s="38">
        <f t="shared" si="54"/>
        <v>-1.180699070677361E-3</v>
      </c>
      <c r="AB179" s="38">
        <f t="shared" si="54"/>
        <v>-2.5931714948765889E-3</v>
      </c>
      <c r="AC179" s="38">
        <f t="shared" si="54"/>
        <v>-1.829901545116528E-4</v>
      </c>
      <c r="AD179" s="38">
        <f t="shared" si="54"/>
        <v>5.0690038589862318E-4</v>
      </c>
      <c r="AE179" s="38">
        <f t="shared" si="54"/>
        <v>-4.6787803476144862E-4</v>
      </c>
      <c r="AF179" s="38">
        <f t="shared" si="54"/>
        <v>-6.5181563713966328E-3</v>
      </c>
      <c r="AG179" s="38">
        <f t="shared" si="54"/>
        <v>4.1922487929713093E-3</v>
      </c>
      <c r="AH179" s="38">
        <f t="shared" si="54"/>
        <v>-3.6282353773298614E-3</v>
      </c>
      <c r="AI179" s="38">
        <f t="shared" si="54"/>
        <v>-4.8902962002732395E-4</v>
      </c>
      <c r="AJ179" s="28"/>
      <c r="AK179" s="36">
        <v>41693</v>
      </c>
      <c r="AL179" s="38">
        <f t="shared" si="55"/>
        <v>6.021409455842841E-3</v>
      </c>
      <c r="AM179" s="38">
        <f t="shared" si="55"/>
        <v>2.7657961798244202E-4</v>
      </c>
      <c r="AN179" s="38">
        <f t="shared" si="55"/>
        <v>-7.6308332235153195E-5</v>
      </c>
      <c r="AO179" s="38">
        <f t="shared" si="55"/>
        <v>-6.14565773912501E-4</v>
      </c>
      <c r="AP179" s="38">
        <f t="shared" si="55"/>
        <v>3.7804676888074321E-3</v>
      </c>
      <c r="AQ179" s="38">
        <f t="shared" si="55"/>
        <v>-7.5259345414746548E-4</v>
      </c>
      <c r="AR179" s="38">
        <f t="shared" si="55"/>
        <v>1.870720293561057E-3</v>
      </c>
      <c r="AS179" s="38">
        <f t="shared" si="55"/>
        <v>3.331716779471305E-3</v>
      </c>
      <c r="AT179" s="38">
        <f t="shared" si="55"/>
        <v>-9.3357848460418058E-4</v>
      </c>
      <c r="AU179" s="38">
        <f t="shared" si="55"/>
        <v>6.4773410153809519E-3</v>
      </c>
      <c r="AV179" s="38">
        <f t="shared" si="55"/>
        <v>8.4673003914220648E-4</v>
      </c>
    </row>
    <row r="180" spans="1:48" x14ac:dyDescent="0.35">
      <c r="A180" s="2">
        <v>40699</v>
      </c>
      <c r="B180" s="1">
        <v>-1.035729181148348E-2</v>
      </c>
      <c r="C180" s="1">
        <v>-6.912731995475152E-3</v>
      </c>
      <c r="D180" s="1">
        <v>1.4570260693558271E-4</v>
      </c>
      <c r="E180" s="1">
        <v>6.7283115321004061E-3</v>
      </c>
      <c r="F180" s="1">
        <v>4.9006791757929217E-3</v>
      </c>
      <c r="G180" s="1">
        <v>-2.226332374298812E-4</v>
      </c>
      <c r="H180" s="1">
        <v>2.2479836734237151E-3</v>
      </c>
      <c r="I180" s="1">
        <v>-1.950224135909284E-4</v>
      </c>
      <c r="J180" s="16">
        <f>HLOOKUP($J$2,'Weekly Returns (strats)'!$D$1:$F$751,'Weekly Returns (strats)'!$A179,FALSE)</f>
        <v>-5.3976398129554903E-3</v>
      </c>
      <c r="K180" s="1">
        <f>SUMPRODUCT(B180:J180,'Weekly Analysis'!$C$47:$K$47)</f>
        <v>-1.0176991247487709E-2</v>
      </c>
      <c r="L180" s="1">
        <f t="array" ref="L180">SUMPRODUCT(C180:J180,'Weekly Analysis'!$D$48:$K$48)</f>
        <v>3.3484390456357561E-4</v>
      </c>
      <c r="N180" s="16">
        <f t="shared" si="40"/>
        <v>1.0753613619181688</v>
      </c>
      <c r="O180" s="11">
        <f>(N179-MAX(N$3:$N179))/MAX(N$3:$N179)</f>
        <v>-3.2613885569580073E-2</v>
      </c>
      <c r="P180" s="11">
        <f t="shared" si="45"/>
        <v>-2.1083749840944188E-2</v>
      </c>
      <c r="Q180" s="11">
        <f t="shared" si="49"/>
        <v>-5.1381340281416721E-3</v>
      </c>
      <c r="S180" s="1">
        <f t="shared" si="41"/>
        <v>1.2605711091816534</v>
      </c>
      <c r="T180" s="11">
        <f>(S179-MAX($S$3:$S179))/MAX(S$3:$S179)</f>
        <v>-6.0805906129817518E-4</v>
      </c>
      <c r="U180" s="38">
        <f t="shared" si="46"/>
        <v>3.2144256602448795E-3</v>
      </c>
      <c r="V180" s="11">
        <f t="shared" si="42"/>
        <v>4.5462559206466135E-3</v>
      </c>
      <c r="W180" s="28"/>
      <c r="X180" s="36">
        <v>42239</v>
      </c>
      <c r="Y180" s="38">
        <f t="shared" si="54"/>
        <v>-5.3500934967795621E-2</v>
      </c>
      <c r="Z180" s="38">
        <f t="shared" si="54"/>
        <v>1.115167643533432E-2</v>
      </c>
      <c r="AA180" s="38">
        <f t="shared" si="54"/>
        <v>6.5824009950311568E-3</v>
      </c>
      <c r="AB180" s="38">
        <f t="shared" si="54"/>
        <v>1.7134309792518732E-2</v>
      </c>
      <c r="AC180" s="38">
        <f t="shared" si="54"/>
        <v>1.0395257223826059E-3</v>
      </c>
      <c r="AD180" s="38">
        <f t="shared" si="54"/>
        <v>-6.5945380554691679E-3</v>
      </c>
      <c r="AE180" s="38">
        <f t="shared" si="54"/>
        <v>-1.502943852262517E-2</v>
      </c>
      <c r="AF180" s="38">
        <f t="shared" si="54"/>
        <v>3.2670586664500512E-3</v>
      </c>
      <c r="AG180" s="38">
        <f t="shared" si="54"/>
        <v>1.3090219890315559E-2</v>
      </c>
      <c r="AH180" s="38">
        <f t="shared" si="54"/>
        <v>-5.0653720804756622E-2</v>
      </c>
      <c r="AI180" s="38">
        <f t="shared" si="54"/>
        <v>5.2876834456438522E-3</v>
      </c>
      <c r="AJ180" s="28"/>
      <c r="AK180" s="36">
        <v>41700</v>
      </c>
      <c r="AL180" s="38">
        <f t="shared" si="55"/>
        <v>9.6430946575039034E-3</v>
      </c>
      <c r="AM180" s="38">
        <f t="shared" si="55"/>
        <v>3.4985035058909819E-3</v>
      </c>
      <c r="AN180" s="38">
        <f t="shared" si="55"/>
        <v>-5.9962723194362251E-5</v>
      </c>
      <c r="AO180" s="38">
        <f t="shared" si="55"/>
        <v>-1.3796944345071389E-3</v>
      </c>
      <c r="AP180" s="38">
        <f t="shared" si="55"/>
        <v>-7.7164060102097639E-3</v>
      </c>
      <c r="AQ180" s="38">
        <f t="shared" si="55"/>
        <v>-1.4977619157656721E-3</v>
      </c>
      <c r="AR180" s="38">
        <f t="shared" si="55"/>
        <v>1.4251383574446219E-3</v>
      </c>
      <c r="AS180" s="38">
        <f t="shared" si="55"/>
        <v>8.5402162632974843E-4</v>
      </c>
      <c r="AT180" s="38">
        <f t="shared" si="55"/>
        <v>-5.6039242294592118E-4</v>
      </c>
      <c r="AU180" s="38">
        <f t="shared" si="55"/>
        <v>9.163079099475703E-3</v>
      </c>
      <c r="AV180" s="38">
        <f t="shared" si="55"/>
        <v>-8.9145746490951455E-4</v>
      </c>
    </row>
    <row r="181" spans="1:48" x14ac:dyDescent="0.35">
      <c r="A181" s="2">
        <v>40706</v>
      </c>
      <c r="B181" s="1">
        <v>-2.3530238111961751E-2</v>
      </c>
      <c r="C181" s="1">
        <v>-6.9094029617313701E-3</v>
      </c>
      <c r="D181" s="1">
        <v>6.0554308877858183E-5</v>
      </c>
      <c r="E181" s="1">
        <v>8.5035283575405352E-3</v>
      </c>
      <c r="F181" s="1">
        <v>-1.0421152990179681E-2</v>
      </c>
      <c r="G181" s="1">
        <v>-3.100429949125405E-3</v>
      </c>
      <c r="H181" s="1">
        <v>5.2386512183950629E-3</v>
      </c>
      <c r="I181" s="1">
        <v>3.2165332165134948E-3</v>
      </c>
      <c r="J181" s="16">
        <f>HLOOKUP($J$2,'Weekly Returns (strats)'!$D$1:$F$751,'Weekly Returns (strats)'!$A180,FALSE)</f>
        <v>-1.732080021813132E-3</v>
      </c>
      <c r="K181" s="1">
        <f>SUMPRODUCT(B181:J181,'Weekly Analysis'!$C$47:$K$47)</f>
        <v>-2.4160361854053514E-2</v>
      </c>
      <c r="L181" s="1">
        <f t="array" ref="L181">SUMPRODUCT(C181:J181,'Weekly Analysis'!$D$48:$K$48)</f>
        <v>-1.1702298067418433E-3</v>
      </c>
      <c r="N181" s="16">
        <f t="shared" si="40"/>
        <v>1.049380242290358</v>
      </c>
      <c r="O181" s="11">
        <f>(N180-MAX(N$3:$N180))/MAX(N$3:$N180)</f>
        <v>-4.2458965589079606E-2</v>
      </c>
      <c r="P181" s="11">
        <f t="shared" si="45"/>
        <v>-3.4161590584535273E-2</v>
      </c>
      <c r="Q181" s="11">
        <f t="shared" si="49"/>
        <v>-6.4150508050695443E-3</v>
      </c>
      <c r="S181" s="1">
        <f t="shared" si="41"/>
        <v>1.2590959512961715</v>
      </c>
      <c r="T181" s="11">
        <f>(S180-MAX($S$3:$S180))/MAX(S$3:$S180)</f>
        <v>-2.734187616047775E-4</v>
      </c>
      <c r="U181" s="38">
        <f t="shared" si="46"/>
        <v>1.2093703147879609E-3</v>
      </c>
      <c r="V181" s="11">
        <f t="shared" si="42"/>
        <v>6.0357777055197737E-4</v>
      </c>
      <c r="W181" s="28"/>
      <c r="X181" s="36">
        <v>42253</v>
      </c>
      <c r="Y181" s="38">
        <f t="shared" si="54"/>
        <v>-3.7453592487442622E-2</v>
      </c>
      <c r="Z181" s="38">
        <f t="shared" si="54"/>
        <v>7.6031743540649899E-3</v>
      </c>
      <c r="AA181" s="38">
        <f t="shared" si="54"/>
        <v>3.3008773916015637E-2</v>
      </c>
      <c r="AB181" s="38">
        <f t="shared" si="54"/>
        <v>2.5687179730673471E-3</v>
      </c>
      <c r="AC181" s="38">
        <f t="shared" si="54"/>
        <v>-2.300639517654612E-3</v>
      </c>
      <c r="AD181" s="38">
        <f t="shared" si="54"/>
        <v>-1.1021064319923779E-3</v>
      </c>
      <c r="AE181" s="38">
        <f t="shared" si="54"/>
        <v>4.9721589034570357E-3</v>
      </c>
      <c r="AF181" s="38">
        <f t="shared" si="54"/>
        <v>6.9661281127819663E-4</v>
      </c>
      <c r="AG181" s="38">
        <f t="shared" si="54"/>
        <v>2.0635255652724949E-2</v>
      </c>
      <c r="AH181" s="38">
        <f t="shared" si="54"/>
        <v>-3.2816100630826482E-2</v>
      </c>
      <c r="AI181" s="38">
        <f t="shared" si="54"/>
        <v>8.6124848765728318E-3</v>
      </c>
      <c r="AJ181" s="28"/>
      <c r="AK181" s="36">
        <v>41707</v>
      </c>
      <c r="AL181" s="38">
        <f t="shared" si="55"/>
        <v>3.6776814139860559E-3</v>
      </c>
      <c r="AM181" s="38">
        <f t="shared" si="55"/>
        <v>3.791292751952779E-3</v>
      </c>
      <c r="AN181" s="38">
        <f t="shared" si="55"/>
        <v>-1.6594456301513569E-3</v>
      </c>
      <c r="AO181" s="38">
        <f t="shared" si="55"/>
        <v>-7.6362024549581076E-4</v>
      </c>
      <c r="AP181" s="38">
        <f t="shared" si="55"/>
        <v>2.1195695353360641E-3</v>
      </c>
      <c r="AQ181" s="38">
        <f t="shared" si="55"/>
        <v>1.5342944816827411E-3</v>
      </c>
      <c r="AR181" s="38">
        <f t="shared" si="55"/>
        <v>5.9219748217025359E-3</v>
      </c>
      <c r="AS181" s="38">
        <f t="shared" si="55"/>
        <v>2.459848200947246E-3</v>
      </c>
      <c r="AT181" s="38">
        <f t="shared" si="55"/>
        <v>7.4653187716093861E-3</v>
      </c>
      <c r="AU181" s="38">
        <f t="shared" si="55"/>
        <v>4.6223145507525284E-3</v>
      </c>
      <c r="AV181" s="38">
        <f t="shared" si="55"/>
        <v>1.7543186825663072E-3</v>
      </c>
    </row>
    <row r="182" spans="1:48" x14ac:dyDescent="0.35">
      <c r="A182" s="2">
        <v>40713</v>
      </c>
      <c r="B182" s="1">
        <v>-7.9844626672421759E-3</v>
      </c>
      <c r="C182" s="1">
        <v>1.499457596702691E-2</v>
      </c>
      <c r="D182" s="1">
        <v>3.460162065110461E-3</v>
      </c>
      <c r="E182" s="1">
        <v>-3.2116842368317129E-3</v>
      </c>
      <c r="F182" s="1">
        <v>2.2365212829032698E-3</v>
      </c>
      <c r="G182" s="1">
        <v>-1.443348568679115E-3</v>
      </c>
      <c r="H182" s="1">
        <v>1.8269598138305201E-3</v>
      </c>
      <c r="I182" s="1">
        <v>4.7831345661961677E-3</v>
      </c>
      <c r="J182" s="16">
        <f>HLOOKUP($J$2,'Weekly Returns (strats)'!$D$1:$F$751,'Weekly Returns (strats)'!$A181,FALSE)</f>
        <v>3.121109062756755E-3</v>
      </c>
      <c r="K182" s="1">
        <f>SUMPRODUCT(B182:J182,'Weekly Analysis'!$C$47:$K$47)</f>
        <v>-6.1612552767160529E-3</v>
      </c>
      <c r="L182" s="1">
        <f t="array" ref="L182">SUMPRODUCT(C182:J182,'Weekly Analysis'!$D$48:$K$48)</f>
        <v>3.385956582405657E-3</v>
      </c>
      <c r="N182" s="16">
        <f t="shared" si="40"/>
        <v>1.042914742735265</v>
      </c>
      <c r="O182" s="11">
        <f>(N181-MAX(N$3:$N181))/MAX(N$3:$N181)</f>
        <v>-6.5593503470552178E-2</v>
      </c>
      <c r="P182" s="11">
        <f t="shared" si="45"/>
        <v>-3.7747499332884904E-2</v>
      </c>
      <c r="Q182" s="11">
        <f t="shared" si="49"/>
        <v>7.4887748657064268E-3</v>
      </c>
      <c r="S182" s="1">
        <f t="shared" si="41"/>
        <v>1.2633591955203431</v>
      </c>
      <c r="T182" s="11">
        <f>(S181-MAX($S$3:$S181))/MAX(S$3:$S181)</f>
        <v>-1.4433286055620029E-3</v>
      </c>
      <c r="U182" s="38">
        <f t="shared" si="46"/>
        <v>1.9377409288512393E-3</v>
      </c>
      <c r="V182" s="11">
        <f t="shared" si="42"/>
        <v>4.9535138155960556E-3</v>
      </c>
      <c r="W182" s="28"/>
      <c r="X182" s="36">
        <v>42274</v>
      </c>
      <c r="Y182" s="38">
        <f t="shared" si="54"/>
        <v>-2.4611470604501862E-2</v>
      </c>
      <c r="Z182" s="38">
        <f t="shared" si="54"/>
        <v>-9.2912395075072096E-3</v>
      </c>
      <c r="AA182" s="38">
        <f t="shared" si="54"/>
        <v>-1.4885056015399021E-3</v>
      </c>
      <c r="AB182" s="38">
        <f t="shared" si="54"/>
        <v>3.852519918079222E-3</v>
      </c>
      <c r="AC182" s="38">
        <f t="shared" si="54"/>
        <v>2.836612290915664E-3</v>
      </c>
      <c r="AD182" s="38">
        <f t="shared" si="54"/>
        <v>2.8218811988014458E-3</v>
      </c>
      <c r="AE182" s="38">
        <f t="shared" si="54"/>
        <v>6.9310844305896513E-3</v>
      </c>
      <c r="AF182" s="38">
        <f t="shared" si="54"/>
        <v>1.2394605287642251E-3</v>
      </c>
      <c r="AG182" s="38">
        <f t="shared" si="54"/>
        <v>-4.5049165133846944E-3</v>
      </c>
      <c r="AH182" s="38">
        <f t="shared" si="54"/>
        <v>-2.468232327541851E-2</v>
      </c>
      <c r="AI182" s="38">
        <f t="shared" si="54"/>
        <v>-1.3158353170235218E-4</v>
      </c>
      <c r="AJ182" s="28"/>
      <c r="AK182" s="36">
        <v>41721</v>
      </c>
      <c r="AL182" s="38">
        <f t="shared" si="55"/>
        <v>7.6763601725780006E-3</v>
      </c>
      <c r="AM182" s="38">
        <f t="shared" si="55"/>
        <v>-3.7827753083932159E-3</v>
      </c>
      <c r="AN182" s="38">
        <f t="shared" si="55"/>
        <v>-3.0617766207553521E-3</v>
      </c>
      <c r="AO182" s="38">
        <f t="shared" si="55"/>
        <v>-3.2489618015350001E-3</v>
      </c>
      <c r="AP182" s="38">
        <f t="shared" si="55"/>
        <v>6.7568354862124983E-3</v>
      </c>
      <c r="AQ182" s="38">
        <f t="shared" si="55"/>
        <v>5.7864101042930383E-3</v>
      </c>
      <c r="AR182" s="38">
        <f t="shared" si="55"/>
        <v>7.3146618611397152E-4</v>
      </c>
      <c r="AS182" s="38">
        <f t="shared" si="55"/>
        <v>5.9025031284607454E-3</v>
      </c>
      <c r="AT182" s="38">
        <f t="shared" si="55"/>
        <v>-1.9366986185953561E-3</v>
      </c>
      <c r="AU182" s="38">
        <f t="shared" si="55"/>
        <v>8.1995377164491307E-3</v>
      </c>
      <c r="AV182" s="38">
        <f t="shared" si="55"/>
        <v>9.7161543861781275E-4</v>
      </c>
    </row>
    <row r="183" spans="1:48" x14ac:dyDescent="0.35">
      <c r="A183" s="2">
        <v>40720</v>
      </c>
      <c r="B183" s="1">
        <v>-1.8127764484083819E-3</v>
      </c>
      <c r="C183" s="1">
        <v>-2.501988013731915E-3</v>
      </c>
      <c r="D183" s="1">
        <v>-6.3726240396682074E-3</v>
      </c>
      <c r="E183" s="1">
        <v>1.346382409746161E-3</v>
      </c>
      <c r="F183" s="1">
        <v>9.488804735190726E-3</v>
      </c>
      <c r="G183" s="1">
        <v>-2.5553222975529528E-3</v>
      </c>
      <c r="H183" s="1">
        <v>-1.8326422499271851E-3</v>
      </c>
      <c r="I183" s="1">
        <v>-9.9127048456315592E-4</v>
      </c>
      <c r="J183" s="16">
        <f>HLOOKUP($J$2,'Weekly Returns (strats)'!$D$1:$F$751,'Weekly Returns (strats)'!$A182,FALSE)</f>
        <v>3.5914371398608762E-3</v>
      </c>
      <c r="K183" s="1">
        <f>SUMPRODUCT(B183:J183,'Weekly Analysis'!$C$47:$K$47)</f>
        <v>-1.9544391940274409E-3</v>
      </c>
      <c r="L183" s="1">
        <f t="array" ref="L183">SUMPRODUCT(C183:J183,'Weekly Analysis'!$D$48:$K$48)</f>
        <v>-2.6308795614967919E-4</v>
      </c>
      <c r="N183" s="16">
        <f t="shared" si="40"/>
        <v>1.040876429286034</v>
      </c>
      <c r="O183" s="11">
        <f>(N182-MAX(N$3:$N182))/MAX(N$3:$N182)</f>
        <v>-7.1350620427891989E-2</v>
      </c>
      <c r="P183" s="11">
        <f t="shared" si="45"/>
        <v>-4.1918860523580292E-2</v>
      </c>
      <c r="Q183" s="11">
        <f t="shared" si="49"/>
        <v>-2.3651873346844821E-2</v>
      </c>
      <c r="S183" s="1">
        <f t="shared" si="41"/>
        <v>1.2630268209317108</v>
      </c>
      <c r="T183" s="11">
        <f>(S182-MAX($S$3:$S182))/MAX(S$3:$S182)</f>
        <v>0</v>
      </c>
      <c r="U183" s="38">
        <f t="shared" si="46"/>
        <v>2.2835907957747814E-3</v>
      </c>
      <c r="V183" s="11">
        <f t="shared" si="42"/>
        <v>8.3579344155466639E-3</v>
      </c>
      <c r="W183" s="28"/>
      <c r="X183" s="36">
        <v>42309</v>
      </c>
      <c r="Y183" s="38">
        <f t="shared" ref="Y183:AI192" si="56">VLOOKUP($X183,$A$3:$L$751,Y$1,FALSE)</f>
        <v>-2.5853426898116978E-3</v>
      </c>
      <c r="Z183" s="38">
        <f t="shared" si="56"/>
        <v>2.6120643593960931E-3</v>
      </c>
      <c r="AA183" s="38">
        <f t="shared" si="56"/>
        <v>-1.5181590808271969E-4</v>
      </c>
      <c r="AB183" s="38">
        <f t="shared" si="56"/>
        <v>-7.5297751718095274E-4</v>
      </c>
      <c r="AC183" s="38">
        <f t="shared" si="56"/>
        <v>9.9509135434335829E-4</v>
      </c>
      <c r="AD183" s="38">
        <f t="shared" si="56"/>
        <v>-5.3654711296380331E-4</v>
      </c>
      <c r="AE183" s="38">
        <f t="shared" si="56"/>
        <v>-3.1764613460778519E-3</v>
      </c>
      <c r="AF183" s="38">
        <f t="shared" si="56"/>
        <v>2.1537231021249159E-3</v>
      </c>
      <c r="AG183" s="38">
        <f t="shared" si="56"/>
        <v>2.727019795946584E-3</v>
      </c>
      <c r="AH183" s="38">
        <f t="shared" si="56"/>
        <v>-2.2121904696524638E-3</v>
      </c>
      <c r="AI183" s="38">
        <f t="shared" si="56"/>
        <v>6.9299698029572001E-4</v>
      </c>
      <c r="AJ183" s="28"/>
      <c r="AK183" s="36">
        <v>41728</v>
      </c>
      <c r="AL183" s="38">
        <f t="shared" ref="AL183:AV192" si="57">VLOOKUP($AK183,$A$3:$L$751,AL$1,FALSE)</f>
        <v>9.8420818505338126E-3</v>
      </c>
      <c r="AM183" s="38">
        <f t="shared" si="57"/>
        <v>-3.6349311511807429E-3</v>
      </c>
      <c r="AN183" s="38">
        <f t="shared" si="57"/>
        <v>-3.962223579330737E-4</v>
      </c>
      <c r="AO183" s="38">
        <f t="shared" si="57"/>
        <v>-1.3524682170718011E-4</v>
      </c>
      <c r="AP183" s="38">
        <f t="shared" si="57"/>
        <v>4.5856466117844778E-3</v>
      </c>
      <c r="AQ183" s="38">
        <f t="shared" si="57"/>
        <v>3.2911608822023819E-3</v>
      </c>
      <c r="AR183" s="38">
        <f t="shared" si="57"/>
        <v>3.5702472724508111E-4</v>
      </c>
      <c r="AS183" s="38">
        <f t="shared" si="57"/>
        <v>3.6301228379953532E-3</v>
      </c>
      <c r="AT183" s="38">
        <f t="shared" si="57"/>
        <v>-6.6341340584596953E-4</v>
      </c>
      <c r="AU183" s="38">
        <f t="shared" si="57"/>
        <v>1.0380468303654291E-2</v>
      </c>
      <c r="AV183" s="38">
        <f t="shared" si="57"/>
        <v>9.9986055579517593E-4</v>
      </c>
    </row>
    <row r="184" spans="1:48" x14ac:dyDescent="0.35">
      <c r="A184" s="2">
        <v>40727</v>
      </c>
      <c r="B184" s="1">
        <v>5.1721633008862337E-2</v>
      </c>
      <c r="C184" s="1">
        <v>-2.5532916483314021E-3</v>
      </c>
      <c r="D184" s="1">
        <v>-4.4974555491208426E-3</v>
      </c>
      <c r="E184" s="1">
        <v>-1.671905861407097E-2</v>
      </c>
      <c r="F184" s="1">
        <v>-5.9844524176997701E-3</v>
      </c>
      <c r="G184" s="1">
        <v>-1.880428875796758E-3</v>
      </c>
      <c r="H184" s="1">
        <v>-6.9307006349959011E-3</v>
      </c>
      <c r="I184" s="1">
        <v>9.4169391577514361E-4</v>
      </c>
      <c r="J184" s="16">
        <f>HLOOKUP($J$2,'Weekly Returns (strats)'!$D$1:$F$751,'Weekly Returns (strats)'!$A183,FALSE)</f>
        <v>-5.0698860868392259E-3</v>
      </c>
      <c r="K184" s="1">
        <f>SUMPRODUCT(B184:J184,'Weekly Analysis'!$C$47:$K$47)</f>
        <v>4.8945865679732074E-2</v>
      </c>
      <c r="L184" s="1">
        <f t="array" ref="L184">SUMPRODUCT(C184:J184,'Weekly Analysis'!$D$48:$K$48)</f>
        <v>-5.1549964683847704E-3</v>
      </c>
      <c r="N184" s="16">
        <f t="shared" si="40"/>
        <v>1.0918230271830673</v>
      </c>
      <c r="O184" s="11">
        <f>(N183-MAX(N$3:$N183))/MAX(N$3:$N183)</f>
        <v>-7.3165609172837112E-2</v>
      </c>
      <c r="P184" s="11">
        <f t="shared" si="45"/>
        <v>1.5308031186405335E-2</v>
      </c>
      <c r="Q184" s="11">
        <f t="shared" si="49"/>
        <v>7.2127678719442478E-3</v>
      </c>
      <c r="S184" s="1">
        <f t="shared" si="41"/>
        <v>1.2565159221303326</v>
      </c>
      <c r="T184" s="11">
        <f>(S183-MAX($S$3:$S183))/MAX(S$3:$S183)</f>
        <v>-2.6308795614966629E-4</v>
      </c>
      <c r="U184" s="38">
        <f t="shared" si="46"/>
        <v>-3.2169443054691493E-3</v>
      </c>
      <c r="V184" s="11">
        <f t="shared" si="42"/>
        <v>1.9810580825809776E-3</v>
      </c>
      <c r="W184" s="28"/>
      <c r="X184" s="36">
        <v>42323</v>
      </c>
      <c r="Y184" s="38">
        <f t="shared" si="56"/>
        <v>-2.9617093293843991E-2</v>
      </c>
      <c r="Z184" s="38">
        <f t="shared" si="56"/>
        <v>-7.0005356470448366E-4</v>
      </c>
      <c r="AA184" s="38">
        <f t="shared" si="56"/>
        <v>3.520759727290935E-3</v>
      </c>
      <c r="AB184" s="38">
        <f t="shared" si="56"/>
        <v>5.7252634542299674E-3</v>
      </c>
      <c r="AC184" s="38">
        <f t="shared" si="56"/>
        <v>1.4445306603388609E-3</v>
      </c>
      <c r="AD184" s="38">
        <f t="shared" si="56"/>
        <v>-1.112411213105124E-3</v>
      </c>
      <c r="AE184" s="38">
        <f t="shared" si="56"/>
        <v>-5.2696372904788014E-3</v>
      </c>
      <c r="AF184" s="38">
        <f t="shared" si="56"/>
        <v>-2.039165054694037E-3</v>
      </c>
      <c r="AG184" s="38">
        <f t="shared" si="56"/>
        <v>8.6634569740116074E-3</v>
      </c>
      <c r="AH184" s="38">
        <f t="shared" si="56"/>
        <v>-2.879144459341592E-2</v>
      </c>
      <c r="AI184" s="38">
        <f t="shared" si="56"/>
        <v>1.5333475865092795E-3</v>
      </c>
      <c r="AJ184" s="28"/>
      <c r="AK184" s="36">
        <v>41735</v>
      </c>
      <c r="AL184" s="38">
        <f t="shared" si="57"/>
        <v>1.002147458840374E-2</v>
      </c>
      <c r="AM184" s="38">
        <f t="shared" si="57"/>
        <v>-1.835196015003038E-3</v>
      </c>
      <c r="AN184" s="38">
        <f t="shared" si="57"/>
        <v>-3.4482391597434597E-4</v>
      </c>
      <c r="AO184" s="38">
        <f t="shared" si="57"/>
        <v>-1.298910161550926E-3</v>
      </c>
      <c r="AP184" s="38">
        <f t="shared" si="57"/>
        <v>-7.9308721174147553E-3</v>
      </c>
      <c r="AQ184" s="38">
        <f t="shared" si="57"/>
        <v>1.789289822349049E-3</v>
      </c>
      <c r="AR184" s="38">
        <f t="shared" si="57"/>
        <v>-1.9826239139947299E-3</v>
      </c>
      <c r="AS184" s="38">
        <f t="shared" si="57"/>
        <v>7.451156455622332E-4</v>
      </c>
      <c r="AT184" s="38">
        <f t="shared" si="57"/>
        <v>1.203903084993518E-3</v>
      </c>
      <c r="AU184" s="38">
        <f t="shared" si="57"/>
        <v>9.3402971147862543E-3</v>
      </c>
      <c r="AV184" s="38">
        <f t="shared" si="57"/>
        <v>-1.2650438795753273E-3</v>
      </c>
    </row>
    <row r="185" spans="1:48" x14ac:dyDescent="0.35">
      <c r="A185" s="2">
        <v>40734</v>
      </c>
      <c r="B185" s="1">
        <v>7.5977344937139257E-4</v>
      </c>
      <c r="C185" s="1">
        <v>2.9753507579499679E-5</v>
      </c>
      <c r="D185" s="1">
        <v>-3.0059553279615511E-5</v>
      </c>
      <c r="E185" s="1">
        <v>-1.1033780342893931E-3</v>
      </c>
      <c r="F185" s="1">
        <v>2.2486778132558252E-2</v>
      </c>
      <c r="G185" s="1">
        <v>1.6506356243464191E-3</v>
      </c>
      <c r="H185" s="1">
        <v>2.346875961834582E-3</v>
      </c>
      <c r="I185" s="1">
        <v>3.1746934905974022E-4</v>
      </c>
      <c r="J185" s="16">
        <f>HLOOKUP($J$2,'Weekly Returns (strats)'!$D$1:$F$751,'Weekly Returns (strats)'!$A184,FALSE)</f>
        <v>2.6025793367121519E-3</v>
      </c>
      <c r="K185" s="1">
        <f>SUMPRODUCT(B185:J185,'Weekly Analysis'!$C$47:$K$47)</f>
        <v>2.7006728952536792E-3</v>
      </c>
      <c r="L185" s="1">
        <f t="array" ref="L185">SUMPRODUCT(C185:J185,'Weekly Analysis'!$D$48:$K$48)</f>
        <v>3.6045275423528169E-3</v>
      </c>
      <c r="N185" s="16">
        <f t="shared" si="40"/>
        <v>1.0947716840389945</v>
      </c>
      <c r="O185" s="11">
        <f>(N184-MAX(N$3:$N184))/MAX(N$3:$N184)</f>
        <v>-2.7800897572054482E-2</v>
      </c>
      <c r="P185" s="11">
        <f t="shared" si="45"/>
        <v>4.3255475869800941E-2</v>
      </c>
      <c r="Q185" s="11">
        <f t="shared" si="49"/>
        <v>-1.0263163836103928E-3</v>
      </c>
      <c r="S185" s="1">
        <f t="shared" si="41"/>
        <v>1.2610450683790562</v>
      </c>
      <c r="T185" s="11">
        <f>(S184-MAX($S$3:$S184))/MAX(S$3:$S184)</f>
        <v>-5.4167282070496231E-3</v>
      </c>
      <c r="U185" s="38">
        <f t="shared" si="46"/>
        <v>1.5480290289855425E-3</v>
      </c>
      <c r="V185" s="11">
        <f t="shared" si="42"/>
        <v>2.6315689616571714E-3</v>
      </c>
      <c r="W185" s="28"/>
      <c r="X185" s="36">
        <v>42337</v>
      </c>
      <c r="Y185" s="38">
        <f t="shared" si="56"/>
        <v>-3.0704076230810839E-3</v>
      </c>
      <c r="Z185" s="38">
        <f t="shared" si="56"/>
        <v>-1.4217049059902509E-3</v>
      </c>
      <c r="AA185" s="38">
        <f t="shared" si="56"/>
        <v>-5.9714857886322692E-4</v>
      </c>
      <c r="AB185" s="38">
        <f t="shared" si="56"/>
        <v>-4.939840637219195E-5</v>
      </c>
      <c r="AC185" s="38">
        <f t="shared" si="56"/>
        <v>8.0628457371572874E-3</v>
      </c>
      <c r="AD185" s="38">
        <f t="shared" si="56"/>
        <v>-2.7579961305728151E-3</v>
      </c>
      <c r="AE185" s="38">
        <f t="shared" si="56"/>
        <v>-2.3442974947440738E-3</v>
      </c>
      <c r="AF185" s="38">
        <f t="shared" si="56"/>
        <v>2.8013350827995609E-3</v>
      </c>
      <c r="AG185" s="38">
        <f t="shared" si="56"/>
        <v>5.921920951839077E-4</v>
      </c>
      <c r="AH185" s="38">
        <f t="shared" si="56"/>
        <v>-2.6397409055927386E-3</v>
      </c>
      <c r="AI185" s="38">
        <f t="shared" si="56"/>
        <v>7.9980961819264146E-4</v>
      </c>
      <c r="AJ185" s="28"/>
      <c r="AK185" s="36">
        <v>41749</v>
      </c>
      <c r="AL185" s="38">
        <f t="shared" si="57"/>
        <v>1.6771255622813449E-2</v>
      </c>
      <c r="AM185" s="38">
        <f t="shared" si="57"/>
        <v>1.1766579939467281E-3</v>
      </c>
      <c r="AN185" s="38">
        <f t="shared" si="57"/>
        <v>-1.6568791135281309E-3</v>
      </c>
      <c r="AO185" s="38">
        <f t="shared" si="57"/>
        <v>-7.5580005899846814E-3</v>
      </c>
      <c r="AP185" s="38">
        <f t="shared" si="57"/>
        <v>7.3441868072610886E-3</v>
      </c>
      <c r="AQ185" s="38">
        <f t="shared" si="57"/>
        <v>-2.4470933306047771E-3</v>
      </c>
      <c r="AR185" s="38">
        <f t="shared" si="57"/>
        <v>-1.0865492224342299E-3</v>
      </c>
      <c r="AS185" s="38">
        <f t="shared" si="57"/>
        <v>2.9259623630253362E-3</v>
      </c>
      <c r="AT185" s="38">
        <f t="shared" si="57"/>
        <v>1.3693046434799521E-3</v>
      </c>
      <c r="AU185" s="38">
        <f t="shared" si="57"/>
        <v>1.6754611728033827E-2</v>
      </c>
      <c r="AV185" s="38">
        <f t="shared" si="57"/>
        <v>-3.0910090305007247E-5</v>
      </c>
    </row>
    <row r="186" spans="1:48" x14ac:dyDescent="0.35">
      <c r="A186" s="2">
        <v>40741</v>
      </c>
      <c r="B186" s="1">
        <v>-2.2430809579681129E-2</v>
      </c>
      <c r="C186" s="1">
        <v>4.5654885996160299E-3</v>
      </c>
      <c r="D186" s="1">
        <v>2.876078418890593E-3</v>
      </c>
      <c r="E186" s="1">
        <v>3.2854674710396381E-3</v>
      </c>
      <c r="F186" s="1">
        <v>5.4399241375527544E-3</v>
      </c>
      <c r="G186" s="1">
        <v>-1.4926145775813191E-3</v>
      </c>
      <c r="H186" s="1">
        <v>-3.9137003939522241E-3</v>
      </c>
      <c r="I186" s="1">
        <v>2.1536354320537132E-3</v>
      </c>
      <c r="J186" s="16">
        <f>HLOOKUP($J$2,'Weekly Returns (strats)'!$D$1:$F$751,'Weekly Returns (strats)'!$A185,FALSE)</f>
        <v>7.7300691024564383E-3</v>
      </c>
      <c r="K186" s="1">
        <f>SUMPRODUCT(B186:J186,'Weekly Analysis'!$C$47:$K$47)</f>
        <v>-2.0858993538216956E-2</v>
      </c>
      <c r="L186" s="1">
        <f t="array" ref="L186">SUMPRODUCT(C186:J186,'Weekly Analysis'!$D$48:$K$48)</f>
        <v>2.9190869341477457E-3</v>
      </c>
      <c r="N186" s="16">
        <f t="shared" si="40"/>
        <v>1.0719358485558022</v>
      </c>
      <c r="O186" s="11">
        <f>(N185-MAX(N$3:$N185))/MAX(N$3:$N185)</f>
        <v>-2.5175305807337352E-2</v>
      </c>
      <c r="P186" s="11">
        <f t="shared" si="45"/>
        <v>2.7826920678504452E-2</v>
      </c>
      <c r="Q186" s="11">
        <f t="shared" si="49"/>
        <v>-1.1662959942766782E-2</v>
      </c>
      <c r="S186" s="1">
        <f t="shared" si="41"/>
        <v>1.264726168561533</v>
      </c>
      <c r="T186" s="11">
        <f>(S185-MAX($S$3:$S185))/MAX(S$3:$S185)</f>
        <v>-1.8317254107085954E-3</v>
      </c>
      <c r="U186" s="38">
        <f t="shared" si="46"/>
        <v>1.082014557725941E-3</v>
      </c>
      <c r="V186" s="11">
        <f t="shared" si="42"/>
        <v>4.2664905312239654E-3</v>
      </c>
      <c r="W186" s="28"/>
      <c r="X186" s="36">
        <v>42344</v>
      </c>
      <c r="Y186" s="38">
        <f t="shared" si="56"/>
        <v>-4.3542905692438572E-3</v>
      </c>
      <c r="Z186" s="38">
        <f t="shared" si="56"/>
        <v>-4.1993136082916216E-3</v>
      </c>
      <c r="AA186" s="38">
        <f t="shared" si="56"/>
        <v>-1.881879197251024E-3</v>
      </c>
      <c r="AB186" s="38">
        <f t="shared" si="56"/>
        <v>-5.6731476207039222E-4</v>
      </c>
      <c r="AC186" s="38">
        <f t="shared" si="56"/>
        <v>-7.1835854768725112E-3</v>
      </c>
      <c r="AD186" s="38">
        <f t="shared" si="56"/>
        <v>1.4529843969288689E-3</v>
      </c>
      <c r="AE186" s="38">
        <f t="shared" si="56"/>
        <v>3.149112295458556E-3</v>
      </c>
      <c r="AF186" s="38">
        <f t="shared" si="56"/>
        <v>-2.839458080240886E-3</v>
      </c>
      <c r="AG186" s="38">
        <f t="shared" si="56"/>
        <v>-6.6213701353167176E-3</v>
      </c>
      <c r="AH186" s="38">
        <f t="shared" si="56"/>
        <v>-5.7552477631595527E-3</v>
      </c>
      <c r="AI186" s="38">
        <f t="shared" si="56"/>
        <v>-2.6017776458434347E-3</v>
      </c>
      <c r="AJ186" s="28"/>
      <c r="AK186" s="36">
        <v>41763</v>
      </c>
      <c r="AL186" s="38">
        <f t="shared" si="57"/>
        <v>1.147854605083376E-2</v>
      </c>
      <c r="AM186" s="38">
        <f t="shared" si="57"/>
        <v>-3.3851304617185112E-3</v>
      </c>
      <c r="AN186" s="38">
        <f t="shared" si="57"/>
        <v>-4.2176298934137879E-4</v>
      </c>
      <c r="AO186" s="38">
        <f t="shared" si="57"/>
        <v>-2.9227385696374291E-3</v>
      </c>
      <c r="AP186" s="38">
        <f t="shared" si="57"/>
        <v>-1.449891703958628E-3</v>
      </c>
      <c r="AQ186" s="38">
        <f t="shared" si="57"/>
        <v>5.3307549478476268E-3</v>
      </c>
      <c r="AR186" s="38">
        <f t="shared" si="57"/>
        <v>2.5630153121314342E-4</v>
      </c>
      <c r="AS186" s="38">
        <f t="shared" si="57"/>
        <v>6.4016018371073624E-3</v>
      </c>
      <c r="AT186" s="38">
        <f t="shared" si="57"/>
        <v>2.7721797532527241E-3</v>
      </c>
      <c r="AU186" s="38">
        <f t="shared" si="57"/>
        <v>1.1855281248710171E-2</v>
      </c>
      <c r="AV186" s="38">
        <f t="shared" si="57"/>
        <v>6.9965108177047789E-4</v>
      </c>
    </row>
    <row r="187" spans="1:48" x14ac:dyDescent="0.35">
      <c r="A187" s="2">
        <v>40748</v>
      </c>
      <c r="B187" s="1">
        <v>2.5769556622423199E-2</v>
      </c>
      <c r="C187" s="1">
        <v>-2.3642859039539892E-3</v>
      </c>
      <c r="D187" s="1">
        <v>-6.1508921306135944E-3</v>
      </c>
      <c r="E187" s="1">
        <v>-4.733271226792235E-3</v>
      </c>
      <c r="F187" s="1">
        <v>-4.021284588035445E-3</v>
      </c>
      <c r="G187" s="1">
        <v>-2.0824152560676712E-3</v>
      </c>
      <c r="H187" s="1">
        <v>5.7450849747109345E-4</v>
      </c>
      <c r="I187" s="1">
        <v>1.3307705706477879E-3</v>
      </c>
      <c r="J187" s="16">
        <f>HLOOKUP($J$2,'Weekly Returns (strats)'!$D$1:$F$751,'Weekly Returns (strats)'!$A186,FALSE)</f>
        <v>-1.005627273237897E-2</v>
      </c>
      <c r="K187" s="1">
        <f>SUMPRODUCT(B187:J187,'Weekly Analysis'!$C$47:$K$47)</f>
        <v>2.388927886786241E-2</v>
      </c>
      <c r="L187" s="1">
        <f t="array" ref="L187">SUMPRODUCT(C187:J187,'Weekly Analysis'!$D$48:$K$48)</f>
        <v>-3.4919444013271793E-3</v>
      </c>
      <c r="N187" s="16">
        <f t="shared" si="40"/>
        <v>1.0975436229704105</v>
      </c>
      <c r="O187" s="11">
        <f>(N186-MAX(N$3:$N186))/MAX(N$3:$N186)</f>
        <v>-4.5509167804396483E-2</v>
      </c>
      <c r="P187" s="11">
        <f t="shared" si="45"/>
        <v>5.4441807009931287E-2</v>
      </c>
      <c r="Q187" s="11">
        <f t="shared" si="49"/>
        <v>-5.1207870129461597E-3</v>
      </c>
      <c r="S187" s="1">
        <f t="shared" si="41"/>
        <v>1.2603098150980125</v>
      </c>
      <c r="T187" s="11">
        <f>(S186-MAX($S$3:$S186))/MAX(S$3:$S186)</f>
        <v>0</v>
      </c>
      <c r="U187" s="38">
        <f t="shared" si="46"/>
        <v>-2.1511861733023441E-3</v>
      </c>
      <c r="V187" s="11">
        <f t="shared" si="42"/>
        <v>2.7707249621826691E-3</v>
      </c>
      <c r="W187" s="28"/>
      <c r="X187" s="36">
        <v>42351</v>
      </c>
      <c r="Y187" s="38">
        <f t="shared" si="56"/>
        <v>-3.4719999999999973E-2</v>
      </c>
      <c r="Z187" s="38">
        <f t="shared" si="56"/>
        <v>9.8765143811816447E-3</v>
      </c>
      <c r="AA187" s="38">
        <f t="shared" si="56"/>
        <v>6.3308157008855606E-3</v>
      </c>
      <c r="AB187" s="38">
        <f t="shared" si="56"/>
        <v>6.5532330161495178E-3</v>
      </c>
      <c r="AC187" s="38">
        <f t="shared" si="56"/>
        <v>4.5799785954544151E-3</v>
      </c>
      <c r="AD187" s="38">
        <f t="shared" si="56"/>
        <v>-5.9601338763125566E-3</v>
      </c>
      <c r="AE187" s="38">
        <f t="shared" si="56"/>
        <v>1.18560317081684E-3</v>
      </c>
      <c r="AF187" s="38">
        <f t="shared" si="56"/>
        <v>3.540596639908689E-3</v>
      </c>
      <c r="AG187" s="38">
        <f t="shared" si="56"/>
        <v>4.3535433909254184E-3</v>
      </c>
      <c r="AH187" s="38">
        <f t="shared" si="56"/>
        <v>-3.24910091637957E-2</v>
      </c>
      <c r="AI187" s="38">
        <f t="shared" si="56"/>
        <v>4.1395544100936545E-3</v>
      </c>
      <c r="AJ187" s="28"/>
      <c r="AK187" s="36">
        <v>41777</v>
      </c>
      <c r="AL187" s="38">
        <f t="shared" si="57"/>
        <v>3.9514994045686258E-3</v>
      </c>
      <c r="AM187" s="38">
        <f t="shared" si="57"/>
        <v>-1.479782708963318E-3</v>
      </c>
      <c r="AN187" s="38">
        <f t="shared" si="57"/>
        <v>-1.7877177990444079E-4</v>
      </c>
      <c r="AO187" s="38">
        <f t="shared" si="57"/>
        <v>-1.0299008638190439E-3</v>
      </c>
      <c r="AP187" s="38">
        <f t="shared" si="57"/>
        <v>5.3066350575300416E-4</v>
      </c>
      <c r="AQ187" s="38">
        <f t="shared" si="57"/>
        <v>-2.6723176824028361E-3</v>
      </c>
      <c r="AR187" s="38">
        <f t="shared" si="57"/>
        <v>4.6964989450115619E-4</v>
      </c>
      <c r="AS187" s="38">
        <f t="shared" si="57"/>
        <v>-2.2069815300862489E-4</v>
      </c>
      <c r="AT187" s="38">
        <f t="shared" si="57"/>
        <v>-3.5338814708507638E-4</v>
      </c>
      <c r="AU187" s="38">
        <f t="shared" si="57"/>
        <v>3.55497769478104E-3</v>
      </c>
      <c r="AV187" s="38">
        <f t="shared" si="57"/>
        <v>-7.3639746103408826E-4</v>
      </c>
    </row>
    <row r="188" spans="1:48" x14ac:dyDescent="0.35">
      <c r="A188" s="2">
        <v>40755</v>
      </c>
      <c r="B188" s="1">
        <v>-2.897652969922215E-2</v>
      </c>
      <c r="C188" s="1">
        <v>-2.4507621010216858E-3</v>
      </c>
      <c r="D188" s="1">
        <v>5.1342552757400739E-3</v>
      </c>
      <c r="E188" s="1">
        <v>8.7079023504719189E-3</v>
      </c>
      <c r="F188" s="1">
        <v>-3.9244678745203104E-3</v>
      </c>
      <c r="G188" s="1">
        <v>-4.0955926920078767E-3</v>
      </c>
      <c r="H188" s="1">
        <v>-2.947917097009034E-3</v>
      </c>
      <c r="I188" s="1">
        <v>3.0167573299264561E-3</v>
      </c>
      <c r="J188" s="16">
        <f>HLOOKUP($J$2,'Weekly Returns (strats)'!$D$1:$F$751,'Weekly Returns (strats)'!$A187,FALSE)</f>
        <v>1.252917269829013E-3</v>
      </c>
      <c r="K188" s="1">
        <f>SUMPRODUCT(B188:J188,'Weekly Analysis'!$C$47:$K$47)</f>
        <v>-2.8394903893977086E-2</v>
      </c>
      <c r="L188" s="1">
        <f t="array" ref="L188">SUMPRODUCT(C188:J188,'Weekly Analysis'!$D$48:$K$48)</f>
        <v>1.0801622097408345E-3</v>
      </c>
      <c r="N188" s="16">
        <f t="shared" si="40"/>
        <v>1.0663789772767183</v>
      </c>
      <c r="O188" s="11">
        <f>(N187-MAX(N$3:$N187))/MAX(N$3:$N187)</f>
        <v>-2.2707070137257562E-2</v>
      </c>
      <c r="P188" s="11">
        <f t="shared" si="45"/>
        <v>-2.330418874933915E-2</v>
      </c>
      <c r="Q188" s="11">
        <f t="shared" si="49"/>
        <v>-5.0457208956973476E-2</v>
      </c>
      <c r="S188" s="1">
        <f t="shared" si="41"/>
        <v>1.2616711541328469</v>
      </c>
      <c r="T188" s="11">
        <f>(S187-MAX($S$3:$S187))/MAX(S$3:$S187)</f>
        <v>-3.4919444013271862E-3</v>
      </c>
      <c r="U188" s="38">
        <f t="shared" si="46"/>
        <v>4.1027987880757344E-3</v>
      </c>
      <c r="V188" s="11">
        <f t="shared" si="42"/>
        <v>3.6949495384466235E-3</v>
      </c>
      <c r="W188" s="28"/>
      <c r="X188" s="36">
        <v>42358</v>
      </c>
      <c r="Y188" s="38">
        <f t="shared" si="56"/>
        <v>-5.5251671363110162E-5</v>
      </c>
      <c r="Z188" s="38">
        <f t="shared" si="56"/>
        <v>-1.209851603728662E-2</v>
      </c>
      <c r="AA188" s="38">
        <f t="shared" si="56"/>
        <v>-1.362516021552251E-2</v>
      </c>
      <c r="AB188" s="38">
        <f t="shared" si="56"/>
        <v>9.3900381268441357E-4</v>
      </c>
      <c r="AC188" s="38">
        <f t="shared" si="56"/>
        <v>5.5607822994016023E-4</v>
      </c>
      <c r="AD188" s="38">
        <f t="shared" si="56"/>
        <v>5.0504631664496369E-3</v>
      </c>
      <c r="AE188" s="38">
        <f t="shared" si="56"/>
        <v>-2.4316322978509271E-3</v>
      </c>
      <c r="AF188" s="38">
        <f t="shared" si="56"/>
        <v>3.196013143588194E-3</v>
      </c>
      <c r="AG188" s="38">
        <f t="shared" si="56"/>
        <v>-4.4642479877529118E-3</v>
      </c>
      <c r="AH188" s="38">
        <f t="shared" si="56"/>
        <v>-1.7651316730836139E-3</v>
      </c>
      <c r="AI188" s="38">
        <f t="shared" si="56"/>
        <v>-3.1754914317666471E-3</v>
      </c>
      <c r="AJ188" s="28"/>
      <c r="AK188" s="36">
        <v>41784</v>
      </c>
      <c r="AL188" s="38">
        <f t="shared" si="57"/>
        <v>9.2737369925055546E-3</v>
      </c>
      <c r="AM188" s="38">
        <f t="shared" si="57"/>
        <v>-9.0244408375184104E-4</v>
      </c>
      <c r="AN188" s="38">
        <f t="shared" si="57"/>
        <v>-1.056268334121979E-4</v>
      </c>
      <c r="AO188" s="38">
        <f t="shared" si="57"/>
        <v>-3.4869423681144211E-3</v>
      </c>
      <c r="AP188" s="38">
        <f t="shared" si="57"/>
        <v>1.6704912925199159E-3</v>
      </c>
      <c r="AQ188" s="38">
        <f t="shared" si="57"/>
        <v>-1.2885388310989181E-3</v>
      </c>
      <c r="AR188" s="38">
        <f t="shared" si="57"/>
        <v>-1.394499966782647E-3</v>
      </c>
      <c r="AS188" s="38">
        <f t="shared" si="57"/>
        <v>4.3893083371826508E-4</v>
      </c>
      <c r="AT188" s="38">
        <f t="shared" si="57"/>
        <v>-6.343901970742305E-4</v>
      </c>
      <c r="AU188" s="38">
        <f t="shared" si="57"/>
        <v>8.9378633933728611E-3</v>
      </c>
      <c r="AV188" s="38">
        <f t="shared" si="57"/>
        <v>-6.2376525553214631E-4</v>
      </c>
    </row>
    <row r="189" spans="1:48" x14ac:dyDescent="0.35">
      <c r="A189" s="2">
        <v>40762</v>
      </c>
      <c r="B189" s="1">
        <v>-8.5058123050751333E-2</v>
      </c>
      <c r="C189" s="1">
        <v>1.590135923525704E-2</v>
      </c>
      <c r="D189" s="1">
        <v>3.0200738140246711E-2</v>
      </c>
      <c r="E189" s="1">
        <v>2.013366202067712E-2</v>
      </c>
      <c r="F189" s="1">
        <v>-4.0777634301738447E-2</v>
      </c>
      <c r="G189" s="1">
        <v>-8.6074232504762538E-4</v>
      </c>
      <c r="H189" s="1">
        <v>1.145431931776919E-2</v>
      </c>
      <c r="I189" s="1">
        <v>-6.6267326865043774E-4</v>
      </c>
      <c r="J189" s="16">
        <f>HLOOKUP($J$2,'Weekly Returns (strats)'!$D$1:$F$751,'Weekly Returns (strats)'!$A188,FALSE)</f>
        <v>3.8108281942892401E-3</v>
      </c>
      <c r="K189" s="1">
        <f>SUMPRODUCT(B189:J189,'Weekly Analysis'!$C$47:$K$47)</f>
        <v>-8.2269362438259566E-2</v>
      </c>
      <c r="L189" s="1">
        <f t="array" ref="L189">SUMPRODUCT(C189:J189,'Weekly Analysis'!$D$48:$K$48)</f>
        <v>5.1791268517704233E-3</v>
      </c>
      <c r="N189" s="16">
        <f t="shared" si="40"/>
        <v>0.97864865869859941</v>
      </c>
      <c r="O189" s="11">
        <f>(N188-MAX(N$3:$N188))/MAX(N$3:$N188)</f>
        <v>-5.0457208956973455E-2</v>
      </c>
      <c r="P189" s="11">
        <f t="shared" si="45"/>
        <v>-0.10607054149590056</v>
      </c>
      <c r="Q189" s="11">
        <f t="shared" si="49"/>
        <v>-0.10912265483709638</v>
      </c>
      <c r="S189" s="1">
        <f t="shared" si="41"/>
        <v>1.2682055090853206</v>
      </c>
      <c r="T189" s="11">
        <f>(S188-MAX($S$3:$S188))/MAX(S$3:$S188)</f>
        <v>-2.4155540579671475E-3</v>
      </c>
      <c r="U189" s="38">
        <f t="shared" si="46"/>
        <v>5.6781798571785558E-3</v>
      </c>
      <c r="V189" s="11">
        <f t="shared" si="42"/>
        <v>9.2901956496032057E-3</v>
      </c>
      <c r="W189" s="28"/>
      <c r="X189" s="36">
        <v>42372</v>
      </c>
      <c r="Y189" s="38">
        <f t="shared" si="56"/>
        <v>-6.7975830815710792E-3</v>
      </c>
      <c r="Z189" s="38">
        <f t="shared" si="56"/>
        <v>-3.0105374145449342E-3</v>
      </c>
      <c r="AA189" s="38">
        <f t="shared" si="56"/>
        <v>-4.6998587085167459E-4</v>
      </c>
      <c r="AB189" s="38">
        <f t="shared" si="56"/>
        <v>9.6257862385518145E-4</v>
      </c>
      <c r="AC189" s="38">
        <f t="shared" si="56"/>
        <v>-2.8990588840253049E-4</v>
      </c>
      <c r="AD189" s="38">
        <f t="shared" si="56"/>
        <v>-2.2113815751331201E-3</v>
      </c>
      <c r="AE189" s="38">
        <f t="shared" si="56"/>
        <v>-2.180633163785473E-3</v>
      </c>
      <c r="AF189" s="38">
        <f t="shared" si="56"/>
        <v>5.244691444510341E-4</v>
      </c>
      <c r="AG189" s="38">
        <f t="shared" si="56"/>
        <v>5.8715721457769383E-5</v>
      </c>
      <c r="AH189" s="38">
        <f t="shared" si="56"/>
        <v>-7.1920492260754212E-3</v>
      </c>
      <c r="AI189" s="38">
        <f t="shared" si="56"/>
        <v>-7.3257998265092072E-4</v>
      </c>
      <c r="AJ189" s="28"/>
      <c r="AK189" s="36">
        <v>41791</v>
      </c>
      <c r="AL189" s="38">
        <f t="shared" si="57"/>
        <v>7.8529835995513331E-3</v>
      </c>
      <c r="AM189" s="38">
        <f t="shared" si="57"/>
        <v>4.7817087866575134E-3</v>
      </c>
      <c r="AN189" s="38">
        <f t="shared" si="57"/>
        <v>-2.5153331287330889E-5</v>
      </c>
      <c r="AO189" s="38">
        <f t="shared" si="57"/>
        <v>-2.4620211402562871E-3</v>
      </c>
      <c r="AP189" s="38">
        <f t="shared" si="57"/>
        <v>4.7835552568421206E-3</v>
      </c>
      <c r="AQ189" s="38">
        <f t="shared" si="57"/>
        <v>1.401278239174131E-3</v>
      </c>
      <c r="AR189" s="38">
        <f t="shared" si="57"/>
        <v>-3.4832730716627403E-4</v>
      </c>
      <c r="AS189" s="38">
        <f t="shared" si="57"/>
        <v>1.7287182268570509E-3</v>
      </c>
      <c r="AT189" s="38">
        <f t="shared" si="57"/>
        <v>-3.1290639824651518E-3</v>
      </c>
      <c r="AU189" s="38">
        <f t="shared" si="57"/>
        <v>8.5106900524083498E-3</v>
      </c>
      <c r="AV189" s="38">
        <f t="shared" si="57"/>
        <v>1.2214548410201744E-3</v>
      </c>
    </row>
    <row r="190" spans="1:48" x14ac:dyDescent="0.35">
      <c r="A190" s="2">
        <v>40769</v>
      </c>
      <c r="B190" s="1">
        <v>-1.5726681127982811E-2</v>
      </c>
      <c r="C190" s="1">
        <v>3.925793482433293E-2</v>
      </c>
      <c r="D190" s="1">
        <v>2.542449108613698E-2</v>
      </c>
      <c r="E190" s="1">
        <v>-5.2740386824092766E-3</v>
      </c>
      <c r="F190" s="1">
        <v>-2.132210722434761E-2</v>
      </c>
      <c r="G190" s="1">
        <v>-2.6462347064863612E-2</v>
      </c>
      <c r="H190" s="1">
        <v>9.9081603108398975E-2</v>
      </c>
      <c r="I190" s="1">
        <v>-2.3074855024983738E-3</v>
      </c>
      <c r="J190" s="16">
        <f>HLOOKUP($J$2,'Weekly Returns (strats)'!$D$1:$F$751,'Weekly Returns (strats)'!$A189,FALSE)</f>
        <v>3.5869698820831801E-3</v>
      </c>
      <c r="K190" s="1">
        <f>SUMPRODUCT(B190:J190,'Weekly Analysis'!$C$47:$K$47)</f>
        <v>-1.2477722979826918E-2</v>
      </c>
      <c r="L190" s="1">
        <f t="array" ref="L190">SUMPRODUCT(C190:J190,'Weekly Analysis'!$D$48:$K$48)</f>
        <v>6.0337794180038021E-3</v>
      </c>
      <c r="N190" s="16">
        <f t="shared" si="40"/>
        <v>0.96643735184077906</v>
      </c>
      <c r="O190" s="11">
        <f>(N189-MAX(N$3:$N189))/MAX(N$3:$N189)</f>
        <v>-0.12857548898392873</v>
      </c>
      <c r="P190" s="11">
        <f t="shared" si="45"/>
        <v>-9.8418666431539847E-2</v>
      </c>
      <c r="Q190" s="11">
        <f t="shared" si="49"/>
        <v>-0.11050134442752468</v>
      </c>
      <c r="S190" s="1">
        <f t="shared" si="41"/>
        <v>1.2758575813838386</v>
      </c>
      <c r="T190" s="11">
        <f>(S189-MAX($S$3:$S189))/MAX(S$3:$S189)</f>
        <v>0</v>
      </c>
      <c r="U190" s="38">
        <f t="shared" si="46"/>
        <v>8.8014410542056609E-3</v>
      </c>
      <c r="V190" s="11">
        <f t="shared" si="42"/>
        <v>1.4537902654397694E-2</v>
      </c>
      <c r="W190" s="28"/>
      <c r="X190" s="36">
        <v>42379</v>
      </c>
      <c r="Y190" s="38">
        <f t="shared" si="56"/>
        <v>-6.1379684953829387E-2</v>
      </c>
      <c r="Z190" s="38">
        <f t="shared" si="56"/>
        <v>-1.742628350251185E-3</v>
      </c>
      <c r="AA190" s="38">
        <f t="shared" si="56"/>
        <v>7.7281240308920704E-3</v>
      </c>
      <c r="AB190" s="38">
        <f t="shared" si="56"/>
        <v>1.6441425964834892E-2</v>
      </c>
      <c r="AC190" s="38">
        <f t="shared" si="56"/>
        <v>-4.0310592178400047E-3</v>
      </c>
      <c r="AD190" s="38">
        <f t="shared" si="56"/>
        <v>6.5658410253004451E-3</v>
      </c>
      <c r="AE190" s="38">
        <f t="shared" si="56"/>
        <v>-1.1016716697984321E-2</v>
      </c>
      <c r="AF190" s="38">
        <f t="shared" si="56"/>
        <v>-2.665775312421292E-3</v>
      </c>
      <c r="AG190" s="38">
        <f t="shared" si="56"/>
        <v>5.1368828147468903E-4</v>
      </c>
      <c r="AH190" s="38">
        <f t="shared" si="56"/>
        <v>-5.9708098483484823E-2</v>
      </c>
      <c r="AI190" s="38">
        <f t="shared" si="56"/>
        <v>3.1043748734970299E-3</v>
      </c>
      <c r="AJ190" s="28"/>
      <c r="AK190" s="36">
        <v>41798</v>
      </c>
      <c r="AL190" s="38">
        <f t="shared" si="57"/>
        <v>1.229725431994066E-2</v>
      </c>
      <c r="AM190" s="38">
        <f t="shared" si="57"/>
        <v>-1.1524590408387161E-3</v>
      </c>
      <c r="AN190" s="38">
        <f t="shared" si="57"/>
        <v>-9.3755182954180505E-5</v>
      </c>
      <c r="AO190" s="38">
        <f t="shared" si="57"/>
        <v>-2.563629681602841E-3</v>
      </c>
      <c r="AP190" s="38">
        <f t="shared" si="57"/>
        <v>3.7942987149440451E-3</v>
      </c>
      <c r="AQ190" s="38">
        <f t="shared" si="57"/>
        <v>1.32252559726953E-3</v>
      </c>
      <c r="AR190" s="38">
        <f t="shared" si="57"/>
        <v>-2.2244210415287569E-3</v>
      </c>
      <c r="AS190" s="38">
        <f t="shared" si="57"/>
        <v>3.1058882225662998E-3</v>
      </c>
      <c r="AT190" s="38">
        <f t="shared" si="57"/>
        <v>-1.280206537186968E-3</v>
      </c>
      <c r="AU190" s="38">
        <f t="shared" si="57"/>
        <v>1.2542886727992192E-2</v>
      </c>
      <c r="AV190" s="38">
        <f t="shared" si="57"/>
        <v>4.5617447209570275E-4</v>
      </c>
    </row>
    <row r="191" spans="1:48" x14ac:dyDescent="0.35">
      <c r="A191" s="2">
        <v>40776</v>
      </c>
      <c r="B191" s="1">
        <v>-3.8173947264856338E-2</v>
      </c>
      <c r="C191" s="1">
        <v>9.248612222164887E-3</v>
      </c>
      <c r="D191" s="1">
        <v>5.4906442509636388E-2</v>
      </c>
      <c r="E191" s="1">
        <v>1.1028902374816459E-2</v>
      </c>
      <c r="F191" s="1">
        <v>1.2499560679886191E-2</v>
      </c>
      <c r="G191" s="1">
        <v>-4.8356677422526362E-3</v>
      </c>
      <c r="H191" s="1">
        <v>-1.5845329569841079E-2</v>
      </c>
      <c r="I191" s="1">
        <v>-5.7923370947010611E-4</v>
      </c>
      <c r="J191" s="16">
        <f>HLOOKUP($J$2,'Weekly Returns (strats)'!$D$1:$F$751,'Weekly Returns (strats)'!$A190,FALSE)</f>
        <v>7.3778694356325669E-3</v>
      </c>
      <c r="K191" s="1">
        <f>SUMPRODUCT(B191:J191,'Weekly Analysis'!$C$47:$K$47)</f>
        <v>-3.0810652704275857E-2</v>
      </c>
      <c r="L191" s="1">
        <f t="array" ref="L191">SUMPRODUCT(C191:J191,'Weekly Analysis'!$D$48:$K$48)</f>
        <v>1.3674689898220897E-2</v>
      </c>
      <c r="N191" s="16">
        <f t="shared" si="40"/>
        <v>0.93666078623277271</v>
      </c>
      <c r="O191" s="11">
        <f>(N190-MAX(N$3:$N190))/MAX(N$3:$N190)</f>
        <v>-0.13944888263021846</v>
      </c>
      <c r="P191" s="11">
        <f t="shared" si="45"/>
        <v>-0.14658445766576622</v>
      </c>
      <c r="Q191" s="11">
        <f t="shared" si="49"/>
        <v>-0.13578344720158964</v>
      </c>
      <c r="S191" s="1">
        <f t="shared" si="41"/>
        <v>1.2933045381635568</v>
      </c>
      <c r="T191" s="11">
        <f>(S190-MAX($S$3:$S190))/MAX(S$3:$S190)</f>
        <v>0</v>
      </c>
      <c r="U191" s="38">
        <f t="shared" si="46"/>
        <v>2.6179850914656466E-2</v>
      </c>
      <c r="V191" s="11">
        <f t="shared" si="42"/>
        <v>2.5686623325614333E-2</v>
      </c>
      <c r="W191" s="28"/>
      <c r="X191" s="36">
        <v>42386</v>
      </c>
      <c r="Y191" s="38">
        <f t="shared" si="56"/>
        <v>-2.7314814814814788E-2</v>
      </c>
      <c r="Z191" s="38">
        <f t="shared" si="56"/>
        <v>-5.0868921383712129E-3</v>
      </c>
      <c r="AA191" s="38">
        <f t="shared" si="56"/>
        <v>1.178525455834833E-2</v>
      </c>
      <c r="AB191" s="38">
        <f t="shared" si="56"/>
        <v>5.5596533805246651E-3</v>
      </c>
      <c r="AC191" s="38">
        <f t="shared" si="56"/>
        <v>-5.0583533562516322E-3</v>
      </c>
      <c r="AD191" s="38">
        <f t="shared" si="56"/>
        <v>2.3337703998747021E-3</v>
      </c>
      <c r="AE191" s="38">
        <f t="shared" si="56"/>
        <v>2.10411582422112E-2</v>
      </c>
      <c r="AF191" s="38">
        <f t="shared" si="56"/>
        <v>3.1663631605509672E-3</v>
      </c>
      <c r="AG191" s="38">
        <f t="shared" si="56"/>
        <v>1.8838077583627211E-5</v>
      </c>
      <c r="AH191" s="38">
        <f t="shared" si="56"/>
        <v>-2.5705905719152673E-2</v>
      </c>
      <c r="AI191" s="38">
        <f t="shared" si="56"/>
        <v>2.9879740348010739E-3</v>
      </c>
      <c r="AJ191" s="28"/>
      <c r="AK191" s="36">
        <v>41812</v>
      </c>
      <c r="AL191" s="38">
        <f t="shared" si="57"/>
        <v>1.013442554085286E-2</v>
      </c>
      <c r="AM191" s="38">
        <f t="shared" si="57"/>
        <v>-1.534100170349495E-4</v>
      </c>
      <c r="AN191" s="38">
        <f t="shared" si="57"/>
        <v>-2.4973399124134099E-4</v>
      </c>
      <c r="AO191" s="38">
        <f t="shared" si="57"/>
        <v>-2.765896124583223E-3</v>
      </c>
      <c r="AP191" s="38">
        <f t="shared" si="57"/>
        <v>-8.5876246486758286E-3</v>
      </c>
      <c r="AQ191" s="38">
        <f t="shared" si="57"/>
        <v>-2.9837513426889117E-4</v>
      </c>
      <c r="AR191" s="38">
        <f t="shared" si="57"/>
        <v>-1.1992356132665141E-3</v>
      </c>
      <c r="AS191" s="38">
        <f t="shared" si="57"/>
        <v>3.9035558715150298E-3</v>
      </c>
      <c r="AT191" s="38">
        <f t="shared" si="57"/>
        <v>-2.4138083239485519E-3</v>
      </c>
      <c r="AU191" s="38">
        <f t="shared" si="57"/>
        <v>9.3866847248997489E-3</v>
      </c>
      <c r="AV191" s="38">
        <f t="shared" si="57"/>
        <v>-1.3886615153414917E-3</v>
      </c>
    </row>
    <row r="192" spans="1:48" x14ac:dyDescent="0.35">
      <c r="A192" s="2">
        <v>40783</v>
      </c>
      <c r="B192" s="1">
        <v>2.504091653027829E-2</v>
      </c>
      <c r="C192" s="1">
        <v>1.5904568735204409E-2</v>
      </c>
      <c r="D192" s="1">
        <v>5.4056964922368778E-3</v>
      </c>
      <c r="E192" s="1">
        <v>-7.8479740532638731E-3</v>
      </c>
      <c r="F192" s="1">
        <v>-4.0717015687962476E-3</v>
      </c>
      <c r="G192" s="1">
        <v>-3.413091901990462E-3</v>
      </c>
      <c r="H192" s="1">
        <v>3.3828782709446341E-3</v>
      </c>
      <c r="I192" s="1">
        <v>9.3788003911094986E-3</v>
      </c>
      <c r="J192" s="16">
        <f>HLOOKUP($J$2,'Weekly Returns (strats)'!$D$1:$F$751,'Weekly Returns (strats)'!$A191,FALSE)</f>
        <v>-6.248190100805906E-3</v>
      </c>
      <c r="K192" s="1">
        <f>SUMPRODUCT(B192:J192,'Weekly Analysis'!$C$47:$K$47)</f>
        <v>2.6150866279116187E-2</v>
      </c>
      <c r="L192" s="1">
        <f t="array" ref="L192">SUMPRODUCT(C192:J192,'Weekly Analysis'!$D$48:$K$48)</f>
        <v>2.0613352478418031E-3</v>
      </c>
      <c r="N192" s="16">
        <f t="shared" si="40"/>
        <v>0.96115527720243776</v>
      </c>
      <c r="O192" s="11">
        <f>(N191-MAX(N$3:$N191))/MAX(N$3:$N191)</f>
        <v>-0.16596302424177536</v>
      </c>
      <c r="P192" s="11">
        <f t="shared" si="45"/>
        <v>-9.8673832020767294E-2</v>
      </c>
      <c r="Q192" s="11">
        <f t="shared" si="49"/>
        <v>-0.11529868744598981</v>
      </c>
      <c r="S192" s="1">
        <f t="shared" si="41"/>
        <v>1.2959704723942671</v>
      </c>
      <c r="T192" s="11">
        <f>(S191-MAX($S$3:$S191))/MAX(S$3:$S191)</f>
        <v>0</v>
      </c>
      <c r="U192" s="38">
        <f t="shared" si="46"/>
        <v>2.7185624517978457E-2</v>
      </c>
      <c r="V192" s="11">
        <f t="shared" si="42"/>
        <v>2.8426251216444154E-2</v>
      </c>
      <c r="W192" s="28"/>
      <c r="X192" s="36">
        <v>42407</v>
      </c>
      <c r="Y192" s="38">
        <f t="shared" si="56"/>
        <v>-2.2140008092953471E-2</v>
      </c>
      <c r="Z192" s="38">
        <f t="shared" si="56"/>
        <v>7.1881891853076141E-4</v>
      </c>
      <c r="AA192" s="38">
        <f t="shared" si="56"/>
        <v>2.3602242793966379E-3</v>
      </c>
      <c r="AB192" s="38">
        <f t="shared" si="56"/>
        <v>7.5175033098879851E-3</v>
      </c>
      <c r="AC192" s="38">
        <f t="shared" si="56"/>
        <v>5.8740509638045228E-3</v>
      </c>
      <c r="AD192" s="38">
        <f t="shared" si="56"/>
        <v>1.154643889533102E-2</v>
      </c>
      <c r="AE192" s="38">
        <f t="shared" si="56"/>
        <v>-6.1002759588735245E-4</v>
      </c>
      <c r="AF192" s="38">
        <f t="shared" si="56"/>
        <v>-4.4350851304897349E-4</v>
      </c>
      <c r="AG192" s="38">
        <f t="shared" si="56"/>
        <v>3.9510996201204129E-3</v>
      </c>
      <c r="AH192" s="38">
        <f t="shared" si="56"/>
        <v>-1.9833344490273512E-2</v>
      </c>
      <c r="AI192" s="38">
        <f t="shared" si="56"/>
        <v>4.2838038335484968E-3</v>
      </c>
      <c r="AJ192" s="28"/>
      <c r="AK192" s="36">
        <v>41826</v>
      </c>
      <c r="AL192" s="38">
        <f t="shared" si="57"/>
        <v>1.391639737308448E-2</v>
      </c>
      <c r="AM192" s="38">
        <f t="shared" si="57"/>
        <v>-1.1621795994752879E-3</v>
      </c>
      <c r="AN192" s="38">
        <f t="shared" si="57"/>
        <v>-6.1304290450703292E-5</v>
      </c>
      <c r="AO192" s="38">
        <f t="shared" si="57"/>
        <v>-2.2165183127824668E-3</v>
      </c>
      <c r="AP192" s="38">
        <f t="shared" si="57"/>
        <v>-1.324181795164392E-3</v>
      </c>
      <c r="AQ192" s="38">
        <f t="shared" si="57"/>
        <v>-1.230474758177613E-3</v>
      </c>
      <c r="AR192" s="38">
        <f t="shared" si="57"/>
        <v>-1.683246964481744E-3</v>
      </c>
      <c r="AS192" s="38">
        <f t="shared" si="57"/>
        <v>1.986744673812435E-3</v>
      </c>
      <c r="AT192" s="38">
        <f t="shared" si="57"/>
        <v>1.496639012876777E-5</v>
      </c>
      <c r="AU192" s="38">
        <f t="shared" si="57"/>
        <v>1.3575122857630115E-2</v>
      </c>
      <c r="AV192" s="38">
        <f t="shared" si="57"/>
        <v>-6.337955287009651E-4</v>
      </c>
    </row>
    <row r="193" spans="1:48" x14ac:dyDescent="0.35">
      <c r="A193" s="2">
        <v>40790</v>
      </c>
      <c r="B193" s="1">
        <v>1.580712118792893E-2</v>
      </c>
      <c r="C193" s="1">
        <v>-6.7821226508107957E-3</v>
      </c>
      <c r="D193" s="1">
        <v>-1.106596889650646E-2</v>
      </c>
      <c r="E193" s="1">
        <v>4.9725588419462508E-3</v>
      </c>
      <c r="F193" s="1">
        <v>-1.37747278247472E-3</v>
      </c>
      <c r="G193" s="1">
        <v>-8.1113234074747798E-4</v>
      </c>
      <c r="H193" s="1">
        <v>-8.4254837296038332E-4</v>
      </c>
      <c r="I193" s="1">
        <v>5.382947523906001E-3</v>
      </c>
      <c r="J193" s="16">
        <f>HLOOKUP($J$2,'Weekly Returns (strats)'!$D$1:$F$751,'Weekly Returns (strats)'!$A192,FALSE)</f>
        <v>-7.6843520797120757E-4</v>
      </c>
      <c r="K193" s="1">
        <f>SUMPRODUCT(B193:J193,'Weekly Analysis'!$C$47:$K$47)</f>
        <v>1.4803849093618199E-2</v>
      </c>
      <c r="L193" s="1">
        <f t="array" ref="L193">SUMPRODUCT(C193:J193,'Weekly Analysis'!$D$48:$K$48)</f>
        <v>-1.8632196037199312E-3</v>
      </c>
      <c r="N193" s="16">
        <f t="shared" si="40"/>
        <v>0.97538407488167744</v>
      </c>
      <c r="O193" s="11">
        <f>(N192-MAX(N$3:$N192))/MAX(N$3:$N192)</f>
        <v>-0.14415223481688358</v>
      </c>
      <c r="P193" s="11">
        <f t="shared" si="45"/>
        <v>-3.3358077875089709E-3</v>
      </c>
      <c r="Q193" s="11">
        <f t="shared" si="49"/>
        <v>-9.29708752583015E-2</v>
      </c>
      <c r="S193" s="1">
        <f t="shared" si="41"/>
        <v>1.29355579480426</v>
      </c>
      <c r="T193" s="11">
        <f>(S192-MAX($S$3:$S192))/MAX(S$3:$S192)</f>
        <v>0</v>
      </c>
      <c r="U193" s="38">
        <f t="shared" si="46"/>
        <v>1.9989099193570725E-2</v>
      </c>
      <c r="V193" s="11">
        <f t="shared" si="42"/>
        <v>2.6166461679436592E-2</v>
      </c>
      <c r="W193" s="28"/>
      <c r="X193" s="36">
        <v>42414</v>
      </c>
      <c r="Y193" s="38">
        <f t="shared" ref="Y193:AI202" si="58">VLOOKUP($X193,$A$3:$L$751,Y$1,FALSE)</f>
        <v>-2.5419720974225509E-2</v>
      </c>
      <c r="Z193" s="38">
        <f t="shared" si="58"/>
        <v>1.494743133472798E-2</v>
      </c>
      <c r="AA193" s="38">
        <f t="shared" si="58"/>
        <v>3.1013754001081311E-3</v>
      </c>
      <c r="AB193" s="38">
        <f t="shared" si="58"/>
        <v>3.2208343813637801E-3</v>
      </c>
      <c r="AC193" s="38">
        <f t="shared" si="58"/>
        <v>1.0987175523547849E-2</v>
      </c>
      <c r="AD193" s="38">
        <f t="shared" si="58"/>
        <v>1.2351060738158279E-3</v>
      </c>
      <c r="AE193" s="38">
        <f t="shared" si="58"/>
        <v>-5.8271171124690824E-4</v>
      </c>
      <c r="AF193" s="38">
        <f t="shared" si="58"/>
        <v>-1.732405798669179E-3</v>
      </c>
      <c r="AG193" s="38">
        <f t="shared" si="58"/>
        <v>6.0912213801711523E-3</v>
      </c>
      <c r="AH193" s="38">
        <f t="shared" si="58"/>
        <v>-2.2693967625979722E-2</v>
      </c>
      <c r="AI193" s="38">
        <f t="shared" si="58"/>
        <v>5.062113361027896E-3</v>
      </c>
      <c r="AJ193" s="28"/>
      <c r="AK193" s="36">
        <v>41840</v>
      </c>
      <c r="AL193" s="38">
        <f t="shared" ref="AL193:AV202" si="59">VLOOKUP($AK193,$A$3:$L$751,AL$1,FALSE)</f>
        <v>5.05840634125998E-3</v>
      </c>
      <c r="AM193" s="38">
        <f t="shared" si="59"/>
        <v>-6.9546972516665306E-4</v>
      </c>
      <c r="AN193" s="38">
        <f t="shared" si="59"/>
        <v>-4.3433018289695807E-4</v>
      </c>
      <c r="AO193" s="38">
        <f t="shared" si="59"/>
        <v>-1.190309848701943E-3</v>
      </c>
      <c r="AP193" s="38">
        <f t="shared" si="59"/>
        <v>3.627154029306101E-3</v>
      </c>
      <c r="AQ193" s="38">
        <f t="shared" si="59"/>
        <v>-8.3847397736114271E-4</v>
      </c>
      <c r="AR193" s="38">
        <f t="shared" si="59"/>
        <v>5.8418309911560939E-3</v>
      </c>
      <c r="AS193" s="38">
        <f t="shared" si="59"/>
        <v>-6.6828857302403399E-4</v>
      </c>
      <c r="AT193" s="38">
        <f t="shared" si="59"/>
        <v>-7.133354977788553E-4</v>
      </c>
      <c r="AU193" s="38">
        <f t="shared" si="59"/>
        <v>5.1195978162854204E-3</v>
      </c>
      <c r="AV193" s="38">
        <f t="shared" si="59"/>
        <v>1.1364131076153233E-4</v>
      </c>
    </row>
    <row r="194" spans="1:48" x14ac:dyDescent="0.35">
      <c r="A194" s="2">
        <v>40797</v>
      </c>
      <c r="B194" s="1">
        <v>-3.3244262810436909E-2</v>
      </c>
      <c r="C194" s="1">
        <v>1.6857278667682381E-2</v>
      </c>
      <c r="D194" s="1">
        <v>3.3818683747517402E-3</v>
      </c>
      <c r="E194" s="1">
        <v>-1.915041782729832E-3</v>
      </c>
      <c r="F194" s="1">
        <v>4.3401442093183532E-3</v>
      </c>
      <c r="G194" s="1">
        <v>-6.2327494452764087E-3</v>
      </c>
      <c r="H194" s="1">
        <v>-1.3670141721273681E-3</v>
      </c>
      <c r="I194" s="1">
        <v>8.5053304938353946E-5</v>
      </c>
      <c r="J194" s="16">
        <f>HLOOKUP($J$2,'Weekly Returns (strats)'!$D$1:$F$751,'Weekly Returns (strats)'!$A193,FALSE)</f>
        <v>2.661112872654758E-2</v>
      </c>
      <c r="K194" s="1">
        <f>SUMPRODUCT(B194:J194,'Weekly Analysis'!$C$47:$K$47)</f>
        <v>-3.0911506561005032E-2</v>
      </c>
      <c r="L194" s="1">
        <f t="array" ref="L194">SUMPRODUCT(C194:J194,'Weekly Analysis'!$D$48:$K$48)</f>
        <v>4.3322616060877811E-3</v>
      </c>
      <c r="N194" s="16">
        <f t="shared" si="40"/>
        <v>0.94523348365147264</v>
      </c>
      <c r="O194" s="11">
        <f>(N193-MAX(N$3:$N193))/MAX(N$3:$N193)</f>
        <v>-0.13148239365400233</v>
      </c>
      <c r="P194" s="11">
        <f t="shared" si="45"/>
        <v>-2.1940240770826236E-2</v>
      </c>
      <c r="Q194" s="11">
        <f t="shared" si="49"/>
        <v>-9.9245968660107931E-2</v>
      </c>
      <c r="S194" s="1">
        <f t="shared" si="41"/>
        <v>1.2991598169094227</v>
      </c>
      <c r="T194" s="11">
        <f>(S193-MAX($S$3:$S193))/MAX(S$3:$S193)</f>
        <v>-1.8632196037198941E-3</v>
      </c>
      <c r="U194" s="38">
        <f t="shared" si="46"/>
        <v>1.8263978570640882E-2</v>
      </c>
      <c r="V194" s="11">
        <f t="shared" si="42"/>
        <v>3.1819549234518352E-2</v>
      </c>
      <c r="W194" s="28"/>
      <c r="X194" s="36">
        <v>42456</v>
      </c>
      <c r="Y194" s="38">
        <f t="shared" si="58"/>
        <v>-1.4033942558746791E-2</v>
      </c>
      <c r="Z194" s="38">
        <f t="shared" si="58"/>
        <v>-4.5944451745827403E-4</v>
      </c>
      <c r="AA194" s="38">
        <f t="shared" si="58"/>
        <v>1.018117774326255E-4</v>
      </c>
      <c r="AB194" s="38">
        <f t="shared" si="58"/>
        <v>6.2578285498493535E-4</v>
      </c>
      <c r="AC194" s="38">
        <f t="shared" si="58"/>
        <v>-4.100146565383633E-3</v>
      </c>
      <c r="AD194" s="38">
        <f t="shared" si="58"/>
        <v>-1.9442801707727499E-3</v>
      </c>
      <c r="AE194" s="38">
        <f t="shared" si="58"/>
        <v>-1.2699743147693841E-3</v>
      </c>
      <c r="AF194" s="38">
        <f t="shared" si="58"/>
        <v>3.6598065492434721E-3</v>
      </c>
      <c r="AG194" s="38">
        <f t="shared" si="58"/>
        <v>4.5931465208748362E-4</v>
      </c>
      <c r="AH194" s="38">
        <f t="shared" si="58"/>
        <v>-1.420154666491941E-2</v>
      </c>
      <c r="AI194" s="38">
        <f t="shared" si="58"/>
        <v>-3.1126476860629597E-4</v>
      </c>
      <c r="AJ194" s="28"/>
      <c r="AK194" s="36">
        <v>41847</v>
      </c>
      <c r="AL194" s="38">
        <f t="shared" si="59"/>
        <v>3.683910133347235E-3</v>
      </c>
      <c r="AM194" s="38">
        <f t="shared" si="59"/>
        <v>-3.9982595811238753E-4</v>
      </c>
      <c r="AN194" s="38">
        <f t="shared" si="59"/>
        <v>-1.1994441943469219E-4</v>
      </c>
      <c r="AO194" s="38">
        <f t="shared" si="59"/>
        <v>-7.3238211418580335E-5</v>
      </c>
      <c r="AP194" s="38">
        <f t="shared" si="59"/>
        <v>4.4438542362191472E-3</v>
      </c>
      <c r="AQ194" s="38">
        <f t="shared" si="59"/>
        <v>-3.707794932394703E-3</v>
      </c>
      <c r="AR194" s="38">
        <f t="shared" si="59"/>
        <v>1.519221315998021E-3</v>
      </c>
      <c r="AS194" s="38">
        <f t="shared" si="59"/>
        <v>2.681568368408271E-3</v>
      </c>
      <c r="AT194" s="38">
        <f t="shared" si="59"/>
        <v>8.082111511502621E-4</v>
      </c>
      <c r="AU194" s="38">
        <f t="shared" si="59"/>
        <v>3.9591827397305436E-3</v>
      </c>
      <c r="AV194" s="38">
        <f t="shared" si="59"/>
        <v>5.1122055471185973E-4</v>
      </c>
    </row>
    <row r="195" spans="1:48" x14ac:dyDescent="0.35">
      <c r="A195" s="2">
        <v>40804</v>
      </c>
      <c r="B195" s="1">
        <v>2.9672384358995219E-2</v>
      </c>
      <c r="C195" s="1">
        <v>7.2211756070132971E-3</v>
      </c>
      <c r="D195" s="1">
        <v>-2.5139609371589429E-3</v>
      </c>
      <c r="E195" s="1">
        <v>-1.0015882196333091E-2</v>
      </c>
      <c r="F195" s="1">
        <v>2.994316969040811E-3</v>
      </c>
      <c r="G195" s="1">
        <v>1.0129339686861799E-2</v>
      </c>
      <c r="H195" s="1">
        <v>-4.5580359346857344E-3</v>
      </c>
      <c r="I195" s="1">
        <v>7.7636649602732533E-3</v>
      </c>
      <c r="J195" s="16">
        <f>HLOOKUP($J$2,'Weekly Returns (strats)'!$D$1:$F$751,'Weekly Returns (strats)'!$A194,FALSE)</f>
        <v>7.1984689022184254E-3</v>
      </c>
      <c r="K195" s="1">
        <f>SUMPRODUCT(B195:J195,'Weekly Analysis'!$C$47:$K$47)</f>
        <v>3.1011606614598695E-2</v>
      </c>
      <c r="L195" s="1">
        <f t="array" ref="L195">SUMPRODUCT(C195:J195,'Weekly Analysis'!$D$48:$K$48)</f>
        <v>2.4871270461207383E-3</v>
      </c>
      <c r="N195" s="16">
        <f t="shared" si="40"/>
        <v>0.97454669260541882</v>
      </c>
      <c r="O195" s="11">
        <f>(N194-MAX(N$3:$N194))/MAX(N$3:$N194)</f>
        <v>-0.15832958134091502</v>
      </c>
      <c r="P195" s="11">
        <f t="shared" si="45"/>
        <v>4.044784080800734E-2</v>
      </c>
      <c r="Q195" s="11">
        <f t="shared" si="49"/>
        <v>-6.5554783462487443E-2</v>
      </c>
      <c r="S195" s="1">
        <f t="shared" si="41"/>
        <v>1.3023909924272914</v>
      </c>
      <c r="T195" s="11">
        <f>(S194-MAX($S$3:$S194))/MAX(S$3:$S194)</f>
        <v>0</v>
      </c>
      <c r="U195" s="38">
        <f t="shared" si="46"/>
        <v>7.0257653905994033E-3</v>
      </c>
      <c r="V195" s="11">
        <f t="shared" si="42"/>
        <v>3.0895248988053625E-2</v>
      </c>
      <c r="W195" s="28"/>
      <c r="X195" s="36">
        <v>42470</v>
      </c>
      <c r="Y195" s="38">
        <f t="shared" si="58"/>
        <v>-4.9585876198778864E-3</v>
      </c>
      <c r="Z195" s="38">
        <f t="shared" si="58"/>
        <v>4.5116894767360796E-3</v>
      </c>
      <c r="AA195" s="38">
        <f t="shared" si="58"/>
        <v>-2.6258209900292823E-4</v>
      </c>
      <c r="AB195" s="38">
        <f t="shared" si="58"/>
        <v>1.1281891323622339E-3</v>
      </c>
      <c r="AC195" s="38">
        <f t="shared" si="58"/>
        <v>4.3396065591128864E-3</v>
      </c>
      <c r="AD195" s="38">
        <f t="shared" si="58"/>
        <v>3.2455912019262461E-3</v>
      </c>
      <c r="AE195" s="38">
        <f t="shared" si="58"/>
        <v>7.9789264717111674E-3</v>
      </c>
      <c r="AF195" s="38">
        <f t="shared" si="58"/>
        <v>-1.3620186077601959E-3</v>
      </c>
      <c r="AG195" s="38">
        <f t="shared" si="58"/>
        <v>-5.6966268139599929E-3</v>
      </c>
      <c r="AH195" s="38">
        <f t="shared" si="58"/>
        <v>-4.1369531314493181E-3</v>
      </c>
      <c r="AI195" s="38">
        <f t="shared" si="58"/>
        <v>1.5258926213673407E-3</v>
      </c>
      <c r="AJ195" s="28"/>
      <c r="AK195" s="36">
        <v>41868</v>
      </c>
      <c r="AL195" s="38">
        <f t="shared" si="59"/>
        <v>1.6129893713614289E-2</v>
      </c>
      <c r="AM195" s="38">
        <f t="shared" si="59"/>
        <v>-3.9935719975624506E-3</v>
      </c>
      <c r="AN195" s="38">
        <f t="shared" si="59"/>
        <v>-9.4939100266839809E-3</v>
      </c>
      <c r="AO195" s="38">
        <f t="shared" si="59"/>
        <v>-3.9031370386880542E-3</v>
      </c>
      <c r="AP195" s="38">
        <f t="shared" si="59"/>
        <v>6.4038185938816174E-4</v>
      </c>
      <c r="AQ195" s="38">
        <f t="shared" si="59"/>
        <v>-3.396094064106459E-3</v>
      </c>
      <c r="AR195" s="38">
        <f t="shared" si="59"/>
        <v>-3.6130628816962722E-3</v>
      </c>
      <c r="AS195" s="38">
        <f t="shared" si="59"/>
        <v>3.762145706138087E-3</v>
      </c>
      <c r="AT195" s="38">
        <f t="shared" si="59"/>
        <v>-4.7341403676617322E-3</v>
      </c>
      <c r="AU195" s="38">
        <f t="shared" si="59"/>
        <v>1.4435432254195782E-2</v>
      </c>
      <c r="AV195" s="38">
        <f t="shared" si="59"/>
        <v>-3.1468569960629469E-3</v>
      </c>
    </row>
    <row r="196" spans="1:48" x14ac:dyDescent="0.35">
      <c r="A196" s="2">
        <v>40811</v>
      </c>
      <c r="B196" s="1">
        <v>-7.5240802147481411E-2</v>
      </c>
      <c r="C196" s="1">
        <v>2.739899648845467E-3</v>
      </c>
      <c r="D196" s="1">
        <v>1.7533053530245809E-2</v>
      </c>
      <c r="E196" s="1">
        <v>1.8537408657591129E-2</v>
      </c>
      <c r="F196" s="1">
        <v>2.242348718605721E-2</v>
      </c>
      <c r="G196" s="1">
        <v>-2.4350576416780618E-3</v>
      </c>
      <c r="H196" s="1">
        <v>-1.017613558046937E-2</v>
      </c>
      <c r="I196" s="1">
        <v>1.8768136111930729E-3</v>
      </c>
      <c r="J196" s="16">
        <f>HLOOKUP($J$2,'Weekly Returns (strats)'!$D$1:$F$751,'Weekly Returns (strats)'!$A195,FALSE)</f>
        <v>6.2553845459245583E-3</v>
      </c>
      <c r="K196" s="1">
        <f>SUMPRODUCT(B196:J196,'Weekly Analysis'!$C$47:$K$47)</f>
        <v>-7.019137701266133E-2</v>
      </c>
      <c r="L196" s="1">
        <f t="array" ref="L196">SUMPRODUCT(C196:J196,'Weekly Analysis'!$D$48:$K$48)</f>
        <v>9.3775038218087171E-3</v>
      </c>
      <c r="N196" s="16">
        <f t="shared" ref="N196:N259" si="60">+(K196+1)*N195</f>
        <v>0.9061419182883097</v>
      </c>
      <c r="O196" s="11">
        <f>(N195-MAX(N$3:$N195))/MAX(N$3:$N195)</f>
        <v>-0.13222802941831488</v>
      </c>
      <c r="P196" s="11">
        <f t="shared" si="45"/>
        <v>-5.7236702766956915E-2</v>
      </c>
      <c r="Q196" s="11">
        <f t="shared" si="49"/>
        <v>-0.12944332987744034</v>
      </c>
      <c r="S196" s="1">
        <f t="shared" ref="S196:S259" si="61">+(L196+1)*S195</f>
        <v>1.3146041689362675</v>
      </c>
      <c r="T196" s="11">
        <f>(S195-MAX($S$3:$S195))/MAX(S$3:$S195)</f>
        <v>0</v>
      </c>
      <c r="U196" s="38">
        <f t="shared" si="46"/>
        <v>1.4378179857427842E-2</v>
      </c>
      <c r="V196" s="11">
        <f t="shared" si="42"/>
        <v>4.0836304621392872E-2</v>
      </c>
      <c r="W196" s="28"/>
      <c r="X196" s="36">
        <v>42491</v>
      </c>
      <c r="Y196" s="38">
        <f t="shared" si="58"/>
        <v>-8.1567796610170218E-3</v>
      </c>
      <c r="Z196" s="38">
        <f t="shared" si="58"/>
        <v>-5.2753618756251619E-4</v>
      </c>
      <c r="AA196" s="38">
        <f t="shared" si="58"/>
        <v>-7.2107347928673793E-5</v>
      </c>
      <c r="AB196" s="38">
        <f t="shared" si="58"/>
        <v>2.0794691821377502E-3</v>
      </c>
      <c r="AC196" s="38">
        <f t="shared" si="58"/>
        <v>9.6846100191035913E-4</v>
      </c>
      <c r="AD196" s="38">
        <f t="shared" si="58"/>
        <v>1.3149777590182321E-3</v>
      </c>
      <c r="AE196" s="38">
        <f t="shared" si="58"/>
        <v>-1.291442471073601E-3</v>
      </c>
      <c r="AF196" s="38">
        <f t="shared" si="58"/>
        <v>8.2177382525983056E-4</v>
      </c>
      <c r="AG196" s="38">
        <f t="shared" si="58"/>
        <v>2.8298739943366508E-4</v>
      </c>
      <c r="AH196" s="38">
        <f t="shared" si="58"/>
        <v>-7.8194223934938516E-3</v>
      </c>
      <c r="AI196" s="38">
        <f t="shared" si="58"/>
        <v>6.2652063968589224E-4</v>
      </c>
      <c r="AJ196" s="28"/>
      <c r="AK196" s="36">
        <v>41875</v>
      </c>
      <c r="AL196" s="38">
        <f t="shared" si="59"/>
        <v>1.261498028909336E-2</v>
      </c>
      <c r="AM196" s="38">
        <f t="shared" si="59"/>
        <v>-3.726617875378091E-4</v>
      </c>
      <c r="AN196" s="38">
        <f t="shared" si="59"/>
        <v>-3.9613839754654162E-4</v>
      </c>
      <c r="AO196" s="38">
        <f t="shared" si="59"/>
        <v>-2.047951579323914E-3</v>
      </c>
      <c r="AP196" s="38">
        <f t="shared" si="59"/>
        <v>2.6947289835620122E-3</v>
      </c>
      <c r="AQ196" s="38">
        <f t="shared" si="59"/>
        <v>-5.4076324869967163E-4</v>
      </c>
      <c r="AR196" s="38">
        <f t="shared" si="59"/>
        <v>1.189030004154157E-3</v>
      </c>
      <c r="AS196" s="38">
        <f t="shared" si="59"/>
        <v>2.9525376582271172E-3</v>
      </c>
      <c r="AT196" s="38">
        <f t="shared" si="59"/>
        <v>-6.3729533477385747E-4</v>
      </c>
      <c r="AU196" s="38">
        <f t="shared" si="59"/>
        <v>1.2781851586243065E-2</v>
      </c>
      <c r="AV196" s="38">
        <f t="shared" si="59"/>
        <v>3.099038375637383E-4</v>
      </c>
    </row>
    <row r="197" spans="1:48" x14ac:dyDescent="0.35">
      <c r="A197" s="2">
        <v>40818</v>
      </c>
      <c r="B197" s="1">
        <v>1.1098779134295359E-2</v>
      </c>
      <c r="C197" s="1">
        <v>1.3940883220009409E-2</v>
      </c>
      <c r="D197" s="1">
        <v>1.062856338424734E-3</v>
      </c>
      <c r="E197" s="1">
        <v>2.9134611007464167E-4</v>
      </c>
      <c r="F197" s="1">
        <v>-3.1370471073242902E-2</v>
      </c>
      <c r="G197" s="1">
        <v>1.179967573410101E-3</v>
      </c>
      <c r="H197" s="1">
        <v>8.3865027281513349E-3</v>
      </c>
      <c r="I197" s="1">
        <v>4.6351922126319778E-3</v>
      </c>
      <c r="J197" s="16">
        <f>HLOOKUP($J$2,'Weekly Returns (strats)'!$D$1:$F$751,'Weekly Returns (strats)'!$A196,FALSE)</f>
        <v>9.872009177051666E-3</v>
      </c>
      <c r="K197" s="1">
        <f>SUMPRODUCT(B197:J197,'Weekly Analysis'!$C$47:$K$47)</f>
        <v>1.087094211402442E-2</v>
      </c>
      <c r="L197" s="1">
        <f t="array" ref="L197">SUMPRODUCT(C197:J197,'Weekly Analysis'!$D$48:$K$48)</f>
        <v>-4.2312589478888415E-4</v>
      </c>
      <c r="N197" s="16">
        <f t="shared" si="60"/>
        <v>0.91599253462911301</v>
      </c>
      <c r="O197" s="11">
        <f>(N196-MAX(N$3:$N196))/MAX(N$3:$N196)</f>
        <v>-0.193138138966434</v>
      </c>
      <c r="P197" s="11">
        <f t="shared" si="45"/>
        <v>-6.0890414127141801E-2</v>
      </c>
      <c r="Q197" s="11">
        <f t="shared" si="49"/>
        <v>-0.16104303369347472</v>
      </c>
      <c r="S197" s="1">
        <f t="shared" si="61"/>
        <v>1.3140479258709932</v>
      </c>
      <c r="T197" s="11">
        <f>(S196-MAX($S$3:$S196))/MAX(S$3:$S196)</f>
        <v>0</v>
      </c>
      <c r="U197" s="38">
        <f t="shared" si="46"/>
        <v>1.5841706363995067E-2</v>
      </c>
      <c r="V197" s="11">
        <f t="shared" ref="V197:V260" si="62">S197/S184-1</f>
        <v>4.5786927747894612E-2</v>
      </c>
      <c r="W197" s="28"/>
      <c r="X197" s="36">
        <v>42498</v>
      </c>
      <c r="Y197" s="38">
        <f t="shared" si="58"/>
        <v>-1.8263377122716969E-2</v>
      </c>
      <c r="Z197" s="38">
        <f t="shared" si="58"/>
        <v>-3.048867110919673E-3</v>
      </c>
      <c r="AA197" s="38">
        <f t="shared" si="58"/>
        <v>-1.895289776042864E-3</v>
      </c>
      <c r="AB197" s="38">
        <f t="shared" si="58"/>
        <v>5.1727307602544847E-4</v>
      </c>
      <c r="AC197" s="38">
        <f t="shared" si="58"/>
        <v>7.8441084823462574E-3</v>
      </c>
      <c r="AD197" s="38">
        <f t="shared" si="58"/>
        <v>6.6473191848159807E-4</v>
      </c>
      <c r="AE197" s="38">
        <f t="shared" si="58"/>
        <v>3.3888027728177228E-3</v>
      </c>
      <c r="AF197" s="38">
        <f t="shared" si="58"/>
        <v>6.1900427491967669E-4</v>
      </c>
      <c r="AG197" s="38">
        <f t="shared" si="58"/>
        <v>1.170194334105368E-3</v>
      </c>
      <c r="AH197" s="38">
        <f t="shared" si="58"/>
        <v>-1.7828035870327986E-2</v>
      </c>
      <c r="AI197" s="38">
        <f t="shared" si="58"/>
        <v>8.0849089729383443E-4</v>
      </c>
      <c r="AJ197" s="28"/>
      <c r="AK197" s="36">
        <v>41882</v>
      </c>
      <c r="AL197" s="38">
        <f t="shared" si="59"/>
        <v>7.3708798338956161E-3</v>
      </c>
      <c r="AM197" s="38">
        <f t="shared" si="59"/>
        <v>2.6224233755662851E-3</v>
      </c>
      <c r="AN197" s="38">
        <f t="shared" si="59"/>
        <v>5.5162376548789638E-6</v>
      </c>
      <c r="AO197" s="38">
        <f t="shared" si="59"/>
        <v>-6.0666631735983856E-4</v>
      </c>
      <c r="AP197" s="38">
        <f t="shared" si="59"/>
        <v>-6.1859742574299822E-3</v>
      </c>
      <c r="AQ197" s="38">
        <f t="shared" si="59"/>
        <v>-1.889401317427986E-3</v>
      </c>
      <c r="AR197" s="38">
        <f t="shared" si="59"/>
        <v>5.2476139363077934E-4</v>
      </c>
      <c r="AS197" s="38">
        <f t="shared" si="59"/>
        <v>3.875519699926278E-3</v>
      </c>
      <c r="AT197" s="38">
        <f t="shared" si="59"/>
        <v>1.277962176670977E-3</v>
      </c>
      <c r="AU197" s="38">
        <f t="shared" si="59"/>
        <v>7.2626465967484269E-3</v>
      </c>
      <c r="AV197" s="38">
        <f t="shared" si="59"/>
        <v>-2.0100458327335167E-4</v>
      </c>
    </row>
    <row r="198" spans="1:48" x14ac:dyDescent="0.35">
      <c r="A198" s="2">
        <v>40825</v>
      </c>
      <c r="B198" s="1">
        <v>1.8238621970784411E-2</v>
      </c>
      <c r="C198" s="1">
        <v>-3.6664552344189971E-6</v>
      </c>
      <c r="D198" s="1">
        <v>-9.5844573664305432E-3</v>
      </c>
      <c r="E198" s="1">
        <v>-2.994529749606345E-3</v>
      </c>
      <c r="F198" s="1">
        <v>-4.782204685775315E-3</v>
      </c>
      <c r="G198" s="1">
        <v>7.4943095428743334E-3</v>
      </c>
      <c r="H198" s="1">
        <v>-1.1784004444894689E-2</v>
      </c>
      <c r="I198" s="1">
        <v>1.4379100447521329E-3</v>
      </c>
      <c r="J198" s="16">
        <f>HLOOKUP($J$2,'Weekly Returns (strats)'!$D$1:$F$751,'Weekly Returns (strats)'!$A197,FALSE)</f>
        <v>5.629166015086895E-3</v>
      </c>
      <c r="K198" s="1">
        <f>SUMPRODUCT(B198:J198,'Weekly Analysis'!$C$47:$K$47)</f>
        <v>1.7395531885037643E-2</v>
      </c>
      <c r="L198" s="1">
        <f t="array" ref="L198">SUMPRODUCT(C198:J198,'Weekly Analysis'!$D$48:$K$48)</f>
        <v>-1.5657387306725738E-3</v>
      </c>
      <c r="N198" s="16">
        <f t="shared" si="60"/>
        <v>0.93192671197171018</v>
      </c>
      <c r="O198" s="11">
        <f>(N197-MAX(N$3:$N197))/MAX(N$3:$N197)</f>
        <v>-0.18436679038112405</v>
      </c>
      <c r="P198" s="11">
        <f t="shared" si="45"/>
        <v>-1.4077761642930731E-2</v>
      </c>
      <c r="Q198" s="11">
        <f t="shared" si="49"/>
        <v>-0.1487478845511353</v>
      </c>
      <c r="S198" s="1">
        <f t="shared" si="61"/>
        <v>1.3119904701394971</v>
      </c>
      <c r="T198" s="11">
        <f>(S197-MAX($S$3:$S197))/MAX(S$3:$S197)</f>
        <v>-4.2312589478888236E-4</v>
      </c>
      <c r="U198" s="38">
        <f t="shared" si="46"/>
        <v>9.8761161352707294E-3</v>
      </c>
      <c r="V198" s="11">
        <f t="shared" si="62"/>
        <v>4.0399350537031919E-2</v>
      </c>
      <c r="W198" s="28"/>
      <c r="X198" s="36">
        <v>42505</v>
      </c>
      <c r="Y198" s="38">
        <f t="shared" si="58"/>
        <v>-4.2428198433420716E-3</v>
      </c>
      <c r="Z198" s="38">
        <f t="shared" si="58"/>
        <v>-5.0805433276626122E-3</v>
      </c>
      <c r="AA198" s="38">
        <f t="shared" si="58"/>
        <v>-8.6003817732943633E-4</v>
      </c>
      <c r="AB198" s="38">
        <f t="shared" si="58"/>
        <v>7.7425717646928405E-4</v>
      </c>
      <c r="AC198" s="38">
        <f t="shared" si="58"/>
        <v>-5.8102909264216005E-4</v>
      </c>
      <c r="AD198" s="38">
        <f t="shared" si="58"/>
        <v>-7.3720025923540433E-4</v>
      </c>
      <c r="AE198" s="38">
        <f t="shared" si="58"/>
        <v>3.9507640057203641E-3</v>
      </c>
      <c r="AF198" s="38">
        <f t="shared" si="58"/>
        <v>8.059909096602702E-5</v>
      </c>
      <c r="AG198" s="38">
        <f t="shared" si="58"/>
        <v>-7.358583345262848E-3</v>
      </c>
      <c r="AH198" s="38">
        <f t="shared" si="58"/>
        <v>-4.959017136031918E-3</v>
      </c>
      <c r="AI198" s="38">
        <f t="shared" si="58"/>
        <v>-1.330080686423999E-3</v>
      </c>
      <c r="AJ198" s="28"/>
      <c r="AK198" s="36">
        <v>41889</v>
      </c>
      <c r="AL198" s="38">
        <f t="shared" si="59"/>
        <v>2.267223166898535E-3</v>
      </c>
      <c r="AM198" s="38">
        <f t="shared" si="59"/>
        <v>-1.0345062709617989E-3</v>
      </c>
      <c r="AN198" s="38">
        <f t="shared" si="59"/>
        <v>-8.4252148446539721E-5</v>
      </c>
      <c r="AO198" s="38">
        <f t="shared" si="59"/>
        <v>-1.0887765790699171E-3</v>
      </c>
      <c r="AP198" s="38">
        <f t="shared" si="59"/>
        <v>-6.0986847767584892E-3</v>
      </c>
      <c r="AQ198" s="38">
        <f t="shared" si="59"/>
        <v>4.5947736600726596E-3</v>
      </c>
      <c r="AR198" s="38">
        <f t="shared" si="59"/>
        <v>7.6539846832313074E-5</v>
      </c>
      <c r="AS198" s="38">
        <f t="shared" si="59"/>
        <v>4.1794774851631189E-3</v>
      </c>
      <c r="AT198" s="38">
        <f t="shared" si="59"/>
        <v>-3.2046298289774011E-3</v>
      </c>
      <c r="AU198" s="38">
        <f t="shared" si="59"/>
        <v>2.1798222730605946E-3</v>
      </c>
      <c r="AV198" s="38">
        <f t="shared" si="59"/>
        <v>-1.6231594569903187E-4</v>
      </c>
    </row>
    <row r="199" spans="1:48" x14ac:dyDescent="0.35">
      <c r="A199" s="2">
        <v>40832</v>
      </c>
      <c r="B199" s="1">
        <v>5.4399203914089027E-2</v>
      </c>
      <c r="C199" s="1">
        <v>-1.8923561461014371E-2</v>
      </c>
      <c r="D199" s="1">
        <v>-1.4615992004549881E-2</v>
      </c>
      <c r="E199" s="1">
        <v>-1.0069564899852329E-2</v>
      </c>
      <c r="F199" s="1">
        <v>1.1887823675713029E-2</v>
      </c>
      <c r="G199" s="1">
        <v>6.1348049721388076E-3</v>
      </c>
      <c r="H199" s="1">
        <v>6.641060166567847E-4</v>
      </c>
      <c r="I199" s="1">
        <v>3.8106701545426169E-4</v>
      </c>
      <c r="J199" s="16">
        <f>HLOOKUP($J$2,'Weekly Returns (strats)'!$D$1:$F$751,'Weekly Returns (strats)'!$A198,FALSE)</f>
        <v>-9.3223072739331281E-3</v>
      </c>
      <c r="K199" s="1">
        <f>SUMPRODUCT(B199:J199,'Weekly Analysis'!$C$47:$K$47)</f>
        <v>5.1833469465162083E-2</v>
      </c>
      <c r="L199" s="1">
        <f t="array" ref="L199">SUMPRODUCT(C199:J199,'Weekly Analysis'!$D$48:$K$48)</f>
        <v>-4.7649354051500451E-3</v>
      </c>
      <c r="N199" s="16">
        <f t="shared" si="60"/>
        <v>0.98023170674046478</v>
      </c>
      <c r="O199" s="11">
        <f>(N198-MAX(N$3:$N198))/MAX(N$3:$N198)</f>
        <v>-0.17017841687670332</v>
      </c>
      <c r="P199" s="11">
        <f t="shared" si="45"/>
        <v>5.8334958993573327E-3</v>
      </c>
      <c r="Q199" s="11">
        <f t="shared" si="49"/>
        <v>-8.5550027960057951E-2</v>
      </c>
      <c r="S199" s="1">
        <f t="shared" si="61"/>
        <v>1.3057389202971099</v>
      </c>
      <c r="T199" s="11">
        <f>(S198-MAX($S$3:$S198))/MAX(S$3:$S198)</f>
        <v>-1.9882021208599545E-3</v>
      </c>
      <c r="U199" s="38">
        <f t="shared" si="46"/>
        <v>2.5706012167505676E-3</v>
      </c>
      <c r="V199" s="11">
        <f t="shared" si="62"/>
        <v>3.242816726266029E-2</v>
      </c>
      <c r="W199" s="28"/>
      <c r="X199" s="36">
        <v>42533</v>
      </c>
      <c r="Y199" s="38">
        <f t="shared" si="58"/>
        <v>-5.7929421768707634E-3</v>
      </c>
      <c r="Z199" s="38">
        <f t="shared" si="58"/>
        <v>1.074160215560593E-2</v>
      </c>
      <c r="AA199" s="38">
        <f t="shared" si="58"/>
        <v>3.7695041409546709E-4</v>
      </c>
      <c r="AB199" s="38">
        <f t="shared" si="58"/>
        <v>5.3656684840541757E-4</v>
      </c>
      <c r="AC199" s="38">
        <f t="shared" si="58"/>
        <v>8.3920597520178112E-3</v>
      </c>
      <c r="AD199" s="38">
        <f t="shared" si="58"/>
        <v>-3.1238336335458472E-3</v>
      </c>
      <c r="AE199" s="38">
        <f t="shared" si="58"/>
        <v>4.1401711396193969E-4</v>
      </c>
      <c r="AF199" s="38">
        <f t="shared" si="58"/>
        <v>4.9132179782818142E-4</v>
      </c>
      <c r="AG199" s="38">
        <f t="shared" si="58"/>
        <v>2.5120166002550182E-3</v>
      </c>
      <c r="AH199" s="38">
        <f t="shared" si="58"/>
        <v>-4.3415254448285461E-3</v>
      </c>
      <c r="AI199" s="38">
        <f t="shared" si="58"/>
        <v>2.6954882166498315E-3</v>
      </c>
      <c r="AJ199" s="28"/>
      <c r="AK199" s="36">
        <v>41903</v>
      </c>
      <c r="AL199" s="38">
        <f t="shared" si="59"/>
        <v>4.9533343761407611E-3</v>
      </c>
      <c r="AM199" s="38">
        <f t="shared" si="59"/>
        <v>1.6664157968959701E-3</v>
      </c>
      <c r="AN199" s="38">
        <f t="shared" si="59"/>
        <v>-7.8451652821187601E-4</v>
      </c>
      <c r="AO199" s="38">
        <f t="shared" si="59"/>
        <v>-2.8781024292908741E-3</v>
      </c>
      <c r="AP199" s="38">
        <f t="shared" si="59"/>
        <v>5.5785499518031471E-3</v>
      </c>
      <c r="AQ199" s="38">
        <f t="shared" si="59"/>
        <v>5.230977678301052E-4</v>
      </c>
      <c r="AR199" s="38">
        <f t="shared" si="59"/>
        <v>-1.161657280994377E-3</v>
      </c>
      <c r="AS199" s="38">
        <f t="shared" si="59"/>
        <v>4.4368885133121427E-3</v>
      </c>
      <c r="AT199" s="38">
        <f t="shared" si="59"/>
        <v>-1.3762704502918719E-3</v>
      </c>
      <c r="AU199" s="38">
        <f t="shared" si="59"/>
        <v>5.520077021901615E-3</v>
      </c>
      <c r="AV199" s="38">
        <f t="shared" si="59"/>
        <v>1.0525220564130164E-3</v>
      </c>
    </row>
    <row r="200" spans="1:48" x14ac:dyDescent="0.35">
      <c r="A200" s="2">
        <v>40839</v>
      </c>
      <c r="B200" s="1">
        <v>3.9323633503736133E-3</v>
      </c>
      <c r="C200" s="1">
        <v>2.0654512703174529E-2</v>
      </c>
      <c r="D200" s="1">
        <v>2.9859301052193032E-4</v>
      </c>
      <c r="E200" s="1">
        <v>-5.5148245492691039E-3</v>
      </c>
      <c r="F200" s="1">
        <v>6.3348032489152998E-3</v>
      </c>
      <c r="G200" s="1">
        <v>-4.1536863966770143E-3</v>
      </c>
      <c r="H200" s="1">
        <v>3.4512551887595937E-2</v>
      </c>
      <c r="I200" s="1">
        <v>6.7190404426729078E-3</v>
      </c>
      <c r="J200" s="16">
        <f>HLOOKUP($J$2,'Weekly Returns (strats)'!$D$1:$F$751,'Weekly Returns (strats)'!$A199,FALSE)</f>
        <v>1.008243379521279E-2</v>
      </c>
      <c r="K200" s="1">
        <f>SUMPRODUCT(B200:J200,'Weekly Analysis'!$C$47:$K$47)</f>
        <v>6.8617819335639527E-3</v>
      </c>
      <c r="L200" s="1">
        <f t="array" ref="L200">SUMPRODUCT(C200:J200,'Weekly Analysis'!$D$48:$K$48)</f>
        <v>5.4403487973534864E-3</v>
      </c>
      <c r="N200" s="16">
        <f t="shared" si="60"/>
        <v>0.98695784295648303</v>
      </c>
      <c r="O200" s="11">
        <f>(N199-MAX(N$3:$N199))/MAX(N$3:$N199)</f>
        <v>-0.12716588518634939</v>
      </c>
      <c r="P200" s="11">
        <f t="shared" ref="P200:P263" si="63">N200/N196-1</f>
        <v>8.918682938852851E-2</v>
      </c>
      <c r="Q200" s="11">
        <f t="shared" si="49"/>
        <v>-0.10075752589645259</v>
      </c>
      <c r="S200" s="1">
        <f t="shared" si="61"/>
        <v>1.3128425954618059</v>
      </c>
      <c r="T200" s="11">
        <f>(S199-MAX($S$3:$S199))/MAX(S$3:$S199)</f>
        <v>-6.7436638713317502E-3</v>
      </c>
      <c r="U200" s="38">
        <f t="shared" ref="U200:U263" si="64">S200/S196-1</f>
        <v>-1.3400029576103867E-3</v>
      </c>
      <c r="V200" s="11">
        <f t="shared" si="62"/>
        <v>4.1682433743252201E-2</v>
      </c>
      <c r="W200" s="28"/>
      <c r="X200" s="36">
        <v>42540</v>
      </c>
      <c r="Y200" s="38">
        <f t="shared" si="58"/>
        <v>-1.7693911370075369E-2</v>
      </c>
      <c r="Z200" s="38">
        <f t="shared" si="58"/>
        <v>-2.5315405046480999E-3</v>
      </c>
      <c r="AA200" s="38">
        <f t="shared" si="58"/>
        <v>-4.9041541190596449E-3</v>
      </c>
      <c r="AB200" s="38">
        <f t="shared" si="58"/>
        <v>3.377749755664849E-3</v>
      </c>
      <c r="AC200" s="38">
        <f t="shared" si="58"/>
        <v>6.6297104674251884E-3</v>
      </c>
      <c r="AD200" s="38">
        <f t="shared" si="58"/>
        <v>1.872034250087751E-4</v>
      </c>
      <c r="AE200" s="38">
        <f t="shared" si="58"/>
        <v>-2.8630603142595361E-3</v>
      </c>
      <c r="AF200" s="38">
        <f t="shared" si="58"/>
        <v>8.040297274856778E-3</v>
      </c>
      <c r="AG200" s="38">
        <f t="shared" si="58"/>
        <v>6.7605345756680526E-3</v>
      </c>
      <c r="AH200" s="38">
        <f t="shared" si="58"/>
        <v>-1.675254752555598E-2</v>
      </c>
      <c r="AI200" s="38">
        <f t="shared" si="58"/>
        <v>1.748247139821725E-3</v>
      </c>
      <c r="AJ200" s="28"/>
      <c r="AK200" s="36">
        <v>41938</v>
      </c>
      <c r="AL200" s="38">
        <f t="shared" si="59"/>
        <v>3.1019450033534571E-2</v>
      </c>
      <c r="AM200" s="38">
        <f t="shared" si="59"/>
        <v>1.5509678483414109E-3</v>
      </c>
      <c r="AN200" s="38">
        <f t="shared" si="59"/>
        <v>-1.6489134265146092E-2</v>
      </c>
      <c r="AO200" s="38">
        <f t="shared" si="59"/>
        <v>-5.1406029798373165E-4</v>
      </c>
      <c r="AP200" s="38">
        <f t="shared" si="59"/>
        <v>6.0026469352963633E-3</v>
      </c>
      <c r="AQ200" s="38">
        <f t="shared" si="59"/>
        <v>-2.5707599542217352E-3</v>
      </c>
      <c r="AR200" s="38">
        <f t="shared" si="59"/>
        <v>-5.1203815845598522E-3</v>
      </c>
      <c r="AS200" s="38">
        <f t="shared" si="59"/>
        <v>6.0463701932134128E-5</v>
      </c>
      <c r="AT200" s="38">
        <f t="shared" si="59"/>
        <v>-6.86887591910601E-4</v>
      </c>
      <c r="AU200" s="38">
        <f t="shared" si="59"/>
        <v>2.9657473203522002E-2</v>
      </c>
      <c r="AV200" s="38">
        <f t="shared" si="59"/>
        <v>-2.5293855414519196E-3</v>
      </c>
    </row>
    <row r="201" spans="1:48" x14ac:dyDescent="0.35">
      <c r="A201" s="2">
        <v>40846</v>
      </c>
      <c r="B201" s="1">
        <v>5.6169212690951653E-2</v>
      </c>
      <c r="C201" s="1">
        <v>-1.5900332286736821E-2</v>
      </c>
      <c r="D201" s="1">
        <v>-1.082776806328611E-2</v>
      </c>
      <c r="E201" s="1">
        <v>-6.3058134035625102E-3</v>
      </c>
      <c r="F201" s="1">
        <v>-1.8343757296104411E-2</v>
      </c>
      <c r="G201" s="1">
        <v>3.9392886108213787E-3</v>
      </c>
      <c r="H201" s="1">
        <v>-5.0691168659788843E-3</v>
      </c>
      <c r="I201" s="1">
        <v>6.8277076398703951E-3</v>
      </c>
      <c r="J201" s="16">
        <f>HLOOKUP($J$2,'Weekly Returns (strats)'!$D$1:$F$751,'Weekly Returns (strats)'!$A200,FALSE)</f>
        <v>-7.4437781466547559E-3</v>
      </c>
      <c r="K201" s="1">
        <f>SUMPRODUCT(B201:J201,'Weekly Analysis'!$C$47:$K$47)</f>
        <v>5.2453306144440756E-2</v>
      </c>
      <c r="L201" s="1">
        <f t="array" ref="L201">SUMPRODUCT(C201:J201,'Weekly Analysis'!$D$48:$K$48)</f>
        <v>-6.900969300663101E-3</v>
      </c>
      <c r="N201" s="16">
        <f t="shared" si="60"/>
        <v>1.0387270448447363</v>
      </c>
      <c r="O201" s="11">
        <f>(N200-MAX(N$3:$N200))/MAX(N$3:$N200)</f>
        <v>-0.12117668782632282</v>
      </c>
      <c r="P201" s="11">
        <f t="shared" si="63"/>
        <v>0.13399073199359512</v>
      </c>
      <c r="Q201" s="11">
        <f t="shared" si="49"/>
        <v>-2.5930680387753369E-2</v>
      </c>
      <c r="S201" s="1">
        <f t="shared" si="61"/>
        <v>1.3037827090139211</v>
      </c>
      <c r="T201" s="11">
        <f>(S200-MAX($S$3:$S200))/MAX(S$3:$S200)</f>
        <v>-1.3400029576104281E-3</v>
      </c>
      <c r="U201" s="38">
        <f t="shared" si="64"/>
        <v>-7.8119044632773971E-3</v>
      </c>
      <c r="V201" s="11">
        <f t="shared" si="62"/>
        <v>3.3377599815236803E-2</v>
      </c>
      <c r="W201" s="28"/>
      <c r="X201" s="36">
        <v>42547</v>
      </c>
      <c r="Y201" s="38">
        <f t="shared" si="58"/>
        <v>-1.4529821506312549E-2</v>
      </c>
      <c r="Z201" s="38">
        <f t="shared" si="58"/>
        <v>5.7525757393275256E-3</v>
      </c>
      <c r="AA201" s="38">
        <f t="shared" si="58"/>
        <v>-4.1067785171350901E-3</v>
      </c>
      <c r="AB201" s="38">
        <f t="shared" si="58"/>
        <v>4.6070435605205518E-3</v>
      </c>
      <c r="AC201" s="38">
        <f t="shared" si="58"/>
        <v>-4.87658102276981E-3</v>
      </c>
      <c r="AD201" s="38">
        <f t="shared" si="58"/>
        <v>-2.7180104814297219E-3</v>
      </c>
      <c r="AE201" s="38">
        <f t="shared" si="58"/>
        <v>2.3333716925402651E-2</v>
      </c>
      <c r="AF201" s="38">
        <f t="shared" si="58"/>
        <v>4.058042473015222E-3</v>
      </c>
      <c r="AG201" s="38">
        <f t="shared" si="58"/>
        <v>-1.2574796150241371E-2</v>
      </c>
      <c r="AH201" s="38">
        <f t="shared" si="58"/>
        <v>-1.4434773177199097E-2</v>
      </c>
      <c r="AI201" s="38">
        <f t="shared" si="58"/>
        <v>1.7651832549641169E-4</v>
      </c>
      <c r="AJ201" s="28"/>
      <c r="AK201" s="36">
        <v>41945</v>
      </c>
      <c r="AL201" s="38">
        <f t="shared" si="59"/>
        <v>2.5098932075676261E-2</v>
      </c>
      <c r="AM201" s="38">
        <f t="shared" si="59"/>
        <v>1.4852300364816E-3</v>
      </c>
      <c r="AN201" s="38">
        <f t="shared" si="59"/>
        <v>-2.3961973374020951E-3</v>
      </c>
      <c r="AO201" s="38">
        <f t="shared" si="59"/>
        <v>-3.8803709008938808E-4</v>
      </c>
      <c r="AP201" s="38">
        <f t="shared" si="59"/>
        <v>-6.4091061963864934E-3</v>
      </c>
      <c r="AQ201" s="38">
        <f t="shared" si="59"/>
        <v>3.356595453183342E-3</v>
      </c>
      <c r="AR201" s="38">
        <f t="shared" si="59"/>
        <v>4.0701953793926826E-3</v>
      </c>
      <c r="AS201" s="38">
        <f t="shared" si="59"/>
        <v>8.6251867368392077E-4</v>
      </c>
      <c r="AT201" s="38">
        <f t="shared" si="59"/>
        <v>-6.3778605883937356E-3</v>
      </c>
      <c r="AU201" s="38">
        <f t="shared" si="59"/>
        <v>2.4617437672274086E-2</v>
      </c>
      <c r="AV201" s="38">
        <f t="shared" si="59"/>
        <v>-8.9420389203261909E-4</v>
      </c>
    </row>
    <row r="202" spans="1:48" x14ac:dyDescent="0.35">
      <c r="A202" s="2">
        <v>40853</v>
      </c>
      <c r="B202" s="1">
        <v>-3.7754042426939687E-2</v>
      </c>
      <c r="C202" s="1">
        <v>2.2621993191077831E-2</v>
      </c>
      <c r="D202" s="1">
        <v>3.114798529167961E-3</v>
      </c>
      <c r="E202" s="1">
        <v>-1.399815224391032E-4</v>
      </c>
      <c r="F202" s="1">
        <v>7.6882076821077287E-3</v>
      </c>
      <c r="G202" s="1">
        <v>-5.8236051311640891E-3</v>
      </c>
      <c r="H202" s="1">
        <v>-6.6501822792836007E-3</v>
      </c>
      <c r="I202" s="1">
        <v>-2.508746056245736E-3</v>
      </c>
      <c r="J202" s="16">
        <f>HLOOKUP($J$2,'Weekly Returns (strats)'!$D$1:$F$751,'Weekly Returns (strats)'!$A201,FALSE)</f>
        <v>1.2477572711925729E-2</v>
      </c>
      <c r="K202" s="1">
        <f>SUMPRODUCT(B202:J202,'Weekly Analysis'!$C$47:$K$47)</f>
        <v>-3.5422688033790561E-2</v>
      </c>
      <c r="L202" s="1">
        <f t="array" ref="L202">SUMPRODUCT(C202:J202,'Weekly Analysis'!$D$48:$K$48)</f>
        <v>4.3296581587055063E-3</v>
      </c>
      <c r="N202" s="16">
        <f t="shared" si="60"/>
        <v>1.00193254078294</v>
      </c>
      <c r="O202" s="11">
        <f>(N201-MAX(N$3:$N201))/MAX(N$3:$N201)</f>
        <v>-7.5079499586005502E-2</v>
      </c>
      <c r="P202" s="11">
        <f t="shared" si="63"/>
        <v>7.5119457261951572E-2</v>
      </c>
      <c r="Q202" s="11">
        <f t="shared" si="49"/>
        <v>2.3791870430092121E-2</v>
      </c>
      <c r="S202" s="1">
        <f t="shared" si="61"/>
        <v>1.3094276424571825</v>
      </c>
      <c r="T202" s="11">
        <f>(S201-MAX($S$3:$S201))/MAX(S$3:$S201)</f>
        <v>-8.2317249390002709E-3</v>
      </c>
      <c r="U202" s="38">
        <f t="shared" si="64"/>
        <v>-1.9533889465235266E-3</v>
      </c>
      <c r="V202" s="11">
        <f t="shared" si="62"/>
        <v>3.2504300822342902E-2</v>
      </c>
      <c r="W202" s="28"/>
      <c r="X202" s="36">
        <v>42589</v>
      </c>
      <c r="Y202" s="38">
        <f t="shared" si="58"/>
        <v>-7.7164463192536115E-4</v>
      </c>
      <c r="Z202" s="38">
        <f t="shared" si="58"/>
        <v>-3.2778504352655169E-3</v>
      </c>
      <c r="AA202" s="38">
        <f t="shared" si="58"/>
        <v>-1.7540703948998321E-4</v>
      </c>
      <c r="AB202" s="38">
        <f t="shared" si="58"/>
        <v>-1.0982483002202059E-3</v>
      </c>
      <c r="AC202" s="38">
        <f t="shared" si="58"/>
        <v>2.043734156904032E-3</v>
      </c>
      <c r="AD202" s="38">
        <f t="shared" si="58"/>
        <v>8.1272055738810245E-3</v>
      </c>
      <c r="AE202" s="38">
        <f t="shared" si="58"/>
        <v>8.4642841692295079E-5</v>
      </c>
      <c r="AF202" s="38">
        <f t="shared" si="58"/>
        <v>6.9646871083484108E-4</v>
      </c>
      <c r="AG202" s="38">
        <f t="shared" si="58"/>
        <v>-1.8078612069005739E-4</v>
      </c>
      <c r="AH202" s="38">
        <f t="shared" si="58"/>
        <v>-2.9450474293691973E-4</v>
      </c>
      <c r="AI202" s="38">
        <f t="shared" si="58"/>
        <v>8.8611693669282004E-4</v>
      </c>
      <c r="AJ202" s="28"/>
      <c r="AK202" s="36">
        <v>41959</v>
      </c>
      <c r="AL202" s="38">
        <f t="shared" si="59"/>
        <v>6.0998249615447087E-3</v>
      </c>
      <c r="AM202" s="38">
        <f t="shared" si="59"/>
        <v>8.5360153373947867E-4</v>
      </c>
      <c r="AN202" s="38">
        <f t="shared" si="59"/>
        <v>-4.2893545628475138E-5</v>
      </c>
      <c r="AO202" s="38">
        <f t="shared" si="59"/>
        <v>-9.6621379448225131E-4</v>
      </c>
      <c r="AP202" s="38">
        <f t="shared" si="59"/>
        <v>-2.4135889673838951E-3</v>
      </c>
      <c r="AQ202" s="38">
        <f t="shared" si="59"/>
        <v>-5.8627604255157006E-4</v>
      </c>
      <c r="AR202" s="38">
        <f t="shared" si="59"/>
        <v>1.5658248434657909E-4</v>
      </c>
      <c r="AS202" s="38">
        <f t="shared" si="59"/>
        <v>4.3059803280853792E-3</v>
      </c>
      <c r="AT202" s="38">
        <f t="shared" si="59"/>
        <v>-3.783507370249017E-3</v>
      </c>
      <c r="AU202" s="38">
        <f t="shared" si="59"/>
        <v>6.0450001970319151E-3</v>
      </c>
      <c r="AV202" s="38">
        <f t="shared" si="59"/>
        <v>-1.0181741980947378E-4</v>
      </c>
    </row>
    <row r="203" spans="1:48" x14ac:dyDescent="0.35">
      <c r="A203" s="2">
        <v>40860</v>
      </c>
      <c r="B203" s="1">
        <v>7.708317274346399E-5</v>
      </c>
      <c r="C203" s="1">
        <v>8.4775055031016677E-3</v>
      </c>
      <c r="D203" s="1">
        <v>-4.5915548619428481E-3</v>
      </c>
      <c r="E203" s="1">
        <v>-3.677362752235402E-3</v>
      </c>
      <c r="F203" s="1">
        <v>7.2799409430844512E-3</v>
      </c>
      <c r="G203" s="1">
        <v>1.009027672360663E-3</v>
      </c>
      <c r="H203" s="1">
        <v>1.1477181267596E-2</v>
      </c>
      <c r="I203" s="1">
        <v>1.5296821442292159E-3</v>
      </c>
      <c r="J203" s="16">
        <f>HLOOKUP($J$2,'Weekly Returns (strats)'!$D$1:$F$751,'Weekly Returns (strats)'!$A202,FALSE)</f>
        <v>-1.489233712751781E-3</v>
      </c>
      <c r="K203" s="1">
        <f>SUMPRODUCT(B203:J203,'Weekly Analysis'!$C$47:$K$47)</f>
        <v>9.2354689533078295E-4</v>
      </c>
      <c r="L203" s="1">
        <f t="array" ref="L203">SUMPRODUCT(C203:J203,'Weekly Analysis'!$D$48:$K$48)</f>
        <v>1.5720040562335923E-3</v>
      </c>
      <c r="N203" s="16">
        <f t="shared" si="60"/>
        <v>1.002857872470311</v>
      </c>
      <c r="O203" s="11">
        <f>(N202-MAX(N$3:$N202))/MAX(N$3:$N202)</f>
        <v>-0.1078426699282279</v>
      </c>
      <c r="P203" s="11">
        <f t="shared" si="63"/>
        <v>2.3082466700739879E-2</v>
      </c>
      <c r="Q203" s="11">
        <f t="shared" si="49"/>
        <v>3.7685340451878879E-2</v>
      </c>
      <c r="S203" s="1">
        <f t="shared" si="61"/>
        <v>1.3114860680224696</v>
      </c>
      <c r="T203" s="11">
        <f>(S202-MAX($S$3:$S202))/MAX(S$3:$S202)</f>
        <v>-3.9377073353370935E-3</v>
      </c>
      <c r="U203" s="38">
        <f t="shared" si="64"/>
        <v>4.4014524159639024E-3</v>
      </c>
      <c r="V203" s="11">
        <f t="shared" si="62"/>
        <v>2.7925128288995182E-2</v>
      </c>
      <c r="W203" s="28"/>
      <c r="X203" s="36">
        <v>42603</v>
      </c>
      <c r="Y203" s="38">
        <f t="shared" ref="Y203:AI212" si="65">VLOOKUP($X203,$A$3:$L$751,Y$1,FALSE)</f>
        <v>-1.625025391021717E-3</v>
      </c>
      <c r="Z203" s="38">
        <f t="shared" si="65"/>
        <v>-2.8451738323720388E-4</v>
      </c>
      <c r="AA203" s="38">
        <f t="shared" si="65"/>
        <v>-1.4482684181549291E-4</v>
      </c>
      <c r="AB203" s="38">
        <f t="shared" si="65"/>
        <v>-6.9395023979912374E-4</v>
      </c>
      <c r="AC203" s="38">
        <f t="shared" si="65"/>
        <v>1.4231154945279711E-3</v>
      </c>
      <c r="AD203" s="38">
        <f t="shared" si="65"/>
        <v>-9.9876382510166728E-4</v>
      </c>
      <c r="AE203" s="38">
        <f t="shared" si="65"/>
        <v>4.6638072862092978E-4</v>
      </c>
      <c r="AF203" s="38">
        <f t="shared" si="65"/>
        <v>2.0397249036681049E-3</v>
      </c>
      <c r="AG203" s="38">
        <f t="shared" si="65"/>
        <v>9.338531820046736E-4</v>
      </c>
      <c r="AH203" s="38">
        <f t="shared" si="65"/>
        <v>-1.479787147102772E-3</v>
      </c>
      <c r="AI203" s="38">
        <f t="shared" si="65"/>
        <v>2.697281672780406E-4</v>
      </c>
      <c r="AJ203" s="28"/>
      <c r="AK203" s="36">
        <v>41966</v>
      </c>
      <c r="AL203" s="38">
        <f t="shared" ref="AL203:AV212" si="66">VLOOKUP($AK203,$A$3:$L$751,AL$1,FALSE)</f>
        <v>1.223112610712773E-2</v>
      </c>
      <c r="AM203" s="38">
        <f t="shared" si="66"/>
        <v>3.030916401527417E-3</v>
      </c>
      <c r="AN203" s="38">
        <f t="shared" si="66"/>
        <v>-2.6763807226010128E-4</v>
      </c>
      <c r="AO203" s="38">
        <f t="shared" si="66"/>
        <v>-1.4769473768857511E-3</v>
      </c>
      <c r="AP203" s="38">
        <f t="shared" si="66"/>
        <v>9.3799886622844011E-4</v>
      </c>
      <c r="AQ203" s="38">
        <f t="shared" si="66"/>
        <v>-2.601532013296826E-3</v>
      </c>
      <c r="AR203" s="38">
        <f t="shared" si="66"/>
        <v>-2.0084329233316381E-4</v>
      </c>
      <c r="AS203" s="38">
        <f t="shared" si="66"/>
        <v>3.499872550062566E-3</v>
      </c>
      <c r="AT203" s="38">
        <f t="shared" si="66"/>
        <v>-9.6022072168577832E-4</v>
      </c>
      <c r="AU203" s="38">
        <f t="shared" si="66"/>
        <v>1.2425390695849621E-2</v>
      </c>
      <c r="AV203" s="38">
        <f t="shared" si="66"/>
        <v>3.6077709334064853E-4</v>
      </c>
    </row>
    <row r="204" spans="1:48" x14ac:dyDescent="0.35">
      <c r="A204" s="2">
        <v>40867</v>
      </c>
      <c r="B204" s="1">
        <v>-3.9078156312625352E-2</v>
      </c>
      <c r="C204" s="1">
        <v>-2.6842247677459912E-3</v>
      </c>
      <c r="D204" s="1">
        <v>8.5173133515692445E-3</v>
      </c>
      <c r="E204" s="1">
        <v>8.1125641698205353E-3</v>
      </c>
      <c r="F204" s="1">
        <v>9.6738477196621434E-3</v>
      </c>
      <c r="G204" s="1">
        <v>-6.2443132147649294E-5</v>
      </c>
      <c r="H204" s="1">
        <v>1.2614032685427381E-3</v>
      </c>
      <c r="I204" s="1">
        <v>5.8477997711607888E-3</v>
      </c>
      <c r="J204" s="16">
        <f>HLOOKUP($J$2,'Weekly Returns (strats)'!$D$1:$F$751,'Weekly Returns (strats)'!$A203,FALSE)</f>
        <v>6.7574032474797541E-3</v>
      </c>
      <c r="K204" s="1">
        <f>SUMPRODUCT(B204:J204,'Weekly Analysis'!$C$47:$K$47)</f>
        <v>-3.6368291859464816E-2</v>
      </c>
      <c r="L204" s="1">
        <f t="array" ref="L204">SUMPRODUCT(C204:J204,'Weekly Analysis'!$D$48:$K$48)</f>
        <v>5.032605413012421E-3</v>
      </c>
      <c r="N204" s="16">
        <f t="shared" si="60"/>
        <v>0.96638564467074883</v>
      </c>
      <c r="O204" s="11">
        <f>(N203-MAX(N$3:$N203))/MAX(N$3:$N203)</f>
        <v>-0.10701872079589352</v>
      </c>
      <c r="P204" s="11">
        <f t="shared" si="63"/>
        <v>-2.0844049654754393E-2</v>
      </c>
      <c r="Q204" s="11">
        <f t="shared" si="49"/>
        <v>3.1734923544230798E-2</v>
      </c>
      <c r="S204" s="1">
        <f t="shared" si="61"/>
        <v>1.3180862599074896</v>
      </c>
      <c r="T204" s="11">
        <f>(S203-MAX($S$3:$S203))/MAX(S$3:$S203)</f>
        <v>-2.3718933710068779E-3</v>
      </c>
      <c r="U204" s="38">
        <f t="shared" si="64"/>
        <v>3.9941303426700436E-3</v>
      </c>
      <c r="V204" s="11">
        <f t="shared" si="62"/>
        <v>1.9161551678402056E-2</v>
      </c>
      <c r="W204" s="28"/>
      <c r="X204" s="36">
        <v>42610</v>
      </c>
      <c r="Y204" s="38">
        <f t="shared" si="65"/>
        <v>-3.9165818921667039E-3</v>
      </c>
      <c r="Z204" s="38">
        <f t="shared" si="65"/>
        <v>-1.466179859517025E-3</v>
      </c>
      <c r="AA204" s="38">
        <f t="shared" si="65"/>
        <v>7.6015256710859658E-6</v>
      </c>
      <c r="AB204" s="38">
        <f t="shared" si="65"/>
        <v>9.2571353958703639E-4</v>
      </c>
      <c r="AC204" s="38">
        <f t="shared" si="65"/>
        <v>9.9821639951379274E-3</v>
      </c>
      <c r="AD204" s="38">
        <f t="shared" si="65"/>
        <v>-1.835629235673375E-3</v>
      </c>
      <c r="AE204" s="38">
        <f t="shared" si="65"/>
        <v>3.0868418972263001E-4</v>
      </c>
      <c r="AF204" s="38">
        <f t="shared" si="65"/>
        <v>3.5363973688939949E-3</v>
      </c>
      <c r="AG204" s="38">
        <f t="shared" si="65"/>
        <v>-2.0408059914076571E-3</v>
      </c>
      <c r="AH204" s="38">
        <f t="shared" si="65"/>
        <v>-3.1312945254556089E-3</v>
      </c>
      <c r="AI204" s="38">
        <f t="shared" si="65"/>
        <v>1.4583908238920351E-3</v>
      </c>
      <c r="AJ204" s="28"/>
      <c r="AK204" s="36">
        <v>41973</v>
      </c>
      <c r="AL204" s="38">
        <f t="shared" si="66"/>
        <v>1.4062500000000531E-3</v>
      </c>
      <c r="AM204" s="38">
        <f t="shared" si="66"/>
        <v>-7.567532343317751E-4</v>
      </c>
      <c r="AN204" s="38">
        <f t="shared" si="66"/>
        <v>-8.1612390353091868E-5</v>
      </c>
      <c r="AO204" s="38">
        <f t="shared" si="66"/>
        <v>-8.5841604886782719E-5</v>
      </c>
      <c r="AP204" s="38">
        <f t="shared" si="66"/>
        <v>-9.2929013762003119E-4</v>
      </c>
      <c r="AQ204" s="38">
        <f t="shared" si="66"/>
        <v>1.679211026535121E-3</v>
      </c>
      <c r="AR204" s="38">
        <f t="shared" si="66"/>
        <v>-4.9160343822951535E-4</v>
      </c>
      <c r="AS204" s="38">
        <f t="shared" si="66"/>
        <v>2.403538465097554E-3</v>
      </c>
      <c r="AT204" s="38">
        <f t="shared" si="66"/>
        <v>-4.317517848950736E-4</v>
      </c>
      <c r="AU204" s="38">
        <f t="shared" si="66"/>
        <v>1.5501017134498839E-3</v>
      </c>
      <c r="AV204" s="38">
        <f t="shared" si="66"/>
        <v>2.6715318212111507E-4</v>
      </c>
    </row>
    <row r="205" spans="1:48" x14ac:dyDescent="0.35">
      <c r="A205" s="2">
        <v>40874</v>
      </c>
      <c r="B205" s="1">
        <v>-5.2458490414694858E-2</v>
      </c>
      <c r="C205" s="1">
        <v>-2.357007716211279E-2</v>
      </c>
      <c r="D205" s="1">
        <v>1.529680952258472E-3</v>
      </c>
      <c r="E205" s="1">
        <v>1.6754325645362389E-2</v>
      </c>
      <c r="F205" s="1">
        <v>1.023411567276219E-2</v>
      </c>
      <c r="G205" s="1">
        <v>-3.140193585797646E-3</v>
      </c>
      <c r="H205" s="1">
        <v>9.8049966535200817E-3</v>
      </c>
      <c r="I205" s="1">
        <v>5.3983240669812638E-3</v>
      </c>
      <c r="J205" s="16">
        <f>HLOOKUP($J$2,'Weekly Returns (strats)'!$D$1:$F$751,'Weekly Returns (strats)'!$A204,FALSE)</f>
        <v>5.503830115249686E-3</v>
      </c>
      <c r="K205" s="1">
        <f>SUMPRODUCT(B205:J205,'Weekly Analysis'!$C$47:$K$47)</f>
        <v>-5.1474508872500754E-2</v>
      </c>
      <c r="L205" s="1">
        <f t="array" ref="L205">SUMPRODUCT(C205:J205,'Weekly Analysis'!$D$48:$K$48)</f>
        <v>1.8273942926461944E-3</v>
      </c>
      <c r="N205" s="16">
        <f t="shared" si="60"/>
        <v>0.91664141822988709</v>
      </c>
      <c r="O205" s="11">
        <f>(N204-MAX(N$3:$N204))/MAX(N$3:$N204)</f>
        <v>-0.13949492458302665</v>
      </c>
      <c r="P205" s="11">
        <f t="shared" si="63"/>
        <v>-0.11753388652078278</v>
      </c>
      <c r="Q205" s="11">
        <f t="shared" si="49"/>
        <v>-4.631286955226821E-2</v>
      </c>
      <c r="S205" s="1">
        <f t="shared" si="61"/>
        <v>1.3204949232160599</v>
      </c>
      <c r="T205" s="11">
        <f>(S204-MAX($S$3:$S204))/MAX(S$3:$S204)</f>
        <v>0</v>
      </c>
      <c r="U205" s="38">
        <f t="shared" si="64"/>
        <v>1.2818251144608661E-2</v>
      </c>
      <c r="V205" s="11">
        <f t="shared" si="62"/>
        <v>1.8923618511527129E-2</v>
      </c>
      <c r="W205" s="28"/>
      <c r="X205" s="36">
        <v>42624</v>
      </c>
      <c r="Y205" s="38">
        <f t="shared" si="65"/>
        <v>-1.224966961471996E-2</v>
      </c>
      <c r="Z205" s="38">
        <f t="shared" si="65"/>
        <v>4.7966743058136529E-4</v>
      </c>
      <c r="AA205" s="38">
        <f t="shared" si="65"/>
        <v>2.9114680579200851E-5</v>
      </c>
      <c r="AB205" s="38">
        <f t="shared" si="65"/>
        <v>6.8212302573913419E-3</v>
      </c>
      <c r="AC205" s="38">
        <f t="shared" si="65"/>
        <v>-2.334156486009242E-3</v>
      </c>
      <c r="AD205" s="38">
        <f t="shared" si="65"/>
        <v>-5.9079831622479428E-3</v>
      </c>
      <c r="AE205" s="38">
        <f t="shared" si="65"/>
        <v>-2.2360425995263671E-3</v>
      </c>
      <c r="AF205" s="38">
        <f t="shared" si="65"/>
        <v>3.1385308199860518E-4</v>
      </c>
      <c r="AG205" s="38">
        <f t="shared" si="65"/>
        <v>1.5768759925072211E-3</v>
      </c>
      <c r="AH205" s="38">
        <f t="shared" si="65"/>
        <v>-1.2277482551734565E-2</v>
      </c>
      <c r="AI205" s="38">
        <f t="shared" si="65"/>
        <v>-5.1652597312836006E-5</v>
      </c>
      <c r="AJ205" s="28"/>
      <c r="AK205" s="36">
        <v>41994</v>
      </c>
      <c r="AL205" s="38">
        <f t="shared" si="66"/>
        <v>2.328856152513015E-2</v>
      </c>
      <c r="AM205" s="38">
        <f t="shared" si="66"/>
        <v>3.184984656809053E-3</v>
      </c>
      <c r="AN205" s="38">
        <f t="shared" si="66"/>
        <v>-1.438010127839656E-2</v>
      </c>
      <c r="AO205" s="38">
        <f t="shared" si="66"/>
        <v>-3.857033956982336E-3</v>
      </c>
      <c r="AP205" s="38">
        <f t="shared" si="66"/>
        <v>9.1015869362310545E-3</v>
      </c>
      <c r="AQ205" s="38">
        <f t="shared" si="66"/>
        <v>6.740695463189228E-3</v>
      </c>
      <c r="AR205" s="38">
        <f t="shared" si="66"/>
        <v>-6.6127823885625547E-3</v>
      </c>
      <c r="AS205" s="38">
        <f t="shared" si="66"/>
        <v>2.2289919223359429E-3</v>
      </c>
      <c r="AT205" s="38">
        <f t="shared" si="66"/>
        <v>-4.905079961639025E-3</v>
      </c>
      <c r="AU205" s="38">
        <f t="shared" si="66"/>
        <v>2.2928435590178386E-2</v>
      </c>
      <c r="AV205" s="38">
        <f t="shared" si="66"/>
        <v>-6.688053077675588E-4</v>
      </c>
    </row>
    <row r="206" spans="1:48" x14ac:dyDescent="0.35">
      <c r="A206" s="2">
        <v>40881</v>
      </c>
      <c r="B206" s="1">
        <v>8.3975281469567564E-2</v>
      </c>
      <c r="C206" s="1">
        <v>1.260579699943198E-3</v>
      </c>
      <c r="D206" s="1">
        <v>-1.559672326826078E-2</v>
      </c>
      <c r="E206" s="1">
        <v>-2.2939762559748719E-2</v>
      </c>
      <c r="F206" s="1">
        <v>-1.250600501885705E-2</v>
      </c>
      <c r="G206" s="1">
        <v>6.9266083781536203E-3</v>
      </c>
      <c r="H206" s="1">
        <v>-7.2876490045559184E-3</v>
      </c>
      <c r="I206" s="1">
        <v>-7.246136838070294E-3</v>
      </c>
      <c r="J206" s="16">
        <f>HLOOKUP($J$2,'Weekly Returns (strats)'!$D$1:$F$751,'Weekly Returns (strats)'!$A205,FALSE)</f>
        <v>-5.348128502482008E-3</v>
      </c>
      <c r="K206" s="1">
        <f>SUMPRODUCT(B206:J206,'Weekly Analysis'!$C$47:$K$47)</f>
        <v>7.9475543244468677E-2</v>
      </c>
      <c r="L206" s="1">
        <f t="array" ref="L206">SUMPRODUCT(C206:J206,'Weekly Analysis'!$D$48:$K$48)</f>
        <v>-8.3566567037550287E-3</v>
      </c>
      <c r="N206" s="16">
        <f t="shared" si="60"/>
        <v>0.98949199290408762</v>
      </c>
      <c r="O206" s="11">
        <f>(N205-MAX(N$3:$N205))/MAX(N$3:$N205)</f>
        <v>-0.1837890007224095</v>
      </c>
      <c r="P206" s="11">
        <f t="shared" si="63"/>
        <v>-1.2416552384984958E-2</v>
      </c>
      <c r="Q206" s="11">
        <f t="shared" si="49"/>
        <v>1.4463961823573568E-2</v>
      </c>
      <c r="S206" s="1">
        <f t="shared" si="61"/>
        <v>1.3094600004636918</v>
      </c>
      <c r="T206" s="11">
        <f>(S205-MAX($S$3:$S205))/MAX(S$3:$S205)</f>
        <v>0</v>
      </c>
      <c r="U206" s="38">
        <f t="shared" si="64"/>
        <v>2.4711565160373539E-5</v>
      </c>
      <c r="V206" s="11">
        <f t="shared" si="62"/>
        <v>1.2294951422515465E-2</v>
      </c>
      <c r="W206" s="28"/>
      <c r="X206" s="36">
        <v>42631</v>
      </c>
      <c r="Y206" s="38">
        <f t="shared" si="65"/>
        <v>-8.6965471105852066E-3</v>
      </c>
      <c r="Z206" s="38">
        <f t="shared" si="65"/>
        <v>-1.8267455074933989E-3</v>
      </c>
      <c r="AA206" s="38">
        <f t="shared" si="65"/>
        <v>-4.7364232584279348E-4</v>
      </c>
      <c r="AB206" s="38">
        <f t="shared" si="65"/>
        <v>-3.2913592098358091E-3</v>
      </c>
      <c r="AC206" s="38">
        <f t="shared" si="65"/>
        <v>-5.8324853968384823E-3</v>
      </c>
      <c r="AD206" s="38">
        <f t="shared" si="65"/>
        <v>3.252193579806439E-3</v>
      </c>
      <c r="AE206" s="38">
        <f t="shared" si="65"/>
        <v>1.6567587842142299E-2</v>
      </c>
      <c r="AF206" s="38">
        <f t="shared" si="65"/>
        <v>-5.1891467958087301E-4</v>
      </c>
      <c r="AG206" s="38">
        <f t="shared" si="65"/>
        <v>2.9758139118096771E-4</v>
      </c>
      <c r="AH206" s="38">
        <f t="shared" si="65"/>
        <v>-9.044137607902094E-3</v>
      </c>
      <c r="AI206" s="38">
        <f t="shared" si="65"/>
        <v>-6.4552520930279372E-4</v>
      </c>
      <c r="AJ206" s="28"/>
      <c r="AK206" s="36">
        <v>42001</v>
      </c>
      <c r="AL206" s="38">
        <f t="shared" si="66"/>
        <v>7.5685402773366661E-3</v>
      </c>
      <c r="AM206" s="38">
        <f t="shared" si="66"/>
        <v>-3.796178555008356E-3</v>
      </c>
      <c r="AN206" s="38">
        <f t="shared" si="66"/>
        <v>-1.939570949616332E-3</v>
      </c>
      <c r="AO206" s="38">
        <f t="shared" si="66"/>
        <v>-8.8884152555379625E-4</v>
      </c>
      <c r="AP206" s="38">
        <f t="shared" si="66"/>
        <v>-1.3222172390506049E-3</v>
      </c>
      <c r="AQ206" s="38">
        <f t="shared" si="66"/>
        <v>9.1916415091164438E-4</v>
      </c>
      <c r="AR206" s="38">
        <f t="shared" si="66"/>
        <v>-4.791774736818688E-4</v>
      </c>
      <c r="AS206" s="38">
        <f t="shared" si="66"/>
        <v>-4.1989069854875272E-4</v>
      </c>
      <c r="AT206" s="38">
        <f t="shared" si="66"/>
        <v>1.5246092029252981E-4</v>
      </c>
      <c r="AU206" s="38">
        <f t="shared" si="66"/>
        <v>6.9550024725255526E-3</v>
      </c>
      <c r="AV206" s="38">
        <f t="shared" si="66"/>
        <v>-1.1394273517920689E-3</v>
      </c>
    </row>
    <row r="207" spans="1:48" x14ac:dyDescent="0.35">
      <c r="A207" s="2">
        <v>40888</v>
      </c>
      <c r="B207" s="1">
        <v>-3.6704412338931509E-3</v>
      </c>
      <c r="C207" s="1">
        <v>5.597475724383294E-3</v>
      </c>
      <c r="D207" s="1">
        <v>1.5588775755501769E-3</v>
      </c>
      <c r="E207" s="1">
        <v>-2.9651940471623339E-3</v>
      </c>
      <c r="F207" s="1">
        <v>8.4290429892786792E-3</v>
      </c>
      <c r="G207" s="1">
        <v>2.3551996587183321E-3</v>
      </c>
      <c r="H207" s="1">
        <v>7.0557259639776326E-3</v>
      </c>
      <c r="I207" s="1">
        <v>5.2145044427855947E-3</v>
      </c>
      <c r="J207" s="16">
        <f>HLOOKUP($J$2,'Weekly Returns (strats)'!$D$1:$F$751,'Weekly Returns (strats)'!$A206,FALSE)</f>
        <v>1.908381296894968E-3</v>
      </c>
      <c r="K207" s="1">
        <f>SUMPRODUCT(B207:J207,'Weekly Analysis'!$C$47:$K$47)</f>
        <v>-1.8783067818252143E-3</v>
      </c>
      <c r="L207" s="1">
        <f t="array" ref="L207">SUMPRODUCT(C207:J207,'Weekly Analysis'!$D$48:$K$48)</f>
        <v>3.3282496966975973E-3</v>
      </c>
      <c r="N207" s="16">
        <f t="shared" si="60"/>
        <v>0.98763342338325411</v>
      </c>
      <c r="O207" s="11">
        <f>(N206-MAX(N$3:$N206))/MAX(N$3:$N206)</f>
        <v>-0.11892018815271233</v>
      </c>
      <c r="P207" s="11">
        <f t="shared" si="63"/>
        <v>-1.5181063543485918E-2</v>
      </c>
      <c r="Q207" s="11">
        <f t="shared" si="49"/>
        <v>4.4856578258303914E-2</v>
      </c>
      <c r="S207" s="1">
        <f t="shared" si="61"/>
        <v>1.3138182103130727</v>
      </c>
      <c r="T207" s="11">
        <f>(S206-MAX($S$3:$S206))/MAX(S$3:$S206)</f>
        <v>-8.3566567037550981E-3</v>
      </c>
      <c r="U207" s="38">
        <f t="shared" si="64"/>
        <v>1.778244045031796E-3</v>
      </c>
      <c r="V207" s="11">
        <f t="shared" si="62"/>
        <v>1.128297936317102E-2</v>
      </c>
      <c r="W207" s="28"/>
      <c r="X207" s="36">
        <v>42645</v>
      </c>
      <c r="Y207" s="38">
        <f t="shared" si="65"/>
        <v>-2.8961942990701761E-3</v>
      </c>
      <c r="Z207" s="38">
        <f t="shared" si="65"/>
        <v>-9.5313652311890262E-4</v>
      </c>
      <c r="AA207" s="38">
        <f t="shared" si="65"/>
        <v>-6.0765692873593347E-4</v>
      </c>
      <c r="AB207" s="38">
        <f t="shared" si="65"/>
        <v>-7.0154255995324988E-4</v>
      </c>
      <c r="AC207" s="38">
        <f t="shared" si="65"/>
        <v>-9.426338915489146E-5</v>
      </c>
      <c r="AD207" s="38">
        <f t="shared" si="65"/>
        <v>2.82344031675219E-3</v>
      </c>
      <c r="AE207" s="38">
        <f t="shared" si="65"/>
        <v>1.564987803483131E-3</v>
      </c>
      <c r="AF207" s="38">
        <f t="shared" si="65"/>
        <v>-1.9656634680798041E-4</v>
      </c>
      <c r="AG207" s="38">
        <f t="shared" si="65"/>
        <v>-5.2701085184522212E-3</v>
      </c>
      <c r="AH207" s="38">
        <f t="shared" si="65"/>
        <v>-3.059690219959259E-3</v>
      </c>
      <c r="AI207" s="38">
        <f t="shared" si="65"/>
        <v>-3.0363528165115418E-4</v>
      </c>
      <c r="AJ207" s="28"/>
      <c r="AK207" s="36">
        <v>42029</v>
      </c>
      <c r="AL207" s="38">
        <f t="shared" si="66"/>
        <v>2.1216865518544511E-2</v>
      </c>
      <c r="AM207" s="38">
        <f t="shared" si="66"/>
        <v>-5.9021658654598852E-3</v>
      </c>
      <c r="AN207" s="38">
        <f t="shared" si="66"/>
        <v>-1.092780164326018E-2</v>
      </c>
      <c r="AO207" s="38">
        <f t="shared" si="66"/>
        <v>-2.601650231685793E-3</v>
      </c>
      <c r="AP207" s="38">
        <f t="shared" si="66"/>
        <v>8.5598460068735064E-3</v>
      </c>
      <c r="AQ207" s="38">
        <f t="shared" si="66"/>
        <v>-1.243560135015032E-3</v>
      </c>
      <c r="AR207" s="38">
        <f t="shared" si="66"/>
        <v>-2.3673576809140058E-3</v>
      </c>
      <c r="AS207" s="38">
        <f t="shared" si="66"/>
        <v>3.342059385875729E-3</v>
      </c>
      <c r="AT207" s="38">
        <f t="shared" si="66"/>
        <v>-4.5003241446571751E-3</v>
      </c>
      <c r="AU207" s="38">
        <f t="shared" si="66"/>
        <v>2.0113232873464216E-2</v>
      </c>
      <c r="AV207" s="38">
        <f t="shared" si="66"/>
        <v>-2.0496034837205412E-3</v>
      </c>
    </row>
    <row r="208" spans="1:48" x14ac:dyDescent="0.35">
      <c r="A208" s="2">
        <v>40895</v>
      </c>
      <c r="B208" s="1">
        <v>-3.3861106756544863E-2</v>
      </c>
      <c r="C208" s="1">
        <v>-2.343998660624769E-2</v>
      </c>
      <c r="D208" s="1">
        <v>-4.4561858563898493E-3</v>
      </c>
      <c r="E208" s="1">
        <v>1.104231166150638E-2</v>
      </c>
      <c r="F208" s="1">
        <v>-8.9367152697213178E-3</v>
      </c>
      <c r="G208" s="1">
        <v>7.9799968080007666E-4</v>
      </c>
      <c r="H208" s="1">
        <v>1.6186325027499619E-2</v>
      </c>
      <c r="I208" s="1">
        <v>8.16983817878425E-4</v>
      </c>
      <c r="J208" s="16">
        <f>HLOOKUP($J$2,'Weekly Returns (strats)'!$D$1:$F$751,'Weekly Returns (strats)'!$A207,FALSE)</f>
        <v>5.4313929808820216E-3</v>
      </c>
      <c r="K208" s="1">
        <f>SUMPRODUCT(B208:J208,'Weekly Analysis'!$C$47:$K$47)</f>
        <v>-3.5286288394156824E-2</v>
      </c>
      <c r="L208" s="1">
        <f t="array" ref="L208">SUMPRODUCT(C208:J208,'Weekly Analysis'!$D$48:$K$48)</f>
        <v>-2.6467658984222174E-3</v>
      </c>
      <c r="N208" s="16">
        <f t="shared" si="60"/>
        <v>0.95278350557804425</v>
      </c>
      <c r="O208" s="11">
        <f>(N207-MAX(N$3:$N207))/MAX(N$3:$N207)</f>
        <v>-0.1205751263386344</v>
      </c>
      <c r="P208" s="11">
        <f t="shared" si="63"/>
        <v>-1.4075270227486558E-2</v>
      </c>
      <c r="Q208" s="11">
        <f t="shared" si="49"/>
        <v>-2.2331600109576466E-2</v>
      </c>
      <c r="S208" s="1">
        <f t="shared" si="61"/>
        <v>1.3103408410772899</v>
      </c>
      <c r="T208" s="11">
        <f>(S207-MAX($S$3:$S207))/MAX(S$3:$S207)</f>
        <v>-5.0562200471972341E-3</v>
      </c>
      <c r="U208" s="38">
        <f t="shared" si="64"/>
        <v>-5.8762609593877579E-3</v>
      </c>
      <c r="V208" s="11">
        <f t="shared" si="62"/>
        <v>6.1040414869439896E-3</v>
      </c>
      <c r="W208" s="28"/>
      <c r="X208" s="36">
        <v>42652</v>
      </c>
      <c r="Y208" s="38">
        <f t="shared" si="65"/>
        <v>-5.1467590705259747E-3</v>
      </c>
      <c r="Z208" s="38">
        <f t="shared" si="65"/>
        <v>-5.0688579523021637E-3</v>
      </c>
      <c r="AA208" s="38">
        <f t="shared" si="65"/>
        <v>-1.4630015281069661E-4</v>
      </c>
      <c r="AB208" s="38">
        <f t="shared" si="65"/>
        <v>6.7554458853891219E-4</v>
      </c>
      <c r="AC208" s="38">
        <f t="shared" si="65"/>
        <v>-6.0890292237280371E-3</v>
      </c>
      <c r="AD208" s="38">
        <f t="shared" si="65"/>
        <v>1.29693168945888E-3</v>
      </c>
      <c r="AE208" s="38">
        <f t="shared" si="65"/>
        <v>-7.297215204877805E-4</v>
      </c>
      <c r="AF208" s="38">
        <f t="shared" si="65"/>
        <v>2.7105553136594911E-3</v>
      </c>
      <c r="AG208" s="38">
        <f t="shared" si="65"/>
        <v>2.360425147026834E-3</v>
      </c>
      <c r="AH208" s="38">
        <f t="shared" si="65"/>
        <v>-5.5821397306794222E-3</v>
      </c>
      <c r="AI208" s="38">
        <f t="shared" si="65"/>
        <v>-8.0856408314211668E-4</v>
      </c>
      <c r="AJ208" s="28"/>
      <c r="AK208" s="36">
        <v>42043</v>
      </c>
      <c r="AL208" s="38">
        <f t="shared" si="66"/>
        <v>2.516028231237533E-2</v>
      </c>
      <c r="AM208" s="38">
        <f t="shared" si="66"/>
        <v>6.4688509286217064E-3</v>
      </c>
      <c r="AN208" s="38">
        <f t="shared" si="66"/>
        <v>-4.6885153871352716E-3</v>
      </c>
      <c r="AO208" s="38">
        <f t="shared" si="66"/>
        <v>-5.2441797070309493E-3</v>
      </c>
      <c r="AP208" s="38">
        <f t="shared" si="66"/>
        <v>-1.8950485334500309E-2</v>
      </c>
      <c r="AQ208" s="38">
        <f t="shared" si="66"/>
        <v>7.4201825600470617E-3</v>
      </c>
      <c r="AR208" s="38">
        <f t="shared" si="66"/>
        <v>1.1638933568401731E-2</v>
      </c>
      <c r="AS208" s="38">
        <f t="shared" si="66"/>
        <v>4.8588659105863741E-4</v>
      </c>
      <c r="AT208" s="38">
        <f t="shared" si="66"/>
        <v>-3.37560257003422E-3</v>
      </c>
      <c r="AU208" s="38">
        <f t="shared" si="66"/>
        <v>2.4048093305556895E-2</v>
      </c>
      <c r="AV208" s="38">
        <f t="shared" si="66"/>
        <v>-2.0654938698056601E-3</v>
      </c>
    </row>
    <row r="209" spans="1:48" x14ac:dyDescent="0.35">
      <c r="A209" s="2">
        <v>40902</v>
      </c>
      <c r="B209" s="1">
        <v>3.0829141651792961E-2</v>
      </c>
      <c r="C209" s="1">
        <v>-7.9691557875758434E-3</v>
      </c>
      <c r="D209" s="1">
        <v>-2.5057187759736088E-3</v>
      </c>
      <c r="E209" s="1">
        <v>-9.1679271019884379E-3</v>
      </c>
      <c r="F209" s="1">
        <v>3.7310293576130141E-3</v>
      </c>
      <c r="G209" s="1">
        <v>-2.3920901552176849E-4</v>
      </c>
      <c r="H209" s="1">
        <v>-2.1961893972996301E-2</v>
      </c>
      <c r="I209" s="1">
        <v>9.1441566542638242E-4</v>
      </c>
      <c r="J209" s="16">
        <f>HLOOKUP($J$2,'Weekly Returns (strats)'!$D$1:$F$751,'Weekly Returns (strats)'!$A208,FALSE)</f>
        <v>-1.019178258938924E-2</v>
      </c>
      <c r="K209" s="1">
        <f>SUMPRODUCT(B209:J209,'Weekly Analysis'!$C$47:$K$47)</f>
        <v>2.8794575487180857E-2</v>
      </c>
      <c r="L209" s="1">
        <f t="array" ref="L209">SUMPRODUCT(C209:J209,'Weekly Analysis'!$D$48:$K$48)</f>
        <v>-3.7784800199939083E-3</v>
      </c>
      <c r="N209" s="16">
        <f t="shared" si="60"/>
        <v>0.98021850215235196</v>
      </c>
      <c r="O209" s="11">
        <f>(N208-MAX(N$3:$N208))/MAX(N$3:$N208)</f>
        <v>-0.15160676605164425</v>
      </c>
      <c r="P209" s="11">
        <f t="shared" si="63"/>
        <v>6.9358729223950588E-2</v>
      </c>
      <c r="Q209" s="11">
        <f t="shared" ref="Q209:Q272" si="67">N209/N196-1</f>
        <v>8.1749428394143786E-2</v>
      </c>
      <c r="S209" s="1">
        <f t="shared" si="61"/>
        <v>1.3053897443898974</v>
      </c>
      <c r="T209" s="11">
        <f>(S208-MAX($S$3:$S208))/MAX(S$3:$S208)</f>
        <v>-7.6896033148236417E-3</v>
      </c>
      <c r="U209" s="38">
        <f t="shared" si="64"/>
        <v>-1.1439028322330791E-2</v>
      </c>
      <c r="V209" s="11">
        <f t="shared" si="62"/>
        <v>-7.0092768333650524E-3</v>
      </c>
      <c r="W209" s="28"/>
      <c r="X209" s="36">
        <v>42659</v>
      </c>
      <c r="Y209" s="38">
        <f t="shared" si="65"/>
        <v>-1.1780976284382461E-2</v>
      </c>
      <c r="Z209" s="38">
        <f t="shared" si="65"/>
        <v>-1.9931313971592872E-3</v>
      </c>
      <c r="AA209" s="38">
        <f t="shared" si="65"/>
        <v>-3.8033070964771381E-4</v>
      </c>
      <c r="AB209" s="38">
        <f t="shared" si="65"/>
        <v>2.6655184359745121E-3</v>
      </c>
      <c r="AC209" s="38">
        <f t="shared" si="65"/>
        <v>-3.5670900830500388E-3</v>
      </c>
      <c r="AD209" s="38">
        <f t="shared" si="65"/>
        <v>-2.0412513116476738E-3</v>
      </c>
      <c r="AE209" s="38">
        <f t="shared" si="65"/>
        <v>5.535600211044045E-4</v>
      </c>
      <c r="AF209" s="38">
        <f t="shared" si="65"/>
        <v>1.094606529806974E-3</v>
      </c>
      <c r="AG209" s="38">
        <f t="shared" si="65"/>
        <v>-4.8386131842806934E-3</v>
      </c>
      <c r="AH209" s="38">
        <f t="shared" si="65"/>
        <v>-1.228848996130549E-2</v>
      </c>
      <c r="AI209" s="38">
        <f t="shared" si="65"/>
        <v>-9.4252539999991453E-4</v>
      </c>
      <c r="AJ209" s="28"/>
      <c r="AK209" s="36">
        <v>42050</v>
      </c>
      <c r="AL209" s="38">
        <f t="shared" si="66"/>
        <v>1.7868404456590211E-2</v>
      </c>
      <c r="AM209" s="38">
        <f t="shared" si="66"/>
        <v>-1.4006694513680751E-3</v>
      </c>
      <c r="AN209" s="38">
        <f t="shared" si="66"/>
        <v>-2.2496221997603261E-3</v>
      </c>
      <c r="AO209" s="38">
        <f t="shared" si="66"/>
        <v>-2.641775611381902E-3</v>
      </c>
      <c r="AP209" s="38">
        <f t="shared" si="66"/>
        <v>-1.142796200083666E-2</v>
      </c>
      <c r="AQ209" s="38">
        <f t="shared" si="66"/>
        <v>4.2255755885325366E-3</v>
      </c>
      <c r="AR209" s="38">
        <f t="shared" si="66"/>
        <v>-1.210228283632264E-3</v>
      </c>
      <c r="AS209" s="38">
        <f t="shared" si="66"/>
        <v>4.8791725992924922E-4</v>
      </c>
      <c r="AT209" s="38">
        <f t="shared" si="66"/>
        <v>1.786791538032295E-3</v>
      </c>
      <c r="AU209" s="38">
        <f t="shared" si="66"/>
        <v>1.6870088820688887E-2</v>
      </c>
      <c r="AV209" s="38">
        <f t="shared" si="66"/>
        <v>-1.854014752388168E-3</v>
      </c>
    </row>
    <row r="210" spans="1:48" x14ac:dyDescent="0.35">
      <c r="A210" s="2">
        <v>40909</v>
      </c>
      <c r="B210" s="1">
        <v>-9.4443569966951024E-4</v>
      </c>
      <c r="C210" s="1">
        <v>-4.9281524745692362E-4</v>
      </c>
      <c r="D210" s="1">
        <v>1.777908867832689E-4</v>
      </c>
      <c r="E210" s="1">
        <v>6.930201631412114E-4</v>
      </c>
      <c r="F210" s="1">
        <v>4.0968731839670872E-3</v>
      </c>
      <c r="G210" s="1">
        <v>9.7478842660292386E-4</v>
      </c>
      <c r="H210" s="1">
        <v>2.081625602613046E-3</v>
      </c>
      <c r="I210" s="1">
        <v>4.1807479899405031E-3</v>
      </c>
      <c r="J210" s="16">
        <f>HLOOKUP($J$2,'Weekly Returns (strats)'!$D$1:$F$751,'Weekly Returns (strats)'!$A209,FALSE)</f>
        <v>8.8810490347792648E-3</v>
      </c>
      <c r="K210" s="1">
        <f>SUMPRODUCT(B210:J210,'Weekly Analysis'!$C$47:$K$47)</f>
        <v>1.8139384207793463E-4</v>
      </c>
      <c r="L210" s="1">
        <f t="array" ref="L210">SUMPRODUCT(C210:J210,'Weekly Analysis'!$D$48:$K$48)</f>
        <v>2.0908262918166829E-3</v>
      </c>
      <c r="N210" s="16">
        <f t="shared" si="60"/>
        <v>0.98039630775253317</v>
      </c>
      <c r="O210" s="11">
        <f>(N209-MAX(N$3:$N209))/MAX(N$3:$N209)</f>
        <v>-0.12717764303390491</v>
      </c>
      <c r="P210" s="11">
        <f t="shared" si="63"/>
        <v>-9.1922776705440912E-3</v>
      </c>
      <c r="Q210" s="11">
        <f t="shared" si="67"/>
        <v>7.0310369013539376E-2</v>
      </c>
      <c r="S210" s="1">
        <f t="shared" si="61"/>
        <v>1.3081190875885356</v>
      </c>
      <c r="T210" s="11">
        <f>(S209-MAX($S$3:$S209))/MAX(S$3:$S209)</f>
        <v>-1.1439028322330742E-2</v>
      </c>
      <c r="U210" s="38">
        <f t="shared" si="64"/>
        <v>-1.0240197292635811E-3</v>
      </c>
      <c r="V210" s="11">
        <f t="shared" si="62"/>
        <v>-4.5118889240876037E-3</v>
      </c>
      <c r="W210" s="28"/>
      <c r="X210" s="36">
        <v>42673</v>
      </c>
      <c r="Y210" s="38">
        <f t="shared" si="65"/>
        <v>-6.1321240853343673E-3</v>
      </c>
      <c r="Z210" s="38">
        <f t="shared" si="65"/>
        <v>9.0888073943462544E-4</v>
      </c>
      <c r="AA210" s="38">
        <f t="shared" si="65"/>
        <v>1.4718588206619201E-4</v>
      </c>
      <c r="AB210" s="38">
        <f t="shared" si="65"/>
        <v>1.623316850765333E-3</v>
      </c>
      <c r="AC210" s="38">
        <f t="shared" si="65"/>
        <v>5.7423338653777804E-3</v>
      </c>
      <c r="AD210" s="38">
        <f t="shared" si="65"/>
        <v>-3.938558487593391E-3</v>
      </c>
      <c r="AE210" s="38">
        <f t="shared" si="65"/>
        <v>-5.8873153039951109E-4</v>
      </c>
      <c r="AF210" s="38">
        <f t="shared" si="65"/>
        <v>3.0503387063671732E-3</v>
      </c>
      <c r="AG210" s="38">
        <f t="shared" si="65"/>
        <v>-8.860322558146283E-5</v>
      </c>
      <c r="AH210" s="38">
        <f t="shared" si="65"/>
        <v>-5.564523352138701E-3</v>
      </c>
      <c r="AI210" s="38">
        <f t="shared" si="65"/>
        <v>1.0541156473633788E-3</v>
      </c>
      <c r="AJ210" s="28"/>
      <c r="AK210" s="36">
        <v>42057</v>
      </c>
      <c r="AL210" s="38">
        <f t="shared" si="66"/>
        <v>8.3126807104501044E-3</v>
      </c>
      <c r="AM210" s="38">
        <f t="shared" si="66"/>
        <v>2.2179737092020699E-4</v>
      </c>
      <c r="AN210" s="38">
        <f t="shared" si="66"/>
        <v>-3.3169224558121663E-4</v>
      </c>
      <c r="AO210" s="38">
        <f t="shared" si="66"/>
        <v>-1.011404980417852E-3</v>
      </c>
      <c r="AP210" s="38">
        <f t="shared" si="66"/>
        <v>-8.0004108098400747E-3</v>
      </c>
      <c r="AQ210" s="38">
        <f t="shared" si="66"/>
        <v>-9.2305389470537236E-4</v>
      </c>
      <c r="AR210" s="38">
        <f t="shared" si="66"/>
        <v>-5.1615047423014808E-5</v>
      </c>
      <c r="AS210" s="38">
        <f t="shared" si="66"/>
        <v>4.1920594774982334E-3</v>
      </c>
      <c r="AT210" s="38">
        <f t="shared" si="66"/>
        <v>5.292090245334613E-4</v>
      </c>
      <c r="AU210" s="38">
        <f t="shared" si="66"/>
        <v>7.8754555263646896E-3</v>
      </c>
      <c r="AV210" s="38">
        <f t="shared" si="66"/>
        <v>-8.1198962758720025E-4</v>
      </c>
    </row>
    <row r="211" spans="1:48" x14ac:dyDescent="0.35">
      <c r="A211" s="2">
        <v>40916</v>
      </c>
      <c r="B211" s="1">
        <v>8.4291791397510529E-3</v>
      </c>
      <c r="C211" s="1">
        <v>-7.9373825542886633E-3</v>
      </c>
      <c r="D211" s="1">
        <v>-2.076588856704586E-3</v>
      </c>
      <c r="E211" s="1">
        <v>-2.0027514435719822E-3</v>
      </c>
      <c r="F211" s="1">
        <v>-5.694790633496127E-3</v>
      </c>
      <c r="G211" s="1">
        <v>7.3569120446193006E-3</v>
      </c>
      <c r="H211" s="1">
        <v>8.3994687022648229E-4</v>
      </c>
      <c r="I211" s="1">
        <v>2.6597571139297388E-4</v>
      </c>
      <c r="J211" s="16">
        <f>HLOOKUP($J$2,'Weekly Returns (strats)'!$D$1:$F$751,'Weekly Returns (strats)'!$A210,FALSE)</f>
        <v>6.8090026216527377E-4</v>
      </c>
      <c r="K211" s="1">
        <f>SUMPRODUCT(B211:J211,'Weekly Analysis'!$C$47:$K$47)</f>
        <v>7.6555379014752092E-3</v>
      </c>
      <c r="L211" s="1">
        <f t="array" ref="L211">SUMPRODUCT(C211:J211,'Weekly Analysis'!$D$48:$K$48)</f>
        <v>-1.4367622996551391E-3</v>
      </c>
      <c r="N211" s="16">
        <f t="shared" si="60"/>
        <v>0.98790176884499892</v>
      </c>
      <c r="O211" s="11">
        <f>(N210-MAX(N$3:$N210))/MAX(N$3:$N210)</f>
        <v>-0.12701931843312336</v>
      </c>
      <c r="P211" s="11">
        <f t="shared" si="63"/>
        <v>2.7170552898625466E-4</v>
      </c>
      <c r="Q211" s="11">
        <f t="shared" si="67"/>
        <v>6.0063797028481192E-2</v>
      </c>
      <c r="S211" s="1">
        <f t="shared" si="61"/>
        <v>1.3062396314000291</v>
      </c>
      <c r="T211" s="11">
        <f>(S210-MAX($S$3:$S210))/MAX(S$3:$S210)</f>
        <v>-9.3721190516832999E-3</v>
      </c>
      <c r="U211" s="38">
        <f t="shared" si="64"/>
        <v>-5.7683619039179401E-3</v>
      </c>
      <c r="V211" s="11">
        <f t="shared" si="62"/>
        <v>-4.3832930728959774E-3</v>
      </c>
      <c r="W211" s="28"/>
      <c r="X211" s="36">
        <v>42680</v>
      </c>
      <c r="Y211" s="38">
        <f t="shared" si="65"/>
        <v>-1.8769119095764061E-2</v>
      </c>
      <c r="Z211" s="38">
        <f t="shared" si="65"/>
        <v>3.5835354379385449E-3</v>
      </c>
      <c r="AA211" s="38">
        <f t="shared" si="65"/>
        <v>4.1949976281899781E-3</v>
      </c>
      <c r="AB211" s="38">
        <f t="shared" si="65"/>
        <v>7.9294082590153359E-3</v>
      </c>
      <c r="AC211" s="38">
        <f t="shared" si="65"/>
        <v>1.098743448753827E-4</v>
      </c>
      <c r="AD211" s="38">
        <f t="shared" si="65"/>
        <v>-6.5078423619350234E-3</v>
      </c>
      <c r="AE211" s="38">
        <f t="shared" si="65"/>
        <v>-3.777140673019042E-3</v>
      </c>
      <c r="AF211" s="38">
        <f t="shared" si="65"/>
        <v>8.3719733579736832E-3</v>
      </c>
      <c r="AG211" s="38">
        <f t="shared" si="65"/>
        <v>1.704155334194102E-3</v>
      </c>
      <c r="AH211" s="38">
        <f t="shared" si="65"/>
        <v>-1.7335389205614237E-2</v>
      </c>
      <c r="AI211" s="38">
        <f t="shared" si="65"/>
        <v>2.6626412245639554E-3</v>
      </c>
      <c r="AJ211" s="28"/>
      <c r="AK211" s="36">
        <v>42064</v>
      </c>
      <c r="AL211" s="38">
        <f t="shared" si="66"/>
        <v>3.328383429771042E-3</v>
      </c>
      <c r="AM211" s="38">
        <f t="shared" si="66"/>
        <v>-7.3385116219996096E-3</v>
      </c>
      <c r="AN211" s="38">
        <f t="shared" si="66"/>
        <v>-2.686038383722944E-4</v>
      </c>
      <c r="AO211" s="38">
        <f t="shared" si="66"/>
        <v>-8.1863223811651231E-5</v>
      </c>
      <c r="AP211" s="38">
        <f t="shared" si="66"/>
        <v>7.2318841179220498E-3</v>
      </c>
      <c r="AQ211" s="38">
        <f t="shared" si="66"/>
        <v>1.165287742836973E-4</v>
      </c>
      <c r="AR211" s="38">
        <f t="shared" si="66"/>
        <v>3.7894954179851231E-4</v>
      </c>
      <c r="AS211" s="38">
        <f t="shared" si="66"/>
        <v>4.879319228334511E-3</v>
      </c>
      <c r="AT211" s="38">
        <f t="shared" si="66"/>
        <v>-1.5188656753060139E-3</v>
      </c>
      <c r="AU211" s="38">
        <f t="shared" si="66"/>
        <v>3.621222431660292E-3</v>
      </c>
      <c r="AV211" s="38">
        <f t="shared" si="66"/>
        <v>5.4384386065146428E-4</v>
      </c>
    </row>
    <row r="212" spans="1:48" x14ac:dyDescent="0.35">
      <c r="A212" s="2">
        <v>40923</v>
      </c>
      <c r="B212" s="1">
        <v>1.054605108975881E-2</v>
      </c>
      <c r="C212" s="1">
        <v>4.9709889979401289E-3</v>
      </c>
      <c r="D212" s="1">
        <v>-1.764874402507832E-4</v>
      </c>
      <c r="E212" s="1">
        <v>-2.0161479383717928E-3</v>
      </c>
      <c r="F212" s="1">
        <v>-6.2846568896293472E-3</v>
      </c>
      <c r="G212" s="1">
        <v>-1.5819169317821119E-4</v>
      </c>
      <c r="H212" s="1">
        <v>4.9101917166805009E-4</v>
      </c>
      <c r="I212" s="1">
        <v>1.1606270637909419E-3</v>
      </c>
      <c r="J212" s="16">
        <f>HLOOKUP($J$2,'Weekly Returns (strats)'!$D$1:$F$751,'Weekly Returns (strats)'!$A211,FALSE)</f>
        <v>-1.9213396903666751E-3</v>
      </c>
      <c r="K212" s="1">
        <f>SUMPRODUCT(B212:J212,'Weekly Analysis'!$C$47:$K$47)</f>
        <v>1.028559687344896E-2</v>
      </c>
      <c r="L212" s="1">
        <f t="array" ref="L212">SUMPRODUCT(C212:J212,'Weekly Analysis'!$D$48:$K$48)</f>
        <v>-4.8370068743258351E-4</v>
      </c>
      <c r="N212" s="16">
        <f t="shared" si="60"/>
        <v>0.99806292818990572</v>
      </c>
      <c r="O212" s="11">
        <f>(N211-MAX(N$3:$N211))/MAX(N$3:$N211)</f>
        <v>-0.1203361817381326</v>
      </c>
      <c r="P212" s="11">
        <f t="shared" si="63"/>
        <v>4.7523306550516731E-2</v>
      </c>
      <c r="Q212" s="11">
        <f t="shared" si="67"/>
        <v>1.8190822972595555E-2</v>
      </c>
      <c r="S212" s="1">
        <f t="shared" si="61"/>
        <v>1.3056078023923692</v>
      </c>
      <c r="T212" s="11">
        <f>(S211-MAX($S$3:$S211))/MAX(S$3:$S211)</f>
        <v>-1.0795415844017104E-2</v>
      </c>
      <c r="U212" s="38">
        <f t="shared" si="64"/>
        <v>-3.6120668276121703E-3</v>
      </c>
      <c r="V212" s="11">
        <f t="shared" si="62"/>
        <v>-1.0041663207138729E-4</v>
      </c>
      <c r="W212" s="28"/>
      <c r="X212" s="36">
        <v>42708</v>
      </c>
      <c r="Y212" s="38">
        <f t="shared" si="65"/>
        <v>-6.2038556193599881E-3</v>
      </c>
      <c r="Z212" s="38">
        <f t="shared" si="65"/>
        <v>-4.6312246200330698E-5</v>
      </c>
      <c r="AA212" s="38">
        <f t="shared" si="65"/>
        <v>-1.7457307824375601E-5</v>
      </c>
      <c r="AB212" s="38">
        <f t="shared" si="65"/>
        <v>8.2402522649638321E-4</v>
      </c>
      <c r="AC212" s="38">
        <f t="shared" si="65"/>
        <v>-5.6580000394480853E-3</v>
      </c>
      <c r="AD212" s="38">
        <f t="shared" si="65"/>
        <v>2.7957870381527532E-3</v>
      </c>
      <c r="AE212" s="38">
        <f t="shared" si="65"/>
        <v>-4.8946622714085564E-4</v>
      </c>
      <c r="AF212" s="38">
        <f t="shared" si="65"/>
        <v>4.0009373009719518E-3</v>
      </c>
      <c r="AG212" s="38">
        <f t="shared" si="65"/>
        <v>-7.8570056841154035E-4</v>
      </c>
      <c r="AH212" s="38">
        <f t="shared" si="65"/>
        <v>-6.0977480190368173E-3</v>
      </c>
      <c r="AI212" s="38">
        <f t="shared" si="65"/>
        <v>1.9705697202874556E-4</v>
      </c>
      <c r="AJ212" s="28"/>
      <c r="AK212" s="36">
        <v>42085</v>
      </c>
      <c r="AL212" s="38">
        <f t="shared" si="66"/>
        <v>3.2183302607321718E-2</v>
      </c>
      <c r="AM212" s="38">
        <f t="shared" si="66"/>
        <v>6.2138300435232718E-3</v>
      </c>
      <c r="AN212" s="38">
        <f t="shared" si="66"/>
        <v>-1.2794568202498251E-3</v>
      </c>
      <c r="AO212" s="38">
        <f t="shared" si="66"/>
        <v>-6.0059013482152146E-3</v>
      </c>
      <c r="AP212" s="38">
        <f t="shared" si="66"/>
        <v>1.6513484484427989E-2</v>
      </c>
      <c r="AQ212" s="38">
        <f t="shared" si="66"/>
        <v>-2.9022762137764779E-4</v>
      </c>
      <c r="AR212" s="38">
        <f t="shared" si="66"/>
        <v>-2.5304264842538342E-3</v>
      </c>
      <c r="AS212" s="38">
        <f t="shared" si="66"/>
        <v>-7.7231910993480479E-4</v>
      </c>
      <c r="AT212" s="38">
        <f t="shared" si="66"/>
        <v>-4.5135680813613854E-3</v>
      </c>
      <c r="AU212" s="38">
        <f t="shared" si="66"/>
        <v>3.3042545281273039E-2</v>
      </c>
      <c r="AV212" s="38">
        <f t="shared" si="66"/>
        <v>1.5957363944810233E-3</v>
      </c>
    </row>
    <row r="213" spans="1:48" x14ac:dyDescent="0.35">
      <c r="A213" s="2">
        <v>40930</v>
      </c>
      <c r="B213" s="1">
        <v>3.0921459492888159E-2</v>
      </c>
      <c r="C213" s="1">
        <v>-8.6330935251798246E-3</v>
      </c>
      <c r="D213" s="1">
        <v>-1.940883512506542E-3</v>
      </c>
      <c r="E213" s="1">
        <v>-1.3624746297828949E-3</v>
      </c>
      <c r="F213" s="1">
        <v>-4.4203274283295731E-3</v>
      </c>
      <c r="G213" s="1">
        <v>3.5071373321144961E-3</v>
      </c>
      <c r="H213" s="1">
        <v>-2.074539441602075E-3</v>
      </c>
      <c r="I213" s="1">
        <v>3.9129289188382099E-3</v>
      </c>
      <c r="J213" s="16">
        <f>HLOOKUP($J$2,'Weekly Returns (strats)'!$D$1:$F$751,'Weekly Returns (strats)'!$A212,FALSE)</f>
        <v>8.8910226238070322E-4</v>
      </c>
      <c r="K213" s="1">
        <f>SUMPRODUCT(B213:J213,'Weekly Analysis'!$C$47:$K$47)</f>
        <v>3.0190996611951008E-2</v>
      </c>
      <c r="L213" s="1">
        <f t="array" ref="L213">SUMPRODUCT(C213:J213,'Weekly Analysis'!$D$48:$K$48)</f>
        <v>-1.3565739217404188E-3</v>
      </c>
      <c r="N213" s="16">
        <f t="shared" si="60"/>
        <v>1.028195442673401</v>
      </c>
      <c r="O213" s="11">
        <f>(N212-MAX(N$3:$N212))/MAX(N$3:$N212)</f>
        <v>-0.11128831431933218</v>
      </c>
      <c r="P213" s="11">
        <f t="shared" si="63"/>
        <v>4.8945148878236644E-2</v>
      </c>
      <c r="Q213" s="11">
        <f t="shared" si="67"/>
        <v>4.1782534088172119E-2</v>
      </c>
      <c r="S213" s="1">
        <f t="shared" si="61"/>
        <v>1.303836648895623</v>
      </c>
      <c r="T213" s="11">
        <f>(S212-MAX($S$3:$S212))/MAX(S$3:$S212)</f>
        <v>-1.1273894781384833E-2</v>
      </c>
      <c r="U213" s="38">
        <f t="shared" si="64"/>
        <v>-1.1897561635895171E-3</v>
      </c>
      <c r="V213" s="11">
        <f t="shared" si="62"/>
        <v>-6.8598829725013966E-3</v>
      </c>
      <c r="W213" s="28"/>
      <c r="X213" s="36">
        <v>42722</v>
      </c>
      <c r="Y213" s="38">
        <f t="shared" ref="Y213:AI222" si="68">VLOOKUP($X213,$A$3:$L$751,Y$1,FALSE)</f>
        <v>-5.1587699088450067E-3</v>
      </c>
      <c r="Z213" s="38">
        <f t="shared" si="68"/>
        <v>1.802015011157065E-3</v>
      </c>
      <c r="AA213" s="38">
        <f t="shared" si="68"/>
        <v>-9.2278217258656676E-5</v>
      </c>
      <c r="AB213" s="38">
        <f t="shared" si="68"/>
        <v>-6.2755403659553455E-4</v>
      </c>
      <c r="AC213" s="38">
        <f t="shared" si="68"/>
        <v>4.2015200007608734E-3</v>
      </c>
      <c r="AD213" s="38">
        <f t="shared" si="68"/>
        <v>-3.3278799728662101E-3</v>
      </c>
      <c r="AE213" s="38">
        <f t="shared" si="68"/>
        <v>-2.0995653955420131E-3</v>
      </c>
      <c r="AF213" s="38">
        <f t="shared" si="68"/>
        <v>2.5928244247386272E-3</v>
      </c>
      <c r="AG213" s="38">
        <f t="shared" si="68"/>
        <v>2.2831632341608898E-3</v>
      </c>
      <c r="AH213" s="38">
        <f t="shared" si="68"/>
        <v>-4.7632108377822042E-3</v>
      </c>
      <c r="AI213" s="38">
        <f t="shared" si="68"/>
        <v>7.3460970340234885E-4</v>
      </c>
      <c r="AJ213" s="28"/>
      <c r="AK213" s="36">
        <v>42099</v>
      </c>
      <c r="AL213" s="38">
        <f t="shared" ref="AL213:AV222" si="69">VLOOKUP($AK213,$A$3:$L$751,AL$1,FALSE)</f>
        <v>6.32288157553762E-3</v>
      </c>
      <c r="AM213" s="38">
        <f t="shared" si="69"/>
        <v>9.9151585151457944E-4</v>
      </c>
      <c r="AN213" s="38">
        <f t="shared" si="69"/>
        <v>-4.9802300581797132E-4</v>
      </c>
      <c r="AO213" s="38">
        <f t="shared" si="69"/>
        <v>-1.162197546320187E-3</v>
      </c>
      <c r="AP213" s="38">
        <f t="shared" si="69"/>
        <v>1.0239008479025701E-3</v>
      </c>
      <c r="AQ213" s="38">
        <f t="shared" si="69"/>
        <v>-1.563637567013054E-3</v>
      </c>
      <c r="AR213" s="38">
        <f t="shared" si="69"/>
        <v>9.1309112323956221E-4</v>
      </c>
      <c r="AS213" s="38">
        <f t="shared" si="69"/>
        <v>1.799357068396956E-3</v>
      </c>
      <c r="AT213" s="38">
        <f t="shared" si="69"/>
        <v>-1.7529615831612939E-3</v>
      </c>
      <c r="AU213" s="38">
        <f t="shared" si="69"/>
        <v>6.3088971052635929E-3</v>
      </c>
      <c r="AV213" s="38">
        <f t="shared" si="69"/>
        <v>-2.5971159080336563E-5</v>
      </c>
    </row>
    <row r="214" spans="1:48" x14ac:dyDescent="0.35">
      <c r="A214" s="2">
        <v>40937</v>
      </c>
      <c r="B214" s="1">
        <v>1.034793041391713E-2</v>
      </c>
      <c r="C214" s="1">
        <v>-7.3712742337008752E-3</v>
      </c>
      <c r="D214" s="1">
        <v>-8.1603240438354874E-4</v>
      </c>
      <c r="E214" s="1">
        <v>6.7746215150688016E-4</v>
      </c>
      <c r="F214" s="1">
        <v>-4.0867153555347643E-3</v>
      </c>
      <c r="G214" s="1">
        <v>-2.461306682316478E-3</v>
      </c>
      <c r="H214" s="1">
        <v>2.4150816517152229E-3</v>
      </c>
      <c r="I214" s="1">
        <v>4.5672214665710698E-3</v>
      </c>
      <c r="J214" s="16">
        <f>HLOOKUP($J$2,'Weekly Returns (strats)'!$D$1:$F$751,'Weekly Returns (strats)'!$A213,FALSE)</f>
        <v>-1.8689467098599311E-3</v>
      </c>
      <c r="K214" s="1">
        <f>SUMPRODUCT(B214:J214,'Weekly Analysis'!$C$47:$K$47)</f>
        <v>9.576749175382147E-3</v>
      </c>
      <c r="L214" s="1">
        <f t="array" ref="L214">SUMPRODUCT(C214:J214,'Weekly Analysis'!$D$48:$K$48)</f>
        <v>-1.432193728707823E-3</v>
      </c>
      <c r="N214" s="16">
        <f t="shared" si="60"/>
        <v>1.0380422125311553</v>
      </c>
      <c r="O214" s="11">
        <f>(N213-MAX(N$3:$N213))/MAX(N$3:$N213)</f>
        <v>-8.4457222827945905E-2</v>
      </c>
      <c r="P214" s="11">
        <f t="shared" si="63"/>
        <v>5.879857392646648E-2</v>
      </c>
      <c r="Q214" s="11">
        <f t="shared" si="67"/>
        <v>-6.5929958883803597E-4</v>
      </c>
      <c r="S214" s="1">
        <f t="shared" si="61"/>
        <v>1.3019693022238152</v>
      </c>
      <c r="T214" s="11">
        <f>(S213-MAX($S$3:$S213))/MAX(S$3:$S213)</f>
        <v>-1.2615174831468276E-2</v>
      </c>
      <c r="U214" s="38">
        <f t="shared" si="64"/>
        <v>-4.7012427408709145E-3</v>
      </c>
      <c r="V214" s="11">
        <f t="shared" si="62"/>
        <v>-1.3908811472713722E-3</v>
      </c>
      <c r="W214" s="28"/>
      <c r="X214" s="36">
        <v>42736</v>
      </c>
      <c r="Y214" s="38">
        <f t="shared" si="68"/>
        <v>-1.0061374383740771E-3</v>
      </c>
      <c r="Z214" s="38">
        <f t="shared" si="68"/>
        <v>-1.643552101616264E-3</v>
      </c>
      <c r="AA214" s="38">
        <f t="shared" si="68"/>
        <v>1.785056294870691E-4</v>
      </c>
      <c r="AB214" s="38">
        <f t="shared" si="68"/>
        <v>1.6555888955458451E-3</v>
      </c>
      <c r="AC214" s="38">
        <f t="shared" si="68"/>
        <v>-3.7139298915356612E-3</v>
      </c>
      <c r="AD214" s="38">
        <f t="shared" si="68"/>
        <v>-2.8200245848298828E-3</v>
      </c>
      <c r="AE214" s="38">
        <f t="shared" si="68"/>
        <v>-2.3309067040599979E-4</v>
      </c>
      <c r="AF214" s="38">
        <f t="shared" si="68"/>
        <v>1.506704748102772E-3</v>
      </c>
      <c r="AG214" s="38">
        <f t="shared" si="68"/>
        <v>2.189743205902372E-3</v>
      </c>
      <c r="AH214" s="38">
        <f t="shared" si="68"/>
        <v>-1.2950206662298209E-3</v>
      </c>
      <c r="AI214" s="38">
        <f t="shared" si="68"/>
        <v>-5.3649742316066703E-4</v>
      </c>
      <c r="AJ214" s="28"/>
      <c r="AK214" s="36">
        <v>42106</v>
      </c>
      <c r="AL214" s="38">
        <f t="shared" si="69"/>
        <v>2.0188494618118339E-2</v>
      </c>
      <c r="AM214" s="38">
        <f t="shared" si="69"/>
        <v>-2.9991749087414639E-3</v>
      </c>
      <c r="AN214" s="38">
        <f t="shared" si="69"/>
        <v>-4.4106282059641622E-4</v>
      </c>
      <c r="AO214" s="38">
        <f t="shared" si="69"/>
        <v>-4.4831910388652974E-3</v>
      </c>
      <c r="AP214" s="38">
        <f t="shared" si="69"/>
        <v>-6.1034495709433641E-3</v>
      </c>
      <c r="AQ214" s="38">
        <f t="shared" si="69"/>
        <v>4.4165292543274504E-3</v>
      </c>
      <c r="AR214" s="38">
        <f t="shared" si="69"/>
        <v>-2.0990065827646291E-3</v>
      </c>
      <c r="AS214" s="38">
        <f t="shared" si="69"/>
        <v>3.179373882948644E-3</v>
      </c>
      <c r="AT214" s="38">
        <f t="shared" si="69"/>
        <v>-4.7062079385479239E-3</v>
      </c>
      <c r="AU214" s="38">
        <f t="shared" si="69"/>
        <v>1.9463948731811825E-2</v>
      </c>
      <c r="AV214" s="38">
        <f t="shared" si="69"/>
        <v>-1.3455852174263814E-3</v>
      </c>
    </row>
    <row r="215" spans="1:48" x14ac:dyDescent="0.35">
      <c r="A215" s="2">
        <v>40944</v>
      </c>
      <c r="B215" s="1">
        <v>2.3675226361882021E-2</v>
      </c>
      <c r="C215" s="1">
        <v>-2.4285358775506531E-3</v>
      </c>
      <c r="D215" s="1">
        <v>-8.5127683292096634E-4</v>
      </c>
      <c r="E215" s="1">
        <v>-2.397720754858446E-3</v>
      </c>
      <c r="F215" s="1">
        <v>6.8855091167164487E-3</v>
      </c>
      <c r="G215" s="1">
        <v>-1.325887290799521E-3</v>
      </c>
      <c r="H215" s="1">
        <v>-2.9730932247141739E-3</v>
      </c>
      <c r="I215" s="1">
        <v>1.941842339712174E-3</v>
      </c>
      <c r="J215" s="16">
        <f>HLOOKUP($J$2,'Weekly Returns (strats)'!$D$1:$F$751,'Weekly Returns (strats)'!$A214,FALSE)</f>
        <v>1.7272447340799251E-3</v>
      </c>
      <c r="K215" s="1">
        <f>SUMPRODUCT(B215:J215,'Weekly Analysis'!$C$47:$K$47)</f>
        <v>2.3808415635184339E-2</v>
      </c>
      <c r="L215" s="1">
        <f t="array" ref="L215">SUMPRODUCT(C215:J215,'Weekly Analysis'!$D$48:$K$48)</f>
        <v>2.4735150756145894E-4</v>
      </c>
      <c r="N215" s="16">
        <f t="shared" si="60"/>
        <v>1.0627563529739634</v>
      </c>
      <c r="O215" s="11">
        <f>(N214-MAX(N$3:$N214))/MAX(N$3:$N214)</f>
        <v>-7.5689299291636314E-2</v>
      </c>
      <c r="P215" s="11">
        <f t="shared" si="63"/>
        <v>7.5771282621024616E-2</v>
      </c>
      <c r="Q215" s="11">
        <f t="shared" si="67"/>
        <v>6.070649441477749E-2</v>
      </c>
      <c r="S215" s="1">
        <f t="shared" si="61"/>
        <v>1.3022913462935191</v>
      </c>
      <c r="T215" s="11">
        <f>(S214-MAX($S$3:$S214))/MAX(S$3:$S214)</f>
        <v>-1.4029301185895942E-2</v>
      </c>
      <c r="U215" s="38">
        <f t="shared" si="64"/>
        <v>-3.0226346005733928E-3</v>
      </c>
      <c r="V215" s="11">
        <f t="shared" si="62"/>
        <v>-5.4499354773600572E-3</v>
      </c>
      <c r="W215" s="28"/>
      <c r="X215" s="36">
        <v>42757</v>
      </c>
      <c r="Y215" s="38">
        <f t="shared" si="68"/>
        <v>-3.0018207765366571E-3</v>
      </c>
      <c r="Z215" s="38">
        <f t="shared" si="68"/>
        <v>-3.3645093045810981E-3</v>
      </c>
      <c r="AA215" s="38">
        <f t="shared" si="68"/>
        <v>-5.5673624578200798E-5</v>
      </c>
      <c r="AB215" s="38">
        <f t="shared" si="68"/>
        <v>-1.200336094105969E-4</v>
      </c>
      <c r="AC215" s="38">
        <f t="shared" si="68"/>
        <v>-1.2072221014457821E-3</v>
      </c>
      <c r="AD215" s="38">
        <f t="shared" si="68"/>
        <v>-2.009024408026638E-3</v>
      </c>
      <c r="AE215" s="38">
        <f t="shared" si="68"/>
        <v>-1.1962592649471531E-3</v>
      </c>
      <c r="AF215" s="38">
        <f t="shared" si="68"/>
        <v>2.108162231503119E-3</v>
      </c>
      <c r="AG215" s="38">
        <f t="shared" si="68"/>
        <v>-1.842451131643386E-3</v>
      </c>
      <c r="AH215" s="38">
        <f t="shared" si="68"/>
        <v>-3.4543215153629825E-3</v>
      </c>
      <c r="AI215" s="38">
        <f t="shared" si="68"/>
        <v>-8.4035851496317565E-4</v>
      </c>
      <c r="AJ215" s="28"/>
      <c r="AK215" s="36">
        <v>42120</v>
      </c>
      <c r="AL215" s="38">
        <f t="shared" si="69"/>
        <v>1.7995640492725729E-2</v>
      </c>
      <c r="AM215" s="38">
        <f t="shared" si="69"/>
        <v>2.3001026412809988E-3</v>
      </c>
      <c r="AN215" s="38">
        <f t="shared" si="69"/>
        <v>-3.171105248145345E-4</v>
      </c>
      <c r="AO215" s="38">
        <f t="shared" si="69"/>
        <v>-4.1777088788886863E-3</v>
      </c>
      <c r="AP215" s="38">
        <f t="shared" si="69"/>
        <v>-5.6252382999203419E-4</v>
      </c>
      <c r="AQ215" s="38">
        <f t="shared" si="69"/>
        <v>1.239239272318837E-3</v>
      </c>
      <c r="AR215" s="38">
        <f t="shared" si="69"/>
        <v>1.8218767960509469E-4</v>
      </c>
      <c r="AS215" s="38">
        <f t="shared" si="69"/>
        <v>1.046254843747541E-3</v>
      </c>
      <c r="AT215" s="38">
        <f t="shared" si="69"/>
        <v>-3.7187621957625039E-3</v>
      </c>
      <c r="AU215" s="38">
        <f t="shared" si="69"/>
        <v>1.7813728316915613E-2</v>
      </c>
      <c r="AV215" s="38">
        <f t="shared" si="69"/>
        <v>-3.3783689793307002E-4</v>
      </c>
    </row>
    <row r="216" spans="1:48" x14ac:dyDescent="0.35">
      <c r="A216" s="2">
        <v>40951</v>
      </c>
      <c r="B216" s="1">
        <v>-3.4075255564416369E-3</v>
      </c>
      <c r="C216" s="1">
        <v>1.095501609861271E-2</v>
      </c>
      <c r="D216" s="1">
        <v>1.5111913857146499E-3</v>
      </c>
      <c r="E216" s="1">
        <v>-1.140476549540304E-3</v>
      </c>
      <c r="F216" s="1">
        <v>4.4869541866970567E-3</v>
      </c>
      <c r="G216" s="1">
        <v>-1.477117861695687E-3</v>
      </c>
      <c r="H216" s="1">
        <v>6.6687671975738114E-3</v>
      </c>
      <c r="I216" s="1">
        <v>4.8511728743441118E-3</v>
      </c>
      <c r="J216" s="16">
        <f>HLOOKUP($J$2,'Weekly Returns (strats)'!$D$1:$F$751,'Weekly Returns (strats)'!$A215,FALSE)</f>
        <v>7.5474305852478718E-3</v>
      </c>
      <c r="K216" s="1">
        <f>SUMPRODUCT(B216:J216,'Weekly Analysis'!$C$47:$K$47)</f>
        <v>-1.4840297816278989E-3</v>
      </c>
      <c r="L216" s="1">
        <f t="array" ref="L216">SUMPRODUCT(C216:J216,'Weekly Analysis'!$D$48:$K$48)</f>
        <v>3.5722064389397982E-3</v>
      </c>
      <c r="N216" s="16">
        <f t="shared" si="60"/>
        <v>1.0611791908955359</v>
      </c>
      <c r="O216" s="11">
        <f>(N215-MAX(N$3:$N215))/MAX(N$3:$N215)</f>
        <v>-5.3682925953123045E-2</v>
      </c>
      <c r="P216" s="11">
        <f t="shared" si="63"/>
        <v>6.3238760726338494E-2</v>
      </c>
      <c r="Q216" s="11">
        <f t="shared" si="67"/>
        <v>5.8155118513018911E-2</v>
      </c>
      <c r="S216" s="1">
        <f t="shared" si="61"/>
        <v>1.3069433998261244</v>
      </c>
      <c r="T216" s="11">
        <f>(S215-MAX($S$3:$S215))/MAX(S$3:$S215)</f>
        <v>-1.3785419847132835E-2</v>
      </c>
      <c r="U216" s="38">
        <f t="shared" si="64"/>
        <v>1.0229698622419292E-3</v>
      </c>
      <c r="V216" s="11">
        <f t="shared" si="62"/>
        <v>-3.4637563502255553E-3</v>
      </c>
      <c r="W216" s="28"/>
      <c r="X216" s="36">
        <v>42806</v>
      </c>
      <c r="Y216" s="38">
        <f t="shared" si="68"/>
        <v>-1.7558845861807E-3</v>
      </c>
      <c r="Z216" s="38">
        <f t="shared" si="68"/>
        <v>-1.3914821171109319E-3</v>
      </c>
      <c r="AA216" s="38">
        <f t="shared" si="68"/>
        <v>-6.8426449161607117E-5</v>
      </c>
      <c r="AB216" s="38">
        <f t="shared" si="68"/>
        <v>-1.3075708351351081E-4</v>
      </c>
      <c r="AC216" s="38">
        <f t="shared" si="68"/>
        <v>-1.4511254154851219E-3</v>
      </c>
      <c r="AD216" s="38">
        <f t="shared" si="68"/>
        <v>-1.451612903225707E-3</v>
      </c>
      <c r="AE216" s="38">
        <f t="shared" si="68"/>
        <v>2.4187624260079139E-3</v>
      </c>
      <c r="AF216" s="38">
        <f t="shared" si="68"/>
        <v>7.8817049817980767E-4</v>
      </c>
      <c r="AG216" s="38">
        <f t="shared" si="68"/>
        <v>-1.32390898007495E-3</v>
      </c>
      <c r="AH216" s="38">
        <f t="shared" si="68"/>
        <v>-2.046623352807083E-3</v>
      </c>
      <c r="AI216" s="38">
        <f t="shared" si="68"/>
        <v>-5.3994342373470995E-4</v>
      </c>
      <c r="AJ216" s="28"/>
      <c r="AK216" s="36">
        <v>42134</v>
      </c>
      <c r="AL216" s="38">
        <f t="shared" si="69"/>
        <v>3.3607544141251999E-3</v>
      </c>
      <c r="AM216" s="38">
        <f t="shared" si="69"/>
        <v>-7.0820546290251141E-4</v>
      </c>
      <c r="AN216" s="38">
        <f t="shared" si="69"/>
        <v>-7.8613566896273968E-4</v>
      </c>
      <c r="AO216" s="38">
        <f t="shared" si="69"/>
        <v>-1.575110417987857E-3</v>
      </c>
      <c r="AP216" s="38">
        <f t="shared" si="69"/>
        <v>-1.054881518601406E-2</v>
      </c>
      <c r="AQ216" s="38">
        <f t="shared" si="69"/>
        <v>-5.2302978386924437E-3</v>
      </c>
      <c r="AR216" s="38">
        <f t="shared" si="69"/>
        <v>-2.2708706503083991E-3</v>
      </c>
      <c r="AS216" s="38">
        <f t="shared" si="69"/>
        <v>-5.7556413277526364E-4</v>
      </c>
      <c r="AT216" s="38">
        <f t="shared" si="69"/>
        <v>9.418022631286771E-4</v>
      </c>
      <c r="AU216" s="38">
        <f t="shared" si="69"/>
        <v>1.8440252483107136E-3</v>
      </c>
      <c r="AV216" s="38">
        <f t="shared" si="69"/>
        <v>-2.8167827365126168E-3</v>
      </c>
    </row>
    <row r="217" spans="1:48" x14ac:dyDescent="0.35">
      <c r="A217" s="2">
        <v>40958</v>
      </c>
      <c r="B217" s="1">
        <v>1.5859159028080771E-2</v>
      </c>
      <c r="C217" s="1">
        <v>4.6730721776977457E-3</v>
      </c>
      <c r="D217" s="1">
        <v>-1.3846769004958179E-3</v>
      </c>
      <c r="E217" s="1">
        <v>-1.302193913659266E-3</v>
      </c>
      <c r="F217" s="1">
        <v>6.4758899753186386E-3</v>
      </c>
      <c r="G217" s="1">
        <v>3.2667940510886511E-3</v>
      </c>
      <c r="H217" s="1">
        <v>1.5643383235455219E-3</v>
      </c>
      <c r="I217" s="1">
        <v>6.7773731794147363E-3</v>
      </c>
      <c r="J217" s="16">
        <f>HLOOKUP($J$2,'Weekly Returns (strats)'!$D$1:$F$751,'Weekly Returns (strats)'!$A216,FALSE)</f>
        <v>-7.7882734230816375E-5</v>
      </c>
      <c r="K217" s="1">
        <f>SUMPRODUCT(B217:J217,'Weekly Analysis'!$C$47:$K$47)</f>
        <v>1.7283176917158596E-2</v>
      </c>
      <c r="L217" s="1">
        <f t="array" ref="L217">SUMPRODUCT(C217:J217,'Weekly Analysis'!$D$48:$K$48)</f>
        <v>2.644604651144529E-3</v>
      </c>
      <c r="N217" s="16">
        <f t="shared" si="60"/>
        <v>1.0795197385925908</v>
      </c>
      <c r="O217" s="11">
        <f>(N216-MAX(N$3:$N216))/MAX(N$3:$N216)</f>
        <v>-5.5087288673871491E-2</v>
      </c>
      <c r="P217" s="11">
        <f t="shared" si="63"/>
        <v>4.9916867736489845E-2</v>
      </c>
      <c r="Q217" s="11">
        <f t="shared" si="67"/>
        <v>0.11706930307350238</v>
      </c>
      <c r="S217" s="1">
        <f t="shared" si="61"/>
        <v>1.3103997484200873</v>
      </c>
      <c r="T217" s="11">
        <f>(S216-MAX($S$3:$S216))/MAX(S$3:$S216)</f>
        <v>-1.0262457773734414E-2</v>
      </c>
      <c r="U217" s="38">
        <f t="shared" si="64"/>
        <v>5.0336823481862414E-3</v>
      </c>
      <c r="V217" s="11">
        <f t="shared" si="62"/>
        <v>-5.8315693905661714E-3</v>
      </c>
      <c r="W217" s="28"/>
      <c r="X217" s="36">
        <v>42820</v>
      </c>
      <c r="Y217" s="38">
        <f t="shared" si="68"/>
        <v>-7.6468380559203686E-3</v>
      </c>
      <c r="Z217" s="38">
        <f t="shared" si="68"/>
        <v>-2.9303667721890529E-3</v>
      </c>
      <c r="AA217" s="38">
        <f t="shared" si="68"/>
        <v>6.3353598650284226E-5</v>
      </c>
      <c r="AB217" s="38">
        <f t="shared" si="68"/>
        <v>1.853344077356933E-3</v>
      </c>
      <c r="AC217" s="38">
        <f t="shared" si="68"/>
        <v>-5.33937609554001E-5</v>
      </c>
      <c r="AD217" s="38">
        <f t="shared" si="68"/>
        <v>-9.8903147876416853E-4</v>
      </c>
      <c r="AE217" s="38">
        <f t="shared" si="68"/>
        <v>5.1473917796851509E-4</v>
      </c>
      <c r="AF217" s="38">
        <f t="shared" si="68"/>
        <v>6.7143049457429882E-5</v>
      </c>
      <c r="AG217" s="38">
        <f t="shared" si="68"/>
        <v>-2.3184564814452409E-3</v>
      </c>
      <c r="AH217" s="38">
        <f t="shared" si="68"/>
        <v>-7.8778885430751296E-3</v>
      </c>
      <c r="AI217" s="38">
        <f t="shared" si="68"/>
        <v>-4.2909376185884204E-4</v>
      </c>
      <c r="AJ217" s="28"/>
      <c r="AK217" s="36">
        <v>42141</v>
      </c>
      <c r="AL217" s="38">
        <f t="shared" si="69"/>
        <v>7.9988001799728981E-3</v>
      </c>
      <c r="AM217" s="38">
        <f t="shared" si="69"/>
        <v>-5.0560872939353629E-4</v>
      </c>
      <c r="AN217" s="38">
        <f t="shared" si="69"/>
        <v>-3.129277551561227E-4</v>
      </c>
      <c r="AO217" s="38">
        <f t="shared" si="69"/>
        <v>-2.0564410791789061E-3</v>
      </c>
      <c r="AP217" s="38">
        <f t="shared" si="69"/>
        <v>-2.7035263593396031E-3</v>
      </c>
      <c r="AQ217" s="38">
        <f t="shared" si="69"/>
        <v>-2.7572387868148862E-3</v>
      </c>
      <c r="AR217" s="38">
        <f t="shared" si="69"/>
        <v>3.2863602902510891E-4</v>
      </c>
      <c r="AS217" s="38">
        <f t="shared" si="69"/>
        <v>1.475143841081827E-3</v>
      </c>
      <c r="AT217" s="38">
        <f t="shared" si="69"/>
        <v>-5.391488170194414E-4</v>
      </c>
      <c r="AU217" s="38">
        <f t="shared" si="69"/>
        <v>7.4506273946772289E-3</v>
      </c>
      <c r="AV217" s="38">
        <f t="shared" si="69"/>
        <v>-1.0180351726919573E-3</v>
      </c>
    </row>
    <row r="218" spans="1:48" x14ac:dyDescent="0.35">
      <c r="A218" s="2">
        <v>40965</v>
      </c>
      <c r="B218" s="1">
        <v>9.4528788312806533E-3</v>
      </c>
      <c r="C218" s="1">
        <v>-6.2912976912475882E-3</v>
      </c>
      <c r="D218" s="1">
        <v>-3.0500188257509549E-3</v>
      </c>
      <c r="E218" s="1">
        <v>5.6690949289950332E-4</v>
      </c>
      <c r="F218" s="1">
        <v>3.0651342112909211E-3</v>
      </c>
      <c r="G218" s="1">
        <v>-5.6170899963137177E-4</v>
      </c>
      <c r="H218" s="1">
        <v>1.7243719115356271E-4</v>
      </c>
      <c r="I218" s="1">
        <v>7.4041837861629212E-3</v>
      </c>
      <c r="J218" s="16">
        <f>HLOOKUP($J$2,'Weekly Returns (strats)'!$D$1:$F$751,'Weekly Returns (strats)'!$A217,FALSE)</f>
        <v>-2.9229525827713099E-3</v>
      </c>
      <c r="K218" s="1">
        <f>SUMPRODUCT(B218:J218,'Weekly Analysis'!$C$47:$K$47)</f>
        <v>9.3722888523336094E-3</v>
      </c>
      <c r="L218" s="1">
        <f t="array" ref="L218">SUMPRODUCT(C218:J218,'Weekly Analysis'!$D$48:$K$48)</f>
        <v>-1.4966710375879599E-4</v>
      </c>
      <c r="N218" s="16">
        <f t="shared" si="60"/>
        <v>1.0896373094044762</v>
      </c>
      <c r="O218" s="11">
        <f>(N217-MAX(N$3:$N217))/MAX(N$3:$N217)</f>
        <v>-3.8756195112749928E-2</v>
      </c>
      <c r="P218" s="11">
        <f t="shared" si="63"/>
        <v>4.9704237699073728E-2</v>
      </c>
      <c r="Q218" s="11">
        <f t="shared" si="67"/>
        <v>0.18872798864866813</v>
      </c>
      <c r="S218" s="1">
        <f t="shared" si="61"/>
        <v>1.3102036246849751</v>
      </c>
      <c r="T218" s="11">
        <f>(S217-MAX($S$3:$S217))/MAX(S$3:$S217)</f>
        <v>-7.6449932661503874E-3</v>
      </c>
      <c r="U218" s="38">
        <f t="shared" si="64"/>
        <v>6.3245135250848961E-3</v>
      </c>
      <c r="V218" s="11">
        <f t="shared" si="62"/>
        <v>-7.7935161659087315E-3</v>
      </c>
      <c r="W218" s="28"/>
      <c r="X218" s="36">
        <v>42834</v>
      </c>
      <c r="Y218" s="38">
        <f t="shared" si="68"/>
        <v>-3.108954731734892E-3</v>
      </c>
      <c r="Z218" s="38">
        <f t="shared" si="68"/>
        <v>-1.121033433173602E-3</v>
      </c>
      <c r="AA218" s="38">
        <f t="shared" si="68"/>
        <v>-5.3480906754499458E-5</v>
      </c>
      <c r="AB218" s="38">
        <f t="shared" si="68"/>
        <v>1.6122693699038851E-4</v>
      </c>
      <c r="AC218" s="38">
        <f t="shared" si="68"/>
        <v>1.5692963213521319E-3</v>
      </c>
      <c r="AD218" s="38">
        <f t="shared" si="68"/>
        <v>-8.3891250875556267E-4</v>
      </c>
      <c r="AE218" s="38">
        <f t="shared" si="68"/>
        <v>6.4344682795081098E-4</v>
      </c>
      <c r="AF218" s="38">
        <f t="shared" si="68"/>
        <v>2.117588274306081E-3</v>
      </c>
      <c r="AG218" s="38">
        <f t="shared" si="68"/>
        <v>-1.888240151021181E-4</v>
      </c>
      <c r="AH218" s="38">
        <f t="shared" si="68"/>
        <v>-2.9637421042954331E-3</v>
      </c>
      <c r="AI218" s="38">
        <f t="shared" si="68"/>
        <v>2.6968059381613657E-4</v>
      </c>
      <c r="AJ218" s="28"/>
      <c r="AK218" s="36">
        <v>42169</v>
      </c>
      <c r="AL218" s="38">
        <f t="shared" si="69"/>
        <v>5.102561485865964E-3</v>
      </c>
      <c r="AM218" s="38">
        <f t="shared" si="69"/>
        <v>-4.702373877621735E-3</v>
      </c>
      <c r="AN218" s="38">
        <f t="shared" si="69"/>
        <v>-6.5278121403972156E-4</v>
      </c>
      <c r="AO218" s="38">
        <f t="shared" si="69"/>
        <v>-1.430906193410131E-3</v>
      </c>
      <c r="AP218" s="38">
        <f t="shared" si="69"/>
        <v>-2.7855076768021122E-3</v>
      </c>
      <c r="AQ218" s="38">
        <f t="shared" si="69"/>
        <v>-1.563838724972455E-3</v>
      </c>
      <c r="AR218" s="38">
        <f t="shared" si="69"/>
        <v>-7.9965741452847627E-4</v>
      </c>
      <c r="AS218" s="38">
        <f t="shared" si="69"/>
        <v>1.3389753129959821E-3</v>
      </c>
      <c r="AT218" s="38">
        <f t="shared" si="69"/>
        <v>2.2732176891149258E-3</v>
      </c>
      <c r="AU218" s="38">
        <f t="shared" si="69"/>
        <v>4.4084897022940595E-3</v>
      </c>
      <c r="AV218" s="38">
        <f t="shared" si="69"/>
        <v>-1.2889904552049658E-3</v>
      </c>
    </row>
    <row r="219" spans="1:48" x14ac:dyDescent="0.35">
      <c r="A219" s="2">
        <v>40972</v>
      </c>
      <c r="B219" s="1">
        <v>8.5130533484689686E-4</v>
      </c>
      <c r="C219" s="1">
        <v>1.080994784488531E-3</v>
      </c>
      <c r="D219" s="1">
        <v>-3.5700679552519432E-4</v>
      </c>
      <c r="E219" s="1">
        <v>-2.9273728245382552E-4</v>
      </c>
      <c r="F219" s="1">
        <v>8.3842993233778865E-3</v>
      </c>
      <c r="G219" s="1">
        <v>1.6246026309780779E-3</v>
      </c>
      <c r="H219" s="1">
        <v>3.3168208064064948E-3</v>
      </c>
      <c r="I219" s="1">
        <v>6.9857047356070012E-3</v>
      </c>
      <c r="J219" s="16">
        <f>HLOOKUP($J$2,'Weekly Returns (strats)'!$D$1:$F$751,'Weekly Returns (strats)'!$A218,FALSE)</f>
        <v>5.0590300021169377E-4</v>
      </c>
      <c r="K219" s="1">
        <f>SUMPRODUCT(B219:J219,'Weekly Analysis'!$C$47:$K$47)</f>
        <v>2.2681332117160235E-3</v>
      </c>
      <c r="L219" s="1">
        <f t="array" ref="L219">SUMPRODUCT(C219:J219,'Weekly Analysis'!$D$48:$K$48)</f>
        <v>2.6312517713283786E-3</v>
      </c>
      <c r="N219" s="16">
        <f t="shared" si="60"/>
        <v>1.0921087519746615</v>
      </c>
      <c r="O219" s="11">
        <f>(N218-MAX(N$3:$N218))/MAX(N$3:$N218)</f>
        <v>-2.9747140515830377E-2</v>
      </c>
      <c r="P219" s="11">
        <f t="shared" si="63"/>
        <v>2.7619123535286061E-2</v>
      </c>
      <c r="Q219" s="11">
        <f t="shared" si="67"/>
        <v>0.10370650779032697</v>
      </c>
      <c r="S219" s="1">
        <f t="shared" si="61"/>
        <v>1.3136511002932281</v>
      </c>
      <c r="T219" s="11">
        <f>(S218-MAX($S$3:$S218))/MAX(S$3:$S218)</f>
        <v>-7.7935161659087463E-3</v>
      </c>
      <c r="U219" s="38">
        <f t="shared" si="64"/>
        <v>8.7228975544069165E-3</v>
      </c>
      <c r="V219" s="11">
        <f t="shared" si="62"/>
        <v>3.2006321904083368E-3</v>
      </c>
      <c r="W219" s="28"/>
      <c r="X219" s="36">
        <v>42841</v>
      </c>
      <c r="Y219" s="38">
        <f t="shared" si="68"/>
        <v>-5.5285167509331323E-3</v>
      </c>
      <c r="Z219" s="38">
        <f t="shared" si="68"/>
        <v>-1.236952926297108E-3</v>
      </c>
      <c r="AA219" s="38">
        <f t="shared" si="68"/>
        <v>1.7113099271949259E-3</v>
      </c>
      <c r="AB219" s="38">
        <f t="shared" si="68"/>
        <v>2.9116921061911332E-3</v>
      </c>
      <c r="AC219" s="38">
        <f t="shared" si="68"/>
        <v>-1.094981344236723E-3</v>
      </c>
      <c r="AD219" s="38">
        <f t="shared" si="68"/>
        <v>-3.2524964336663191E-3</v>
      </c>
      <c r="AE219" s="38">
        <f t="shared" si="68"/>
        <v>1.2081038383024989E-3</v>
      </c>
      <c r="AF219" s="38">
        <f t="shared" si="68"/>
        <v>1.411761366111763E-3</v>
      </c>
      <c r="AG219" s="38">
        <f t="shared" si="68"/>
        <v>2.4732661073674218E-3</v>
      </c>
      <c r="AH219" s="38">
        <f t="shared" si="68"/>
        <v>-5.3426075824442292E-3</v>
      </c>
      <c r="AI219" s="38">
        <f t="shared" si="68"/>
        <v>3.4525988433653417E-4</v>
      </c>
      <c r="AJ219" s="28"/>
      <c r="AK219" s="36">
        <v>42176</v>
      </c>
      <c r="AL219" s="38">
        <f t="shared" si="69"/>
        <v>2.0306630114732549E-3</v>
      </c>
      <c r="AM219" s="38">
        <f t="shared" si="69"/>
        <v>3.8083327362459229E-3</v>
      </c>
      <c r="AN219" s="38">
        <f t="shared" si="69"/>
        <v>-4.0419069096264693E-4</v>
      </c>
      <c r="AO219" s="38">
        <f t="shared" si="69"/>
        <v>-2.6113759290565812E-3</v>
      </c>
      <c r="AP219" s="38">
        <f t="shared" si="69"/>
        <v>2.5091762096414948E-3</v>
      </c>
      <c r="AQ219" s="38">
        <f t="shared" si="69"/>
        <v>-1.8828783044095849E-3</v>
      </c>
      <c r="AR219" s="38">
        <f t="shared" si="69"/>
        <v>1.4431592067021271E-4</v>
      </c>
      <c r="AS219" s="38">
        <f t="shared" si="69"/>
        <v>3.3534686952125799E-3</v>
      </c>
      <c r="AT219" s="38">
        <f t="shared" si="69"/>
        <v>-2.04398596701727E-3</v>
      </c>
      <c r="AU219" s="38">
        <f t="shared" si="69"/>
        <v>2.3141684761339809E-3</v>
      </c>
      <c r="AV219" s="38">
        <f t="shared" si="69"/>
        <v>5.2651014865563446E-4</v>
      </c>
    </row>
    <row r="220" spans="1:48" x14ac:dyDescent="0.35">
      <c r="A220" s="2">
        <v>40979</v>
      </c>
      <c r="B220" s="1">
        <v>-6.3084774595975057E-3</v>
      </c>
      <c r="C220" s="1">
        <v>-1.801313662027404E-3</v>
      </c>
      <c r="D220" s="1">
        <v>-1.522780951845548E-3</v>
      </c>
      <c r="E220" s="1">
        <v>-9.4459033117333391E-4</v>
      </c>
      <c r="F220" s="1">
        <v>-2.2048882017886049E-2</v>
      </c>
      <c r="G220" s="1">
        <v>7.8906530830646915E-5</v>
      </c>
      <c r="H220" s="1">
        <v>-4.7705069764780728E-4</v>
      </c>
      <c r="I220" s="1">
        <v>-1.095593266182693E-4</v>
      </c>
      <c r="J220" s="16">
        <f>HLOOKUP($J$2,'Weekly Returns (strats)'!$D$1:$F$751,'Weekly Returns (strats)'!$A219,FALSE)</f>
        <v>1.184563506714476E-3</v>
      </c>
      <c r="K220" s="1">
        <f>SUMPRODUCT(B220:J220,'Weekly Analysis'!$C$47:$K$47)</f>
        <v>-8.3281617609618185E-3</v>
      </c>
      <c r="L220" s="1">
        <f t="array" ref="L220">SUMPRODUCT(C220:J220,'Weekly Analysis'!$D$48:$K$48)</f>
        <v>-3.7508422739622937E-3</v>
      </c>
      <c r="N220" s="16">
        <f t="shared" si="60"/>
        <v>1.0830134936276543</v>
      </c>
      <c r="O220" s="11">
        <f>(N219-MAX(N$3:$N219))/MAX(N$3:$N219)</f>
        <v>-2.7546477781471807E-2</v>
      </c>
      <c r="P220" s="11">
        <f t="shared" si="63"/>
        <v>2.0575509696616257E-2</v>
      </c>
      <c r="Q220" s="11">
        <f t="shared" si="67"/>
        <v>9.6574364522481027E-2</v>
      </c>
      <c r="S220" s="1">
        <f t="shared" si="61"/>
        <v>1.3087238022130112</v>
      </c>
      <c r="T220" s="11">
        <f>(S219-MAX($S$3:$S219))/MAX(S$3:$S219)</f>
        <v>-5.1827710977969598E-3</v>
      </c>
      <c r="U220" s="38">
        <f t="shared" si="64"/>
        <v>1.3622643391624223E-3</v>
      </c>
      <c r="V220" s="11">
        <f t="shared" si="62"/>
        <v>-3.877559361007421E-3</v>
      </c>
      <c r="W220" s="28"/>
      <c r="X220" s="36">
        <v>42897</v>
      </c>
      <c r="Y220" s="38">
        <f t="shared" si="68"/>
        <v>-5.0210705639738276E-3</v>
      </c>
      <c r="Z220" s="38">
        <f t="shared" si="68"/>
        <v>-1.9734755624694071E-3</v>
      </c>
      <c r="AA220" s="38">
        <f t="shared" si="68"/>
        <v>-3.49901675564257E-5</v>
      </c>
      <c r="AB220" s="38">
        <f t="shared" si="68"/>
        <v>-4.08379956711169E-5</v>
      </c>
      <c r="AC220" s="38">
        <f t="shared" si="68"/>
        <v>-2.4653558975288301E-4</v>
      </c>
      <c r="AD220" s="38">
        <f t="shared" si="68"/>
        <v>8.79925309626306E-3</v>
      </c>
      <c r="AE220" s="38">
        <f t="shared" si="68"/>
        <v>1.8768439992156161E-5</v>
      </c>
      <c r="AF220" s="38">
        <f t="shared" si="68"/>
        <v>2.8871669672558831E-3</v>
      </c>
      <c r="AG220" s="38">
        <f t="shared" si="68"/>
        <v>1.5243828399331689E-3</v>
      </c>
      <c r="AH220" s="38">
        <f t="shared" si="68"/>
        <v>-4.2404000458088568E-3</v>
      </c>
      <c r="AI220" s="38">
        <f t="shared" si="68"/>
        <v>1.4498166765920895E-3</v>
      </c>
      <c r="AJ220" s="28"/>
      <c r="AK220" s="36">
        <v>42183</v>
      </c>
      <c r="AL220" s="38">
        <f t="shared" si="69"/>
        <v>1.874556692674112E-3</v>
      </c>
      <c r="AM220" s="38">
        <f t="shared" si="69"/>
        <v>-8.0052257837053276E-3</v>
      </c>
      <c r="AN220" s="38">
        <f t="shared" si="69"/>
        <v>-1.6234787140262391E-4</v>
      </c>
      <c r="AO220" s="38">
        <f t="shared" si="69"/>
        <v>-8.6898654992828561E-4</v>
      </c>
      <c r="AP220" s="38">
        <f t="shared" si="69"/>
        <v>-1.4366237601251329E-3</v>
      </c>
      <c r="AQ220" s="38">
        <f t="shared" si="69"/>
        <v>-5.8429254692904393E-5</v>
      </c>
      <c r="AR220" s="38">
        <f t="shared" si="69"/>
        <v>2.1706729898318682E-3</v>
      </c>
      <c r="AS220" s="38">
        <f t="shared" si="69"/>
        <v>4.3055228648347654E-3</v>
      </c>
      <c r="AT220" s="38">
        <f t="shared" si="69"/>
        <v>-2.883235282908236E-3</v>
      </c>
      <c r="AU220" s="38">
        <f t="shared" si="69"/>
        <v>1.3233546375305493E-3</v>
      </c>
      <c r="AV220" s="38">
        <f t="shared" si="69"/>
        <v>-1.0236609595523308E-3</v>
      </c>
    </row>
    <row r="221" spans="1:48" x14ac:dyDescent="0.35">
      <c r="A221" s="2">
        <v>40986</v>
      </c>
      <c r="B221" s="1">
        <v>2.0258220985805101E-2</v>
      </c>
      <c r="C221" s="1">
        <v>4.9084147552669322E-5</v>
      </c>
      <c r="D221" s="1">
        <v>-3.5353915880864673E-4</v>
      </c>
      <c r="E221" s="1">
        <v>-3.2146436472968438E-3</v>
      </c>
      <c r="F221" s="1">
        <v>-2.1118910559610609E-2</v>
      </c>
      <c r="G221" s="1">
        <v>4.0326822597045453E-3</v>
      </c>
      <c r="H221" s="1">
        <v>-1.8929766841147E-4</v>
      </c>
      <c r="I221" s="1">
        <v>-2.3065377431497061E-4</v>
      </c>
      <c r="J221" s="16">
        <f>HLOOKUP($J$2,'Weekly Returns (strats)'!$D$1:$F$751,'Weekly Returns (strats)'!$A220,FALSE)</f>
        <v>-6.4577411441011368E-3</v>
      </c>
      <c r="K221" s="1">
        <f>SUMPRODUCT(B221:J221,'Weekly Analysis'!$C$47:$K$47)</f>
        <v>1.8396639407987449E-2</v>
      </c>
      <c r="L221" s="1">
        <f t="array" ref="L221">SUMPRODUCT(C221:J221,'Weekly Analysis'!$D$48:$K$48)</f>
        <v>-3.4572229302327791E-3</v>
      </c>
      <c r="N221" s="16">
        <f t="shared" si="60"/>
        <v>1.1029373023439071</v>
      </c>
      <c r="O221" s="11">
        <f>(N220-MAX(N$3:$N220))/MAX(N$3:$N220)</f>
        <v>-3.5645228019524862E-2</v>
      </c>
      <c r="P221" s="11">
        <f t="shared" si="63"/>
        <v>2.169257579472017E-2</v>
      </c>
      <c r="Q221" s="11">
        <f t="shared" si="67"/>
        <v>0.15759487426765006</v>
      </c>
      <c r="S221" s="1">
        <f t="shared" si="61"/>
        <v>1.304199252274659</v>
      </c>
      <c r="T221" s="11">
        <f>(S220-MAX($S$3:$S220))/MAX(S$3:$S220)</f>
        <v>-8.9141736148293186E-3</v>
      </c>
      <c r="U221" s="38">
        <f t="shared" si="64"/>
        <v>-4.7317592611750836E-3</v>
      </c>
      <c r="V221" s="11">
        <f t="shared" si="62"/>
        <v>-4.687016240432218E-3</v>
      </c>
      <c r="W221" s="28"/>
      <c r="X221" s="36">
        <v>42904</v>
      </c>
      <c r="Y221" s="38">
        <f t="shared" si="68"/>
        <v>-1.1264305668198249E-3</v>
      </c>
      <c r="Z221" s="38">
        <f t="shared" si="68"/>
        <v>-1.221219294105125E-3</v>
      </c>
      <c r="AA221" s="38">
        <f t="shared" si="68"/>
        <v>-1.8657828845786151E-4</v>
      </c>
      <c r="AB221" s="38">
        <f t="shared" si="68"/>
        <v>-9.2910234419674165E-4</v>
      </c>
      <c r="AC221" s="38">
        <f t="shared" si="68"/>
        <v>1.720742320169577E-3</v>
      </c>
      <c r="AD221" s="38">
        <f t="shared" si="68"/>
        <v>-2.776458254844405E-3</v>
      </c>
      <c r="AE221" s="38">
        <f t="shared" si="68"/>
        <v>2.189610236864592E-4</v>
      </c>
      <c r="AF221" s="38">
        <f t="shared" si="68"/>
        <v>3.680338809187278E-3</v>
      </c>
      <c r="AG221" s="38">
        <f t="shared" si="68"/>
        <v>-8.703774581192425E-4</v>
      </c>
      <c r="AH221" s="38">
        <f t="shared" si="68"/>
        <v>-1.137151343550575E-3</v>
      </c>
      <c r="AI221" s="38">
        <f t="shared" si="68"/>
        <v>-1.9910013928535711E-5</v>
      </c>
      <c r="AJ221" s="28"/>
      <c r="AK221" s="36">
        <v>42204</v>
      </c>
      <c r="AL221" s="38">
        <f t="shared" si="69"/>
        <v>2.0508316974894081E-2</v>
      </c>
      <c r="AM221" s="38">
        <f t="shared" si="69"/>
        <v>-3.354147810677E-3</v>
      </c>
      <c r="AN221" s="38">
        <f t="shared" si="69"/>
        <v>-7.1155787035924178E-3</v>
      </c>
      <c r="AO221" s="38">
        <f t="shared" si="69"/>
        <v>-6.3928280846431429E-3</v>
      </c>
      <c r="AP221" s="38">
        <f t="shared" si="69"/>
        <v>1.171578737531822E-4</v>
      </c>
      <c r="AQ221" s="38">
        <f t="shared" si="69"/>
        <v>6.3478028761136951E-3</v>
      </c>
      <c r="AR221" s="38">
        <f t="shared" si="69"/>
        <v>-9.6029936326758047E-3</v>
      </c>
      <c r="AS221" s="38">
        <f t="shared" si="69"/>
        <v>1.899005210792559E-4</v>
      </c>
      <c r="AT221" s="38">
        <f t="shared" si="69"/>
        <v>-4.3302173943123856E-3</v>
      </c>
      <c r="AU221" s="38">
        <f t="shared" si="69"/>
        <v>1.9235051966494873E-2</v>
      </c>
      <c r="AV221" s="38">
        <f t="shared" si="69"/>
        <v>-2.364635015598525E-3</v>
      </c>
    </row>
    <row r="222" spans="1:48" x14ac:dyDescent="0.35">
      <c r="A222" s="2">
        <v>40993</v>
      </c>
      <c r="B222" s="1">
        <v>-1.0697056561560499E-2</v>
      </c>
      <c r="C222" s="1">
        <v>-9.52281964000945E-3</v>
      </c>
      <c r="D222" s="1">
        <v>-4.4642857142851428E-4</v>
      </c>
      <c r="E222" s="1">
        <v>1.2900043632502189E-3</v>
      </c>
      <c r="F222" s="1">
        <v>2.7932439922911619E-3</v>
      </c>
      <c r="G222" s="1">
        <v>-2.0082425258449721E-4</v>
      </c>
      <c r="H222" s="1">
        <v>1.235447702360282E-2</v>
      </c>
      <c r="I222" s="1">
        <v>4.1491626810179483E-3</v>
      </c>
      <c r="J222" s="16">
        <f>HLOOKUP($J$2,'Weekly Returns (strats)'!$D$1:$F$751,'Weekly Returns (strats)'!$A221,FALSE)</f>
        <v>-2.1760520498194098E-3</v>
      </c>
      <c r="K222" s="1">
        <f>SUMPRODUCT(B222:J222,'Weekly Analysis'!$C$47:$K$47)</f>
        <v>-1.0700800818431984E-2</v>
      </c>
      <c r="L222" s="1">
        <f t="array" ref="L222">SUMPRODUCT(C222:J222,'Weekly Analysis'!$D$48:$K$48)</f>
        <v>-6.9536199041802876E-6</v>
      </c>
      <c r="N222" s="16">
        <f t="shared" si="60"/>
        <v>1.0911349899563063</v>
      </c>
      <c r="O222" s="11">
        <f>(N221-MAX(N$3:$N221))/MAX(N$3:$N221)</f>
        <v>-1.7904341018028017E-2</v>
      </c>
      <c r="P222" s="11">
        <f t="shared" si="63"/>
        <v>1.3744762031400182E-3</v>
      </c>
      <c r="Q222" s="11">
        <f t="shared" si="67"/>
        <v>0.11315486043204159</v>
      </c>
      <c r="S222" s="1">
        <f t="shared" si="61"/>
        <v>1.3041901833687795</v>
      </c>
      <c r="T222" s="11">
        <f>(S221-MAX($S$3:$S221))/MAX(S$3:$S221)</f>
        <v>-1.2340578259636767E-2</v>
      </c>
      <c r="U222" s="38">
        <f t="shared" si="64"/>
        <v>-4.589699801541558E-3</v>
      </c>
      <c r="V222" s="11">
        <f t="shared" si="62"/>
        <v>-9.1892940500970521E-4</v>
      </c>
      <c r="W222" s="28"/>
      <c r="X222" s="36">
        <v>42918</v>
      </c>
      <c r="Y222" s="38">
        <f t="shared" si="68"/>
        <v>-3.5112991806967031E-3</v>
      </c>
      <c r="Z222" s="38">
        <f t="shared" si="68"/>
        <v>-1.4063024739728871E-3</v>
      </c>
      <c r="AA222" s="38">
        <f t="shared" si="68"/>
        <v>-4.198919311046434E-4</v>
      </c>
      <c r="AB222" s="38">
        <f t="shared" si="68"/>
        <v>6.8523973163148177E-4</v>
      </c>
      <c r="AC222" s="38">
        <f t="shared" si="68"/>
        <v>-4.0002350726534562E-4</v>
      </c>
      <c r="AD222" s="38">
        <f t="shared" si="68"/>
        <v>2.4816546555679331E-3</v>
      </c>
      <c r="AE222" s="38">
        <f t="shared" si="68"/>
        <v>8.8309677613196413E-5</v>
      </c>
      <c r="AF222" s="38">
        <f t="shared" si="68"/>
        <v>-5.4092806381780267E-3</v>
      </c>
      <c r="AG222" s="38">
        <f t="shared" si="68"/>
        <v>3.0184181249208741E-3</v>
      </c>
      <c r="AH222" s="38">
        <f t="shared" si="68"/>
        <v>-3.7453215394839274E-3</v>
      </c>
      <c r="AI222" s="38">
        <f t="shared" si="68"/>
        <v>-4.346129520334161E-4</v>
      </c>
      <c r="AJ222" s="28"/>
      <c r="AK222" s="36">
        <v>42218</v>
      </c>
      <c r="AL222" s="38">
        <f t="shared" si="69"/>
        <v>9.6173733195448197E-3</v>
      </c>
      <c r="AM222" s="38">
        <f t="shared" si="69"/>
        <v>-2.264746325402522E-3</v>
      </c>
      <c r="AN222" s="38">
        <f t="shared" si="69"/>
        <v>-1.3389850864506401E-3</v>
      </c>
      <c r="AO222" s="38">
        <f t="shared" si="69"/>
        <v>-2.52146276247267E-3</v>
      </c>
      <c r="AP222" s="38">
        <f t="shared" si="69"/>
        <v>5.2096163159745749E-3</v>
      </c>
      <c r="AQ222" s="38">
        <f t="shared" si="69"/>
        <v>3.549963674790213E-3</v>
      </c>
      <c r="AR222" s="38">
        <f t="shared" si="69"/>
        <v>-2.4596396634177791E-3</v>
      </c>
      <c r="AS222" s="38">
        <f t="shared" si="69"/>
        <v>2.242772893798151E-3</v>
      </c>
      <c r="AT222" s="38">
        <f t="shared" si="69"/>
        <v>1.4639158626774671E-3</v>
      </c>
      <c r="AU222" s="38">
        <f t="shared" si="69"/>
        <v>9.975793354476261E-3</v>
      </c>
      <c r="AV222" s="38">
        <f t="shared" si="69"/>
        <v>6.6563720772981941E-4</v>
      </c>
    </row>
    <row r="223" spans="1:48" x14ac:dyDescent="0.35">
      <c r="A223" s="2">
        <v>41000</v>
      </c>
      <c r="B223" s="1">
        <v>3.6042402826854669E-3</v>
      </c>
      <c r="C223" s="1">
        <v>-2.7128182606093181E-3</v>
      </c>
      <c r="D223" s="1">
        <v>-4.872305006293765E-4</v>
      </c>
      <c r="E223" s="1">
        <v>-1.4304389837248581E-3</v>
      </c>
      <c r="F223" s="1">
        <v>1.86987590797324E-3</v>
      </c>
      <c r="G223" s="1">
        <v>-1.056722413868227E-3</v>
      </c>
      <c r="H223" s="1">
        <v>8.7992759452926173E-4</v>
      </c>
      <c r="I223" s="1">
        <v>4.6014254367716667E-3</v>
      </c>
      <c r="J223" s="16">
        <f>HLOOKUP($J$2,'Weekly Returns (strats)'!$D$1:$F$751,'Weekly Returns (strats)'!$A222,FALSE)</f>
        <v>-1.1579504334279229E-3</v>
      </c>
      <c r="K223" s="1">
        <f>SUMPRODUCT(B223:J223,'Weekly Analysis'!$C$47:$K$47)</f>
        <v>3.6275703013527081E-3</v>
      </c>
      <c r="L223" s="1">
        <f t="array" ref="L223">SUMPRODUCT(C223:J223,'Weekly Analysis'!$D$48:$K$48)</f>
        <v>4.3327177524876689E-5</v>
      </c>
      <c r="N223" s="16">
        <f t="shared" si="60"/>
        <v>1.0950931588406385</v>
      </c>
      <c r="O223" s="11">
        <f>(N222-MAX(N$3:$N222))/MAX(N$3:$N222)</f>
        <v>-2.8413551049440731E-2</v>
      </c>
      <c r="P223" s="11">
        <f t="shared" si="63"/>
        <v>2.7327011715461147E-3</v>
      </c>
      <c r="Q223" s="11">
        <f t="shared" si="67"/>
        <v>0.11699029278377959</v>
      </c>
      <c r="S223" s="1">
        <f t="shared" si="61"/>
        <v>1.3042466902483805</v>
      </c>
      <c r="T223" s="11">
        <f>(S222-MAX($S$3:$S222))/MAX(S$3:$S222)</f>
        <v>-1.2347446067850302E-2</v>
      </c>
      <c r="U223" s="38">
        <f t="shared" si="64"/>
        <v>-7.1589861590709569E-3</v>
      </c>
      <c r="V223" s="11">
        <f t="shared" si="62"/>
        <v>-2.9602789049533174E-3</v>
      </c>
      <c r="W223" s="28"/>
      <c r="X223" s="36">
        <v>42925</v>
      </c>
      <c r="Y223" s="38">
        <f t="shared" ref="Y223:AI232" si="70">VLOOKUP($X223,$A$3:$L$751,Y$1,FALSE)</f>
        <v>-1.942537043729708E-3</v>
      </c>
      <c r="Z223" s="38">
        <f t="shared" si="70"/>
        <v>-5.5000105095737162E-4</v>
      </c>
      <c r="AA223" s="38">
        <f t="shared" si="70"/>
        <v>-1.730039915974757E-4</v>
      </c>
      <c r="AB223" s="38">
        <f t="shared" si="70"/>
        <v>-8.0741596230693435E-4</v>
      </c>
      <c r="AC223" s="38">
        <f t="shared" si="70"/>
        <v>-2.5046772867950758E-3</v>
      </c>
      <c r="AD223" s="38">
        <f t="shared" si="70"/>
        <v>-6.1477929423325861E-4</v>
      </c>
      <c r="AE223" s="38">
        <f t="shared" si="70"/>
        <v>2.1862543407265012E-3</v>
      </c>
      <c r="AF223" s="38">
        <f t="shared" si="70"/>
        <v>-7.3863447755617706E-5</v>
      </c>
      <c r="AG223" s="38">
        <f t="shared" si="70"/>
        <v>-2.5680139142607579E-3</v>
      </c>
      <c r="AH223" s="38">
        <f t="shared" si="70"/>
        <v>-2.365955151690774E-3</v>
      </c>
      <c r="AI223" s="38">
        <f t="shared" si="70"/>
        <v>-7.863479147848366E-4</v>
      </c>
      <c r="AJ223" s="28"/>
      <c r="AK223" s="36">
        <v>42246</v>
      </c>
      <c r="AL223" s="38">
        <f t="shared" ref="AL223:AV232" si="71">VLOOKUP($AK223,$A$3:$L$751,AL$1,FALSE)</f>
        <v>5.1585994951157677E-3</v>
      </c>
      <c r="AM223" s="38">
        <f t="shared" si="71"/>
        <v>3.9449228992366692E-2</v>
      </c>
      <c r="AN223" s="38">
        <f t="shared" si="71"/>
        <v>6.1004469988822467E-2</v>
      </c>
      <c r="AO223" s="38">
        <f t="shared" si="71"/>
        <v>8.1350518799503391E-3</v>
      </c>
      <c r="AP223" s="38">
        <f t="shared" si="71"/>
        <v>-4.3732276942914147E-3</v>
      </c>
      <c r="AQ223" s="38">
        <f t="shared" si="71"/>
        <v>-7.3128398331784314E-3</v>
      </c>
      <c r="AR223" s="38">
        <f t="shared" si="71"/>
        <v>-1.837657119715674E-2</v>
      </c>
      <c r="AS223" s="38">
        <f t="shared" si="71"/>
        <v>-2.018503945761585E-2</v>
      </c>
      <c r="AT223" s="38">
        <f t="shared" si="71"/>
        <v>2.1589059546833319E-2</v>
      </c>
      <c r="AU223" s="38">
        <f t="shared" si="71"/>
        <v>1.2710072444914757E-2</v>
      </c>
      <c r="AV223" s="38">
        <f t="shared" si="71"/>
        <v>1.4024164049626697E-2</v>
      </c>
    </row>
    <row r="224" spans="1:48" x14ac:dyDescent="0.35">
      <c r="A224" s="2">
        <v>41007</v>
      </c>
      <c r="B224" s="1">
        <v>-1.450602070276741E-2</v>
      </c>
      <c r="C224" s="1">
        <v>-4.4817010198761047E-5</v>
      </c>
      <c r="D224" s="1">
        <v>-1.7160863614251731E-4</v>
      </c>
      <c r="E224" s="1">
        <v>1.574788209959044E-3</v>
      </c>
      <c r="F224" s="1">
        <v>8.1542274694151543E-3</v>
      </c>
      <c r="G224" s="1">
        <v>1.39879703455037E-3</v>
      </c>
      <c r="H224" s="1">
        <v>-2.103843097660874E-3</v>
      </c>
      <c r="I224" s="1">
        <v>4.3434961374666509E-4</v>
      </c>
      <c r="J224" s="16">
        <f>HLOOKUP($J$2,'Weekly Returns (strats)'!$D$1:$F$751,'Weekly Returns (strats)'!$A223,FALSE)</f>
        <v>-2.735382830024613E-3</v>
      </c>
      <c r="K224" s="1">
        <f>SUMPRODUCT(B224:J224,'Weekly Analysis'!$C$47:$K$47)</f>
        <v>-1.3782237446393038E-2</v>
      </c>
      <c r="L224" s="1">
        <f t="array" ref="L224">SUMPRODUCT(C224:J224,'Weekly Analysis'!$D$48:$K$48)</f>
        <v>1.3441689046952575E-3</v>
      </c>
      <c r="N224" s="16">
        <f t="shared" si="60"/>
        <v>1.0800003248995762</v>
      </c>
      <c r="O224" s="11">
        <f>(N223-MAX(N$3:$N223))/MAX(N$3:$N223)</f>
        <v>-2.4889052902031014E-2</v>
      </c>
      <c r="P224" s="11">
        <f t="shared" si="63"/>
        <v>-2.7822079279781198E-3</v>
      </c>
      <c r="Q224" s="11">
        <f t="shared" si="67"/>
        <v>9.3226430966161677E-2</v>
      </c>
      <c r="S224" s="1">
        <f>+(L224+1)*S223</f>
        <v>1.3059998180934642</v>
      </c>
      <c r="T224" s="11">
        <f>(S223-MAX($S$3:$S223))/MAX(S$3:$S223)</f>
        <v>-1.230465387031319E-2</v>
      </c>
      <c r="U224" s="38">
        <f t="shared" si="64"/>
        <v>-2.0814048884423286E-3</v>
      </c>
      <c r="V224" s="11">
        <f t="shared" si="62"/>
        <v>-1.8359059149641865E-4</v>
      </c>
      <c r="W224" s="28"/>
      <c r="X224" s="36">
        <v>42960</v>
      </c>
      <c r="Y224" s="38">
        <f t="shared" si="70"/>
        <v>-1.54594026451782E-2</v>
      </c>
      <c r="Z224" s="38">
        <f t="shared" si="70"/>
        <v>8.2303414998554647E-3</v>
      </c>
      <c r="AA224" s="38">
        <f t="shared" si="70"/>
        <v>3.6064163659883519E-3</v>
      </c>
      <c r="AB224" s="38">
        <f t="shared" si="70"/>
        <v>3.785268311749634E-3</v>
      </c>
      <c r="AC224" s="38">
        <f t="shared" si="70"/>
        <v>-6.6157553605409301E-4</v>
      </c>
      <c r="AD224" s="38">
        <f t="shared" si="70"/>
        <v>-3.1964491259450778E-3</v>
      </c>
      <c r="AE224" s="38">
        <f t="shared" si="70"/>
        <v>1.291334773997566E-3</v>
      </c>
      <c r="AF224" s="38">
        <f t="shared" si="70"/>
        <v>1.040026760348312E-3</v>
      </c>
      <c r="AG224" s="38">
        <f t="shared" si="70"/>
        <v>6.4916614701855391E-3</v>
      </c>
      <c r="AH224" s="38">
        <f t="shared" si="70"/>
        <v>-1.4130610583944979E-2</v>
      </c>
      <c r="AI224" s="38">
        <f t="shared" si="70"/>
        <v>2.4677566851474056E-3</v>
      </c>
      <c r="AJ224" s="28"/>
      <c r="AK224" s="36">
        <v>42260</v>
      </c>
      <c r="AL224" s="38">
        <f t="shared" si="71"/>
        <v>1.9965967101531309E-2</v>
      </c>
      <c r="AM224" s="38">
        <f t="shared" si="71"/>
        <v>-6.0858603689105673E-3</v>
      </c>
      <c r="AN224" s="38">
        <f t="shared" si="71"/>
        <v>-3.009894425503323E-2</v>
      </c>
      <c r="AO224" s="38">
        <f t="shared" si="71"/>
        <v>2.4380898707065951E-4</v>
      </c>
      <c r="AP224" s="38">
        <f t="shared" si="71"/>
        <v>6.8756873334485828E-5</v>
      </c>
      <c r="AQ224" s="38">
        <f t="shared" si="71"/>
        <v>1.5512879007839599E-3</v>
      </c>
      <c r="AR224" s="38">
        <f t="shared" si="71"/>
        <v>1.5339310203716931E-2</v>
      </c>
      <c r="AS224" s="38">
        <f t="shared" si="71"/>
        <v>1.8142284193092271E-3</v>
      </c>
      <c r="AT224" s="38">
        <f t="shared" si="71"/>
        <v>-2.7256771714615491E-3</v>
      </c>
      <c r="AU224" s="38">
        <f t="shared" si="71"/>
        <v>1.7076777136761666E-2</v>
      </c>
      <c r="AV224" s="38">
        <f t="shared" si="71"/>
        <v>-5.3656385060007611E-3</v>
      </c>
    </row>
    <row r="225" spans="1:48" x14ac:dyDescent="0.35">
      <c r="A225" s="2">
        <v>41014</v>
      </c>
      <c r="B225" s="1">
        <v>-1.557699178277938E-2</v>
      </c>
      <c r="C225" s="1">
        <v>5.617966580601097E-3</v>
      </c>
      <c r="D225" s="1">
        <v>7.7527350156625374E-4</v>
      </c>
      <c r="E225" s="1">
        <v>2.5479034259356941E-3</v>
      </c>
      <c r="F225" s="1">
        <v>2.9434259825716568E-3</v>
      </c>
      <c r="G225" s="1">
        <v>-1.6412906830565179E-3</v>
      </c>
      <c r="H225" s="1">
        <v>2.0370612536584338E-3</v>
      </c>
      <c r="I225" s="1">
        <v>-4.8242322233320589E-3</v>
      </c>
      <c r="J225" s="16">
        <f>HLOOKUP($J$2,'Weekly Returns (strats)'!$D$1:$F$751,'Weekly Returns (strats)'!$A224,FALSE)</f>
        <v>9.7482945741966809E-3</v>
      </c>
      <c r="K225" s="1">
        <f>SUMPRODUCT(B225:J225,'Weekly Analysis'!$C$47:$K$47)</f>
        <v>-1.473112427814933E-2</v>
      </c>
      <c r="L225" s="1">
        <f t="array" ref="L225">SUMPRODUCT(C225:J225,'Weekly Analysis'!$D$48:$K$48)</f>
        <v>1.5708967943129481E-3</v>
      </c>
      <c r="N225" s="16">
        <f t="shared" si="60"/>
        <v>1.0640907058930389</v>
      </c>
      <c r="O225" s="11">
        <f>(N224-MAX(N$3:$N224))/MAX(N$3:$N224)</f>
        <v>-3.8328263511512445E-2</v>
      </c>
      <c r="P225" s="11">
        <f t="shared" si="63"/>
        <v>-3.5221037830811763E-2</v>
      </c>
      <c r="Q225" s="11">
        <f t="shared" si="67"/>
        <v>6.6155926483394856E-2</v>
      </c>
      <c r="S225" s="1">
        <f t="shared" si="61"/>
        <v>1.3080514090210804</v>
      </c>
      <c r="T225" s="11">
        <f>(S224-MAX($S$3:$S224))/MAX(S$3:$S224)</f>
        <v>-1.097702449873332E-2</v>
      </c>
      <c r="U225" s="38">
        <f t="shared" si="64"/>
        <v>2.953656613207567E-3</v>
      </c>
      <c r="V225" s="11">
        <f t="shared" si="62"/>
        <v>1.8716237940932245E-3</v>
      </c>
      <c r="W225" s="28"/>
      <c r="X225" s="36">
        <v>42967</v>
      </c>
      <c r="Y225" s="38">
        <f t="shared" si="70"/>
        <v>-1.023086161647591E-3</v>
      </c>
      <c r="Z225" s="38">
        <f t="shared" si="70"/>
        <v>-5.8494656726885141E-3</v>
      </c>
      <c r="AA225" s="38">
        <f t="shared" si="70"/>
        <v>-1.013777803719329E-2</v>
      </c>
      <c r="AB225" s="38">
        <f t="shared" si="70"/>
        <v>4.8162152745767628E-4</v>
      </c>
      <c r="AC225" s="38">
        <f t="shared" si="70"/>
        <v>1.59314507713545E-3</v>
      </c>
      <c r="AD225" s="38">
        <f t="shared" si="70"/>
        <v>-3.829762488265942E-3</v>
      </c>
      <c r="AE225" s="38">
        <f t="shared" si="70"/>
        <v>-1.466756440837824E-3</v>
      </c>
      <c r="AF225" s="38">
        <f t="shared" si="70"/>
        <v>4.7572676527329882E-4</v>
      </c>
      <c r="AG225" s="38">
        <f t="shared" si="70"/>
        <v>-4.0586194482878923E-3</v>
      </c>
      <c r="AH225" s="38">
        <f t="shared" si="70"/>
        <v>-2.7305443287193639E-3</v>
      </c>
      <c r="AI225" s="38">
        <f t="shared" si="70"/>
        <v>-3.1709937388475782E-3</v>
      </c>
      <c r="AJ225" s="28"/>
      <c r="AK225" s="36">
        <v>42267</v>
      </c>
      <c r="AL225" s="38">
        <f t="shared" si="71"/>
        <v>5.505505505505548E-3</v>
      </c>
      <c r="AM225" s="38">
        <f t="shared" si="71"/>
        <v>-1.028739300724724E-2</v>
      </c>
      <c r="AN225" s="38">
        <f t="shared" si="71"/>
        <v>-1.949435141272365E-2</v>
      </c>
      <c r="AO225" s="38">
        <f t="shared" si="71"/>
        <v>1.2613869236401949E-3</v>
      </c>
      <c r="AP225" s="38">
        <f t="shared" si="71"/>
        <v>4.4647535972991096E-3</v>
      </c>
      <c r="AQ225" s="38">
        <f t="shared" si="71"/>
        <v>-2.029288009806951E-3</v>
      </c>
      <c r="AR225" s="38">
        <f t="shared" si="71"/>
        <v>-4.5590553591380312E-3</v>
      </c>
      <c r="AS225" s="38">
        <f t="shared" si="71"/>
        <v>6.3097450050144674E-3</v>
      </c>
      <c r="AT225" s="38">
        <f t="shared" si="71"/>
        <v>-8.3912932244234462E-4</v>
      </c>
      <c r="AU225" s="38">
        <f t="shared" si="71"/>
        <v>3.4895006395047287E-3</v>
      </c>
      <c r="AV225" s="38">
        <f t="shared" si="71"/>
        <v>-3.7440090368586671E-3</v>
      </c>
    </row>
    <row r="226" spans="1:48" x14ac:dyDescent="0.35">
      <c r="A226" s="2">
        <v>41021</v>
      </c>
      <c r="B226" s="1">
        <v>8.927923350511735E-3</v>
      </c>
      <c r="C226" s="1">
        <v>-3.9423863209174792E-3</v>
      </c>
      <c r="D226" s="1">
        <v>-3.691917137339185E-3</v>
      </c>
      <c r="E226" s="1">
        <v>-1.180961018839022E-3</v>
      </c>
      <c r="F226" s="1">
        <v>4.3675332297313466E-3</v>
      </c>
      <c r="G226" s="1">
        <v>1.329182552729957E-3</v>
      </c>
      <c r="H226" s="1">
        <v>1.6726557545792E-3</v>
      </c>
      <c r="I226" s="1">
        <v>2.887829482353554E-3</v>
      </c>
      <c r="J226" s="16">
        <f>HLOOKUP($J$2,'Weekly Returns (strats)'!$D$1:$F$751,'Weekly Returns (strats)'!$A225,FALSE)</f>
        <v>-2.6051730290744808E-3</v>
      </c>
      <c r="K226" s="1">
        <f>SUMPRODUCT(B226:J226,'Weekly Analysis'!$C$47:$K$47)</f>
        <v>8.7711448064726524E-3</v>
      </c>
      <c r="L226" s="1">
        <f t="array" ref="L226">SUMPRODUCT(C226:J226,'Weekly Analysis'!$D$48:$K$48)</f>
        <v>-2.9116015321543789E-4</v>
      </c>
      <c r="N226" s="16">
        <f t="shared" si="60"/>
        <v>1.0734239995616484</v>
      </c>
      <c r="O226" s="11">
        <f>(N225-MAX(N$3:$N225))/MAX(N$3:$N225)</f>
        <v>-5.249476937650803E-2</v>
      </c>
      <c r="P226" s="11">
        <f t="shared" si="63"/>
        <v>-1.6231713360568834E-2</v>
      </c>
      <c r="Q226" s="11">
        <f t="shared" si="67"/>
        <v>4.3988287645633894E-2</v>
      </c>
      <c r="S226" s="1">
        <f t="shared" si="61"/>
        <v>1.3076705565724163</v>
      </c>
      <c r="T226" s="11">
        <f>(S225-MAX($S$3:$S225))/MAX(S$3:$S225)</f>
        <v>-9.423371477016617E-3</v>
      </c>
      <c r="U226" s="38">
        <f t="shared" si="64"/>
        <v>2.6686086492744288E-3</v>
      </c>
      <c r="V226" s="11">
        <f t="shared" si="62"/>
        <v>2.9404816010047963E-3</v>
      </c>
      <c r="W226" s="28"/>
      <c r="X226" s="36">
        <v>42988</v>
      </c>
      <c r="Y226" s="38">
        <f t="shared" si="70"/>
        <v>-2.6183722452544078E-4</v>
      </c>
      <c r="Z226" s="38">
        <f t="shared" si="70"/>
        <v>2.6538687313335529E-3</v>
      </c>
      <c r="AA226" s="38">
        <f t="shared" si="70"/>
        <v>-2.6812832914063778E-4</v>
      </c>
      <c r="AB226" s="38">
        <f t="shared" si="70"/>
        <v>7.2250606389001604E-4</v>
      </c>
      <c r="AC226" s="38">
        <f t="shared" si="70"/>
        <v>-1.869830302808959E-4</v>
      </c>
      <c r="AD226" s="38">
        <f t="shared" si="70"/>
        <v>4.6940136735031954E-3</v>
      </c>
      <c r="AE226" s="38">
        <f t="shared" si="70"/>
        <v>-9.5469509425416543E-4</v>
      </c>
      <c r="AF226" s="38">
        <f t="shared" si="70"/>
        <v>-2.97051806218529E-4</v>
      </c>
      <c r="AG226" s="38">
        <f t="shared" si="70"/>
        <v>1.6135670296426601E-3</v>
      </c>
      <c r="AH226" s="38">
        <f t="shared" si="70"/>
        <v>3.396476187098924E-4</v>
      </c>
      <c r="AI226" s="38">
        <f t="shared" si="70"/>
        <v>1.1170432802941901E-3</v>
      </c>
      <c r="AJ226" s="28"/>
      <c r="AK226" s="36">
        <v>42281</v>
      </c>
      <c r="AL226" s="38">
        <f t="shared" si="71"/>
        <v>9.7527784078021984E-3</v>
      </c>
      <c r="AM226" s="38">
        <f t="shared" si="71"/>
        <v>9.2483873923598914E-4</v>
      </c>
      <c r="AN226" s="38">
        <f t="shared" si="71"/>
        <v>-2.653060555541598E-3</v>
      </c>
      <c r="AO226" s="38">
        <f t="shared" si="71"/>
        <v>-2.2163851304817239E-3</v>
      </c>
      <c r="AP226" s="38">
        <f t="shared" si="71"/>
        <v>-1.9132384932346921E-3</v>
      </c>
      <c r="AQ226" s="38">
        <f t="shared" si="71"/>
        <v>4.0802138594853146E-3</v>
      </c>
      <c r="AR226" s="38">
        <f t="shared" si="71"/>
        <v>-6.9826270965377413E-3</v>
      </c>
      <c r="AS226" s="38">
        <f t="shared" si="71"/>
        <v>1.458864384445979E-3</v>
      </c>
      <c r="AT226" s="38">
        <f t="shared" si="71"/>
        <v>8.8999197610615255E-3</v>
      </c>
      <c r="AU226" s="38">
        <f t="shared" si="71"/>
        <v>9.8852607748345228E-3</v>
      </c>
      <c r="AV226" s="38">
        <f t="shared" si="71"/>
        <v>2.4603868163145675E-4</v>
      </c>
    </row>
    <row r="227" spans="1:48" x14ac:dyDescent="0.35">
      <c r="A227" s="2">
        <v>41028</v>
      </c>
      <c r="B227" s="1">
        <v>1.208633093525191E-2</v>
      </c>
      <c r="C227" s="1">
        <v>-4.8081459310711514E-3</v>
      </c>
      <c r="D227" s="1">
        <v>-2.804146344505765E-3</v>
      </c>
      <c r="E227" s="1">
        <v>-3.348435977715281E-3</v>
      </c>
      <c r="F227" s="1">
        <v>-3.6728832229881211E-3</v>
      </c>
      <c r="G227" s="1">
        <v>4.3665071436072012E-4</v>
      </c>
      <c r="H227" s="1">
        <v>-1.4637294210837479E-3</v>
      </c>
      <c r="I227" s="1">
        <v>9.4172964926286795E-4</v>
      </c>
      <c r="J227" s="16">
        <f>HLOOKUP($J$2,'Weekly Returns (strats)'!$D$1:$F$751,'Weekly Returns (strats)'!$A226,FALSE)</f>
        <v>1.196619641576913E-3</v>
      </c>
      <c r="K227" s="1">
        <f>SUMPRODUCT(B227:J227,'Weekly Analysis'!$C$47:$K$47)</f>
        <v>1.1030647071154554E-2</v>
      </c>
      <c r="L227" s="1">
        <f t="array" ref="L227">SUMPRODUCT(C227:J227,'Weekly Analysis'!$D$48:$K$48)</f>
        <v>-1.960555747609379E-3</v>
      </c>
      <c r="N227" s="16">
        <f t="shared" si="60"/>
        <v>1.0852645608585201</v>
      </c>
      <c r="O227" s="11">
        <f>(N226-MAX(N$3:$N226))/MAX(N$3:$N226)</f>
        <v>-4.4184063793819187E-2</v>
      </c>
      <c r="P227" s="11">
        <f t="shared" si="63"/>
        <v>-8.9751249953236023E-3</v>
      </c>
      <c r="Q227" s="11">
        <f t="shared" si="67"/>
        <v>4.5491741816759301E-2</v>
      </c>
      <c r="S227" s="1">
        <f t="shared" si="61"/>
        <v>1.3051067955467488</v>
      </c>
      <c r="T227" s="11">
        <f>(S226-MAX($S$3:$S226))/MAX(S$3:$S226)</f>
        <v>-9.7117879199489256E-3</v>
      </c>
      <c r="U227" s="38">
        <f t="shared" si="64"/>
        <v>6.5946519534931802E-4</v>
      </c>
      <c r="V227" s="11">
        <f t="shared" si="62"/>
        <v>2.4098059129156191E-3</v>
      </c>
      <c r="W227" s="28"/>
      <c r="X227" s="36">
        <v>43037</v>
      </c>
      <c r="Y227" s="38">
        <f t="shared" si="70"/>
        <v>-1.347254968002809E-3</v>
      </c>
      <c r="Z227" s="38">
        <f t="shared" si="70"/>
        <v>2.403908168362445E-4</v>
      </c>
      <c r="AA227" s="38">
        <f t="shared" si="70"/>
        <v>-4.516980456979458E-4</v>
      </c>
      <c r="AB227" s="38">
        <f t="shared" si="70"/>
        <v>-4.2719903307142371E-4</v>
      </c>
      <c r="AC227" s="38">
        <f t="shared" si="70"/>
        <v>-3.451707541512505E-3</v>
      </c>
      <c r="AD227" s="38">
        <f t="shared" si="70"/>
        <v>8.6287313432835688E-3</v>
      </c>
      <c r="AE227" s="38">
        <f t="shared" si="70"/>
        <v>-8.4700992946551423E-5</v>
      </c>
      <c r="AF227" s="38">
        <f t="shared" si="70"/>
        <v>-3.3136858321347612E-4</v>
      </c>
      <c r="AG227" s="38">
        <f t="shared" si="70"/>
        <v>-1.478887104667814E-4</v>
      </c>
      <c r="AH227" s="38">
        <f t="shared" si="70"/>
        <v>-1.0396315186389667E-3</v>
      </c>
      <c r="AI227" s="38">
        <f t="shared" si="70"/>
        <v>5.7130069167570679E-4</v>
      </c>
      <c r="AJ227" s="28"/>
      <c r="AK227" s="36">
        <v>42288</v>
      </c>
      <c r="AL227" s="38">
        <f t="shared" si="71"/>
        <v>4.4418238993710668E-2</v>
      </c>
      <c r="AM227" s="38">
        <f t="shared" si="71"/>
        <v>2.8251775050296408E-3</v>
      </c>
      <c r="AN227" s="38">
        <f t="shared" si="71"/>
        <v>-5.3872664965621264E-3</v>
      </c>
      <c r="AO227" s="38">
        <f t="shared" si="71"/>
        <v>-5.1425743690264314E-3</v>
      </c>
      <c r="AP227" s="38">
        <f t="shared" si="71"/>
        <v>-1.0674652252583899E-3</v>
      </c>
      <c r="AQ227" s="38">
        <f t="shared" si="71"/>
        <v>-2.2832179360368081E-3</v>
      </c>
      <c r="AR227" s="38">
        <f t="shared" si="71"/>
        <v>-3.63727693087379E-3</v>
      </c>
      <c r="AS227" s="38">
        <f t="shared" si="71"/>
        <v>1.254297040180985E-3</v>
      </c>
      <c r="AT227" s="38">
        <f t="shared" si="71"/>
        <v>-6.9930442389443126E-3</v>
      </c>
      <c r="AU227" s="38">
        <f t="shared" si="71"/>
        <v>4.3221799958479565E-2</v>
      </c>
      <c r="AV227" s="38">
        <f t="shared" si="71"/>
        <v>-2.2219582082863235E-3</v>
      </c>
    </row>
    <row r="228" spans="1:48" x14ac:dyDescent="0.35">
      <c r="A228" s="2">
        <v>41035</v>
      </c>
      <c r="B228" s="1">
        <v>-2.2675575774808051E-2</v>
      </c>
      <c r="C228" s="1">
        <v>-4.5361957337670678E-3</v>
      </c>
      <c r="D228" s="1">
        <v>2.543504348557768E-4</v>
      </c>
      <c r="E228" s="1">
        <v>5.5140603794356924E-3</v>
      </c>
      <c r="F228" s="1">
        <v>-4.2494782117571744E-3</v>
      </c>
      <c r="G228" s="1">
        <v>-9.165662808358066E-4</v>
      </c>
      <c r="H228" s="1">
        <v>-1.6239175924609439E-3</v>
      </c>
      <c r="I228" s="1">
        <v>6.10653677220796E-4</v>
      </c>
      <c r="J228" s="16">
        <f>HLOOKUP($J$2,'Weekly Returns (strats)'!$D$1:$F$751,'Weekly Returns (strats)'!$A227,FALSE)</f>
        <v>9.8808838232433693E-4</v>
      </c>
      <c r="K228" s="1">
        <f>SUMPRODUCT(B228:J228,'Weekly Analysis'!$C$47:$K$47)</f>
        <v>-2.291953910812243E-2</v>
      </c>
      <c r="L228" s="1">
        <f t="array" ref="L228">SUMPRODUCT(C228:J228,'Weekly Analysis'!$D$48:$K$48)</f>
        <v>-4.5307476186955803E-4</v>
      </c>
      <c r="N228" s="16">
        <f t="shared" si="60"/>
        <v>1.060390797313264</v>
      </c>
      <c r="O228" s="11">
        <f>(N227-MAX(N$3:$N227))/MAX(N$3:$N227)</f>
        <v>-3.3640795536543616E-2</v>
      </c>
      <c r="P228" s="11">
        <f t="shared" si="63"/>
        <v>-1.8156964525113062E-2</v>
      </c>
      <c r="Q228" s="11">
        <f t="shared" si="67"/>
        <v>-2.2258682849364275E-3</v>
      </c>
      <c r="S228" s="1">
        <f t="shared" si="61"/>
        <v>1.3045154845961422</v>
      </c>
      <c r="T228" s="11">
        <f>(S227-MAX($S$3:$S227))/MAX(S$3:$S227)</f>
        <v>-1.165330316593218E-2</v>
      </c>
      <c r="U228" s="38">
        <f t="shared" si="64"/>
        <v>-1.1365495436966855E-3</v>
      </c>
      <c r="V228" s="11">
        <f t="shared" si="62"/>
        <v>1.7078653781685826E-3</v>
      </c>
      <c r="W228" s="28"/>
      <c r="X228" s="36">
        <v>43051</v>
      </c>
      <c r="Y228" s="38">
        <f t="shared" si="70"/>
        <v>-1.5914897181389389E-3</v>
      </c>
      <c r="Z228" s="38">
        <f t="shared" si="70"/>
        <v>2.7888418227925982E-3</v>
      </c>
      <c r="AA228" s="38">
        <f t="shared" si="70"/>
        <v>-1.6885296706625749E-5</v>
      </c>
      <c r="AB228" s="38">
        <f t="shared" si="70"/>
        <v>5.5277430120992399E-4</v>
      </c>
      <c r="AC228" s="38">
        <f t="shared" si="70"/>
        <v>-3.199633052017791E-3</v>
      </c>
      <c r="AD228" s="38">
        <f t="shared" si="70"/>
        <v>-1.812463792104646E-3</v>
      </c>
      <c r="AE228" s="38">
        <f t="shared" si="70"/>
        <v>-6.2784758043488154E-4</v>
      </c>
      <c r="AF228" s="38">
        <f t="shared" si="70"/>
        <v>1.9405806534513741E-3</v>
      </c>
      <c r="AG228" s="38">
        <f t="shared" si="70"/>
        <v>2.3316759518359209E-3</v>
      </c>
      <c r="AH228" s="38">
        <f t="shared" si="70"/>
        <v>-1.4947305340422146E-3</v>
      </c>
      <c r="AI228" s="38">
        <f t="shared" si="70"/>
        <v>1.7969562760820242E-4</v>
      </c>
      <c r="AJ228" s="28"/>
      <c r="AK228" s="36">
        <v>42295</v>
      </c>
      <c r="AL228" s="38">
        <f t="shared" si="71"/>
        <v>6.021829130598455E-3</v>
      </c>
      <c r="AM228" s="38">
        <f t="shared" si="71"/>
        <v>-2.9138147726693871E-3</v>
      </c>
      <c r="AN228" s="38">
        <f t="shared" si="71"/>
        <v>-1.021270295007815E-3</v>
      </c>
      <c r="AO228" s="38">
        <f t="shared" si="71"/>
        <v>-1.247684442920671E-3</v>
      </c>
      <c r="AP228" s="38">
        <f t="shared" si="71"/>
        <v>1.3724795852470769E-3</v>
      </c>
      <c r="AQ228" s="38">
        <f t="shared" si="71"/>
        <v>-2.0158125624777372E-3</v>
      </c>
      <c r="AR228" s="38">
        <f t="shared" si="71"/>
        <v>-5.0845408608802822E-3</v>
      </c>
      <c r="AS228" s="38">
        <f t="shared" si="71"/>
        <v>1.0070540240332271E-3</v>
      </c>
      <c r="AT228" s="38">
        <f t="shared" si="71"/>
        <v>2.491815029985522E-3</v>
      </c>
      <c r="AU228" s="38">
        <f t="shared" si="71"/>
        <v>5.6295526892311794E-3</v>
      </c>
      <c r="AV228" s="38">
        <f t="shared" si="71"/>
        <v>-7.2851339111065284E-4</v>
      </c>
    </row>
    <row r="229" spans="1:48" x14ac:dyDescent="0.35">
      <c r="A229" s="2">
        <v>41042</v>
      </c>
      <c r="B229" s="1">
        <v>-1.971052440177468E-2</v>
      </c>
      <c r="C229" s="1">
        <v>-1.5464479318345601E-3</v>
      </c>
      <c r="D229" s="1">
        <v>-9.7795801033484508E-4</v>
      </c>
      <c r="E229" s="1">
        <v>3.1524899007056022E-3</v>
      </c>
      <c r="F229" s="1">
        <v>6.2728748190765853E-5</v>
      </c>
      <c r="G229" s="1">
        <v>5.1287428027226856E-3</v>
      </c>
      <c r="H229" s="1">
        <v>3.544561028480997E-3</v>
      </c>
      <c r="I229" s="1">
        <v>-1.5562164977567239E-4</v>
      </c>
      <c r="J229" s="16">
        <f>HLOOKUP($J$2,'Weekly Returns (strats)'!$D$1:$F$751,'Weekly Returns (strats)'!$A228,FALSE)</f>
        <v>-6.7064357817414599E-4</v>
      </c>
      <c r="K229" s="1">
        <f>SUMPRODUCT(B229:J229,'Weekly Analysis'!$C$47:$K$47)</f>
        <v>-1.925127341522672E-2</v>
      </c>
      <c r="L229" s="1">
        <f t="array" ref="L229">SUMPRODUCT(C229:J229,'Weekly Analysis'!$D$48:$K$48)</f>
        <v>8.5289468930334865E-4</v>
      </c>
      <c r="N229" s="16">
        <f t="shared" si="60"/>
        <v>1.0399769241471961</v>
      </c>
      <c r="O229" s="11">
        <f>(N228-MAX(N$3:$N228))/MAX(N$3:$N228)</f>
        <v>-5.5789303115737786E-2</v>
      </c>
      <c r="P229" s="11">
        <f t="shared" si="63"/>
        <v>-2.2661396826697433E-2</v>
      </c>
      <c r="Q229" s="11">
        <f t="shared" si="67"/>
        <v>-1.9979911903895364E-2</v>
      </c>
      <c r="S229" s="1">
        <f t="shared" si="61"/>
        <v>1.3056280989250684</v>
      </c>
      <c r="T229" s="11">
        <f>(S228-MAX($S$3:$S228))/MAX(S$3:$S228)</f>
        <v>-1.2101098110244778E-2</v>
      </c>
      <c r="U229" s="38">
        <f t="shared" si="64"/>
        <v>-1.8526107454948093E-3</v>
      </c>
      <c r="V229" s="11">
        <f t="shared" si="62"/>
        <v>-1.0063946925559231E-3</v>
      </c>
      <c r="W229" s="28"/>
      <c r="X229" s="36">
        <v>43058</v>
      </c>
      <c r="Y229" s="38">
        <f t="shared" si="70"/>
        <v>-1.6779227316581209E-3</v>
      </c>
      <c r="Z229" s="38">
        <f t="shared" si="70"/>
        <v>-1.751313485121031E-5</v>
      </c>
      <c r="AA229" s="38">
        <f t="shared" si="70"/>
        <v>-4.687747403950282E-4</v>
      </c>
      <c r="AB229" s="38">
        <f t="shared" si="70"/>
        <v>-6.6713226939629777E-4</v>
      </c>
      <c r="AC229" s="38">
        <f t="shared" si="70"/>
        <v>-3.255465254490086E-3</v>
      </c>
      <c r="AD229" s="38">
        <f t="shared" si="70"/>
        <v>-2.3712596695161241E-3</v>
      </c>
      <c r="AE229" s="38">
        <f t="shared" si="70"/>
        <v>5.6045966479123521E-4</v>
      </c>
      <c r="AF229" s="38">
        <f t="shared" si="70"/>
        <v>2.0507170636587801E-3</v>
      </c>
      <c r="AG229" s="38">
        <f t="shared" si="70"/>
        <v>-1.3367906880813461E-3</v>
      </c>
      <c r="AH229" s="38">
        <f t="shared" si="70"/>
        <v>-2.0913767407297816E-3</v>
      </c>
      <c r="AI229" s="38">
        <f t="shared" si="70"/>
        <v>-7.6784315970451257E-4</v>
      </c>
      <c r="AJ229" s="28"/>
      <c r="AK229" s="36">
        <v>42302</v>
      </c>
      <c r="AL229" s="38">
        <f t="shared" si="71"/>
        <v>1.2933568489124079E-2</v>
      </c>
      <c r="AM229" s="38">
        <f t="shared" si="71"/>
        <v>2.216499400097272E-3</v>
      </c>
      <c r="AN229" s="38">
        <f t="shared" si="71"/>
        <v>-3.7741686884767978E-4</v>
      </c>
      <c r="AO229" s="38">
        <f t="shared" si="71"/>
        <v>-1.8999183629243581E-3</v>
      </c>
      <c r="AP229" s="38">
        <f t="shared" si="71"/>
        <v>1.5965645896750551E-4</v>
      </c>
      <c r="AQ229" s="38">
        <f t="shared" si="71"/>
        <v>2.864262121375472E-3</v>
      </c>
      <c r="AR229" s="38">
        <f t="shared" si="71"/>
        <v>3.7403074846869E-3</v>
      </c>
      <c r="AS229" s="38">
        <f t="shared" si="71"/>
        <v>-7.9298953044915077E-4</v>
      </c>
      <c r="AT229" s="38">
        <f t="shared" si="71"/>
        <v>-7.0902125018360573E-3</v>
      </c>
      <c r="AU229" s="38">
        <f t="shared" si="71"/>
        <v>1.2892469229221068E-2</v>
      </c>
      <c r="AV229" s="38">
        <f t="shared" si="71"/>
        <v>-7.6327196962737627E-5</v>
      </c>
    </row>
    <row r="230" spans="1:48" x14ac:dyDescent="0.35">
      <c r="A230" s="2">
        <v>41049</v>
      </c>
      <c r="B230" s="1">
        <v>-5.2455853984270773E-2</v>
      </c>
      <c r="C230" s="1">
        <v>8.7984124111997186E-3</v>
      </c>
      <c r="D230" s="1">
        <v>1.7093881570437341E-2</v>
      </c>
      <c r="E230" s="1">
        <v>1.6136316591709221E-2</v>
      </c>
      <c r="F230" s="1">
        <v>-2.3142672805277969E-2</v>
      </c>
      <c r="G230" s="1">
        <v>1.2256606397773599E-3</v>
      </c>
      <c r="H230" s="1">
        <v>-1.110847530994785E-2</v>
      </c>
      <c r="I230" s="1">
        <v>4.6350363813569828E-3</v>
      </c>
      <c r="J230" s="16">
        <f>HLOOKUP($J$2,'Weekly Returns (strats)'!$D$1:$F$751,'Weekly Returns (strats)'!$A229,FALSE)</f>
        <v>1.3826619665459949E-2</v>
      </c>
      <c r="K230" s="1">
        <f>SUMPRODUCT(B230:J230,'Weekly Analysis'!$C$47:$K$47)</f>
        <v>-4.9905369662189607E-2</v>
      </c>
      <c r="L230" s="1">
        <f t="array" ref="L230">SUMPRODUCT(C230:J230,'Weekly Analysis'!$D$48:$K$48)</f>
        <v>4.7366137410078564E-3</v>
      </c>
      <c r="N230" s="16">
        <f t="shared" si="60"/>
        <v>0.98807649130748332</v>
      </c>
      <c r="O230" s="11">
        <f>(N229-MAX(N$3:$N229))/MAX(N$3:$N229)</f>
        <v>-7.3966561403038478E-2</v>
      </c>
      <c r="P230" s="11">
        <f t="shared" si="63"/>
        <v>-7.9509595731992344E-2</v>
      </c>
      <c r="Q230" s="11">
        <f t="shared" si="67"/>
        <v>-8.470734162241933E-2</v>
      </c>
      <c r="S230" s="1">
        <f t="shared" si="61"/>
        <v>1.3118123549190828</v>
      </c>
      <c r="T230" s="11">
        <f>(S229-MAX($S$3:$S229))/MAX(S$3:$S229)</f>
        <v>-1.1258524383254288E-2</v>
      </c>
      <c r="U230" s="38">
        <f t="shared" si="64"/>
        <v>3.1673102417497656E-3</v>
      </c>
      <c r="V230" s="11">
        <f t="shared" si="62"/>
        <v>1.0779966195038071E-3</v>
      </c>
      <c r="W230" s="28"/>
      <c r="X230" s="36">
        <v>43135</v>
      </c>
      <c r="Y230" s="38">
        <f t="shared" si="70"/>
        <v>-3.3990688519625938E-2</v>
      </c>
      <c r="Z230" s="38">
        <f t="shared" si="70"/>
        <v>-2.2484099785915479E-3</v>
      </c>
      <c r="AA230" s="38">
        <f t="shared" si="70"/>
        <v>-9.2251747953275821E-4</v>
      </c>
      <c r="AB230" s="38">
        <f t="shared" si="70"/>
        <v>5.2776018577158634E-3</v>
      </c>
      <c r="AC230" s="38">
        <f t="shared" si="70"/>
        <v>1.4030420526335151E-2</v>
      </c>
      <c r="AD230" s="38">
        <f t="shared" si="70"/>
        <v>-3.1623540643211929E-3</v>
      </c>
      <c r="AE230" s="38">
        <f t="shared" si="70"/>
        <v>5.555115115809528E-3</v>
      </c>
      <c r="AF230" s="38">
        <f t="shared" si="70"/>
        <v>3.016721281896118E-3</v>
      </c>
      <c r="AG230" s="38">
        <f t="shared" si="70"/>
        <v>1.9273007181586091E-4</v>
      </c>
      <c r="AH230" s="38">
        <f t="shared" si="70"/>
        <v>-3.2664074935896806E-2</v>
      </c>
      <c r="AI230" s="38">
        <f t="shared" si="70"/>
        <v>2.4637109412112509E-3</v>
      </c>
      <c r="AJ230" s="28"/>
      <c r="AK230" s="36">
        <v>42316</v>
      </c>
      <c r="AL230" s="38">
        <f t="shared" si="71"/>
        <v>2.115954295387468E-4</v>
      </c>
      <c r="AM230" s="38">
        <f t="shared" si="71"/>
        <v>-1.138940097048291E-3</v>
      </c>
      <c r="AN230" s="38">
        <f t="shared" si="71"/>
        <v>-3.1061553921235552E-4</v>
      </c>
      <c r="AO230" s="38">
        <f t="shared" si="71"/>
        <v>-1.3208893498628531E-3</v>
      </c>
      <c r="AP230" s="38">
        <f t="shared" si="71"/>
        <v>-4.8907997033921574E-3</v>
      </c>
      <c r="AQ230" s="38">
        <f t="shared" si="71"/>
        <v>2.2960026428808789E-3</v>
      </c>
      <c r="AR230" s="38">
        <f t="shared" si="71"/>
        <v>2.7363404224534089E-3</v>
      </c>
      <c r="AS230" s="38">
        <f t="shared" si="71"/>
        <v>2.4783979977729409E-3</v>
      </c>
      <c r="AT230" s="38">
        <f t="shared" si="71"/>
        <v>-1.2983147907215109E-3</v>
      </c>
      <c r="AU230" s="38">
        <f t="shared" si="71"/>
        <v>-1.375612610835549E-5</v>
      </c>
      <c r="AV230" s="38">
        <f t="shared" si="71"/>
        <v>-4.1851003191604698E-4</v>
      </c>
    </row>
    <row r="231" spans="1:48" x14ac:dyDescent="0.35">
      <c r="A231" s="2">
        <v>41056</v>
      </c>
      <c r="B231" s="1">
        <v>7.5953331767286691E-3</v>
      </c>
      <c r="C231" s="1">
        <v>1.7995096677341229E-3</v>
      </c>
      <c r="D231" s="1">
        <v>-1.6626899080039451E-2</v>
      </c>
      <c r="E231" s="1">
        <v>-5.5464503643621876E-3</v>
      </c>
      <c r="F231" s="1">
        <v>-1.1888961773113641E-2</v>
      </c>
      <c r="G231" s="1">
        <v>8.5951676057693938E-4</v>
      </c>
      <c r="H231" s="1">
        <v>3.407259298553456E-3</v>
      </c>
      <c r="I231" s="1">
        <v>6.194151716412799E-3</v>
      </c>
      <c r="J231" s="16">
        <f>HLOOKUP($J$2,'Weekly Returns (strats)'!$D$1:$F$751,'Weekly Returns (strats)'!$A230,FALSE)</f>
        <v>7.072080527814828E-3</v>
      </c>
      <c r="K231" s="1">
        <f>SUMPRODUCT(B231:J231,'Weekly Analysis'!$C$47:$K$47)</f>
        <v>5.6739483494782457E-3</v>
      </c>
      <c r="L231" s="1">
        <f t="array" ref="L231">SUMPRODUCT(C231:J231,'Weekly Analysis'!$D$48:$K$48)</f>
        <v>-3.5682861077507857E-3</v>
      </c>
      <c r="N231" s="16">
        <f t="shared" si="60"/>
        <v>0.99368278628449569</v>
      </c>
      <c r="O231" s="11">
        <f>(N230-MAX(N$3:$N230))/MAX(N$3:$N230)</f>
        <v>-0.12018060247576845</v>
      </c>
      <c r="P231" s="11">
        <f t="shared" si="63"/>
        <v>-8.4386589111116628E-2</v>
      </c>
      <c r="Q231" s="11">
        <f t="shared" si="67"/>
        <v>-8.8060974318530771E-2</v>
      </c>
      <c r="S231" s="1">
        <f t="shared" si="61"/>
        <v>1.3071314331170492</v>
      </c>
      <c r="T231" s="11">
        <f>(S230-MAX($S$3:$S230))/MAX(S$3:$S230)</f>
        <v>-6.5752379235436611E-3</v>
      </c>
      <c r="U231" s="38">
        <f t="shared" si="64"/>
        <v>1.5513194607588154E-3</v>
      </c>
      <c r="V231" s="11">
        <f t="shared" si="62"/>
        <v>-2.3448199272572134E-3</v>
      </c>
      <c r="W231" s="28"/>
      <c r="X231" s="36">
        <v>43142</v>
      </c>
      <c r="Y231" s="38">
        <f t="shared" si="70"/>
        <v>-5.7246973080992143E-2</v>
      </c>
      <c r="Z231" s="38">
        <f t="shared" si="70"/>
        <v>2.939604737401558E-2</v>
      </c>
      <c r="AA231" s="38">
        <f t="shared" si="70"/>
        <v>0.10104881837825171</v>
      </c>
      <c r="AB231" s="38">
        <f t="shared" si="70"/>
        <v>1.0069298614027829E-2</v>
      </c>
      <c r="AC231" s="38">
        <f t="shared" si="70"/>
        <v>-5.5969932233283278E-3</v>
      </c>
      <c r="AD231" s="38">
        <f t="shared" si="70"/>
        <v>1.136272944932171E-2</v>
      </c>
      <c r="AE231" s="38">
        <f t="shared" si="70"/>
        <v>0.119117939633524</v>
      </c>
      <c r="AF231" s="38">
        <f t="shared" si="70"/>
        <v>-4.3532427174475252E-4</v>
      </c>
      <c r="AG231" s="38">
        <f t="shared" si="70"/>
        <v>2.478858536071216E-2</v>
      </c>
      <c r="AH231" s="38">
        <f t="shared" si="70"/>
        <v>-4.084077627300417E-2</v>
      </c>
      <c r="AI231" s="38">
        <f t="shared" si="70"/>
        <v>3.0468651214834816E-2</v>
      </c>
      <c r="AJ231" s="28"/>
      <c r="AK231" s="36">
        <v>42330</v>
      </c>
      <c r="AL231" s="38">
        <f t="shared" si="71"/>
        <v>2.9540004360148361E-2</v>
      </c>
      <c r="AM231" s="38">
        <f t="shared" si="71"/>
        <v>5.6563619477245641E-3</v>
      </c>
      <c r="AN231" s="38">
        <f t="shared" si="71"/>
        <v>-9.6391114017067014E-3</v>
      </c>
      <c r="AO231" s="38">
        <f t="shared" si="71"/>
        <v>-6.1700806654120246E-3</v>
      </c>
      <c r="AP231" s="38">
        <f t="shared" si="71"/>
        <v>7.5580665098769709E-3</v>
      </c>
      <c r="AQ231" s="38">
        <f t="shared" si="71"/>
        <v>1.9963208302056219E-3</v>
      </c>
      <c r="AR231" s="38">
        <f t="shared" si="71"/>
        <v>1.19201429432767E-2</v>
      </c>
      <c r="AS231" s="38">
        <f t="shared" si="71"/>
        <v>1.653140988459922E-3</v>
      </c>
      <c r="AT231" s="38">
        <f t="shared" si="71"/>
        <v>-1.1943316544028579E-3</v>
      </c>
      <c r="AU231" s="38">
        <f t="shared" si="71"/>
        <v>2.9619065149943703E-2</v>
      </c>
      <c r="AV231" s="38">
        <f t="shared" si="71"/>
        <v>1.468271810484889E-4</v>
      </c>
    </row>
    <row r="232" spans="1:48" x14ac:dyDescent="0.35">
      <c r="A232" s="2">
        <v>41063</v>
      </c>
      <c r="B232" s="1">
        <v>-2.6655268884053559E-2</v>
      </c>
      <c r="C232" s="1">
        <v>-4.6901713664071481E-4</v>
      </c>
      <c r="D232" s="1">
        <v>8.5516369012852422E-3</v>
      </c>
      <c r="E232" s="1">
        <v>1.071714557068093E-2</v>
      </c>
      <c r="F232" s="1">
        <v>-2.023706437418208E-2</v>
      </c>
      <c r="G232" s="1">
        <v>-7.0090215128383324E-3</v>
      </c>
      <c r="H232" s="1">
        <v>1.075024338546093E-2</v>
      </c>
      <c r="I232" s="1">
        <v>1.7371361400009281E-5</v>
      </c>
      <c r="J232" s="16">
        <f>HLOOKUP($J$2,'Weekly Returns (strats)'!$D$1:$F$751,'Weekly Returns (strats)'!$A231,FALSE)</f>
        <v>1.4011494892798961E-2</v>
      </c>
      <c r="K232" s="1">
        <f>SUMPRODUCT(B232:J232,'Weekly Analysis'!$C$47:$K$47)</f>
        <v>-2.6393555935761936E-2</v>
      </c>
      <c r="L232" s="1">
        <f t="array" ref="L232">SUMPRODUCT(C232:J232,'Weekly Analysis'!$D$48:$K$48)</f>
        <v>4.8603833254158308E-4</v>
      </c>
      <c r="N232" s="16">
        <f t="shared" si="60"/>
        <v>0.96745596408229206</v>
      </c>
      <c r="O232" s="11">
        <f>(N231-MAX(N$3:$N231))/MAX(N$3:$N231)</f>
        <v>-0.11518855265734687</v>
      </c>
      <c r="P232" s="11">
        <f t="shared" si="63"/>
        <v>-8.7642059386447979E-2</v>
      </c>
      <c r="Q232" s="11">
        <f t="shared" si="67"/>
        <v>-0.11413953753871353</v>
      </c>
      <c r="S232" s="1">
        <f t="shared" si="61"/>
        <v>1.307766749099214</v>
      </c>
      <c r="T232" s="11">
        <f>(S231-MAX($S$3:$S231))/MAX(S$3:$S231)</f>
        <v>-1.0120061701156712E-2</v>
      </c>
      <c r="U232" s="38">
        <f t="shared" si="64"/>
        <v>2.4923157612639635E-3</v>
      </c>
      <c r="V232" s="11">
        <f t="shared" si="62"/>
        <v>-4.4793866443689767E-3</v>
      </c>
      <c r="W232" s="28"/>
      <c r="X232" s="36">
        <v>43163</v>
      </c>
      <c r="Y232" s="38">
        <f t="shared" si="70"/>
        <v>-2.3969205127187702E-2</v>
      </c>
      <c r="Z232" s="38">
        <f t="shared" si="70"/>
        <v>-1.233294619367054E-3</v>
      </c>
      <c r="AA232" s="38">
        <f t="shared" si="70"/>
        <v>4.6757513143583784E-3</v>
      </c>
      <c r="AB232" s="38">
        <f t="shared" si="70"/>
        <v>2.0499090091410381E-3</v>
      </c>
      <c r="AC232" s="38">
        <f t="shared" si="70"/>
        <v>3.6356395150612618E-3</v>
      </c>
      <c r="AD232" s="38">
        <f t="shared" si="70"/>
        <v>4.3707340438270403E-3</v>
      </c>
      <c r="AE232" s="38">
        <f t="shared" si="70"/>
        <v>-6.5575448196230068E-3</v>
      </c>
      <c r="AF232" s="38">
        <f t="shared" si="70"/>
        <v>-3.5668911285814402E-3</v>
      </c>
      <c r="AG232" s="38">
        <f t="shared" si="70"/>
        <v>1.1059021082531211E-3</v>
      </c>
      <c r="AH232" s="38">
        <f t="shared" si="70"/>
        <v>-2.3198870449322347E-2</v>
      </c>
      <c r="AI232" s="38">
        <f t="shared" si="70"/>
        <v>1.4306215446070899E-3</v>
      </c>
      <c r="AJ232" s="28"/>
      <c r="AK232" s="36">
        <v>42365</v>
      </c>
      <c r="AL232" s="38">
        <f t="shared" si="71"/>
        <v>2.4201569234169721E-2</v>
      </c>
      <c r="AM232" s="38">
        <f t="shared" si="71"/>
        <v>-3.0704479492046351E-3</v>
      </c>
      <c r="AN232" s="38">
        <f t="shared" si="71"/>
        <v>-6.666389445758425E-3</v>
      </c>
      <c r="AO232" s="38">
        <f t="shared" si="71"/>
        <v>-6.1371549339682696E-3</v>
      </c>
      <c r="AP232" s="38">
        <f t="shared" si="71"/>
        <v>7.6937472403056941E-4</v>
      </c>
      <c r="AQ232" s="38">
        <f t="shared" si="71"/>
        <v>-3.737870486500761E-3</v>
      </c>
      <c r="AR232" s="38">
        <f t="shared" si="71"/>
        <v>1.2536752276848251E-3</v>
      </c>
      <c r="AS232" s="38">
        <f t="shared" si="71"/>
        <v>8.7959686073579846E-4</v>
      </c>
      <c r="AT232" s="38">
        <f t="shared" si="71"/>
        <v>-4.1839883415176748E-3</v>
      </c>
      <c r="AU232" s="38">
        <f t="shared" si="71"/>
        <v>2.2554795083712571E-2</v>
      </c>
      <c r="AV232" s="38">
        <f t="shared" si="71"/>
        <v>-3.0582948508489942E-3</v>
      </c>
    </row>
    <row r="233" spans="1:48" x14ac:dyDescent="0.35">
      <c r="A233" s="2">
        <v>41070</v>
      </c>
      <c r="B233" s="1">
        <v>2.9461077844311401E-2</v>
      </c>
      <c r="C233" s="1">
        <v>2.5311551121065531E-5</v>
      </c>
      <c r="D233" s="1">
        <v>-1.458634785349611E-2</v>
      </c>
      <c r="E233" s="1">
        <v>-1.341329722060969E-2</v>
      </c>
      <c r="F233" s="1">
        <v>2.060399346523031E-2</v>
      </c>
      <c r="G233" s="1">
        <v>4.3591445943111928E-3</v>
      </c>
      <c r="H233" s="1">
        <v>-2.5079447715692371E-3</v>
      </c>
      <c r="I233" s="1">
        <v>4.5429291783205539E-3</v>
      </c>
      <c r="J233" s="16">
        <f>HLOOKUP($J$2,'Weekly Returns (strats)'!$D$1:$F$751,'Weekly Returns (strats)'!$A232,FALSE)</f>
        <v>-1.804952034309204E-2</v>
      </c>
      <c r="K233" s="1">
        <f>SUMPRODUCT(B233:J233,'Weekly Analysis'!$C$47:$K$47)</f>
        <v>2.8555954797162549E-2</v>
      </c>
      <c r="L233" s="1">
        <f t="array" ref="L233">SUMPRODUCT(C233:J233,'Weekly Analysis'!$D$48:$K$48)</f>
        <v>-1.6809428018478619E-3</v>
      </c>
      <c r="N233" s="16">
        <f t="shared" si="60"/>
        <v>0.99508259286087131</v>
      </c>
      <c r="O233" s="11">
        <f>(N232-MAX(N$3:$N232))/MAX(N$3:$N232)</f>
        <v>-0.13854187308538768</v>
      </c>
      <c r="P233" s="11">
        <f t="shared" si="63"/>
        <v>-4.3168584075208294E-2</v>
      </c>
      <c r="Q233" s="11">
        <f t="shared" si="67"/>
        <v>-8.1190955869118731E-2</v>
      </c>
      <c r="S233" s="1">
        <f t="shared" si="61"/>
        <v>1.3055684679958197</v>
      </c>
      <c r="T233" s="11">
        <f>(S232-MAX($S$3:$S232))/MAX(S$3:$S232)</f>
        <v>-9.6389421065296403E-3</v>
      </c>
      <c r="U233" s="38">
        <f t="shared" si="64"/>
        <v>-4.5672216535286303E-5</v>
      </c>
      <c r="V233" s="11">
        <f t="shared" si="62"/>
        <v>-2.4110008634793401E-3</v>
      </c>
      <c r="W233" s="28"/>
      <c r="X233" s="36">
        <v>43177</v>
      </c>
      <c r="Y233" s="38">
        <f t="shared" ref="Y233:AI242" si="72">VLOOKUP($X233,$A$3:$L$751,Y$1,FALSE)</f>
        <v>-5.2598275725698196E-3</v>
      </c>
      <c r="Z233" s="38">
        <f t="shared" si="72"/>
        <v>-4.2381173429448804E-3</v>
      </c>
      <c r="AA233" s="38">
        <f t="shared" si="72"/>
        <v>-5.8814717306360231E-4</v>
      </c>
      <c r="AB233" s="38">
        <f t="shared" si="72"/>
        <v>1.0467258415580719E-5</v>
      </c>
      <c r="AC233" s="38">
        <f t="shared" si="72"/>
        <v>-1.241609109192609E-3</v>
      </c>
      <c r="AD233" s="38">
        <f t="shared" si="72"/>
        <v>-2.5089605734767151E-3</v>
      </c>
      <c r="AE233" s="38">
        <f t="shared" si="72"/>
        <v>2.1593726169941711E-3</v>
      </c>
      <c r="AF233" s="38">
        <f t="shared" si="72"/>
        <v>3.5039288800340351E-3</v>
      </c>
      <c r="AG233" s="38">
        <f t="shared" si="72"/>
        <v>5.4154901652503362E-4</v>
      </c>
      <c r="AH233" s="38">
        <f t="shared" si="72"/>
        <v>-5.5982012026454375E-3</v>
      </c>
      <c r="AI233" s="38">
        <f t="shared" si="72"/>
        <v>-6.2840817014043311E-4</v>
      </c>
      <c r="AJ233" s="28"/>
      <c r="AK233" s="36">
        <v>42393</v>
      </c>
      <c r="AL233" s="38">
        <f t="shared" ref="AL233:AV242" si="73">VLOOKUP($AK233,$A$3:$L$751,AL$1,FALSE)</f>
        <v>9.6977629700143453E-3</v>
      </c>
      <c r="AM233" s="38">
        <f t="shared" si="73"/>
        <v>-7.1434037219416657E-3</v>
      </c>
      <c r="AN233" s="38">
        <f t="shared" si="73"/>
        <v>-1.28165670095482E-2</v>
      </c>
      <c r="AO233" s="38">
        <f t="shared" si="73"/>
        <v>-1.4811342824327939E-4</v>
      </c>
      <c r="AP233" s="38">
        <f t="shared" si="73"/>
        <v>8.4350689159163553E-3</v>
      </c>
      <c r="AQ233" s="38">
        <f t="shared" si="73"/>
        <v>2.106198476297116E-3</v>
      </c>
      <c r="AR233" s="38">
        <f t="shared" si="73"/>
        <v>-1.000865682175389E-3</v>
      </c>
      <c r="AS233" s="38">
        <f t="shared" si="73"/>
        <v>-2.9742882219836449E-3</v>
      </c>
      <c r="AT233" s="38">
        <f t="shared" si="73"/>
        <v>5.1751656503067336E-3</v>
      </c>
      <c r="AU233" s="38">
        <f t="shared" si="73"/>
        <v>8.6663875594542809E-3</v>
      </c>
      <c r="AV233" s="38">
        <f t="shared" si="73"/>
        <v>-1.9154114767544071E-3</v>
      </c>
    </row>
    <row r="234" spans="1:48" x14ac:dyDescent="0.35">
      <c r="A234" s="2">
        <v>41077</v>
      </c>
      <c r="B234" s="1">
        <v>1.7605087637660999E-2</v>
      </c>
      <c r="C234" s="1">
        <v>5.6832728954221423E-3</v>
      </c>
      <c r="D234" s="1">
        <v>-1.1065383149386761E-3</v>
      </c>
      <c r="E234" s="1">
        <v>-4.3606958437991672E-3</v>
      </c>
      <c r="F234" s="1">
        <v>-1.222903336880102E-2</v>
      </c>
      <c r="G234" s="1">
        <v>-9.0457593654047486E-4</v>
      </c>
      <c r="H234" s="1">
        <v>1.572659330075132E-2</v>
      </c>
      <c r="I234" s="1">
        <v>2.5120516005565641E-3</v>
      </c>
      <c r="J234" s="16">
        <f>HLOOKUP($J$2,'Weekly Returns (strats)'!$D$1:$F$751,'Weekly Returns (strats)'!$A233,FALSE)</f>
        <v>-2.5963017530752359E-3</v>
      </c>
      <c r="K234" s="1">
        <f>SUMPRODUCT(B234:J234,'Weekly Analysis'!$C$47:$K$47)</f>
        <v>1.6985960245492919E-2</v>
      </c>
      <c r="L234" s="1">
        <f t="array" ref="L234">SUMPRODUCT(C234:J234,'Weekly Analysis'!$D$48:$K$48)</f>
        <v>-1.149808014026441E-3</v>
      </c>
      <c r="N234" s="16">
        <f t="shared" si="60"/>
        <v>1.0119850262241881</v>
      </c>
      <c r="O234" s="11">
        <f>(N233-MAX(N$3:$N233))/MAX(N$3:$N233)</f>
        <v>-0.11394211375356569</v>
      </c>
      <c r="P234" s="11">
        <f t="shared" si="63"/>
        <v>2.4197048636454666E-2</v>
      </c>
      <c r="Q234" s="11">
        <f t="shared" si="67"/>
        <v>-8.2463686672335612E-2</v>
      </c>
      <c r="S234" s="1">
        <f t="shared" si="61"/>
        <v>1.3040673149084578</v>
      </c>
      <c r="T234" s="11">
        <f>(S233-MAX($S$3:$S233))/MAX(S$3:$S233)</f>
        <v>-1.1303682398026071E-2</v>
      </c>
      <c r="U234" s="38">
        <f t="shared" si="64"/>
        <v>-5.9040761291676569E-3</v>
      </c>
      <c r="V234" s="11">
        <f t="shared" si="62"/>
        <v>-1.0116350394395734E-4</v>
      </c>
      <c r="W234" s="28"/>
      <c r="X234" s="36">
        <v>43184</v>
      </c>
      <c r="Y234" s="38">
        <f t="shared" si="72"/>
        <v>-4.3931141414543018E-2</v>
      </c>
      <c r="Z234" s="38">
        <f t="shared" si="72"/>
        <v>-4.2755794941288228E-3</v>
      </c>
      <c r="AA234" s="38">
        <f t="shared" si="72"/>
        <v>2.900912441029857E-3</v>
      </c>
      <c r="AB234" s="38">
        <f t="shared" si="72"/>
        <v>1.013220009001747E-2</v>
      </c>
      <c r="AC234" s="38">
        <f t="shared" si="72"/>
        <v>1.200494616863857E-3</v>
      </c>
      <c r="AD234" s="38">
        <f t="shared" si="72"/>
        <v>6.946939753263992E-3</v>
      </c>
      <c r="AE234" s="38">
        <f t="shared" si="72"/>
        <v>-5.4185277822390576E-3</v>
      </c>
      <c r="AF234" s="38">
        <f t="shared" si="72"/>
        <v>-8.5707698113276498E-3</v>
      </c>
      <c r="AG234" s="38">
        <f t="shared" si="72"/>
        <v>-2.1853787194008318E-3</v>
      </c>
      <c r="AH234" s="38">
        <f t="shared" si="72"/>
        <v>-4.3422517999103336E-2</v>
      </c>
      <c r="AI234" s="38">
        <f t="shared" si="72"/>
        <v>9.4458634295942645E-4</v>
      </c>
      <c r="AJ234" s="28"/>
      <c r="AK234" s="36">
        <v>42400</v>
      </c>
      <c r="AL234" s="38">
        <f t="shared" si="73"/>
        <v>1.9327087384361619E-2</v>
      </c>
      <c r="AM234" s="38">
        <f t="shared" si="73"/>
        <v>-1.798699769110734E-3</v>
      </c>
      <c r="AN234" s="38">
        <f t="shared" si="73"/>
        <v>-4.9966095111650946E-3</v>
      </c>
      <c r="AO234" s="38">
        <f t="shared" si="73"/>
        <v>-3.9318974736716186E-3</v>
      </c>
      <c r="AP234" s="38">
        <f t="shared" si="73"/>
        <v>3.6034543169541581E-3</v>
      </c>
      <c r="AQ234" s="38">
        <f t="shared" si="73"/>
        <v>5.4186302359569014E-3</v>
      </c>
      <c r="AR234" s="38">
        <f t="shared" si="73"/>
        <v>1.018576813194416E-2</v>
      </c>
      <c r="AS234" s="38">
        <f t="shared" si="73"/>
        <v>1.3391003951588321E-3</v>
      </c>
      <c r="AT234" s="38">
        <f t="shared" si="73"/>
        <v>3.9573780881063669E-4</v>
      </c>
      <c r="AU234" s="38">
        <f t="shared" si="73"/>
        <v>1.941394405772489E-2</v>
      </c>
      <c r="AV234" s="38">
        <f t="shared" si="73"/>
        <v>1.6130525053178966E-4</v>
      </c>
    </row>
    <row r="235" spans="1:48" x14ac:dyDescent="0.35">
      <c r="A235" s="2">
        <v>41084</v>
      </c>
      <c r="B235" s="1">
        <v>-2.8199070192821418E-3</v>
      </c>
      <c r="C235" s="1">
        <v>-1.9069504957587299E-2</v>
      </c>
      <c r="D235" s="1">
        <v>-2.968606066311108E-3</v>
      </c>
      <c r="E235" s="1">
        <v>4.5579877328232321E-3</v>
      </c>
      <c r="F235" s="1">
        <v>1.3334802389735129E-2</v>
      </c>
      <c r="G235" s="1">
        <v>2.0632557653634809E-3</v>
      </c>
      <c r="H235" s="1">
        <v>-4.851968043436683E-3</v>
      </c>
      <c r="I235" s="1">
        <v>7.558529925094426E-3</v>
      </c>
      <c r="J235" s="16">
        <f>HLOOKUP($J$2,'Weekly Returns (strats)'!$D$1:$F$751,'Weekly Returns (strats)'!$A234,FALSE)</f>
        <v>-7.0785856237731704E-4</v>
      </c>
      <c r="K235" s="1">
        <f>SUMPRODUCT(B235:J235,'Weekly Analysis'!$C$47:$K$47)</f>
        <v>-2.5762614823211984E-3</v>
      </c>
      <c r="L235" s="1">
        <f t="array" ref="L235">SUMPRODUCT(C235:J235,'Weekly Analysis'!$D$48:$K$48)</f>
        <v>4.524845686417504E-4</v>
      </c>
      <c r="N235" s="16">
        <f t="shared" si="60"/>
        <v>1.0093778881804409</v>
      </c>
      <c r="O235" s="11">
        <f>(N234-MAX(N$3:$N234))/MAX(N$3:$N234)</f>
        <v>-9.8891569722578287E-2</v>
      </c>
      <c r="P235" s="11">
        <f t="shared" si="63"/>
        <v>1.5794881538233385E-2</v>
      </c>
      <c r="Q235" s="11">
        <f t="shared" si="67"/>
        <v>-7.492849420871317E-2</v>
      </c>
      <c r="S235" s="1">
        <f t="shared" si="61"/>
        <v>1.3046573852449241</v>
      </c>
      <c r="T235" s="11">
        <f>(S234-MAX($S$3:$S234))/MAX(S$3:$S234)</f>
        <v>-1.2440493347443295E-2</v>
      </c>
      <c r="U235" s="38">
        <f t="shared" si="64"/>
        <v>-1.89273076099572E-3</v>
      </c>
      <c r="V235" s="11">
        <f t="shared" si="62"/>
        <v>3.5823140068269588E-4</v>
      </c>
      <c r="W235" s="28"/>
      <c r="X235" s="36">
        <v>43198</v>
      </c>
      <c r="Y235" s="38">
        <f t="shared" si="72"/>
        <v>-5.7053729015309473E-3</v>
      </c>
      <c r="Z235" s="38">
        <f t="shared" si="72"/>
        <v>-2.4415853569069719E-3</v>
      </c>
      <c r="AA235" s="38">
        <f t="shared" si="72"/>
        <v>-4.2366460271587303E-3</v>
      </c>
      <c r="AB235" s="38">
        <f t="shared" si="72"/>
        <v>2.1363532657168172E-3</v>
      </c>
      <c r="AC235" s="38">
        <f t="shared" si="72"/>
        <v>2.6537871672119521E-3</v>
      </c>
      <c r="AD235" s="38">
        <f t="shared" si="72"/>
        <v>2.6502026914281269E-3</v>
      </c>
      <c r="AE235" s="38">
        <f t="shared" si="72"/>
        <v>1.016962310289937E-2</v>
      </c>
      <c r="AF235" s="38">
        <f t="shared" si="72"/>
        <v>-1.787456864567605E-3</v>
      </c>
      <c r="AG235" s="38">
        <f t="shared" si="72"/>
        <v>1.3037383632399371E-3</v>
      </c>
      <c r="AH235" s="38">
        <f t="shared" si="72"/>
        <v>-5.6200061072018146E-3</v>
      </c>
      <c r="AI235" s="38">
        <f t="shared" si="72"/>
        <v>1.5853833232553098E-4</v>
      </c>
      <c r="AJ235" s="28"/>
      <c r="AK235" s="36">
        <v>42421</v>
      </c>
      <c r="AL235" s="38">
        <f t="shared" si="73"/>
        <v>3.6091228921509177E-2</v>
      </c>
      <c r="AM235" s="38">
        <f t="shared" si="73"/>
        <v>-1.0480952482922469E-2</v>
      </c>
      <c r="AN235" s="38">
        <f t="shared" si="73"/>
        <v>-9.6070522735601238E-3</v>
      </c>
      <c r="AO235" s="38">
        <f t="shared" si="73"/>
        <v>-6.7079121853449442E-3</v>
      </c>
      <c r="AP235" s="38">
        <f t="shared" si="73"/>
        <v>-1.2680638206685999E-2</v>
      </c>
      <c r="AQ235" s="38">
        <f t="shared" si="73"/>
        <v>-3.5314321650580238E-3</v>
      </c>
      <c r="AR235" s="38">
        <f t="shared" si="73"/>
        <v>-8.1211638865732461E-3</v>
      </c>
      <c r="AS235" s="38">
        <f t="shared" si="73"/>
        <v>1.863412008874743E-3</v>
      </c>
      <c r="AT235" s="38">
        <f t="shared" si="73"/>
        <v>-2.302367287733809E-3</v>
      </c>
      <c r="AU235" s="38">
        <f t="shared" si="73"/>
        <v>3.2496781768540171E-2</v>
      </c>
      <c r="AV235" s="38">
        <f t="shared" si="73"/>
        <v>-6.6754018555138656E-3</v>
      </c>
    </row>
    <row r="236" spans="1:48" x14ac:dyDescent="0.35">
      <c r="A236" s="2">
        <v>41091</v>
      </c>
      <c r="B236" s="1">
        <v>2.499235707734648E-2</v>
      </c>
      <c r="C236" s="1">
        <v>-2.2400659980676969E-3</v>
      </c>
      <c r="D236" s="1">
        <v>-2.6200166575062189E-3</v>
      </c>
      <c r="E236" s="1">
        <v>-9.1959817760848273E-3</v>
      </c>
      <c r="F236" s="1">
        <v>1.152192951953065E-2</v>
      </c>
      <c r="G236" s="1">
        <v>-2.085070892409169E-4</v>
      </c>
      <c r="H236" s="1">
        <v>5.8684040915581992E-3</v>
      </c>
      <c r="I236" s="1">
        <v>-3.843989197537145E-3</v>
      </c>
      <c r="J236" s="16">
        <f>HLOOKUP($J$2,'Weekly Returns (strats)'!$D$1:$F$751,'Weekly Returns (strats)'!$A235,FALSE)</f>
        <v>-5.2948148160847364E-3</v>
      </c>
      <c r="K236" s="1">
        <f>SUMPRODUCT(B236:J236,'Weekly Analysis'!$C$47:$K$47)</f>
        <v>2.4344515404389901E-2</v>
      </c>
      <c r="L236" s="1">
        <f t="array" ref="L236">SUMPRODUCT(C236:J236,'Weekly Analysis'!$D$48:$K$48)</f>
        <v>-1.2031345354907895E-3</v>
      </c>
      <c r="N236" s="16">
        <f t="shared" si="60"/>
        <v>1.0339507037281004</v>
      </c>
      <c r="O236" s="11">
        <f>(N235-MAX(N$3:$N235))/MAX(N$3:$N235)</f>
        <v>-0.10121306066289688</v>
      </c>
      <c r="P236" s="11">
        <f t="shared" si="63"/>
        <v>6.8731541397735629E-2</v>
      </c>
      <c r="Q236" s="11">
        <f t="shared" si="67"/>
        <v>-5.5833108461081915E-2</v>
      </c>
      <c r="S236" s="1">
        <f t="shared" si="61"/>
        <v>1.3030877068877529</v>
      </c>
      <c r="T236" s="11">
        <f>(S235-MAX($S$3:$S235))/MAX(S$3:$S235)</f>
        <v>-1.1993637910067448E-2</v>
      </c>
      <c r="U236" s="38">
        <f t="shared" si="64"/>
        <v>-3.5778874288431295E-3</v>
      </c>
      <c r="V236" s="11">
        <f t="shared" si="62"/>
        <v>-8.8862281138457622E-4</v>
      </c>
      <c r="W236" s="28"/>
      <c r="X236" s="36">
        <v>43219</v>
      </c>
      <c r="Y236" s="38">
        <f t="shared" si="72"/>
        <v>-2.2630834512022968E-3</v>
      </c>
      <c r="Z236" s="38">
        <f t="shared" si="72"/>
        <v>-3.9133765058143588E-3</v>
      </c>
      <c r="AA236" s="38">
        <f t="shared" si="72"/>
        <v>-1.35557530032604E-3</v>
      </c>
      <c r="AB236" s="38">
        <f t="shared" si="72"/>
        <v>1.660801959746383E-4</v>
      </c>
      <c r="AC236" s="38">
        <f t="shared" si="72"/>
        <v>4.1620670064318136E-3</v>
      </c>
      <c r="AD236" s="38">
        <f t="shared" si="72"/>
        <v>-4.8203116614462527E-3</v>
      </c>
      <c r="AE236" s="38">
        <f t="shared" si="72"/>
        <v>-3.9441022803610171E-4</v>
      </c>
      <c r="AF236" s="38">
        <f t="shared" si="72"/>
        <v>7.9348682935576065E-4</v>
      </c>
      <c r="AG236" s="38">
        <f t="shared" si="72"/>
        <v>-1.6274857912357279E-4</v>
      </c>
      <c r="AH236" s="38">
        <f t="shared" si="72"/>
        <v>-2.6851219210082019E-3</v>
      </c>
      <c r="AI236" s="38">
        <f t="shared" si="72"/>
        <v>-7.8378572963953722E-4</v>
      </c>
      <c r="AJ236" s="28"/>
      <c r="AK236" s="36">
        <v>42428</v>
      </c>
      <c r="AL236" s="38">
        <f t="shared" si="73"/>
        <v>9.9525788888237265E-3</v>
      </c>
      <c r="AM236" s="38">
        <f t="shared" si="73"/>
        <v>-7.2495836899522104E-4</v>
      </c>
      <c r="AN236" s="38">
        <f t="shared" si="73"/>
        <v>-3.5364844240674538E-3</v>
      </c>
      <c r="AO236" s="38">
        <f t="shared" si="73"/>
        <v>-4.8863063151143296E-3</v>
      </c>
      <c r="AP236" s="38">
        <f t="shared" si="73"/>
        <v>8.7023645465334701E-3</v>
      </c>
      <c r="AQ236" s="38">
        <f t="shared" si="73"/>
        <v>-2.6053677047683799E-3</v>
      </c>
      <c r="AR236" s="38">
        <f t="shared" si="73"/>
        <v>4.5324757601419297E-3</v>
      </c>
      <c r="AS236" s="38">
        <f t="shared" si="73"/>
        <v>-1.46698586265448E-3</v>
      </c>
      <c r="AT236" s="38">
        <f t="shared" si="73"/>
        <v>-4.2501718444553083E-3</v>
      </c>
      <c r="AU236" s="38">
        <f t="shared" si="73"/>
        <v>9.4607461028794609E-3</v>
      </c>
      <c r="AV236" s="38">
        <f t="shared" si="73"/>
        <v>-9.1340374532506113E-4</v>
      </c>
    </row>
    <row r="237" spans="1:48" x14ac:dyDescent="0.35">
      <c r="A237" s="2">
        <v>41098</v>
      </c>
      <c r="B237" s="1">
        <v>-2.8334948922528191E-3</v>
      </c>
      <c r="C237" s="1">
        <v>-2.7158728227769662E-3</v>
      </c>
      <c r="D237" s="1">
        <v>-3.2540417734450161E-4</v>
      </c>
      <c r="E237" s="1">
        <v>1.394555579635526E-3</v>
      </c>
      <c r="F237" s="1">
        <v>1.0735137816826191E-2</v>
      </c>
      <c r="G237" s="1">
        <v>2.0246784845325831E-3</v>
      </c>
      <c r="H237" s="1">
        <v>-1.4395473080844099E-2</v>
      </c>
      <c r="I237" s="1">
        <v>7.9093669807850375E-4</v>
      </c>
      <c r="J237" s="16">
        <f>HLOOKUP($J$2,'Weekly Returns (strats)'!$D$1:$F$751,'Weekly Returns (strats)'!$A236,FALSE)</f>
        <v>6.5679947917922643E-3</v>
      </c>
      <c r="K237" s="1">
        <f>SUMPRODUCT(B237:J237,'Weekly Analysis'!$C$47:$K$47)</f>
        <v>-1.9482787645374103E-3</v>
      </c>
      <c r="L237" s="1">
        <f t="array" ref="L237">SUMPRODUCT(C237:J237,'Weekly Analysis'!$D$48:$K$48)</f>
        <v>1.6439728086143309E-3</v>
      </c>
      <c r="N237" s="16">
        <f t="shared" si="60"/>
        <v>1.0319362795284484</v>
      </c>
      <c r="O237" s="11">
        <f>(N236-MAX(N$3:$N236))/MAX(N$3:$N236)</f>
        <v>-7.9332528172940189E-2</v>
      </c>
      <c r="P237" s="11">
        <f t="shared" si="63"/>
        <v>3.7035806808380034E-2</v>
      </c>
      <c r="Q237" s="11">
        <f t="shared" si="67"/>
        <v>-4.4503732325818612E-2</v>
      </c>
      <c r="S237" s="1">
        <f t="shared" si="61"/>
        <v>1.3052299476451161</v>
      </c>
      <c r="T237" s="11">
        <f>(S236-MAX($S$3:$S236))/MAX(S$3:$S236)</f>
        <v>-1.3182342485582445E-2</v>
      </c>
      <c r="U237" s="38">
        <f t="shared" si="64"/>
        <v>-2.592896190448668E-4</v>
      </c>
      <c r="V237" s="11">
        <f t="shared" si="62"/>
        <v>-5.8948740856024084E-4</v>
      </c>
      <c r="W237" s="28"/>
      <c r="X237" s="36">
        <v>43226</v>
      </c>
      <c r="Y237" s="38">
        <f t="shared" si="72"/>
        <v>-4.2934100206568626E-3</v>
      </c>
      <c r="Z237" s="38">
        <f t="shared" si="72"/>
        <v>-5.6018492627183392E-3</v>
      </c>
      <c r="AA237" s="38">
        <f t="shared" si="72"/>
        <v>-7.3457779028163195E-4</v>
      </c>
      <c r="AB237" s="38">
        <f t="shared" si="72"/>
        <v>-1.141611748222138E-4</v>
      </c>
      <c r="AC237" s="38">
        <f t="shared" si="72"/>
        <v>1.59341497925255E-3</v>
      </c>
      <c r="AD237" s="38">
        <f t="shared" si="72"/>
        <v>7.0595848571897157E-4</v>
      </c>
      <c r="AE237" s="38">
        <f t="shared" si="72"/>
        <v>2.913071266987366E-3</v>
      </c>
      <c r="AF237" s="38">
        <f t="shared" si="72"/>
        <v>-4.1433604913482247E-3</v>
      </c>
      <c r="AG237" s="38">
        <f t="shared" si="72"/>
        <v>5.8241432237307036E-3</v>
      </c>
      <c r="AH237" s="38">
        <f t="shared" si="72"/>
        <v>-4.6655546570535623E-3</v>
      </c>
      <c r="AI237" s="38">
        <f t="shared" si="72"/>
        <v>-6.9112575330815761E-4</v>
      </c>
      <c r="AJ237" s="28"/>
      <c r="AK237" s="36">
        <v>42435</v>
      </c>
      <c r="AL237" s="38">
        <f t="shared" si="73"/>
        <v>3.8316619326415953E-2</v>
      </c>
      <c r="AM237" s="38">
        <f t="shared" si="73"/>
        <v>-1.4368920685073889E-3</v>
      </c>
      <c r="AN237" s="38">
        <f t="shared" si="73"/>
        <v>-1.367318813907614E-3</v>
      </c>
      <c r="AO237" s="38">
        <f t="shared" si="73"/>
        <v>-8.2142307484840416E-3</v>
      </c>
      <c r="AP237" s="38">
        <f t="shared" si="73"/>
        <v>-1.59970617530634E-2</v>
      </c>
      <c r="AQ237" s="38">
        <f t="shared" si="73"/>
        <v>1.216850951981652E-4</v>
      </c>
      <c r="AR237" s="38">
        <f t="shared" si="73"/>
        <v>-2.161854050521939E-3</v>
      </c>
      <c r="AS237" s="38">
        <f t="shared" si="73"/>
        <v>2.8013510583171359E-3</v>
      </c>
      <c r="AT237" s="38">
        <f t="shared" si="73"/>
        <v>-2.5199199870195028E-3</v>
      </c>
      <c r="AU237" s="38">
        <f t="shared" si="73"/>
        <v>3.6298563907949478E-2</v>
      </c>
      <c r="AV237" s="38">
        <f t="shared" si="73"/>
        <v>-3.7478172057234687E-3</v>
      </c>
    </row>
    <row r="238" spans="1:48" x14ac:dyDescent="0.35">
      <c r="A238" s="2">
        <v>41105</v>
      </c>
      <c r="B238" s="1">
        <v>-5.1596500411276169E-3</v>
      </c>
      <c r="C238" s="1">
        <v>-1.0975388432751809E-2</v>
      </c>
      <c r="D238" s="1">
        <v>-8.7338164410488695E-4</v>
      </c>
      <c r="E238" s="1">
        <v>-2.5405786873677888E-4</v>
      </c>
      <c r="F238" s="1">
        <v>-5.2225048951141436E-3</v>
      </c>
      <c r="G238" s="1">
        <v>2.9745128476406091E-3</v>
      </c>
      <c r="H238" s="1">
        <v>4.3794623281467882E-3</v>
      </c>
      <c r="I238" s="1">
        <v>1.6494787226251079E-4</v>
      </c>
      <c r="J238" s="16">
        <f>HLOOKUP($J$2,'Weekly Returns (strats)'!$D$1:$F$751,'Weekly Returns (strats)'!$A237,FALSE)</f>
        <v>-1.242818475708285E-3</v>
      </c>
      <c r="K238" s="1">
        <f>SUMPRODUCT(B238:J238,'Weekly Analysis'!$C$47:$K$47)</f>
        <v>-6.231247055562091E-3</v>
      </c>
      <c r="L238" s="1">
        <f t="array" ref="L238">SUMPRODUCT(C238:J238,'Weekly Analysis'!$D$48:$K$48)</f>
        <v>-1.9901087410925953E-3</v>
      </c>
      <c r="N238" s="16">
        <f t="shared" si="60"/>
        <v>1.0255060296251091</v>
      </c>
      <c r="O238" s="11">
        <f>(N237-MAX(N$3:$N237))/MAX(N$3:$N237)</f>
        <v>-8.1126245057501239E-2</v>
      </c>
      <c r="P238" s="11">
        <f t="shared" si="63"/>
        <v>1.3360872987784322E-2</v>
      </c>
      <c r="Q238" s="11">
        <f t="shared" si="67"/>
        <v>-3.6260702263673616E-2</v>
      </c>
      <c r="S238" s="1">
        <f t="shared" si="61"/>
        <v>1.3026323981171717</v>
      </c>
      <c r="T238" s="11">
        <f>(S237-MAX($S$3:$S237))/MAX(S$3:$S237)</f>
        <v>-1.1560041089568119E-2</v>
      </c>
      <c r="U238" s="38">
        <f t="shared" si="64"/>
        <v>-1.1003395107612723E-3</v>
      </c>
      <c r="V238" s="11">
        <f t="shared" si="62"/>
        <v>-4.142811870035179E-3</v>
      </c>
      <c r="W238" s="28"/>
      <c r="X238" s="36">
        <v>43240</v>
      </c>
      <c r="Y238" s="38">
        <f t="shared" si="72"/>
        <v>-6.5289223297104737E-3</v>
      </c>
      <c r="Z238" s="38">
        <f t="shared" si="72"/>
        <v>-1.8955980910543291E-3</v>
      </c>
      <c r="AA238" s="38">
        <f t="shared" si="72"/>
        <v>-2.0960050668517019E-4</v>
      </c>
      <c r="AB238" s="38">
        <f t="shared" si="72"/>
        <v>3.2345575959946688E-4</v>
      </c>
      <c r="AC238" s="38">
        <f t="shared" si="72"/>
        <v>-2.891823735503262E-3</v>
      </c>
      <c r="AD238" s="38">
        <f t="shared" si="72"/>
        <v>-4.3320946606689734E-3</v>
      </c>
      <c r="AE238" s="38">
        <f t="shared" si="72"/>
        <v>1.7400164596150789E-3</v>
      </c>
      <c r="AF238" s="38">
        <f t="shared" si="72"/>
        <v>2.34987830468758E-3</v>
      </c>
      <c r="AG238" s="38">
        <f t="shared" si="72"/>
        <v>3.6577431686617419E-3</v>
      </c>
      <c r="AH238" s="38">
        <f t="shared" si="72"/>
        <v>-6.8707921264074996E-3</v>
      </c>
      <c r="AI238" s="38">
        <f t="shared" si="72"/>
        <v>-6.3490105100876275E-4</v>
      </c>
      <c r="AJ238" s="28"/>
      <c r="AK238" s="36">
        <v>42442</v>
      </c>
      <c r="AL238" s="38">
        <f t="shared" si="73"/>
        <v>1.1891469405984839E-2</v>
      </c>
      <c r="AM238" s="38">
        <f t="shared" si="73"/>
        <v>3.7432470825011781E-3</v>
      </c>
      <c r="AN238" s="38">
        <f t="shared" si="73"/>
        <v>-8.2001729524305844E-4</v>
      </c>
      <c r="AO238" s="38">
        <f t="shared" si="73"/>
        <v>-4.049507337842595E-3</v>
      </c>
      <c r="AP238" s="38">
        <f t="shared" si="73"/>
        <v>1.8336940803872511E-4</v>
      </c>
      <c r="AQ238" s="38">
        <f t="shared" si="73"/>
        <v>2.433405794752819E-4</v>
      </c>
      <c r="AR238" s="38">
        <f t="shared" si="73"/>
        <v>2.1089069972002331E-4</v>
      </c>
      <c r="AS238" s="38">
        <f t="shared" si="73"/>
        <v>2.3127798910633772E-3</v>
      </c>
      <c r="AT238" s="38">
        <f t="shared" si="73"/>
        <v>-2.1266762295482078E-3</v>
      </c>
      <c r="AU238" s="38">
        <f t="shared" si="73"/>
        <v>1.1922053449395459E-2</v>
      </c>
      <c r="AV238" s="38">
        <f t="shared" si="73"/>
        <v>5.6798937762578006E-5</v>
      </c>
    </row>
    <row r="239" spans="1:48" x14ac:dyDescent="0.35">
      <c r="A239" s="2">
        <v>41112</v>
      </c>
      <c r="B239" s="1">
        <v>5.7877330126279158E-3</v>
      </c>
      <c r="C239" s="1">
        <v>-4.0409914968697608E-4</v>
      </c>
      <c r="D239" s="1">
        <v>-3.0210048691492458E-4</v>
      </c>
      <c r="E239" s="1">
        <v>-1.9576839093441429E-3</v>
      </c>
      <c r="F239" s="1">
        <v>-5.9071080684524376E-3</v>
      </c>
      <c r="G239" s="1">
        <v>-3.12132530953857E-3</v>
      </c>
      <c r="H239" s="1">
        <v>-8.9016807539088472E-4</v>
      </c>
      <c r="I239" s="1">
        <v>2.0916669071087139E-3</v>
      </c>
      <c r="J239" s="16">
        <f>HLOOKUP($J$2,'Weekly Returns (strats)'!$D$1:$F$751,'Weekly Returns (strats)'!$A238,FALSE)</f>
        <v>2.9246280813264298E-3</v>
      </c>
      <c r="K239" s="1">
        <f>SUMPRODUCT(B239:J239,'Weekly Analysis'!$C$47:$K$47)</f>
        <v>5.138778926724717E-3</v>
      </c>
      <c r="L239" s="1">
        <f t="array" ref="L239">SUMPRODUCT(C239:J239,'Weekly Analysis'!$D$48:$K$48)</f>
        <v>-1.2052004452487964E-3</v>
      </c>
      <c r="N239" s="16">
        <f t="shared" si="60"/>
        <v>1.0307758783993757</v>
      </c>
      <c r="O239" s="11">
        <f>(N238-MAX(N$3:$N238))/MAX(N$3:$N238)</f>
        <v>-8.6851974437419932E-2</v>
      </c>
      <c r="P239" s="11">
        <f t="shared" si="63"/>
        <v>2.119918661732112E-2</v>
      </c>
      <c r="Q239" s="11">
        <f t="shared" si="67"/>
        <v>-3.9730918238914725E-2</v>
      </c>
      <c r="S239" s="1">
        <f t="shared" si="61"/>
        <v>1.3010624649709654</v>
      </c>
      <c r="T239" s="11">
        <f>(S238-MAX($S$3:$S238))/MAX(S$3:$S238)</f>
        <v>-1.3527144091841026E-2</v>
      </c>
      <c r="U239" s="38">
        <f t="shared" si="64"/>
        <v>-2.7554515956569325E-3</v>
      </c>
      <c r="V239" s="11">
        <f t="shared" si="62"/>
        <v>-5.0533305718617472E-3</v>
      </c>
      <c r="W239" s="28"/>
      <c r="X239" s="36">
        <v>43247</v>
      </c>
      <c r="Y239" s="38">
        <f t="shared" si="72"/>
        <v>-3.8469244640353391E-3</v>
      </c>
      <c r="Z239" s="38">
        <f t="shared" si="72"/>
        <v>-1.691565049591448E-3</v>
      </c>
      <c r="AA239" s="38">
        <f t="shared" si="72"/>
        <v>-1.8590498862303129E-4</v>
      </c>
      <c r="AB239" s="38">
        <f t="shared" si="72"/>
        <v>-1.011776240990581E-3</v>
      </c>
      <c r="AC239" s="38">
        <f t="shared" si="72"/>
        <v>1.2931791182054799E-4</v>
      </c>
      <c r="AD239" s="38">
        <f t="shared" si="72"/>
        <v>-1.10001276800531E-3</v>
      </c>
      <c r="AE239" s="38">
        <f t="shared" si="72"/>
        <v>1.0115699005979199E-3</v>
      </c>
      <c r="AF239" s="38">
        <f t="shared" si="72"/>
        <v>1.435232090078564E-3</v>
      </c>
      <c r="AG239" s="38">
        <f t="shared" si="72"/>
        <v>-3.5189638459705019E-3</v>
      </c>
      <c r="AH239" s="38">
        <f t="shared" si="72"/>
        <v>-4.1529071363663218E-3</v>
      </c>
      <c r="AI239" s="38">
        <f t="shared" si="72"/>
        <v>-5.6825353432896964E-4</v>
      </c>
      <c r="AJ239" s="28"/>
      <c r="AK239" s="36">
        <v>42449</v>
      </c>
      <c r="AL239" s="38">
        <f t="shared" si="73"/>
        <v>1.428965517241387E-2</v>
      </c>
      <c r="AM239" s="38">
        <f t="shared" si="73"/>
        <v>-5.368142896960526E-3</v>
      </c>
      <c r="AN239" s="38">
        <f t="shared" si="73"/>
        <v>-5.5373979867662237E-4</v>
      </c>
      <c r="AO239" s="38">
        <f t="shared" si="73"/>
        <v>-2.0198120579992822E-3</v>
      </c>
      <c r="AP239" s="38">
        <f t="shared" si="73"/>
        <v>8.737094389113265E-3</v>
      </c>
      <c r="AQ239" s="38">
        <f t="shared" si="73"/>
        <v>1.0136724135134669E-3</v>
      </c>
      <c r="AR239" s="38">
        <f t="shared" si="73"/>
        <v>-2.8587710133916029E-3</v>
      </c>
      <c r="AS239" s="38">
        <f t="shared" si="73"/>
        <v>3.1982237111625178E-3</v>
      </c>
      <c r="AT239" s="38">
        <f t="shared" si="73"/>
        <v>-6.1064863122772817E-3</v>
      </c>
      <c r="AU239" s="38">
        <f t="shared" si="73"/>
        <v>1.4374341703259802E-2</v>
      </c>
      <c r="AV239" s="38">
        <f t="shared" si="73"/>
        <v>1.5727498585673191E-4</v>
      </c>
    </row>
    <row r="240" spans="1:48" x14ac:dyDescent="0.35">
      <c r="A240" s="2">
        <v>41119</v>
      </c>
      <c r="B240" s="1">
        <v>1.412450489500028E-2</v>
      </c>
      <c r="C240" s="1">
        <v>9.6762188314103437E-3</v>
      </c>
      <c r="D240" s="1">
        <v>-3.3478108871994872E-3</v>
      </c>
      <c r="E240" s="1">
        <v>-6.0920407393436626E-3</v>
      </c>
      <c r="F240" s="1">
        <v>-5.546891472655335E-3</v>
      </c>
      <c r="G240" s="1">
        <v>-2.5499804848432279E-3</v>
      </c>
      <c r="H240" s="1">
        <v>-1.3232536006135829E-2</v>
      </c>
      <c r="I240" s="1">
        <v>-6.4993178263808016E-3</v>
      </c>
      <c r="J240" s="16">
        <f>HLOOKUP($J$2,'Weekly Returns (strats)'!$D$1:$F$751,'Weekly Returns (strats)'!$A239,FALSE)</f>
        <v>-1.163825511417005E-2</v>
      </c>
      <c r="K240" s="1">
        <f>SUMPRODUCT(B240:J240,'Weekly Analysis'!$C$47:$K$47)</f>
        <v>1.2253425136582508E-2</v>
      </c>
      <c r="L240" s="1">
        <f t="array" ref="L240">SUMPRODUCT(C240:J240,'Weekly Analysis'!$D$48:$K$48)</f>
        <v>-3.4748624084901458E-3</v>
      </c>
      <c r="N240" s="16">
        <f t="shared" si="60"/>
        <v>1.0434064134579375</v>
      </c>
      <c r="O240" s="11">
        <f>(N239-MAX(N$3:$N239))/MAX(N$3:$N239)</f>
        <v>-8.2159508606678686E-2</v>
      </c>
      <c r="P240" s="11">
        <f t="shared" si="63"/>
        <v>9.1452229741155744E-3</v>
      </c>
      <c r="Q240" s="11">
        <f t="shared" si="67"/>
        <v>-3.8569533098427033E-2</v>
      </c>
      <c r="S240" s="1">
        <f t="shared" si="61"/>
        <v>1.2965414519203402</v>
      </c>
      <c r="T240" s="11">
        <f>(S239-MAX($S$3:$S239))/MAX(S$3:$S239)</f>
        <v>-1.4716041617007326E-2</v>
      </c>
      <c r="U240" s="38">
        <f t="shared" si="64"/>
        <v>-5.0236487788282158E-3</v>
      </c>
      <c r="V240" s="11">
        <f t="shared" si="62"/>
        <v>-6.5629446231029176E-3</v>
      </c>
      <c r="W240" s="28"/>
      <c r="X240" s="36">
        <v>43254</v>
      </c>
      <c r="Y240" s="38">
        <f t="shared" si="72"/>
        <v>-7.6431071241800375E-4</v>
      </c>
      <c r="Z240" s="38">
        <f t="shared" si="72"/>
        <v>3.251380985002772E-3</v>
      </c>
      <c r="AA240" s="38">
        <f t="shared" si="72"/>
        <v>-2.0894747317492519E-3</v>
      </c>
      <c r="AB240" s="38">
        <f t="shared" si="72"/>
        <v>-1.2633908994090779E-3</v>
      </c>
      <c r="AC240" s="38">
        <f t="shared" si="72"/>
        <v>8.4128603308309628E-3</v>
      </c>
      <c r="AD240" s="38">
        <f t="shared" si="72"/>
        <v>6.7843272208834016E-4</v>
      </c>
      <c r="AE240" s="38">
        <f t="shared" si="72"/>
        <v>6.1682489274794694E-3</v>
      </c>
      <c r="AF240" s="38">
        <f t="shared" si="72"/>
        <v>-3.4093838731888981E-3</v>
      </c>
      <c r="AG240" s="38">
        <f t="shared" si="72"/>
        <v>-9.4868948695826516E-3</v>
      </c>
      <c r="AH240" s="38">
        <f t="shared" si="72"/>
        <v>-6.2148989336292099E-4</v>
      </c>
      <c r="AI240" s="38">
        <f t="shared" si="72"/>
        <v>2.6523866395943897E-4</v>
      </c>
      <c r="AJ240" s="28"/>
      <c r="AK240" s="36">
        <v>42463</v>
      </c>
      <c r="AL240" s="38">
        <f t="shared" si="73"/>
        <v>1.2468277612269761E-2</v>
      </c>
      <c r="AM240" s="38">
        <f t="shared" si="73"/>
        <v>-6.7198838581522544E-3</v>
      </c>
      <c r="AN240" s="38">
        <f t="shared" si="73"/>
        <v>-8.5021438523535942E-4</v>
      </c>
      <c r="AO240" s="38">
        <f t="shared" si="73"/>
        <v>-2.352535330961469E-3</v>
      </c>
      <c r="AP240" s="38">
        <f t="shared" si="73"/>
        <v>5.596309995082727E-3</v>
      </c>
      <c r="AQ240" s="38">
        <f t="shared" si="73"/>
        <v>-2.1347575873180702E-3</v>
      </c>
      <c r="AR240" s="38">
        <f t="shared" si="73"/>
        <v>-7.5977454723485938E-4</v>
      </c>
      <c r="AS240" s="38">
        <f t="shared" si="73"/>
        <v>2.0811879484690099E-3</v>
      </c>
      <c r="AT240" s="38">
        <f t="shared" si="73"/>
        <v>-8.9082862805137664E-3</v>
      </c>
      <c r="AU240" s="38">
        <f t="shared" si="73"/>
        <v>1.1757775028309003E-2</v>
      </c>
      <c r="AV240" s="38">
        <f t="shared" si="73"/>
        <v>-1.3195047987842649E-3</v>
      </c>
    </row>
    <row r="241" spans="1:48" x14ac:dyDescent="0.35">
      <c r="A241" s="2">
        <v>41126</v>
      </c>
      <c r="B241" s="1">
        <v>8.4008843036109671E-3</v>
      </c>
      <c r="C241" s="1">
        <v>-4.3804264780834554E-3</v>
      </c>
      <c r="D241" s="1">
        <v>-1.1627176167431359E-3</v>
      </c>
      <c r="E241" s="1">
        <v>-1.2862655638560261E-3</v>
      </c>
      <c r="F241" s="1">
        <v>9.5859704316335285E-3</v>
      </c>
      <c r="G241" s="1">
        <v>3.278232363196798E-3</v>
      </c>
      <c r="H241" s="1">
        <v>6.8389502359202936E-3</v>
      </c>
      <c r="I241" s="1">
        <v>7.3187006580410774E-4</v>
      </c>
      <c r="J241" s="16">
        <f>HLOOKUP($J$2,'Weekly Returns (strats)'!$D$1:$F$751,'Weekly Returns (strats)'!$A240,FALSE)</f>
        <v>2.3386461755308119E-3</v>
      </c>
      <c r="K241" s="1">
        <f>SUMPRODUCT(B241:J241,'Weekly Analysis'!$C$47:$K$47)</f>
        <v>9.1205031070349298E-3</v>
      </c>
      <c r="L241" s="1">
        <f t="array" ref="L241">SUMPRODUCT(C241:J241,'Weekly Analysis'!$D$48:$K$48)</f>
        <v>1.3364349206445017E-3</v>
      </c>
      <c r="N241" s="16">
        <f t="shared" si="60"/>
        <v>1.0529228048937809</v>
      </c>
      <c r="O241" s="11">
        <f>(N240-MAX(N$3:$N240))/MAX(N$3:$N240)</f>
        <v>-7.0912818858066523E-2</v>
      </c>
      <c r="P241" s="11">
        <f t="shared" si="63"/>
        <v>2.0337036095797068E-2</v>
      </c>
      <c r="Q241" s="11">
        <f t="shared" si="67"/>
        <v>-7.042679395563356E-3</v>
      </c>
      <c r="S241" s="1">
        <f t="shared" si="61"/>
        <v>1.2982741951927494</v>
      </c>
      <c r="T241" s="11">
        <f>(S240-MAX($S$3:$S240))/MAX(S$3:$S240)</f>
        <v>-1.8139767805680839E-2</v>
      </c>
      <c r="U241" s="38">
        <f t="shared" si="64"/>
        <v>-5.3291394860470742E-3</v>
      </c>
      <c r="V241" s="11">
        <f t="shared" si="62"/>
        <v>-4.7843735678806398E-3</v>
      </c>
      <c r="W241" s="28"/>
      <c r="X241" s="36">
        <v>43268</v>
      </c>
      <c r="Y241" s="38">
        <f t="shared" si="72"/>
        <v>-3.378512659485633E-3</v>
      </c>
      <c r="Z241" s="38">
        <f t="shared" si="72"/>
        <v>3.3572945119342279E-4</v>
      </c>
      <c r="AA241" s="38">
        <f t="shared" si="72"/>
        <v>-5.4011733462644429E-5</v>
      </c>
      <c r="AB241" s="38">
        <f t="shared" si="72"/>
        <v>-5.6593688755668392E-4</v>
      </c>
      <c r="AC241" s="38">
        <f t="shared" si="72"/>
        <v>-2.3256853193221239E-3</v>
      </c>
      <c r="AD241" s="38">
        <f t="shared" si="72"/>
        <v>-6.4633011800419027E-4</v>
      </c>
      <c r="AE241" s="38">
        <f t="shared" si="72"/>
        <v>1.829582966306198E-4</v>
      </c>
      <c r="AF241" s="38">
        <f t="shared" si="72"/>
        <v>4.8454733037961439E-3</v>
      </c>
      <c r="AG241" s="38">
        <f t="shared" si="72"/>
        <v>1.648928890355394E-3</v>
      </c>
      <c r="AH241" s="38">
        <f t="shared" si="72"/>
        <v>-3.1903634454384317E-3</v>
      </c>
      <c r="AI241" s="38">
        <f t="shared" si="72"/>
        <v>3.4941996894480212E-4</v>
      </c>
      <c r="AJ241" s="28"/>
      <c r="AK241" s="36">
        <v>42477</v>
      </c>
      <c r="AL241" s="38">
        <f t="shared" si="73"/>
        <v>2.5190296259788521E-2</v>
      </c>
      <c r="AM241" s="38">
        <f t="shared" si="73"/>
        <v>-1.131569145518263E-3</v>
      </c>
      <c r="AN241" s="38">
        <f t="shared" si="73"/>
        <v>-9.6489352330397804E-4</v>
      </c>
      <c r="AO241" s="38">
        <f t="shared" si="73"/>
        <v>-2.543800902439997E-3</v>
      </c>
      <c r="AP241" s="38">
        <f t="shared" si="73"/>
        <v>-4.8043535696792646E-3</v>
      </c>
      <c r="AQ241" s="38">
        <f t="shared" si="73"/>
        <v>-2.610775530060172E-3</v>
      </c>
      <c r="AR241" s="38">
        <f t="shared" si="73"/>
        <v>-1.79083184991613E-3</v>
      </c>
      <c r="AS241" s="38">
        <f t="shared" si="73"/>
        <v>7.6753669147500148E-4</v>
      </c>
      <c r="AT241" s="38">
        <f t="shared" si="73"/>
        <v>7.1367776199164901E-3</v>
      </c>
      <c r="AU241" s="38">
        <f t="shared" si="73"/>
        <v>2.454349637418287E-2</v>
      </c>
      <c r="AV241" s="38">
        <f t="shared" si="73"/>
        <v>-1.2011997875533507E-3</v>
      </c>
    </row>
    <row r="242" spans="1:48" x14ac:dyDescent="0.35">
      <c r="A242" s="2">
        <v>41133</v>
      </c>
      <c r="B242" s="1">
        <v>1.731949722303416E-2</v>
      </c>
      <c r="C242" s="1">
        <v>-3.3878381102350201E-3</v>
      </c>
      <c r="D242" s="1">
        <v>-4.7192071731949609E-4</v>
      </c>
      <c r="E242" s="1">
        <v>-1.2561525417461581E-3</v>
      </c>
      <c r="F242" s="1">
        <v>6.7090414281530623E-3</v>
      </c>
      <c r="G242" s="1">
        <v>-2.9988386000797669E-3</v>
      </c>
      <c r="H242" s="1">
        <v>-8.3144465956465075E-3</v>
      </c>
      <c r="I242" s="1">
        <v>2.5221553805099268E-3</v>
      </c>
      <c r="J242" s="16">
        <f>HLOOKUP($J$2,'Weekly Returns (strats)'!$D$1:$F$751,'Weekly Returns (strats)'!$A241,FALSE)</f>
        <v>1.493429107561006E-3</v>
      </c>
      <c r="K242" s="1">
        <f>SUMPRODUCT(B242:J242,'Weekly Analysis'!$C$47:$K$47)</f>
        <v>1.7293848728020436E-2</v>
      </c>
      <c r="L242" s="1">
        <f t="array" ref="L242">SUMPRODUCT(C242:J242,'Weekly Analysis'!$D$48:$K$48)</f>
        <v>-4.7632919311207123E-5</v>
      </c>
      <c r="N242" s="16">
        <f t="shared" si="60"/>
        <v>1.0711318926038971</v>
      </c>
      <c r="O242" s="11">
        <f>(N241-MAX(N$3:$N241))/MAX(N$3:$N241)</f>
        <v>-6.2439076335755114E-2</v>
      </c>
      <c r="P242" s="11">
        <f t="shared" si="63"/>
        <v>4.4491072368894047E-2</v>
      </c>
      <c r="Q242" s="11">
        <f t="shared" si="67"/>
        <v>2.9957365142739834E-2</v>
      </c>
      <c r="S242" s="1">
        <f t="shared" si="61"/>
        <v>1.298212354602766</v>
      </c>
      <c r="T242" s="11">
        <f>(S241-MAX($S$3:$S241))/MAX(S$3:$S241)</f>
        <v>-1.6827575504184403E-2</v>
      </c>
      <c r="U242" s="38">
        <f t="shared" si="64"/>
        <v>-3.3931625843134361E-3</v>
      </c>
      <c r="V242" s="11">
        <f t="shared" si="62"/>
        <v>-5.6798289868361662E-3</v>
      </c>
      <c r="W242" s="28"/>
      <c r="X242" s="36">
        <v>43275</v>
      </c>
      <c r="Y242" s="38">
        <f t="shared" si="72"/>
        <v>-1.048895270000794E-2</v>
      </c>
      <c r="Z242" s="38">
        <f t="shared" si="72"/>
        <v>-2.9585729621517398E-4</v>
      </c>
      <c r="AA242" s="38">
        <f t="shared" si="72"/>
        <v>-6.0950911188495382E-4</v>
      </c>
      <c r="AB242" s="38">
        <f t="shared" si="72"/>
        <v>1.0066797395216209E-3</v>
      </c>
      <c r="AC242" s="38">
        <f t="shared" si="72"/>
        <v>9.1841505364439482E-4</v>
      </c>
      <c r="AD242" s="38">
        <f t="shared" si="72"/>
        <v>9.4072455389082599E-4</v>
      </c>
      <c r="AE242" s="38">
        <f t="shared" si="72"/>
        <v>1.875396499297022E-3</v>
      </c>
      <c r="AF242" s="38">
        <f t="shared" si="72"/>
        <v>9.4406396750668087E-4</v>
      </c>
      <c r="AG242" s="38">
        <f t="shared" si="72"/>
        <v>-3.8771022261573358E-3</v>
      </c>
      <c r="AH242" s="38">
        <f t="shared" si="72"/>
        <v>-1.0390303650758881E-2</v>
      </c>
      <c r="AI242" s="38">
        <f t="shared" si="72"/>
        <v>1.8320537717682052E-4</v>
      </c>
      <c r="AJ242" s="28"/>
      <c r="AK242" s="36">
        <v>42484</v>
      </c>
      <c r="AL242" s="38">
        <f t="shared" si="73"/>
        <v>8.4931360504245657E-3</v>
      </c>
      <c r="AM242" s="38">
        <f t="shared" si="73"/>
        <v>-1.720537967955349E-3</v>
      </c>
      <c r="AN242" s="38">
        <f t="shared" si="73"/>
        <v>-2.4905091853960609E-4</v>
      </c>
      <c r="AO242" s="38">
        <f t="shared" si="73"/>
        <v>-6.9430771204193054E-4</v>
      </c>
      <c r="AP242" s="38">
        <f t="shared" si="73"/>
        <v>-6.198032194940006E-3</v>
      </c>
      <c r="AQ242" s="38">
        <f t="shared" si="73"/>
        <v>1.487647646996715E-3</v>
      </c>
      <c r="AR242" s="38">
        <f t="shared" si="73"/>
        <v>3.8511568963861542E-4</v>
      </c>
      <c r="AS242" s="38">
        <f t="shared" si="73"/>
        <v>2.0237779357228369E-3</v>
      </c>
      <c r="AT242" s="38">
        <f t="shared" si="73"/>
        <v>-1.2044456897664091E-3</v>
      </c>
      <c r="AU242" s="38">
        <f t="shared" si="73"/>
        <v>8.0378506763579671E-3</v>
      </c>
      <c r="AV242" s="38">
        <f t="shared" si="73"/>
        <v>-8.4552998040939877E-4</v>
      </c>
    </row>
    <row r="243" spans="1:48" x14ac:dyDescent="0.35">
      <c r="A243" s="2">
        <v>41140</v>
      </c>
      <c r="B243" s="1">
        <v>7.6143955175633771E-3</v>
      </c>
      <c r="C243" s="1">
        <v>2.7274939197112769E-3</v>
      </c>
      <c r="D243" s="1">
        <v>-9.017516099674161E-5</v>
      </c>
      <c r="E243" s="1">
        <v>-1.285857269885726E-3</v>
      </c>
      <c r="F243" s="1">
        <v>8.0453541245492101E-4</v>
      </c>
      <c r="G243" s="1">
        <v>-2.6079699561842862E-4</v>
      </c>
      <c r="H243" s="1">
        <v>-2.3834887885350038E-3</v>
      </c>
      <c r="I243" s="1">
        <v>3.5857237050134221E-3</v>
      </c>
      <c r="J243" s="16">
        <f>HLOOKUP($J$2,'Weekly Returns (strats)'!$D$1:$F$751,'Weekly Returns (strats)'!$A242,FALSE)</f>
        <v>-1.5274226766396339E-3</v>
      </c>
      <c r="K243" s="1">
        <f>SUMPRODUCT(B243:J243,'Weekly Analysis'!$C$47:$K$47)</f>
        <v>7.9296875394846075E-3</v>
      </c>
      <c r="L243" s="1">
        <f t="array" ref="L243">SUMPRODUCT(C243:J243,'Weekly Analysis'!$D$48:$K$48)</f>
        <v>5.8554232642513864E-4</v>
      </c>
      <c r="N243" s="16">
        <f t="shared" si="60"/>
        <v>1.0796256338258228</v>
      </c>
      <c r="O243" s="11">
        <f>(N242-MAX(N$3:$N242))/MAX(N$3:$N242)</f>
        <v>-4.6225039548602395E-2</v>
      </c>
      <c r="P243" s="11">
        <f t="shared" si="63"/>
        <v>4.7391248136600339E-2</v>
      </c>
      <c r="Q243" s="11">
        <f t="shared" si="67"/>
        <v>9.2653902125731102E-2</v>
      </c>
      <c r="S243" s="1">
        <f t="shared" si="61"/>
        <v>1.298972512885074</v>
      </c>
      <c r="T243" s="11">
        <f>(S242-MAX($S$3:$S242))/MAX(S$3:$S242)</f>
        <v>-1.6874406876949452E-2</v>
      </c>
      <c r="U243" s="38">
        <f t="shared" si="64"/>
        <v>-1.6063426177913565E-3</v>
      </c>
      <c r="V243" s="11">
        <f t="shared" si="62"/>
        <v>-9.7878648465700158E-3</v>
      </c>
      <c r="W243" s="28"/>
      <c r="X243" s="36">
        <v>43282</v>
      </c>
      <c r="Y243" s="38">
        <f t="shared" ref="Y243:AI252" si="74">VLOOKUP($X243,$A$3:$L$751,Y$1,FALSE)</f>
        <v>-1.2091411067671641E-2</v>
      </c>
      <c r="Z243" s="38">
        <f t="shared" si="74"/>
        <v>3.006238236777925E-4</v>
      </c>
      <c r="AA243" s="38">
        <f t="shared" si="74"/>
        <v>-8.1771546754911273E-3</v>
      </c>
      <c r="AB243" s="38">
        <f t="shared" si="74"/>
        <v>2.713206717019689E-3</v>
      </c>
      <c r="AC243" s="38">
        <f t="shared" si="74"/>
        <v>2.534046769872312E-3</v>
      </c>
      <c r="AD243" s="38">
        <f t="shared" si="74"/>
        <v>1.262910568309739E-3</v>
      </c>
      <c r="AE243" s="38">
        <f t="shared" si="74"/>
        <v>4.5656702883469791E-3</v>
      </c>
      <c r="AF243" s="38">
        <f t="shared" si="74"/>
        <v>2.133203638604364E-3</v>
      </c>
      <c r="AG243" s="38">
        <f t="shared" si="74"/>
        <v>-1.0372176366633119E-3</v>
      </c>
      <c r="AH243" s="38">
        <f t="shared" si="74"/>
        <v>-1.2141768227142791E-2</v>
      </c>
      <c r="AI243" s="38">
        <f t="shared" si="74"/>
        <v>-9.3520439017846354E-5</v>
      </c>
      <c r="AJ243" s="28"/>
      <c r="AK243" s="36">
        <v>42512</v>
      </c>
      <c r="AL243" s="38">
        <f t="shared" ref="AL243:AV252" si="75">VLOOKUP($AK243,$A$3:$L$751,AL$1,FALSE)</f>
        <v>1.6934338468261869E-3</v>
      </c>
      <c r="AM243" s="38">
        <f t="shared" si="75"/>
        <v>-5.795064059697097E-4</v>
      </c>
      <c r="AN243" s="38">
        <f t="shared" si="75"/>
        <v>-1.2160931400622679E-3</v>
      </c>
      <c r="AO243" s="38">
        <f t="shared" si="75"/>
        <v>-1.3594895660203889E-3</v>
      </c>
      <c r="AP243" s="38">
        <f t="shared" si="75"/>
        <v>-3.8560481445944258E-3</v>
      </c>
      <c r="AQ243" s="38">
        <f t="shared" si="75"/>
        <v>8.1070782902425975E-6</v>
      </c>
      <c r="AR243" s="38">
        <f t="shared" si="75"/>
        <v>2.841298225727984E-3</v>
      </c>
      <c r="AS243" s="38">
        <f t="shared" si="75"/>
        <v>1.9952221478036769E-4</v>
      </c>
      <c r="AT243" s="38">
        <f t="shared" si="75"/>
        <v>-2.278590346123655E-3</v>
      </c>
      <c r="AU243" s="38">
        <f t="shared" si="75"/>
        <v>1.1137029341168345E-3</v>
      </c>
      <c r="AV243" s="38">
        <f t="shared" si="75"/>
        <v>-1.076643123603083E-3</v>
      </c>
    </row>
    <row r="244" spans="1:48" x14ac:dyDescent="0.35">
      <c r="A244" s="2">
        <v>41147</v>
      </c>
      <c r="B244" s="1">
        <v>-3.2793897483425209E-3</v>
      </c>
      <c r="C244" s="1">
        <v>6.8181613931097562E-3</v>
      </c>
      <c r="D244" s="1">
        <v>3.4031431430658898E-6</v>
      </c>
      <c r="E244" s="1">
        <v>4.1340335473205592E-4</v>
      </c>
      <c r="F244" s="1">
        <v>-7.0791554663092501E-3</v>
      </c>
      <c r="G244" s="1">
        <v>4.6086155023372649E-4</v>
      </c>
      <c r="H244" s="1">
        <v>-3.2338066975046148E-4</v>
      </c>
      <c r="I244" s="1">
        <v>3.3616582441777791E-3</v>
      </c>
      <c r="J244" s="16">
        <f>HLOOKUP($J$2,'Weekly Returns (strats)'!$D$1:$F$751,'Weekly Returns (strats)'!$A243,FALSE)</f>
        <v>3.2257528554293651E-3</v>
      </c>
      <c r="K244" s="1">
        <f>SUMPRODUCT(B244:J244,'Weekly Analysis'!$C$47:$K$47)</f>
        <v>-2.8554501894848313E-3</v>
      </c>
      <c r="L244" s="1">
        <f t="array" ref="L244">SUMPRODUCT(C244:J244,'Weekly Analysis'!$D$48:$K$48)</f>
        <v>7.8731632359285253E-4</v>
      </c>
      <c r="N244" s="16">
        <f t="shared" si="60"/>
        <v>1.0765428166051421</v>
      </c>
      <c r="O244" s="11">
        <f>(N243-MAX(N$3:$N243))/MAX(N$3:$N243)</f>
        <v>-3.8661902129238507E-2</v>
      </c>
      <c r="P244" s="11">
        <f t="shared" si="63"/>
        <v>3.1757906334299424E-2</v>
      </c>
      <c r="Q244" s="11">
        <f t="shared" si="67"/>
        <v>8.3386802573556018E-2</v>
      </c>
      <c r="S244" s="1">
        <f t="shared" si="61"/>
        <v>1.2999952151483667</v>
      </c>
      <c r="T244" s="11">
        <f>(S243-MAX($S$3:$S243))/MAX(S$3:$S243)</f>
        <v>-1.6298745229984039E-2</v>
      </c>
      <c r="U244" s="38">
        <f t="shared" si="64"/>
        <v>2.6638278497852497E-3</v>
      </c>
      <c r="V244" s="11">
        <f t="shared" si="62"/>
        <v>-5.45944943858101E-3</v>
      </c>
      <c r="W244" s="28"/>
      <c r="X244" s="36">
        <v>43317</v>
      </c>
      <c r="Y244" s="38">
        <f t="shared" si="74"/>
        <v>-2.0164478886603998E-3</v>
      </c>
      <c r="Z244" s="38">
        <f t="shared" si="74"/>
        <v>-1.8786623081077369E-3</v>
      </c>
      <c r="AA244" s="38">
        <f t="shared" si="74"/>
        <v>-4.5805065759135788E-4</v>
      </c>
      <c r="AB244" s="38">
        <f t="shared" si="74"/>
        <v>-1.9079744900647459E-3</v>
      </c>
      <c r="AC244" s="38">
        <f t="shared" si="74"/>
        <v>-8.267970843037747E-5</v>
      </c>
      <c r="AD244" s="38">
        <f t="shared" si="74"/>
        <v>5.8484092326871462E-4</v>
      </c>
      <c r="AE244" s="38">
        <f t="shared" si="74"/>
        <v>-1.5034815862335901E-4</v>
      </c>
      <c r="AF244" s="38">
        <f t="shared" si="74"/>
        <v>1.034011759434295E-3</v>
      </c>
      <c r="AG244" s="38">
        <f t="shared" si="74"/>
        <v>7.427830093591492E-4</v>
      </c>
      <c r="AH244" s="38">
        <f t="shared" si="74"/>
        <v>-2.2079265564192698E-3</v>
      </c>
      <c r="AI244" s="38">
        <f t="shared" si="74"/>
        <v>-3.556032401236161E-4</v>
      </c>
      <c r="AJ244" s="28"/>
      <c r="AK244" s="36">
        <v>42519</v>
      </c>
      <c r="AL244" s="38">
        <f t="shared" si="75"/>
        <v>2.3340786388176941E-2</v>
      </c>
      <c r="AM244" s="38">
        <f t="shared" si="75"/>
        <v>-1.9919681902410562E-3</v>
      </c>
      <c r="AN244" s="38">
        <f t="shared" si="75"/>
        <v>-6.5716724719516728E-4</v>
      </c>
      <c r="AO244" s="38">
        <f t="shared" si="75"/>
        <v>-6.4757538642575829E-3</v>
      </c>
      <c r="AP244" s="38">
        <f t="shared" si="75"/>
        <v>-1.6622340994633441E-3</v>
      </c>
      <c r="AQ244" s="38">
        <f t="shared" si="75"/>
        <v>-7.3773814349387123E-4</v>
      </c>
      <c r="AR244" s="38">
        <f t="shared" si="75"/>
        <v>-1.4510841779195041E-3</v>
      </c>
      <c r="AS244" s="38">
        <f t="shared" si="75"/>
        <v>-1.6614873690512511E-4</v>
      </c>
      <c r="AT244" s="38">
        <f t="shared" si="75"/>
        <v>2.6494794895652869E-3</v>
      </c>
      <c r="AU244" s="38">
        <f t="shared" si="75"/>
        <v>2.2502837665634465E-2</v>
      </c>
      <c r="AV244" s="38">
        <f t="shared" si="75"/>
        <v>-1.5561904847217387E-3</v>
      </c>
    </row>
    <row r="245" spans="1:48" x14ac:dyDescent="0.35">
      <c r="A245" s="2">
        <v>41154</v>
      </c>
      <c r="B245" s="1">
        <v>-6.4373077748373086E-3</v>
      </c>
      <c r="C245" s="1">
        <v>-3.6448534173848519E-3</v>
      </c>
      <c r="D245" s="1">
        <v>-6.4914734538712437E-4</v>
      </c>
      <c r="E245" s="1">
        <v>4.0114703130300628E-4</v>
      </c>
      <c r="F245" s="1">
        <v>1.2090027981953881E-2</v>
      </c>
      <c r="G245" s="1">
        <v>-8.6914953717787125E-4</v>
      </c>
      <c r="H245" s="1">
        <v>7.7995207717118653E-4</v>
      </c>
      <c r="I245" s="1">
        <v>5.1522661900158528E-3</v>
      </c>
      <c r="J245" s="16">
        <f>HLOOKUP($J$2,'Weekly Returns (strats)'!$D$1:$F$751,'Weekly Returns (strats)'!$A244,FALSE)</f>
        <v>-3.8177553086105043E-5</v>
      </c>
      <c r="K245" s="1">
        <f>SUMPRODUCT(B245:J245,'Weekly Analysis'!$C$47:$K$47)</f>
        <v>-5.4762382894737805E-3</v>
      </c>
      <c r="L245" s="1">
        <f t="array" ref="L245">SUMPRODUCT(C245:J245,'Weekly Analysis'!$D$48:$K$48)</f>
        <v>1.7848433299608361E-3</v>
      </c>
      <c r="N245" s="16">
        <f t="shared" si="60"/>
        <v>1.070647411612591</v>
      </c>
      <c r="O245" s="11">
        <f>(N244-MAX(N$3:$N244))/MAX(N$3:$N244)</f>
        <v>-4.140695518296264E-2</v>
      </c>
      <c r="P245" s="11">
        <f t="shared" si="63"/>
        <v>1.6833719087885335E-2</v>
      </c>
      <c r="Q245" s="11">
        <f t="shared" si="67"/>
        <v>0.10666268167376924</v>
      </c>
      <c r="S245" s="1">
        <f t="shared" si="61"/>
        <v>1.3023155029371052</v>
      </c>
      <c r="T245" s="11">
        <f>(S244-MAX($S$3:$S244))/MAX(S$3:$S244)</f>
        <v>-1.552426117456494E-2</v>
      </c>
      <c r="U245" s="38">
        <f t="shared" si="64"/>
        <v>3.1128306788503757E-3</v>
      </c>
      <c r="V245" s="11">
        <f t="shared" si="62"/>
        <v>-4.1683627190121086E-3</v>
      </c>
      <c r="W245" s="28"/>
      <c r="X245" s="36">
        <v>43324</v>
      </c>
      <c r="Y245" s="38">
        <f t="shared" si="74"/>
        <v>-6.893546214492341E-3</v>
      </c>
      <c r="Z245" s="38">
        <f t="shared" si="74"/>
        <v>-7.4396118259323352E-4</v>
      </c>
      <c r="AA245" s="38">
        <f t="shared" si="74"/>
        <v>-5.6942833937922988E-5</v>
      </c>
      <c r="AB245" s="38">
        <f t="shared" si="74"/>
        <v>1.1617591145274279E-4</v>
      </c>
      <c r="AC245" s="38">
        <f t="shared" si="74"/>
        <v>-2.0765693219796359E-4</v>
      </c>
      <c r="AD245" s="38">
        <f t="shared" si="74"/>
        <v>-3.205003312161447E-3</v>
      </c>
      <c r="AE245" s="38">
        <f t="shared" si="74"/>
        <v>-1.6069141699200931E-3</v>
      </c>
      <c r="AF245" s="38">
        <f t="shared" si="74"/>
        <v>7.4486428598263821E-4</v>
      </c>
      <c r="AG245" s="38">
        <f t="shared" si="74"/>
        <v>-4.3223300504259274E-3</v>
      </c>
      <c r="AH245" s="38">
        <f t="shared" si="74"/>
        <v>-7.3496733944640831E-3</v>
      </c>
      <c r="AI245" s="38">
        <f t="shared" si="74"/>
        <v>-8.4709333423323629E-4</v>
      </c>
      <c r="AJ245" s="28"/>
      <c r="AK245" s="36">
        <v>42526</v>
      </c>
      <c r="AL245" s="38">
        <f t="shared" si="75"/>
        <v>2.7178257394084859E-3</v>
      </c>
      <c r="AM245" s="38">
        <f t="shared" si="75"/>
        <v>6.4175068703775651E-4</v>
      </c>
      <c r="AN245" s="38">
        <f t="shared" si="75"/>
        <v>-1.0891309945110229E-4</v>
      </c>
      <c r="AO245" s="38">
        <f t="shared" si="75"/>
        <v>-5.1472258776674717E-4</v>
      </c>
      <c r="AP245" s="38">
        <f t="shared" si="75"/>
        <v>3.8034089085992821E-3</v>
      </c>
      <c r="AQ245" s="38">
        <f t="shared" si="75"/>
        <v>-1.0546897183993929E-4</v>
      </c>
      <c r="AR245" s="38">
        <f t="shared" si="75"/>
        <v>2.5412051712581102E-4</v>
      </c>
      <c r="AS245" s="38">
        <f t="shared" si="75"/>
        <v>2.9412593138358201E-3</v>
      </c>
      <c r="AT245" s="38">
        <f t="shared" si="75"/>
        <v>2.896927908983216E-3</v>
      </c>
      <c r="AU245" s="38">
        <f t="shared" si="75"/>
        <v>3.3441395901258209E-3</v>
      </c>
      <c r="AV245" s="38">
        <f t="shared" si="75"/>
        <v>1.1631542941893365E-3</v>
      </c>
    </row>
    <row r="246" spans="1:48" x14ac:dyDescent="0.35">
      <c r="A246" s="2">
        <v>41161</v>
      </c>
      <c r="B246" s="1">
        <v>2.5844071701101479E-2</v>
      </c>
      <c r="C246" s="1">
        <v>-7.9136289612938837E-3</v>
      </c>
      <c r="D246" s="1">
        <v>-2.4697243801213849E-3</v>
      </c>
      <c r="E246" s="1">
        <v>-4.0304597875187032E-3</v>
      </c>
      <c r="F246" s="1">
        <v>7.3484706648075607E-3</v>
      </c>
      <c r="G246" s="1">
        <v>5.9936496890089508E-3</v>
      </c>
      <c r="H246" s="1">
        <v>-5.2805052078859216E-3</v>
      </c>
      <c r="I246" s="1">
        <v>3.5640834274734971E-3</v>
      </c>
      <c r="J246" s="16">
        <f>HLOOKUP($J$2,'Weekly Returns (strats)'!$D$1:$F$751,'Weekly Returns (strats)'!$A245,FALSE)</f>
        <v>-6.5589598738393651E-3</v>
      </c>
      <c r="K246" s="1">
        <f>SUMPRODUCT(B246:J246,'Weekly Analysis'!$C$47:$K$47)</f>
        <v>2.5634483494827214E-2</v>
      </c>
      <c r="L246" s="1">
        <f t="array" ref="L246">SUMPRODUCT(C246:J246,'Weekly Analysis'!$D$48:$K$48)</f>
        <v>-3.8923524022363887E-4</v>
      </c>
      <c r="N246" s="16">
        <f t="shared" si="60"/>
        <v>1.0980929050143535</v>
      </c>
      <c r="O246" s="11">
        <f>(N245-MAX(N$3:$N245))/MAX(N$3:$N245)</f>
        <v>-4.665643911901296E-2</v>
      </c>
      <c r="P246" s="11">
        <f t="shared" si="63"/>
        <v>2.517058132301031E-2</v>
      </c>
      <c r="Q246" s="11">
        <f t="shared" si="67"/>
        <v>0.1035193589884098</v>
      </c>
      <c r="S246" s="1">
        <f t="shared" si="61"/>
        <v>1.3018085958494725</v>
      </c>
      <c r="T246" s="11">
        <f>(S245-MAX($S$3:$S245))/MAX(S$3:$S245)</f>
        <v>-1.3767126218614149E-2</v>
      </c>
      <c r="U246" s="38">
        <f t="shared" si="64"/>
        <v>2.7701486848097367E-3</v>
      </c>
      <c r="V246" s="11">
        <f t="shared" si="62"/>
        <v>-2.8798735864991043E-3</v>
      </c>
      <c r="W246" s="28"/>
      <c r="X246" s="36">
        <v>43331</v>
      </c>
      <c r="Y246" s="38">
        <f t="shared" si="74"/>
        <v>-4.3882395180915301E-3</v>
      </c>
      <c r="Z246" s="38">
        <f t="shared" si="74"/>
        <v>1.6698745010632621E-3</v>
      </c>
      <c r="AA246" s="38">
        <f t="shared" si="74"/>
        <v>-3.5015503543989199E-3</v>
      </c>
      <c r="AB246" s="38">
        <f t="shared" si="74"/>
        <v>-1.3939489941391381E-3</v>
      </c>
      <c r="AC246" s="38">
        <f t="shared" si="74"/>
        <v>5.1712697470339356E-3</v>
      </c>
      <c r="AD246" s="38">
        <f t="shared" si="74"/>
        <v>4.3978382181908421E-4</v>
      </c>
      <c r="AE246" s="38">
        <f t="shared" si="74"/>
        <v>1.5555911246274421E-3</v>
      </c>
      <c r="AF246" s="38">
        <f t="shared" si="74"/>
        <v>-1.7583224814051719E-3</v>
      </c>
      <c r="AG246" s="38">
        <f t="shared" si="74"/>
        <v>-4.7908490725151456E-3</v>
      </c>
      <c r="AH246" s="38">
        <f t="shared" si="74"/>
        <v>-4.5616862953013291E-3</v>
      </c>
      <c r="AI246" s="38">
        <f t="shared" si="74"/>
        <v>-3.2211544338962714E-4</v>
      </c>
      <c r="AJ246" s="28"/>
      <c r="AK246" s="36">
        <v>42554</v>
      </c>
      <c r="AL246" s="38">
        <f t="shared" si="75"/>
        <v>3.3795350378264873E-2</v>
      </c>
      <c r="AM246" s="38">
        <f t="shared" si="75"/>
        <v>-7.3569755188421793E-3</v>
      </c>
      <c r="AN246" s="38">
        <f t="shared" si="75"/>
        <v>-2.0541128522965749E-2</v>
      </c>
      <c r="AO246" s="38">
        <f t="shared" si="75"/>
        <v>-5.5281623510913258E-3</v>
      </c>
      <c r="AP246" s="38">
        <f t="shared" si="75"/>
        <v>6.9312322576572396E-4</v>
      </c>
      <c r="AQ246" s="38">
        <f t="shared" si="75"/>
        <v>2.7743778049749151E-4</v>
      </c>
      <c r="AR246" s="38">
        <f t="shared" si="75"/>
        <v>-2.0087418893566581E-2</v>
      </c>
      <c r="AS246" s="38">
        <f t="shared" si="75"/>
        <v>1.7384987442878861E-3</v>
      </c>
      <c r="AT246" s="38">
        <f t="shared" si="75"/>
        <v>-2.713122081329677E-3</v>
      </c>
      <c r="AU246" s="38">
        <f t="shared" si="75"/>
        <v>3.0546819260022867E-2</v>
      </c>
      <c r="AV246" s="38">
        <f t="shared" si="75"/>
        <v>-6.0329863624494391E-3</v>
      </c>
    </row>
    <row r="247" spans="1:48" x14ac:dyDescent="0.35">
      <c r="A247" s="2">
        <v>41168</v>
      </c>
      <c r="B247" s="1">
        <v>2.9824561403508861E-2</v>
      </c>
      <c r="C247" s="1">
        <v>-2.4512213965640628E-3</v>
      </c>
      <c r="D247" s="1">
        <v>-2.9529138261230598E-4</v>
      </c>
      <c r="E247" s="1">
        <v>-2.8869716872876872E-3</v>
      </c>
      <c r="F247" s="1">
        <v>1.154460128488196E-2</v>
      </c>
      <c r="G247" s="1">
        <v>3.9777247414463091E-4</v>
      </c>
      <c r="H247" s="1">
        <v>-6.6915897837993565E-4</v>
      </c>
      <c r="I247" s="1">
        <v>2.292404461962771E-3</v>
      </c>
      <c r="J247" s="16">
        <f>HLOOKUP($J$2,'Weekly Returns (strats)'!$D$1:$F$751,'Weekly Returns (strats)'!$A246,FALSE)</f>
        <v>-2.524511424471854E-3</v>
      </c>
      <c r="K247" s="1">
        <f>SUMPRODUCT(B247:J247,'Weekly Analysis'!$C$47:$K$47)</f>
        <v>3.0370555669050503E-2</v>
      </c>
      <c r="L247" s="1">
        <f t="array" ref="L247">SUMPRODUCT(C247:J247,'Weekly Analysis'!$D$48:$K$48)</f>
        <v>1.0139893502916168E-3</v>
      </c>
      <c r="N247" s="16">
        <f t="shared" si="60"/>
        <v>1.1314425967158814</v>
      </c>
      <c r="O247" s="11">
        <f>(N246-MAX(N$3:$N246))/MAX(N$3:$N246)</f>
        <v>-2.2217969342709441E-2</v>
      </c>
      <c r="P247" s="11">
        <f t="shared" si="63"/>
        <v>4.7995306212244238E-2</v>
      </c>
      <c r="Q247" s="11">
        <f t="shared" si="67"/>
        <v>0.11804282414869394</v>
      </c>
      <c r="S247" s="1">
        <f t="shared" si="61"/>
        <v>1.3031286159017819</v>
      </c>
      <c r="T247" s="11">
        <f>(S246-MAX($S$3:$S246))/MAX(S$3:$S246)</f>
        <v>-1.4151002808156886E-2</v>
      </c>
      <c r="U247" s="38">
        <f t="shared" si="64"/>
        <v>3.1995311490287115E-3</v>
      </c>
      <c r="V247" s="11">
        <f t="shared" si="62"/>
        <v>-7.1982404278103651E-4</v>
      </c>
      <c r="W247" s="28"/>
      <c r="X247" s="36">
        <v>43352</v>
      </c>
      <c r="Y247" s="38">
        <f t="shared" si="74"/>
        <v>-1.8546897717002579E-2</v>
      </c>
      <c r="Z247" s="38">
        <f t="shared" si="74"/>
        <v>7.298920577234469E-4</v>
      </c>
      <c r="AA247" s="38">
        <f t="shared" si="74"/>
        <v>5.22049055520446E-4</v>
      </c>
      <c r="AB247" s="38">
        <f t="shared" si="74"/>
        <v>1.2725344644750609E-3</v>
      </c>
      <c r="AC247" s="38">
        <f t="shared" si="74"/>
        <v>1.302958298428159E-3</v>
      </c>
      <c r="AD247" s="38">
        <f t="shared" si="74"/>
        <v>5.4728653381936887E-3</v>
      </c>
      <c r="AE247" s="38">
        <f t="shared" si="74"/>
        <v>-1.1489992792438339E-3</v>
      </c>
      <c r="AF247" s="38">
        <f t="shared" si="74"/>
        <v>4.9695531232105683E-3</v>
      </c>
      <c r="AG247" s="38">
        <f t="shared" si="74"/>
        <v>-8.8862605213416712E-3</v>
      </c>
      <c r="AH247" s="38">
        <f t="shared" si="74"/>
        <v>-1.7803052753852609E-2</v>
      </c>
      <c r="AI247" s="38">
        <f t="shared" si="74"/>
        <v>1.3814263601356694E-3</v>
      </c>
      <c r="AJ247" s="28"/>
      <c r="AK247" s="36">
        <v>42561</v>
      </c>
      <c r="AL247" s="38">
        <f t="shared" si="75"/>
        <v>1.0683190000526641E-4</v>
      </c>
      <c r="AM247" s="38">
        <f t="shared" si="75"/>
        <v>-3.3888044429519759E-4</v>
      </c>
      <c r="AN247" s="38">
        <f t="shared" si="75"/>
        <v>-6.5683457859821992E-4</v>
      </c>
      <c r="AO247" s="38">
        <f t="shared" si="75"/>
        <v>-1.448636468046272E-3</v>
      </c>
      <c r="AP247" s="38">
        <f t="shared" si="75"/>
        <v>1.1645578932966919E-3</v>
      </c>
      <c r="AQ247" s="38">
        <f t="shared" si="75"/>
        <v>-5.7919467467182351E-4</v>
      </c>
      <c r="AR247" s="38">
        <f t="shared" si="75"/>
        <v>-1.755873396510621E-4</v>
      </c>
      <c r="AS247" s="38">
        <f t="shared" si="75"/>
        <v>-6.2472409932046169E-4</v>
      </c>
      <c r="AT247" s="38">
        <f t="shared" si="75"/>
        <v>9.6351913569492353E-5</v>
      </c>
      <c r="AU247" s="38">
        <f t="shared" si="75"/>
        <v>-9.65251687957226E-5</v>
      </c>
      <c r="AV247" s="38">
        <f t="shared" si="75"/>
        <v>-3.7766312777326531E-4</v>
      </c>
    </row>
    <row r="248" spans="1:48" x14ac:dyDescent="0.35">
      <c r="A248" s="2">
        <v>41175</v>
      </c>
      <c r="B248" s="1">
        <v>-6.9505962521295714E-3</v>
      </c>
      <c r="C248" s="1">
        <v>-3.1945186244660691E-3</v>
      </c>
      <c r="D248" s="1">
        <v>-9.5613883818956857E-5</v>
      </c>
      <c r="E248" s="1">
        <v>4.2162538698020668E-4</v>
      </c>
      <c r="F248" s="1">
        <v>-2.6641284737493379E-3</v>
      </c>
      <c r="G248" s="1">
        <v>-8.3844757541717829E-4</v>
      </c>
      <c r="H248" s="1">
        <v>-2.7399798309630801E-3</v>
      </c>
      <c r="I248" s="1">
        <v>4.1666745912394276E-3</v>
      </c>
      <c r="J248" s="16">
        <f>HLOOKUP($J$2,'Weekly Returns (strats)'!$D$1:$F$751,'Weekly Returns (strats)'!$A247,FALSE)</f>
        <v>-3.5386787482694082E-4</v>
      </c>
      <c r="K248" s="1">
        <f>SUMPRODUCT(B248:J248,'Weekly Analysis'!$C$47:$K$47)</f>
        <v>-7.1883070940788711E-3</v>
      </c>
      <c r="L248" s="1">
        <f t="array" ref="L248">SUMPRODUCT(C248:J248,'Weekly Analysis'!$D$48:$K$48)</f>
        <v>-4.4146299219155537E-4</v>
      </c>
      <c r="N248" s="16">
        <f t="shared" si="60"/>
        <v>1.1233094398713657</v>
      </c>
      <c r="O248" s="11">
        <f>(N247-MAX(N$3:$N247))/MAX(N$3:$N247)</f>
        <v>0</v>
      </c>
      <c r="P248" s="11">
        <f t="shared" si="63"/>
        <v>4.3441489316422555E-2</v>
      </c>
      <c r="Q248" s="11">
        <f t="shared" si="67"/>
        <v>0.11287304093445516</v>
      </c>
      <c r="S248" s="1">
        <f t="shared" si="61"/>
        <v>1.3025533328437953</v>
      </c>
      <c r="T248" s="11">
        <f>(S247-MAX($S$3:$S247))/MAX(S$3:$S247)</f>
        <v>-1.3151362424008757E-2</v>
      </c>
      <c r="U248" s="38">
        <f t="shared" si="64"/>
        <v>1.96779008539405E-3</v>
      </c>
      <c r="V248" s="11">
        <f t="shared" si="62"/>
        <v>-1.6127240951722133E-3</v>
      </c>
      <c r="W248" s="28"/>
      <c r="X248" s="36">
        <v>43373</v>
      </c>
      <c r="Y248" s="38">
        <f t="shared" si="74"/>
        <v>-6.027844753830558E-3</v>
      </c>
      <c r="Z248" s="38">
        <f t="shared" si="74"/>
        <v>-2.7651056807899139E-3</v>
      </c>
      <c r="AA248" s="38">
        <f t="shared" si="74"/>
        <v>-5.9354881721818148E-6</v>
      </c>
      <c r="AB248" s="38">
        <f t="shared" si="74"/>
        <v>7.4441951229742287E-5</v>
      </c>
      <c r="AC248" s="38">
        <f t="shared" si="74"/>
        <v>-1.414680040162242E-3</v>
      </c>
      <c r="AD248" s="38">
        <f t="shared" si="74"/>
        <v>-6.3196375444796171E-4</v>
      </c>
      <c r="AE248" s="38">
        <f t="shared" si="74"/>
        <v>2.8356522667416511E-4</v>
      </c>
      <c r="AF248" s="38">
        <f t="shared" si="74"/>
        <v>4.0423549805335126E-3</v>
      </c>
      <c r="AG248" s="38">
        <f t="shared" si="74"/>
        <v>-7.8789647041932476E-4</v>
      </c>
      <c r="AH248" s="38">
        <f t="shared" si="74"/>
        <v>-6.1067238947838812E-3</v>
      </c>
      <c r="AI248" s="38">
        <f t="shared" si="74"/>
        <v>-1.4648983319902995E-4</v>
      </c>
      <c r="AJ248" s="28"/>
      <c r="AK248" s="36">
        <v>42568</v>
      </c>
      <c r="AL248" s="38">
        <f t="shared" si="75"/>
        <v>2.574373764888116E-2</v>
      </c>
      <c r="AM248" s="38">
        <f t="shared" si="75"/>
        <v>-1.4327763497554711E-3</v>
      </c>
      <c r="AN248" s="38">
        <f t="shared" si="75"/>
        <v>-6.412584161258339E-5</v>
      </c>
      <c r="AO248" s="38">
        <f t="shared" si="75"/>
        <v>-1.4039451696067351E-3</v>
      </c>
      <c r="AP248" s="38">
        <f t="shared" si="75"/>
        <v>-1.1287419609250979E-2</v>
      </c>
      <c r="AQ248" s="38">
        <f t="shared" si="75"/>
        <v>-5.077012235436329E-3</v>
      </c>
      <c r="AR248" s="38">
        <f t="shared" si="75"/>
        <v>-9.426932803469068E-4</v>
      </c>
      <c r="AS248" s="38">
        <f t="shared" si="75"/>
        <v>1.5262555593473779E-3</v>
      </c>
      <c r="AT248" s="38">
        <f t="shared" si="75"/>
        <v>4.3736864820400623E-3</v>
      </c>
      <c r="AU248" s="38">
        <f t="shared" si="75"/>
        <v>2.4528054173051581E-2</v>
      </c>
      <c r="AV248" s="38">
        <f t="shared" si="75"/>
        <v>-2.2576978836835087E-3</v>
      </c>
    </row>
    <row r="249" spans="1:48" x14ac:dyDescent="0.35">
      <c r="A249" s="2">
        <v>41182</v>
      </c>
      <c r="B249" s="1">
        <v>-1.681191244081515E-2</v>
      </c>
      <c r="C249" s="1">
        <v>-2.6517945525197368E-3</v>
      </c>
      <c r="D249" s="1">
        <v>-1.1082025773820889E-3</v>
      </c>
      <c r="E249" s="1">
        <v>1.7365482307187821E-3</v>
      </c>
      <c r="F249" s="1">
        <v>-2.0402062052743902E-2</v>
      </c>
      <c r="G249" s="1">
        <v>-3.2008858667920142E-4</v>
      </c>
      <c r="H249" s="1">
        <v>2.756859574101878E-3</v>
      </c>
      <c r="I249" s="1">
        <v>1.4406632650720841E-3</v>
      </c>
      <c r="J249" s="16">
        <f>HLOOKUP($J$2,'Weekly Returns (strats)'!$D$1:$F$751,'Weekly Returns (strats)'!$A248,FALSE)</f>
        <v>4.2275508857758659E-4</v>
      </c>
      <c r="K249" s="1">
        <f>SUMPRODUCT(B249:J249,'Weekly Analysis'!$C$47:$K$47)</f>
        <v>-1.8402788939281715E-2</v>
      </c>
      <c r="L249" s="1">
        <f t="array" ref="L249">SUMPRODUCT(C249:J249,'Weekly Analysis'!$D$48:$K$48)</f>
        <v>-2.9544849257236174E-3</v>
      </c>
      <c r="N249" s="16">
        <f t="shared" si="60"/>
        <v>1.1026374133359103</v>
      </c>
      <c r="O249" s="11">
        <f>(N248-MAX(N$3:$N248))/MAX(N$3:$N248)</f>
        <v>-7.1883070940788494E-3</v>
      </c>
      <c r="P249" s="11">
        <f t="shared" si="63"/>
        <v>2.987911928459841E-2</v>
      </c>
      <c r="Q249" s="11">
        <f t="shared" si="67"/>
        <v>6.6431319559189017E-2</v>
      </c>
      <c r="S249" s="1">
        <f t="shared" si="61"/>
        <v>1.2987049586569572</v>
      </c>
      <c r="T249" s="11">
        <f>(S248-MAX($S$3:$S248))/MAX(S$3:$S248)</f>
        <v>-1.3587019576393331E-2</v>
      </c>
      <c r="U249" s="38">
        <f t="shared" si="64"/>
        <v>-2.7724036702359012E-3</v>
      </c>
      <c r="V249" s="11">
        <f t="shared" si="62"/>
        <v>-3.3633562864799904E-3</v>
      </c>
      <c r="W249" s="28"/>
      <c r="X249" s="36">
        <v>43380</v>
      </c>
      <c r="Y249" s="38">
        <f t="shared" si="74"/>
        <v>-1.8036699401385081E-2</v>
      </c>
      <c r="Z249" s="38">
        <f t="shared" si="74"/>
        <v>1.179252222278437E-3</v>
      </c>
      <c r="AA249" s="38">
        <f t="shared" si="74"/>
        <v>3.7565412752427202E-4</v>
      </c>
      <c r="AB249" s="38">
        <f t="shared" si="74"/>
        <v>2.1054870267971371E-3</v>
      </c>
      <c r="AC249" s="38">
        <f t="shared" si="74"/>
        <v>-5.3101670439451563E-4</v>
      </c>
      <c r="AD249" s="38">
        <f t="shared" si="74"/>
        <v>4.8935197346018366E-3</v>
      </c>
      <c r="AE249" s="38">
        <f t="shared" si="74"/>
        <v>-9.916410881815052E-4</v>
      </c>
      <c r="AF249" s="38">
        <f t="shared" si="74"/>
        <v>-2.030005361295939E-3</v>
      </c>
      <c r="AG249" s="38">
        <f t="shared" si="74"/>
        <v>-2.6004447574599081E-3</v>
      </c>
      <c r="AH249" s="38">
        <f t="shared" si="74"/>
        <v>-1.7687570791645311E-2</v>
      </c>
      <c r="AI249" s="38">
        <f t="shared" si="74"/>
        <v>6.4838170380242363E-4</v>
      </c>
      <c r="AJ249" s="28"/>
      <c r="AK249" s="36">
        <v>42575</v>
      </c>
      <c r="AL249" s="38">
        <f t="shared" si="75"/>
        <v>3.6969539182503119E-3</v>
      </c>
      <c r="AM249" s="38">
        <f t="shared" si="75"/>
        <v>4.5374094578054519E-4</v>
      </c>
      <c r="AN249" s="38">
        <f t="shared" si="75"/>
        <v>-1.343188704918119E-4</v>
      </c>
      <c r="AO249" s="38">
        <f t="shared" si="75"/>
        <v>-6.460033728140635E-4</v>
      </c>
      <c r="AP249" s="38">
        <f t="shared" si="75"/>
        <v>-6.4902676255830568E-3</v>
      </c>
      <c r="AQ249" s="38">
        <f t="shared" si="75"/>
        <v>-2.9042341108040941E-3</v>
      </c>
      <c r="AR249" s="38">
        <f t="shared" si="75"/>
        <v>9.2286540290631436E-4</v>
      </c>
      <c r="AS249" s="38">
        <f t="shared" si="75"/>
        <v>1.5066929437046459E-3</v>
      </c>
      <c r="AT249" s="38">
        <f t="shared" si="75"/>
        <v>-3.8591542724508709E-4</v>
      </c>
      <c r="AU249" s="38">
        <f t="shared" si="75"/>
        <v>3.0653992128097923E-3</v>
      </c>
      <c r="AV249" s="38">
        <f t="shared" si="75"/>
        <v>-1.172887310103822E-3</v>
      </c>
    </row>
    <row r="250" spans="1:48" x14ac:dyDescent="0.35">
      <c r="A250" s="2">
        <v>41189</v>
      </c>
      <c r="B250" s="1">
        <v>1.6541038525963229E-2</v>
      </c>
      <c r="C250" s="1">
        <v>-1.972887467510565E-3</v>
      </c>
      <c r="D250" s="1">
        <v>-7.1540418199467215E-4</v>
      </c>
      <c r="E250" s="1">
        <v>-2.5519421454583968E-3</v>
      </c>
      <c r="F250" s="1">
        <v>1.199477900094722E-2</v>
      </c>
      <c r="G250" s="1">
        <v>5.3653639793727059E-4</v>
      </c>
      <c r="H250" s="1">
        <v>-1.1464660061015759E-3</v>
      </c>
      <c r="I250" s="1">
        <v>4.0082157819807396E-3</v>
      </c>
      <c r="J250" s="16">
        <f>HLOOKUP($J$2,'Weekly Returns (strats)'!$D$1:$F$751,'Weekly Returns (strats)'!$A249,FALSE)</f>
        <v>-2.9116665441021321E-3</v>
      </c>
      <c r="K250" s="1">
        <f>SUMPRODUCT(B250:J250,'Weekly Analysis'!$C$47:$K$47)</f>
        <v>1.7262422877257572E-2</v>
      </c>
      <c r="L250" s="1">
        <f t="array" ref="L250">SUMPRODUCT(C250:J250,'Weekly Analysis'!$D$48:$K$48)</f>
        <v>1.3397137952609241E-3</v>
      </c>
      <c r="N250" s="16">
        <f t="shared" si="60"/>
        <v>1.1216716066452002</v>
      </c>
      <c r="O250" s="11">
        <f>(N249-MAX(N$3:$N249))/MAX(N$3:$N249)</f>
        <v>-2.5458811135077405E-2</v>
      </c>
      <c r="P250" s="11">
        <f t="shared" si="63"/>
        <v>2.1472410506593986E-2</v>
      </c>
      <c r="Q250" s="11">
        <f t="shared" si="67"/>
        <v>8.6958205556797674E-2</v>
      </c>
      <c r="S250" s="1">
        <f t="shared" si="61"/>
        <v>1.3004448516060436</v>
      </c>
      <c r="T250" s="11">
        <f>(S249-MAX($S$3:$S249))/MAX(S$3:$S249)</f>
        <v>-1.6501361857592971E-2</v>
      </c>
      <c r="U250" s="38">
        <f t="shared" si="64"/>
        <v>-1.0475766159302458E-3</v>
      </c>
      <c r="V250" s="11">
        <f t="shared" si="62"/>
        <v>-3.6660942753464765E-3</v>
      </c>
      <c r="W250" s="28"/>
      <c r="X250" s="36">
        <v>43387</v>
      </c>
      <c r="Y250" s="38">
        <f t="shared" si="74"/>
        <v>-3.8409435014742137E-2</v>
      </c>
      <c r="Z250" s="38">
        <f t="shared" si="74"/>
        <v>-2.588477864517547E-3</v>
      </c>
      <c r="AA250" s="38">
        <f t="shared" si="74"/>
        <v>1.7144861718358159E-2</v>
      </c>
      <c r="AB250" s="38">
        <f t="shared" si="74"/>
        <v>1.71480719030539E-2</v>
      </c>
      <c r="AC250" s="38">
        <f t="shared" si="74"/>
        <v>-3.3235027619325278E-3</v>
      </c>
      <c r="AD250" s="38">
        <f t="shared" si="74"/>
        <v>9.6619292878441509E-3</v>
      </c>
      <c r="AE250" s="38">
        <f t="shared" si="74"/>
        <v>-6.2612185033390499E-3</v>
      </c>
      <c r="AF250" s="38">
        <f t="shared" si="74"/>
        <v>1.025702851612742E-3</v>
      </c>
      <c r="AG250" s="38">
        <f t="shared" si="74"/>
        <v>-4.1880857652061287E-3</v>
      </c>
      <c r="AH250" s="38">
        <f t="shared" si="74"/>
        <v>-3.5355938625852089E-2</v>
      </c>
      <c r="AI250" s="38">
        <f t="shared" si="74"/>
        <v>5.6707790079386549E-3</v>
      </c>
      <c r="AJ250" s="28"/>
      <c r="AK250" s="36">
        <v>42582</v>
      </c>
      <c r="AL250" s="38">
        <f t="shared" si="75"/>
        <v>8.4561112263954463E-3</v>
      </c>
      <c r="AM250" s="38">
        <f t="shared" si="75"/>
        <v>-3.3131127666302662E-3</v>
      </c>
      <c r="AN250" s="38">
        <f t="shared" si="75"/>
        <v>-1.96948512629469E-4</v>
      </c>
      <c r="AO250" s="38">
        <f t="shared" si="75"/>
        <v>-4.7828305389441272E-4</v>
      </c>
      <c r="AP250" s="38">
        <f t="shared" si="75"/>
        <v>4.7481710895425858E-3</v>
      </c>
      <c r="AQ250" s="38">
        <f t="shared" si="75"/>
        <v>2.468384113480937E-4</v>
      </c>
      <c r="AR250" s="38">
        <f t="shared" si="75"/>
        <v>3.775868935949056E-4</v>
      </c>
      <c r="AS250" s="38">
        <f t="shared" si="75"/>
        <v>4.5362436737430567E-3</v>
      </c>
      <c r="AT250" s="38">
        <f t="shared" si="75"/>
        <v>1.893324631153215E-3</v>
      </c>
      <c r="AU250" s="38">
        <f t="shared" si="75"/>
        <v>8.9587828227260299E-3</v>
      </c>
      <c r="AV250" s="38">
        <f t="shared" si="75"/>
        <v>9.3353296461393641E-4</v>
      </c>
    </row>
    <row r="251" spans="1:48" x14ac:dyDescent="0.35">
      <c r="A251" s="2">
        <v>41196</v>
      </c>
      <c r="B251" s="1">
        <v>-2.0116718159972621E-2</v>
      </c>
      <c r="C251" s="1">
        <v>-9.6021183051532288E-3</v>
      </c>
      <c r="D251" s="1">
        <v>-1.3257710213832041E-4</v>
      </c>
      <c r="E251" s="1">
        <v>4.9238704960408164E-3</v>
      </c>
      <c r="F251" s="1">
        <v>-1.626329992017132E-2</v>
      </c>
      <c r="G251" s="1">
        <v>9.2546143334071296E-4</v>
      </c>
      <c r="H251" s="1">
        <v>1.5231140493110471E-3</v>
      </c>
      <c r="I251" s="1">
        <v>2.5668697448033568E-3</v>
      </c>
      <c r="J251" s="16">
        <f>HLOOKUP($J$2,'Weekly Returns (strats)'!$D$1:$F$751,'Weekly Returns (strats)'!$A250,FALSE)</f>
        <v>2.8598658738239191E-3</v>
      </c>
      <c r="K251" s="1">
        <f>SUMPRODUCT(B251:J251,'Weekly Analysis'!$C$47:$K$47)</f>
        <v>-2.133242788917053E-2</v>
      </c>
      <c r="L251" s="1">
        <f t="array" ref="L251">SUMPRODUCT(C251:J251,'Weekly Analysis'!$D$48:$K$48)</f>
        <v>-2.257746639938977E-3</v>
      </c>
      <c r="N251" s="16">
        <f t="shared" si="60"/>
        <v>1.0977436279811112</v>
      </c>
      <c r="O251" s="11">
        <f>(N250-MAX(N$3:$N250))/MAX(N$3:$N250)</f>
        <v>-8.6358690215857983E-3</v>
      </c>
      <c r="P251" s="11">
        <f t="shared" si="63"/>
        <v>-2.9784072857593102E-2</v>
      </c>
      <c r="Q251" s="11">
        <f t="shared" si="67"/>
        <v>7.044092991087525E-2</v>
      </c>
      <c r="S251" s="1">
        <f t="shared" si="61"/>
        <v>1.2975087766119042</v>
      </c>
      <c r="T251" s="11">
        <f>(S250-MAX($S$3:$S250))/MAX(S$3:$S250)</f>
        <v>-1.5183755164453337E-2</v>
      </c>
      <c r="U251" s="38">
        <f t="shared" si="64"/>
        <v>-4.3125745389211989E-3</v>
      </c>
      <c r="V251" s="11">
        <f t="shared" si="62"/>
        <v>-3.9332827224880518E-3</v>
      </c>
      <c r="W251" s="28"/>
      <c r="X251" s="36">
        <v>43394</v>
      </c>
      <c r="Y251" s="38">
        <f t="shared" si="74"/>
        <v>-1.3259302229220451E-3</v>
      </c>
      <c r="Z251" s="38">
        <f t="shared" si="74"/>
        <v>1.503846239971907E-3</v>
      </c>
      <c r="AA251" s="38">
        <f t="shared" si="74"/>
        <v>-1.0868426459968271E-2</v>
      </c>
      <c r="AB251" s="38">
        <f t="shared" si="74"/>
        <v>7.9287249358395151E-4</v>
      </c>
      <c r="AC251" s="38">
        <f t="shared" si="74"/>
        <v>3.3904950735540122E-3</v>
      </c>
      <c r="AD251" s="38">
        <f t="shared" si="74"/>
        <v>-8.8215552785508855E-4</v>
      </c>
      <c r="AE251" s="38">
        <f t="shared" si="74"/>
        <v>5.5599073012846389E-4</v>
      </c>
      <c r="AF251" s="38">
        <f t="shared" si="74"/>
        <v>2.7520601858843641E-3</v>
      </c>
      <c r="AG251" s="38">
        <f t="shared" si="74"/>
        <v>-1.491229590935506E-3</v>
      </c>
      <c r="AH251" s="38">
        <f t="shared" si="74"/>
        <v>-1.8363172785187244E-3</v>
      </c>
      <c r="AI251" s="38">
        <f t="shared" si="74"/>
        <v>-9.4786167467954697E-4</v>
      </c>
      <c r="AJ251" s="28"/>
      <c r="AK251" s="36">
        <v>42596</v>
      </c>
      <c r="AL251" s="38">
        <f t="shared" si="75"/>
        <v>1.3797364085667009E-2</v>
      </c>
      <c r="AM251" s="38">
        <f t="shared" si="75"/>
        <v>-1.490108685078595E-3</v>
      </c>
      <c r="AN251" s="38">
        <f t="shared" si="75"/>
        <v>-1.7548427271973921E-5</v>
      </c>
      <c r="AO251" s="38">
        <f t="shared" si="75"/>
        <v>-4.364090419216593E-4</v>
      </c>
      <c r="AP251" s="38">
        <f t="shared" si="75"/>
        <v>-1.763747293131923E-3</v>
      </c>
      <c r="AQ251" s="38">
        <f t="shared" si="75"/>
        <v>-3.2964791318185189E-3</v>
      </c>
      <c r="AR251" s="38">
        <f t="shared" si="75"/>
        <v>-1.224396140111605E-3</v>
      </c>
      <c r="AS251" s="38">
        <f t="shared" si="75"/>
        <v>1.8314540177837291E-3</v>
      </c>
      <c r="AT251" s="38">
        <f t="shared" si="75"/>
        <v>1.4274260184743429E-5</v>
      </c>
      <c r="AU251" s="38">
        <f t="shared" si="75"/>
        <v>1.3376118887729129E-2</v>
      </c>
      <c r="AV251" s="38">
        <f t="shared" si="75"/>
        <v>-7.8231251045606637E-4</v>
      </c>
    </row>
    <row r="252" spans="1:48" x14ac:dyDescent="0.35">
      <c r="A252" s="2">
        <v>41203</v>
      </c>
      <c r="B252" s="1">
        <v>1.226177130044848E-2</v>
      </c>
      <c r="C252" s="1">
        <v>6.9090674601346436E-4</v>
      </c>
      <c r="D252" s="1">
        <v>-5.5090951396774557E-4</v>
      </c>
      <c r="E252" s="1">
        <v>-1.521021852140314E-3</v>
      </c>
      <c r="F252" s="1">
        <v>1.2009456135955471E-2</v>
      </c>
      <c r="G252" s="1">
        <v>2.065240872759055E-3</v>
      </c>
      <c r="H252" s="1">
        <v>-1.179597072511029E-3</v>
      </c>
      <c r="I252" s="1">
        <v>7.9879145946115671E-4</v>
      </c>
      <c r="J252" s="16">
        <f>HLOOKUP($J$2,'Weekly Returns (strats)'!$D$1:$F$751,'Weekly Returns (strats)'!$A251,FALSE)</f>
        <v>-2.2136962425488571E-3</v>
      </c>
      <c r="K252" s="1">
        <f>SUMPRODUCT(B252:J252,'Weekly Analysis'!$C$47:$K$47)</f>
        <v>1.3181231998924401E-2</v>
      </c>
      <c r="L252" s="1">
        <f t="array" ref="L252">SUMPRODUCT(C252:J252,'Weekly Analysis'!$D$48:$K$48)</f>
        <v>1.707569868598138E-3</v>
      </c>
      <c r="N252" s="16">
        <f t="shared" si="60"/>
        <v>1.1122132414168713</v>
      </c>
      <c r="O252" s="11">
        <f>(N251-MAX(N$3:$N251))/MAX(N$3:$N251)</f>
        <v>-2.9784072857593141E-2</v>
      </c>
      <c r="P252" s="11">
        <f t="shared" si="63"/>
        <v>-9.8781315821266924E-3</v>
      </c>
      <c r="Q252" s="11">
        <f t="shared" si="67"/>
        <v>7.9005887433022171E-2</v>
      </c>
      <c r="S252" s="1">
        <f t="shared" si="61"/>
        <v>1.2997243635030884</v>
      </c>
      <c r="T252" s="11">
        <f>(S251-MAX($S$3:$S251))/MAX(S$3:$S251)</f>
        <v>-1.7407220732188044E-2</v>
      </c>
      <c r="U252" s="38">
        <f t="shared" si="64"/>
        <v>-2.1718644982701152E-3</v>
      </c>
      <c r="V252" s="11">
        <f t="shared" si="62"/>
        <v>-1.0284682741246165E-3</v>
      </c>
      <c r="W252" s="28"/>
      <c r="X252" s="36">
        <v>43401</v>
      </c>
      <c r="Y252" s="38">
        <f t="shared" si="74"/>
        <v>-3.8254086797776088E-2</v>
      </c>
      <c r="Z252" s="38">
        <f t="shared" si="74"/>
        <v>-3.799865139502812E-3</v>
      </c>
      <c r="AA252" s="38">
        <f t="shared" si="74"/>
        <v>2.294282825653415E-2</v>
      </c>
      <c r="AB252" s="38">
        <f t="shared" si="74"/>
        <v>2.8145522777025529E-3</v>
      </c>
      <c r="AC252" s="38">
        <f t="shared" si="74"/>
        <v>7.9396655503279913E-4</v>
      </c>
      <c r="AD252" s="38">
        <f t="shared" si="74"/>
        <v>6.074972648227428E-3</v>
      </c>
      <c r="AE252" s="38">
        <f t="shared" si="74"/>
        <v>-1.043987836556814E-2</v>
      </c>
      <c r="AF252" s="38">
        <f t="shared" si="74"/>
        <v>-1.111253837596804E-3</v>
      </c>
      <c r="AG252" s="38">
        <f t="shared" si="74"/>
        <v>-1.1747022752983669E-3</v>
      </c>
      <c r="AH252" s="38">
        <f t="shared" si="74"/>
        <v>-3.5926887790430725E-2</v>
      </c>
      <c r="AI252" s="38">
        <f t="shared" si="74"/>
        <v>4.3219410136413772E-3</v>
      </c>
      <c r="AJ252" s="28"/>
      <c r="AK252" s="36">
        <v>42617</v>
      </c>
      <c r="AL252" s="38">
        <f t="shared" si="75"/>
        <v>4.6468876065974829E-3</v>
      </c>
      <c r="AM252" s="38">
        <f t="shared" si="75"/>
        <v>-1.196624609211661E-3</v>
      </c>
      <c r="AN252" s="38">
        <f t="shared" si="75"/>
        <v>-4.8341885790298411E-4</v>
      </c>
      <c r="AO252" s="38">
        <f t="shared" si="75"/>
        <v>-1.6149994506279299E-3</v>
      </c>
      <c r="AP252" s="38">
        <f t="shared" si="75"/>
        <v>2.7954729456236731E-5</v>
      </c>
      <c r="AQ252" s="38">
        <f t="shared" si="75"/>
        <v>5.2542999055860129E-4</v>
      </c>
      <c r="AR252" s="38">
        <f t="shared" si="75"/>
        <v>5.4881161900066644E-4</v>
      </c>
      <c r="AS252" s="38">
        <f t="shared" si="75"/>
        <v>1.8974833039016039E-3</v>
      </c>
      <c r="AT252" s="38">
        <f t="shared" si="75"/>
        <v>1.059994109466889E-3</v>
      </c>
      <c r="AU252" s="38">
        <f t="shared" si="75"/>
        <v>4.6239776336114632E-3</v>
      </c>
      <c r="AV252" s="38">
        <f t="shared" si="75"/>
        <v>-4.2547092688323973E-5</v>
      </c>
    </row>
    <row r="253" spans="1:48" x14ac:dyDescent="0.35">
      <c r="A253" s="2">
        <v>41210</v>
      </c>
      <c r="B253" s="1">
        <v>-1.633557139890629E-2</v>
      </c>
      <c r="C253" s="1">
        <v>-1.522013968160429E-3</v>
      </c>
      <c r="D253" s="1">
        <v>1.1058500494722789E-3</v>
      </c>
      <c r="E253" s="1">
        <v>3.8723542860568121E-3</v>
      </c>
      <c r="F253" s="1">
        <v>-6.4865488001595636E-3</v>
      </c>
      <c r="G253" s="1">
        <v>-3.6908005932877459E-3</v>
      </c>
      <c r="H253" s="1">
        <v>3.4141691441740289E-3</v>
      </c>
      <c r="I253" s="1">
        <v>5.6160620728529231E-3</v>
      </c>
      <c r="J253" s="16">
        <f>HLOOKUP($J$2,'Weekly Returns (strats)'!$D$1:$F$751,'Weekly Returns (strats)'!$A252,FALSE)</f>
        <v>2.4988477605523141E-3</v>
      </c>
      <c r="K253" s="1">
        <f>SUMPRODUCT(B253:J253,'Weekly Analysis'!$C$47:$K$47)</f>
        <v>-1.6237545881563061E-2</v>
      </c>
      <c r="L253" s="1">
        <f t="array" ref="L253">SUMPRODUCT(C253:J253,'Weekly Analysis'!$D$48:$K$48)</f>
        <v>1.8204738935171573E-4</v>
      </c>
      <c r="N253" s="16">
        <f t="shared" si="60"/>
        <v>1.0941536278792829</v>
      </c>
      <c r="O253" s="11">
        <f>(N252-MAX(N$3:$N252))/MAX(N$3:$N252)</f>
        <v>-1.6995431632877502E-2</v>
      </c>
      <c r="P253" s="11">
        <f t="shared" si="63"/>
        <v>-7.6940845231802113E-3</v>
      </c>
      <c r="Q253" s="11">
        <f t="shared" si="67"/>
        <v>4.8636095932326873E-2</v>
      </c>
      <c r="S253" s="1">
        <f t="shared" si="61"/>
        <v>1.2999609749303409</v>
      </c>
      <c r="T253" s="11">
        <f>(S252-MAX($S$3:$S252))/MAX(S$3:$S252)</f>
        <v>-1.5729374909208185E-2</v>
      </c>
      <c r="U253" s="38">
        <f t="shared" si="64"/>
        <v>9.6712980497315471E-4</v>
      </c>
      <c r="V253" s="11">
        <f t="shared" si="62"/>
        <v>2.6374189617586197E-3</v>
      </c>
      <c r="W253" s="28"/>
      <c r="X253" s="36">
        <v>43422</v>
      </c>
      <c r="Y253" s="38">
        <f t="shared" ref="Y253:AI262" si="76">VLOOKUP($X253,$A$3:$L$751,Y$1,FALSE)</f>
        <v>-1.1888488463609679E-2</v>
      </c>
      <c r="Z253" s="38">
        <f t="shared" si="76"/>
        <v>1.362738033233724E-3</v>
      </c>
      <c r="AA253" s="38">
        <f t="shared" si="76"/>
        <v>-3.2141182359285431E-4</v>
      </c>
      <c r="AB253" s="38">
        <f t="shared" si="76"/>
        <v>2.2891867143928209E-3</v>
      </c>
      <c r="AC253" s="38">
        <f t="shared" si="76"/>
        <v>-2.7711434758185248E-4</v>
      </c>
      <c r="AD253" s="38">
        <f t="shared" si="76"/>
        <v>3.4306942891260128E-3</v>
      </c>
      <c r="AE253" s="38">
        <f t="shared" si="76"/>
        <v>-7.29941149955049E-3</v>
      </c>
      <c r="AF253" s="38">
        <f t="shared" si="76"/>
        <v>1.3437968513669849E-3</v>
      </c>
      <c r="AG253" s="38">
        <f t="shared" si="76"/>
        <v>-1.801353984735909E-3</v>
      </c>
      <c r="AH253" s="38">
        <f t="shared" si="76"/>
        <v>-1.1502180241010369E-2</v>
      </c>
      <c r="AI253" s="38">
        <f t="shared" si="76"/>
        <v>7.1742955625586353E-4</v>
      </c>
      <c r="AJ253" s="28"/>
      <c r="AK253" s="36">
        <v>42638</v>
      </c>
      <c r="AL253" s="38">
        <f t="shared" ref="AL253:AV262" si="77">VLOOKUP($AK253,$A$3:$L$751,AL$1,FALSE)</f>
        <v>2.1646594684385571E-2</v>
      </c>
      <c r="AM253" s="38">
        <f t="shared" si="77"/>
        <v>-4.9699247284331616E-3</v>
      </c>
      <c r="AN253" s="38">
        <f t="shared" si="77"/>
        <v>-5.1365719096509999E-3</v>
      </c>
      <c r="AO253" s="38">
        <f t="shared" si="77"/>
        <v>-4.5157454849160672E-3</v>
      </c>
      <c r="AP253" s="38">
        <f t="shared" si="77"/>
        <v>5.0439072870608007E-3</v>
      </c>
      <c r="AQ253" s="38">
        <f t="shared" si="77"/>
        <v>-4.936524522186625E-4</v>
      </c>
      <c r="AR253" s="38">
        <f t="shared" si="77"/>
        <v>-4.7403265201195749E-4</v>
      </c>
      <c r="AS253" s="38">
        <f t="shared" si="77"/>
        <v>5.6144699604199211E-4</v>
      </c>
      <c r="AT253" s="38">
        <f t="shared" si="77"/>
        <v>-3.2611528428120322E-3</v>
      </c>
      <c r="AU253" s="38">
        <f t="shared" si="77"/>
        <v>2.0681689464851882E-2</v>
      </c>
      <c r="AV253" s="38">
        <f t="shared" si="77"/>
        <v>-1.7919668362768358E-3</v>
      </c>
    </row>
    <row r="254" spans="1:48" x14ac:dyDescent="0.35">
      <c r="A254" s="2">
        <v>41217</v>
      </c>
      <c r="B254" s="1">
        <v>5.6294419815634544E-3</v>
      </c>
      <c r="C254" s="1">
        <v>-8.1390012333992789E-3</v>
      </c>
      <c r="D254" s="1">
        <v>-2.2203716749998881E-3</v>
      </c>
      <c r="E254" s="1">
        <v>3.9988476094010572E-4</v>
      </c>
      <c r="F254" s="1">
        <v>2.8953119408915099E-3</v>
      </c>
      <c r="G254" s="1">
        <v>2.934150394682256E-3</v>
      </c>
      <c r="H254" s="1">
        <v>5.1742110475359038E-3</v>
      </c>
      <c r="I254" s="1">
        <v>2.9357815078785432E-3</v>
      </c>
      <c r="J254" s="16">
        <f>HLOOKUP($J$2,'Weekly Returns (strats)'!$D$1:$F$751,'Weekly Returns (strats)'!$A253,FALSE)</f>
        <v>-3.2019777592060539E-3</v>
      </c>
      <c r="K254" s="1">
        <f>SUMPRODUCT(B254:J254,'Weekly Analysis'!$C$47:$K$47)</f>
        <v>5.4712286476807015E-3</v>
      </c>
      <c r="L254" s="1">
        <f t="array" ref="L254">SUMPRODUCT(C254:J254,'Weekly Analysis'!$D$48:$K$48)</f>
        <v>-2.9382476292511082E-4</v>
      </c>
      <c r="N254" s="16">
        <f t="shared" si="60"/>
        <v>1.1001399925530999</v>
      </c>
      <c r="O254" s="11">
        <f>(N253-MAX(N$3:$N253))/MAX(N$3:$N253)</f>
        <v>-3.2957013413524673E-2</v>
      </c>
      <c r="P254" s="11">
        <f t="shared" si="63"/>
        <v>-1.9196005287589468E-2</v>
      </c>
      <c r="Q254" s="11">
        <f t="shared" si="67"/>
        <v>4.4843921548533894E-2</v>
      </c>
      <c r="S254" s="1">
        <f t="shared" si="61"/>
        <v>1.29957901420507</v>
      </c>
      <c r="T254" s="11">
        <f>(S253-MAX($S$3:$S253))/MAX(S$3:$S253)</f>
        <v>-1.5550191011494862E-2</v>
      </c>
      <c r="U254" s="38">
        <f t="shared" si="64"/>
        <v>-6.6580093719792455E-4</v>
      </c>
      <c r="V254" s="11">
        <f t="shared" si="62"/>
        <v>1.0050411670754489E-3</v>
      </c>
      <c r="W254" s="28"/>
      <c r="X254" s="36">
        <v>43429</v>
      </c>
      <c r="Y254" s="38">
        <f t="shared" si="76"/>
        <v>-2.649450825857291E-2</v>
      </c>
      <c r="Z254" s="38">
        <f t="shared" si="76"/>
        <v>-8.3374896093099116E-3</v>
      </c>
      <c r="AA254" s="38">
        <f t="shared" si="76"/>
        <v>8.6670964683577289E-4</v>
      </c>
      <c r="AB254" s="38">
        <f t="shared" si="76"/>
        <v>5.782567169137387E-3</v>
      </c>
      <c r="AC254" s="38">
        <f t="shared" si="76"/>
        <v>2.09937235594756E-3</v>
      </c>
      <c r="AD254" s="38">
        <f t="shared" si="76"/>
        <v>9.4446543256632154E-5</v>
      </c>
      <c r="AE254" s="38">
        <f t="shared" si="76"/>
        <v>1.431121877852215E-3</v>
      </c>
      <c r="AF254" s="38">
        <f t="shared" si="76"/>
        <v>2.1100200655552741E-3</v>
      </c>
      <c r="AG254" s="38">
        <f t="shared" si="76"/>
        <v>-1.454632885779739E-3</v>
      </c>
      <c r="AH254" s="38">
        <f t="shared" si="76"/>
        <v>-2.6305064596287914E-2</v>
      </c>
      <c r="AI254" s="38">
        <f t="shared" si="76"/>
        <v>3.5182394424354893E-4</v>
      </c>
      <c r="AJ254" s="28"/>
      <c r="AK254" s="36">
        <v>42666</v>
      </c>
      <c r="AL254" s="38">
        <f t="shared" si="77"/>
        <v>5.8570465972114238E-3</v>
      </c>
      <c r="AM254" s="38">
        <f t="shared" si="77"/>
        <v>-6.0577934673152756E-3</v>
      </c>
      <c r="AN254" s="38">
        <f t="shared" si="77"/>
        <v>-1.293916550998031E-3</v>
      </c>
      <c r="AO254" s="38">
        <f t="shared" si="77"/>
        <v>-3.2274328953291191E-3</v>
      </c>
      <c r="AP254" s="38">
        <f t="shared" si="77"/>
        <v>4.0734005288137424E-3</v>
      </c>
      <c r="AQ254" s="38">
        <f t="shared" si="77"/>
        <v>1.125395325912937E-3</v>
      </c>
      <c r="AR254" s="38">
        <f t="shared" si="77"/>
        <v>5.6992547128453808E-4</v>
      </c>
      <c r="AS254" s="38">
        <f t="shared" si="77"/>
        <v>2.110240268781816E-3</v>
      </c>
      <c r="AT254" s="38">
        <f t="shared" si="77"/>
        <v>2.2804613125115841E-4</v>
      </c>
      <c r="AU254" s="38">
        <f t="shared" si="77"/>
        <v>5.6003480207162913E-3</v>
      </c>
      <c r="AV254" s="38">
        <f t="shared" si="77"/>
        <v>-4.7672592777667488E-4</v>
      </c>
    </row>
    <row r="255" spans="1:48" x14ac:dyDescent="0.35">
      <c r="A255" s="2">
        <v>41224</v>
      </c>
      <c r="B255" s="1">
        <v>-2.092225876425724E-2</v>
      </c>
      <c r="C255" s="1">
        <v>-7.0025479772661825E-4</v>
      </c>
      <c r="D255" s="1">
        <v>8.9286708876490373E-4</v>
      </c>
      <c r="E255" s="1">
        <v>6.7550615094100763E-3</v>
      </c>
      <c r="F255" s="1">
        <v>-4.7529254352028146E-3</v>
      </c>
      <c r="G255" s="1">
        <v>2.226537216828639E-3</v>
      </c>
      <c r="H255" s="1">
        <v>4.1049824270478208E-3</v>
      </c>
      <c r="I255" s="1">
        <v>3.4151482543920419E-3</v>
      </c>
      <c r="J255" s="16">
        <f>HLOOKUP($J$2,'Weekly Returns (strats)'!$D$1:$F$751,'Weekly Returns (strats)'!$A254,FALSE)</f>
        <v>3.131916926668143E-3</v>
      </c>
      <c r="K255" s="1">
        <f>SUMPRODUCT(B255:J255,'Weekly Analysis'!$C$47:$K$47)</f>
        <v>-2.0102885327430049E-2</v>
      </c>
      <c r="L255" s="1">
        <f t="array" ref="L255">SUMPRODUCT(C255:J255,'Weekly Analysis'!$D$48:$K$48)</f>
        <v>1.5216935255362117E-3</v>
      </c>
      <c r="N255" s="16">
        <f t="shared" si="60"/>
        <v>1.0780240044386851</v>
      </c>
      <c r="O255" s="11">
        <f>(N254-MAX(N$3:$N254))/MAX(N$3:$N254)</f>
        <v>-2.7666100121773986E-2</v>
      </c>
      <c r="P255" s="11">
        <f t="shared" si="63"/>
        <v>-1.7963778645377348E-2</v>
      </c>
      <c r="Q255" s="11">
        <f t="shared" si="67"/>
        <v>6.4344194047227798E-3</v>
      </c>
      <c r="S255" s="1">
        <f t="shared" si="61"/>
        <v>1.3015565751769087</v>
      </c>
      <c r="T255" s="11">
        <f>(S254-MAX($S$3:$S254))/MAX(S$3:$S254)</f>
        <v>-1.5839446743232621E-2</v>
      </c>
      <c r="U255" s="38">
        <f t="shared" si="64"/>
        <v>3.119669506648215E-3</v>
      </c>
      <c r="V255" s="11">
        <f t="shared" si="62"/>
        <v>2.5760196798974011E-3</v>
      </c>
      <c r="W255" s="28"/>
      <c r="X255" s="36">
        <v>43443</v>
      </c>
      <c r="Y255" s="38">
        <f t="shared" si="76"/>
        <v>-3.4305960817007208E-2</v>
      </c>
      <c r="Z255" s="38">
        <f t="shared" si="76"/>
        <v>-3.6715814847899648E-3</v>
      </c>
      <c r="AA255" s="38">
        <f t="shared" si="76"/>
        <v>2.5342093358119429E-3</v>
      </c>
      <c r="AB255" s="38">
        <f t="shared" si="76"/>
        <v>5.3017859741770756E-3</v>
      </c>
      <c r="AC255" s="38">
        <f t="shared" si="76"/>
        <v>-7.9848410222535301E-3</v>
      </c>
      <c r="AD255" s="38">
        <f t="shared" si="76"/>
        <v>3.6433147540051451E-3</v>
      </c>
      <c r="AE255" s="38">
        <f t="shared" si="76"/>
        <v>2.14921478700969E-3</v>
      </c>
      <c r="AF255" s="38">
        <f t="shared" si="76"/>
        <v>-7.9938459729218536E-3</v>
      </c>
      <c r="AG255" s="38">
        <f t="shared" si="76"/>
        <v>5.1405872438103906E-4</v>
      </c>
      <c r="AH255" s="38">
        <f t="shared" si="76"/>
        <v>-3.4824658741859145E-2</v>
      </c>
      <c r="AI255" s="38">
        <f t="shared" si="76"/>
        <v>-9.632961461536083E-4</v>
      </c>
      <c r="AJ255" s="28"/>
      <c r="AK255" s="36">
        <v>42687</v>
      </c>
      <c r="AL255" s="38">
        <f t="shared" si="77"/>
        <v>1.6274768824306559E-2</v>
      </c>
      <c r="AM255" s="38">
        <f t="shared" si="77"/>
        <v>-2.1164952373216028E-3</v>
      </c>
      <c r="AN255" s="38">
        <f t="shared" si="77"/>
        <v>-1.160482237813714E-2</v>
      </c>
      <c r="AO255" s="38">
        <f t="shared" si="77"/>
        <v>-6.2324880586899223E-3</v>
      </c>
      <c r="AP255" s="38">
        <f t="shared" si="77"/>
        <v>-2.1638733405998568E-2</v>
      </c>
      <c r="AQ255" s="38">
        <f t="shared" si="77"/>
        <v>3.1110595180843029E-2</v>
      </c>
      <c r="AR255" s="38">
        <f t="shared" si="77"/>
        <v>-3.6123325081413031E-3</v>
      </c>
      <c r="AS255" s="38">
        <f t="shared" si="77"/>
        <v>8.2580600826382966E-3</v>
      </c>
      <c r="AT255" s="38">
        <f t="shared" si="77"/>
        <v>-3.1154639175418049E-3</v>
      </c>
      <c r="AU255" s="38">
        <f t="shared" si="77"/>
        <v>1.569123770915222E-2</v>
      </c>
      <c r="AV255" s="38">
        <f t="shared" si="77"/>
        <v>-1.0837006424294889E-3</v>
      </c>
    </row>
    <row r="256" spans="1:48" x14ac:dyDescent="0.35">
      <c r="A256" s="2">
        <v>41231</v>
      </c>
      <c r="B256" s="1">
        <v>-1.7724413950829021E-2</v>
      </c>
      <c r="C256" s="1">
        <v>-1.19746863440412E-2</v>
      </c>
      <c r="D256" s="1">
        <v>-7.1913559901004565E-4</v>
      </c>
      <c r="E256" s="1">
        <v>5.5386930877201479E-3</v>
      </c>
      <c r="F256" s="1">
        <v>1.048727413962477E-2</v>
      </c>
      <c r="G256" s="1">
        <v>1.0849629304334749E-3</v>
      </c>
      <c r="H256" s="1">
        <v>2.2063011370654362E-3</v>
      </c>
      <c r="I256" s="1">
        <v>3.3189911487880859E-3</v>
      </c>
      <c r="J256" s="16">
        <f>HLOOKUP($J$2,'Weekly Returns (strats)'!$D$1:$F$751,'Weekly Returns (strats)'!$A255,FALSE)</f>
        <v>-1.0288095445193379E-3</v>
      </c>
      <c r="K256" s="1">
        <f>SUMPRODUCT(B256:J256,'Weekly Analysis'!$C$47:$K$47)</f>
        <v>-1.7140299645000603E-2</v>
      </c>
      <c r="L256" s="1">
        <f t="array" ref="L256">SUMPRODUCT(C256:J256,'Weekly Analysis'!$D$48:$K$48)</f>
        <v>1.0847837108242013E-3</v>
      </c>
      <c r="N256" s="16">
        <f t="shared" si="60"/>
        <v>1.0595463499781026</v>
      </c>
      <c r="O256" s="11">
        <f>(N255-MAX(N$3:$N255))/MAX(N$3:$N255)</f>
        <v>-4.7212817010998928E-2</v>
      </c>
      <c r="P256" s="11">
        <f t="shared" si="63"/>
        <v>-4.7353231806227414E-2</v>
      </c>
      <c r="Q256" s="11">
        <f t="shared" si="67"/>
        <v>-1.8598376343257117E-2</v>
      </c>
      <c r="S256" s="1">
        <f t="shared" si="61"/>
        <v>1.3029684825483767</v>
      </c>
      <c r="T256" s="11">
        <f>(S255-MAX($S$3:$S255))/MAX(S$3:$S255)</f>
        <v>-1.4341856001253612E-2</v>
      </c>
      <c r="U256" s="38">
        <f t="shared" si="64"/>
        <v>2.4960054119049779E-3</v>
      </c>
      <c r="V256" s="11">
        <f t="shared" si="62"/>
        <v>3.0762542114364244E-3</v>
      </c>
      <c r="W256" s="28"/>
      <c r="X256" s="36">
        <v>43450</v>
      </c>
      <c r="Y256" s="38">
        <f t="shared" si="76"/>
        <v>-1.113653040963436E-2</v>
      </c>
      <c r="Z256" s="38">
        <f t="shared" si="76"/>
        <v>-5.7342480824321704E-3</v>
      </c>
      <c r="AA256" s="38">
        <f t="shared" si="76"/>
        <v>-8.8536897683899596E-4</v>
      </c>
      <c r="AB256" s="38">
        <f t="shared" si="76"/>
        <v>6.1527961614824536E-3</v>
      </c>
      <c r="AC256" s="38">
        <f t="shared" si="76"/>
        <v>-3.9449949512290524E-3</v>
      </c>
      <c r="AD256" s="38">
        <f t="shared" si="76"/>
        <v>5.1198400874994388E-3</v>
      </c>
      <c r="AE256" s="38">
        <f t="shared" si="76"/>
        <v>1.478270452119901E-3</v>
      </c>
      <c r="AF256" s="38">
        <f t="shared" si="76"/>
        <v>1.632701855874386E-3</v>
      </c>
      <c r="AG256" s="38">
        <f t="shared" si="76"/>
        <v>4.6840430639727426E-3</v>
      </c>
      <c r="AH256" s="38">
        <f t="shared" si="76"/>
        <v>-1.0764917102314156E-2</v>
      </c>
      <c r="AI256" s="38">
        <f t="shared" si="76"/>
        <v>6.901389993089511E-4</v>
      </c>
      <c r="AJ256" s="28"/>
      <c r="AK256" s="36">
        <v>42694</v>
      </c>
      <c r="AL256" s="38">
        <f t="shared" si="77"/>
        <v>1.5598190609900089E-4</v>
      </c>
      <c r="AM256" s="38">
        <f t="shared" si="77"/>
        <v>-9.3838857201000714E-4</v>
      </c>
      <c r="AN256" s="38">
        <f t="shared" si="77"/>
        <v>-5.922874540199019E-4</v>
      </c>
      <c r="AO256" s="38">
        <f t="shared" si="77"/>
        <v>-2.3145605748511322E-3</v>
      </c>
      <c r="AP256" s="38">
        <f t="shared" si="77"/>
        <v>6.8959527469199759E-3</v>
      </c>
      <c r="AQ256" s="38">
        <f t="shared" si="77"/>
        <v>2.7502131013079629E-3</v>
      </c>
      <c r="AR256" s="38">
        <f t="shared" si="77"/>
        <v>1.9533023873834492E-3</v>
      </c>
      <c r="AS256" s="38">
        <f t="shared" si="77"/>
        <v>9.67274064607615E-4</v>
      </c>
      <c r="AT256" s="38">
        <f t="shared" si="77"/>
        <v>8.7817474154983088E-4</v>
      </c>
      <c r="AU256" s="38">
        <f t="shared" si="77"/>
        <v>7.3656224579671736E-4</v>
      </c>
      <c r="AV256" s="38">
        <f t="shared" si="77"/>
        <v>1.0782206308671877E-3</v>
      </c>
    </row>
    <row r="257" spans="1:48" x14ac:dyDescent="0.35">
      <c r="A257" s="2">
        <v>41238</v>
      </c>
      <c r="B257" s="1">
        <v>3.9580908032595952E-2</v>
      </c>
      <c r="C257" s="1">
        <v>-1.688363992028874E-3</v>
      </c>
      <c r="D257" s="1">
        <v>-3.144198781901308E-3</v>
      </c>
      <c r="E257" s="1">
        <v>-8.8906031088838988E-3</v>
      </c>
      <c r="F257" s="1">
        <v>8.3881114295899176E-3</v>
      </c>
      <c r="G257" s="1">
        <v>-1.9955444309688319E-3</v>
      </c>
      <c r="H257" s="1">
        <v>-3.7616432544835821E-3</v>
      </c>
      <c r="I257" s="1">
        <v>-1.010847673875714E-4</v>
      </c>
      <c r="J257" s="16">
        <f>HLOOKUP($J$2,'Weekly Returns (strats)'!$D$1:$F$751,'Weekly Returns (strats)'!$A256,FALSE)</f>
        <v>-8.9836374750932313E-3</v>
      </c>
      <c r="K257" s="1">
        <f>SUMPRODUCT(B257:J257,'Weekly Analysis'!$C$47:$K$47)</f>
        <v>3.853091088657877E-2</v>
      </c>
      <c r="L257" s="1">
        <f t="array" ref="L257">SUMPRODUCT(C257:J257,'Weekly Analysis'!$D$48:$K$48)</f>
        <v>-1.9499946997462009E-3</v>
      </c>
      <c r="N257" s="16">
        <f t="shared" si="60"/>
        <v>1.1003716359693088</v>
      </c>
      <c r="O257" s="11">
        <f>(N256-MAX(N$3:$N256))/MAX(N$3:$N256)</f>
        <v>-6.3543874825346375E-2</v>
      </c>
      <c r="P257" s="11">
        <f t="shared" si="63"/>
        <v>5.6829387862815661E-3</v>
      </c>
      <c r="Q257" s="11">
        <f t="shared" si="67"/>
        <v>2.2134576532042205E-2</v>
      </c>
      <c r="S257" s="1">
        <f t="shared" si="61"/>
        <v>1.300427700913471</v>
      </c>
      <c r="T257" s="11">
        <f>(S256-MAX($S$3:$S256))/MAX(S$3:$S256)</f>
        <v>-1.3272630102202582E-2</v>
      </c>
      <c r="U257" s="38">
        <f t="shared" si="64"/>
        <v>3.5903076486976104E-4</v>
      </c>
      <c r="V257" s="11">
        <f t="shared" si="62"/>
        <v>3.3268258226248903E-4</v>
      </c>
      <c r="W257" s="28"/>
      <c r="X257" s="36">
        <v>43457</v>
      </c>
      <c r="Y257" s="38">
        <f t="shared" si="76"/>
        <v>-5.050416866733598E-2</v>
      </c>
      <c r="Z257" s="38">
        <f t="shared" si="76"/>
        <v>-2.2766301419076651E-2</v>
      </c>
      <c r="AA257" s="38">
        <f t="shared" si="76"/>
        <v>1.338945304781048E-2</v>
      </c>
      <c r="AB257" s="38">
        <f t="shared" si="76"/>
        <v>1.7841909988797418E-2</v>
      </c>
      <c r="AC257" s="38">
        <f t="shared" si="76"/>
        <v>8.4508694397585917E-4</v>
      </c>
      <c r="AD257" s="38">
        <f t="shared" si="76"/>
        <v>-4.3151565182314444E-3</v>
      </c>
      <c r="AE257" s="38">
        <f t="shared" si="76"/>
        <v>-6.0138201555337556E-3</v>
      </c>
      <c r="AF257" s="38">
        <f t="shared" si="76"/>
        <v>1.456495592998541E-3</v>
      </c>
      <c r="AG257" s="38">
        <f t="shared" si="76"/>
        <v>6.0534510648346807E-3</v>
      </c>
      <c r="AH257" s="38">
        <f t="shared" si="76"/>
        <v>-4.9633236252585151E-2</v>
      </c>
      <c r="AI257" s="38">
        <f t="shared" si="76"/>
        <v>1.6174459131086749E-3</v>
      </c>
      <c r="AJ257" s="28"/>
      <c r="AK257" s="36">
        <v>42701</v>
      </c>
      <c r="AL257" s="38">
        <f t="shared" si="77"/>
        <v>1.3932210438760469E-2</v>
      </c>
      <c r="AM257" s="38">
        <f t="shared" si="77"/>
        <v>1.8445904273678431E-3</v>
      </c>
      <c r="AN257" s="38">
        <f t="shared" si="77"/>
        <v>-6.7286437540503563E-5</v>
      </c>
      <c r="AO257" s="38">
        <f t="shared" si="77"/>
        <v>-2.1719313099526349E-3</v>
      </c>
      <c r="AP257" s="38">
        <f t="shared" si="77"/>
        <v>4.1885879562644996E-3</v>
      </c>
      <c r="AQ257" s="38">
        <f t="shared" si="77"/>
        <v>-1.788349265413602E-3</v>
      </c>
      <c r="AR257" s="38">
        <f t="shared" si="77"/>
        <v>-4.6998958200095142E-4</v>
      </c>
      <c r="AS257" s="38">
        <f t="shared" si="77"/>
        <v>1.8129813892420191E-4</v>
      </c>
      <c r="AT257" s="38">
        <f t="shared" si="77"/>
        <v>1.8065330937218069E-3</v>
      </c>
      <c r="AU257" s="38">
        <f t="shared" si="77"/>
        <v>1.4159584058116263E-2</v>
      </c>
      <c r="AV257" s="38">
        <f t="shared" si="77"/>
        <v>4.2226529308933471E-4</v>
      </c>
    </row>
    <row r="258" spans="1:48" x14ac:dyDescent="0.35">
      <c r="A258" s="2">
        <v>41245</v>
      </c>
      <c r="B258" s="1">
        <v>8.8885778275475946E-3</v>
      </c>
      <c r="C258" s="1">
        <v>2.7767852371418661E-4</v>
      </c>
      <c r="D258" s="1">
        <v>-2.4235986314413699E-4</v>
      </c>
      <c r="E258" s="1">
        <v>-1.3919776866071489E-3</v>
      </c>
      <c r="F258" s="1">
        <v>1.0048603511250221E-2</v>
      </c>
      <c r="G258" s="1">
        <v>2.2204460492503131E-16</v>
      </c>
      <c r="H258" s="1">
        <v>-2.908189575069553E-3</v>
      </c>
      <c r="I258" s="1">
        <v>3.2921053960754949E-3</v>
      </c>
      <c r="J258" s="16">
        <f>HLOOKUP($J$2,'Weekly Returns (strats)'!$D$1:$F$751,'Weekly Returns (strats)'!$A257,FALSE)</f>
        <v>-1.885156993585269E-3</v>
      </c>
      <c r="K258" s="1">
        <f>SUMPRODUCT(B258:J258,'Weekly Analysis'!$C$47:$K$47)</f>
        <v>9.67733429100473E-3</v>
      </c>
      <c r="L258" s="1">
        <f t="array" ref="L258">SUMPRODUCT(C258:J258,'Weekly Analysis'!$D$48:$K$48)</f>
        <v>1.4648334321346827E-3</v>
      </c>
      <c r="N258" s="16">
        <f t="shared" si="60"/>
        <v>1.1110203001349237</v>
      </c>
      <c r="O258" s="11">
        <f>(N257-MAX(N$3:$N257))/MAX(N$3:$N257)</f>
        <v>-2.7461367317050869E-2</v>
      </c>
      <c r="P258" s="11">
        <f t="shared" si="63"/>
        <v>9.8899300593315864E-3</v>
      </c>
      <c r="Q258" s="11">
        <f t="shared" si="67"/>
        <v>3.7708855487282866E-2</v>
      </c>
      <c r="S258" s="1">
        <f t="shared" si="61"/>
        <v>1.3023326108858433</v>
      </c>
      <c r="T258" s="11">
        <f>(S257-MAX($S$3:$S257))/MAX(S$3:$S257)</f>
        <v>-1.5196743243597788E-2</v>
      </c>
      <c r="U258" s="38">
        <f t="shared" si="64"/>
        <v>2.1188374471079463E-3</v>
      </c>
      <c r="V258" s="11">
        <f t="shared" si="62"/>
        <v>1.313656229973148E-5</v>
      </c>
      <c r="W258" s="28"/>
      <c r="X258" s="36">
        <v>43506</v>
      </c>
      <c r="Y258" s="38">
        <f t="shared" si="76"/>
        <v>-5.2754008473873126E-3</v>
      </c>
      <c r="Z258" s="38">
        <f t="shared" si="76"/>
        <v>-3.630436751079102E-3</v>
      </c>
      <c r="AA258" s="38">
        <f t="shared" si="76"/>
        <v>-1.7053570069675011E-4</v>
      </c>
      <c r="AB258" s="38">
        <f t="shared" si="76"/>
        <v>-3.0368082098541921E-4</v>
      </c>
      <c r="AC258" s="38">
        <f t="shared" si="76"/>
        <v>-4.058334541436592E-3</v>
      </c>
      <c r="AD258" s="38">
        <f t="shared" si="76"/>
        <v>9.3214556846477059E-4</v>
      </c>
      <c r="AE258" s="38">
        <f t="shared" si="76"/>
        <v>4.7556603614307141E-4</v>
      </c>
      <c r="AF258" s="38">
        <f t="shared" si="76"/>
        <v>-1.7707696018446351E-3</v>
      </c>
      <c r="AG258" s="38">
        <f t="shared" si="76"/>
        <v>2.5917768635341791E-3</v>
      </c>
      <c r="AH258" s="38">
        <f t="shared" si="76"/>
        <v>-5.8622828344603185E-3</v>
      </c>
      <c r="AI258" s="38">
        <f t="shared" si="76"/>
        <v>-1.0899236902784369E-3</v>
      </c>
      <c r="AJ258" s="28"/>
      <c r="AK258" s="36">
        <v>42715</v>
      </c>
      <c r="AL258" s="38">
        <f t="shared" si="77"/>
        <v>3.0077903317339949E-2</v>
      </c>
      <c r="AM258" s="38">
        <f t="shared" si="77"/>
        <v>2.356385850840415E-3</v>
      </c>
      <c r="AN258" s="38">
        <f t="shared" si="77"/>
        <v>-5.3519407199786873E-4</v>
      </c>
      <c r="AO258" s="38">
        <f t="shared" si="77"/>
        <v>-4.1914485312327674E-3</v>
      </c>
      <c r="AP258" s="38">
        <f t="shared" si="77"/>
        <v>4.1982089149251393E-3</v>
      </c>
      <c r="AQ258" s="38">
        <f t="shared" si="77"/>
        <v>3.8775526554024609E-3</v>
      </c>
      <c r="AR258" s="38">
        <f t="shared" si="77"/>
        <v>2.5243470225195801E-3</v>
      </c>
      <c r="AS258" s="38">
        <f t="shared" si="77"/>
        <v>-1.8559288746138321E-3</v>
      </c>
      <c r="AT258" s="38">
        <f t="shared" si="77"/>
        <v>1.711382715773313E-3</v>
      </c>
      <c r="AU258" s="38">
        <f t="shared" si="77"/>
        <v>3.0478099897250765E-2</v>
      </c>
      <c r="AV258" s="38">
        <f t="shared" si="77"/>
        <v>7.4322221983437594E-4</v>
      </c>
    </row>
    <row r="259" spans="1:48" x14ac:dyDescent="0.35">
      <c r="A259" s="2">
        <v>41252</v>
      </c>
      <c r="B259" s="1">
        <v>5.8966354491847284E-3</v>
      </c>
      <c r="C259" s="1">
        <v>-3.8612788941196912E-3</v>
      </c>
      <c r="D259" s="1">
        <v>1.2808643169259781E-4</v>
      </c>
      <c r="E259" s="1">
        <v>-1.8649629582545571E-4</v>
      </c>
      <c r="F259" s="1">
        <v>1.1256232948157001E-2</v>
      </c>
      <c r="G259" s="1">
        <v>7.4810173494102017E-3</v>
      </c>
      <c r="H259" s="1">
        <v>-1.6379278423046539E-3</v>
      </c>
      <c r="I259" s="1">
        <v>6.407244333860973E-3</v>
      </c>
      <c r="J259" s="16">
        <f>HLOOKUP($J$2,'Weekly Returns (strats)'!$D$1:$F$751,'Weekly Returns (strats)'!$A258,FALSE)</f>
        <v>2.0501896844977718E-3</v>
      </c>
      <c r="K259" s="1">
        <f>SUMPRODUCT(B259:J259,'Weekly Analysis'!$C$47:$K$47)</f>
        <v>7.5791308617056121E-3</v>
      </c>
      <c r="L259" s="1">
        <f t="array" ref="L259">SUMPRODUCT(C259:J259,'Weekly Analysis'!$D$48:$K$48)</f>
        <v>3.1246343375387854E-3</v>
      </c>
      <c r="N259" s="16">
        <f t="shared" si="60"/>
        <v>1.1194408683796577</v>
      </c>
      <c r="O259" s="11">
        <f>(N258-MAX(N$3:$N258))/MAX(N$3:$N258)</f>
        <v>-1.8049785857661156E-2</v>
      </c>
      <c r="P259" s="11">
        <f t="shared" si="63"/>
        <v>3.8419240917124009E-2</v>
      </c>
      <c r="Q259" s="11">
        <f t="shared" si="67"/>
        <v>1.9440944630295443E-2</v>
      </c>
      <c r="S259" s="1">
        <f t="shared" si="61"/>
        <v>1.3064019240807139</v>
      </c>
      <c r="T259" s="11">
        <f>(S258-MAX($S$3:$S258))/MAX(S$3:$S258)</f>
        <v>-1.3754170509025778E-2</v>
      </c>
      <c r="U259" s="38">
        <f t="shared" si="64"/>
        <v>3.7227339911418689E-3</v>
      </c>
      <c r="V259" s="11">
        <f t="shared" si="62"/>
        <v>3.528420572644908E-3</v>
      </c>
      <c r="W259" s="28"/>
      <c r="X259" s="36">
        <v>43534</v>
      </c>
      <c r="Y259" s="38">
        <f t="shared" si="76"/>
        <v>-2.0751903936817358E-2</v>
      </c>
      <c r="Z259" s="38">
        <f t="shared" si="76"/>
        <v>-2.7254650657585482E-3</v>
      </c>
      <c r="AA259" s="38">
        <f t="shared" si="76"/>
        <v>1.3779366251692739E-3</v>
      </c>
      <c r="AB259" s="38">
        <f t="shared" si="76"/>
        <v>3.057588090167096E-3</v>
      </c>
      <c r="AC259" s="38">
        <f t="shared" si="76"/>
        <v>-3.6932533021689969E-3</v>
      </c>
      <c r="AD259" s="38">
        <f t="shared" si="76"/>
        <v>1.07338677703539E-3</v>
      </c>
      <c r="AE259" s="38">
        <f t="shared" si="76"/>
        <v>-7.5888857369965645E-4</v>
      </c>
      <c r="AF259" s="38">
        <f t="shared" si="76"/>
        <v>-1.2369710600276249E-3</v>
      </c>
      <c r="AG259" s="38">
        <f t="shared" si="76"/>
        <v>2.703819727213785E-3</v>
      </c>
      <c r="AH259" s="38">
        <f t="shared" si="76"/>
        <v>-2.0801142864441135E-2</v>
      </c>
      <c r="AI259" s="38">
        <f t="shared" si="76"/>
        <v>-9.1443722729873342E-5</v>
      </c>
      <c r="AJ259" s="28"/>
      <c r="AK259" s="36">
        <v>42729</v>
      </c>
      <c r="AL259" s="38">
        <f t="shared" si="77"/>
        <v>7.5517293460203305E-4</v>
      </c>
      <c r="AM259" s="38">
        <f t="shared" si="77"/>
        <v>-2.0653835640015439E-3</v>
      </c>
      <c r="AN259" s="38">
        <f t="shared" si="77"/>
        <v>-8.3146733961314556E-5</v>
      </c>
      <c r="AO259" s="38">
        <f t="shared" si="77"/>
        <v>-5.8893574559848449E-4</v>
      </c>
      <c r="AP259" s="38">
        <f t="shared" si="77"/>
        <v>-1.073868474624745E-5</v>
      </c>
      <c r="AQ259" s="38">
        <f t="shared" si="77"/>
        <v>-3.371020434309258E-3</v>
      </c>
      <c r="AR259" s="38">
        <f t="shared" si="77"/>
        <v>-6.1373931236352597E-4</v>
      </c>
      <c r="AS259" s="38">
        <f t="shared" si="77"/>
        <v>1.5452854845190429E-3</v>
      </c>
      <c r="AT259" s="38">
        <f t="shared" si="77"/>
        <v>4.9553508767719023E-4</v>
      </c>
      <c r="AU259" s="38">
        <f t="shared" si="77"/>
        <v>4.0898880799892384E-4</v>
      </c>
      <c r="AV259" s="38">
        <f t="shared" si="77"/>
        <v>-6.4291337797720287E-4</v>
      </c>
    </row>
    <row r="260" spans="1:48" x14ac:dyDescent="0.35">
      <c r="A260" s="2">
        <v>41259</v>
      </c>
      <c r="B260" s="1">
        <v>5.8620689655171088E-3</v>
      </c>
      <c r="C260" s="1">
        <v>3.293652462877938E-3</v>
      </c>
      <c r="D260" s="1">
        <v>-1.572940608169926E-4</v>
      </c>
      <c r="E260" s="1">
        <v>-3.6839483977668669E-4</v>
      </c>
      <c r="F260" s="1">
        <v>2.414384032299067E-3</v>
      </c>
      <c r="G260" s="1">
        <v>7.0148423799132331E-4</v>
      </c>
      <c r="H260" s="1">
        <v>-5.1740572645120331E-4</v>
      </c>
      <c r="I260" s="1">
        <v>5.6681851370525838E-3</v>
      </c>
      <c r="J260" s="16">
        <f>HLOOKUP($J$2,'Weekly Returns (strats)'!$D$1:$F$751,'Weekly Returns (strats)'!$A259,FALSE)</f>
        <v>-1.513297238410982E-3</v>
      </c>
      <c r="K260" s="1">
        <f>SUMPRODUCT(B260:J260,'Weekly Analysis'!$C$47:$K$47)</f>
        <v>6.679506919640546E-3</v>
      </c>
      <c r="L260" s="1">
        <f t="array" ref="L260">SUMPRODUCT(C260:J260,'Weekly Analysis'!$D$48:$K$48)</f>
        <v>1.5180990576578132E-3</v>
      </c>
      <c r="N260" s="16">
        <f t="shared" ref="N260:N323" si="78">+(K260+1)*N259</f>
        <v>1.1269181814061282</v>
      </c>
      <c r="O260" s="11">
        <f>(N259-MAX(N$3:$N259))/MAX(N$3:$N259)</f>
        <v>-1.0607456684996526E-2</v>
      </c>
      <c r="P260" s="11">
        <f t="shared" si="63"/>
        <v>6.3585544350577949E-2</v>
      </c>
      <c r="Q260" s="11">
        <f t="shared" si="67"/>
        <v>-3.9988023456830613E-3</v>
      </c>
      <c r="S260" s="1">
        <f t="shared" ref="S260:S323" si="79">+(L260+1)*S259</f>
        <v>1.308385171610583</v>
      </c>
      <c r="T260" s="11">
        <f>(S259-MAX($S$3:$S259))/MAX(S$3:$S259)</f>
        <v>-1.0672512924943752E-2</v>
      </c>
      <c r="U260" s="38">
        <f t="shared" si="64"/>
        <v>4.1571911636819614E-3</v>
      </c>
      <c r="V260" s="11">
        <f t="shared" si="62"/>
        <v>4.0337965452192925E-3</v>
      </c>
      <c r="W260" s="28"/>
      <c r="X260" s="36">
        <v>43548</v>
      </c>
      <c r="Y260" s="38">
        <f t="shared" si="76"/>
        <v>-5.3225548263166056E-3</v>
      </c>
      <c r="Z260" s="38">
        <f t="shared" si="76"/>
        <v>6.3283383622756428E-3</v>
      </c>
      <c r="AA260" s="38">
        <f t="shared" si="76"/>
        <v>2.4033559958802631E-4</v>
      </c>
      <c r="AB260" s="38">
        <f t="shared" si="76"/>
        <v>1.573456112190508E-3</v>
      </c>
      <c r="AC260" s="38">
        <f t="shared" si="76"/>
        <v>-9.2282488072494059E-3</v>
      </c>
      <c r="AD260" s="38">
        <f t="shared" si="76"/>
        <v>1.912858660998884E-3</v>
      </c>
      <c r="AE260" s="38">
        <f t="shared" si="76"/>
        <v>3.5090590495969738E-3</v>
      </c>
      <c r="AF260" s="38">
        <f t="shared" si="76"/>
        <v>-4.1310917446341078E-3</v>
      </c>
      <c r="AG260" s="38">
        <f t="shared" si="76"/>
        <v>1.403392620623833E-3</v>
      </c>
      <c r="AH260" s="38">
        <f t="shared" si="76"/>
        <v>-5.4506553527952431E-3</v>
      </c>
      <c r="AI260" s="38">
        <f t="shared" si="76"/>
        <v>-2.379009777460408E-4</v>
      </c>
      <c r="AJ260" s="28"/>
      <c r="AK260" s="36">
        <v>42743</v>
      </c>
      <c r="AL260" s="38">
        <f t="shared" si="77"/>
        <v>1.8783361869271879E-2</v>
      </c>
      <c r="AM260" s="38">
        <f t="shared" si="77"/>
        <v>-5.3079958674187022E-3</v>
      </c>
      <c r="AN260" s="38">
        <f t="shared" si="77"/>
        <v>-8.588375802784376E-4</v>
      </c>
      <c r="AO260" s="38">
        <f t="shared" si="77"/>
        <v>-1.8634886772662671E-3</v>
      </c>
      <c r="AP260" s="38">
        <f t="shared" si="77"/>
        <v>-3.2289005344504958E-3</v>
      </c>
      <c r="AQ260" s="38">
        <f t="shared" si="77"/>
        <v>-1.7000225595411591E-3</v>
      </c>
      <c r="AR260" s="38">
        <f t="shared" si="77"/>
        <v>4.8556334985239152E-4</v>
      </c>
      <c r="AS260" s="38">
        <f t="shared" si="77"/>
        <v>1.6854543126276771E-3</v>
      </c>
      <c r="AT260" s="38">
        <f t="shared" si="77"/>
        <v>-3.4391975537304549E-3</v>
      </c>
      <c r="AU260" s="38">
        <f t="shared" si="77"/>
        <v>1.7776692004595019E-2</v>
      </c>
      <c r="AV260" s="38">
        <f t="shared" si="77"/>
        <v>-1.869529748685589E-3</v>
      </c>
    </row>
    <row r="261" spans="1:48" x14ac:dyDescent="0.35">
      <c r="A261" s="2">
        <v>41266</v>
      </c>
      <c r="B261" s="1">
        <v>1.0421666095303371E-2</v>
      </c>
      <c r="C261" s="1">
        <v>3.810064860196416E-3</v>
      </c>
      <c r="D261" s="1">
        <v>1.1115476302028251E-3</v>
      </c>
      <c r="E261" s="1">
        <v>-2.4838236808311098E-3</v>
      </c>
      <c r="F261" s="1">
        <v>-3.044104842136719E-3</v>
      </c>
      <c r="G261" s="1">
        <v>2.2226591552183539E-3</v>
      </c>
      <c r="H261" s="1">
        <v>3.603304946844244E-3</v>
      </c>
      <c r="I261" s="1">
        <v>6.7909260322673859E-4</v>
      </c>
      <c r="J261" s="16">
        <f>HLOOKUP($J$2,'Weekly Returns (strats)'!$D$1:$F$751,'Weekly Returns (strats)'!$A260,FALSE)</f>
        <v>-8.4158948095836017E-4</v>
      </c>
      <c r="K261" s="1">
        <f>SUMPRODUCT(B261:J261,'Weekly Analysis'!$C$47:$K$47)</f>
        <v>1.0656539489892531E-2</v>
      </c>
      <c r="L261" s="1">
        <f t="array" ref="L261">SUMPRODUCT(C261:J261,'Weekly Analysis'!$D$48:$K$48)</f>
        <v>4.3619344709415589E-4</v>
      </c>
      <c r="N261" s="16">
        <f t="shared" si="78"/>
        <v>1.1389272295081605</v>
      </c>
      <c r="O261" s="11">
        <f>(N260-MAX(N$3:$N260))/MAX(N$3:$N260)</f>
        <v>-3.9988023456830847E-3</v>
      </c>
      <c r="P261" s="11">
        <f t="shared" si="63"/>
        <v>3.5038701724520838E-2</v>
      </c>
      <c r="Q261" s="11">
        <f t="shared" si="67"/>
        <v>1.3903372554746163E-2</v>
      </c>
      <c r="S261" s="1">
        <f t="shared" si="79"/>
        <v>1.3089558806487147</v>
      </c>
      <c r="T261" s="11">
        <f>(S260-MAX($S$3:$S260))/MAX(S$3:$S260)</f>
        <v>-9.1706157991002669E-3</v>
      </c>
      <c r="U261" s="38">
        <f t="shared" si="64"/>
        <v>6.5579806776288052E-3</v>
      </c>
      <c r="V261" s="11">
        <f t="shared" ref="V261:V324" si="80">S261/S248-1</f>
        <v>4.9153824595735696E-3</v>
      </c>
      <c r="W261" s="28"/>
      <c r="X261" s="36">
        <v>43597</v>
      </c>
      <c r="Y261" s="38">
        <f t="shared" si="76"/>
        <v>-2.5320859749497489E-2</v>
      </c>
      <c r="Z261" s="38">
        <f t="shared" si="76"/>
        <v>-6.4530482415262602E-3</v>
      </c>
      <c r="AA261" s="38">
        <f t="shared" si="76"/>
        <v>-2.334059336978167E-3</v>
      </c>
      <c r="AB261" s="38">
        <f t="shared" si="76"/>
        <v>3.72340425531914E-3</v>
      </c>
      <c r="AC261" s="38">
        <f t="shared" si="76"/>
        <v>7.3770464965231212E-3</v>
      </c>
      <c r="AD261" s="38">
        <f t="shared" si="76"/>
        <v>-2.8958647052002018E-4</v>
      </c>
      <c r="AE261" s="38">
        <f t="shared" si="76"/>
        <v>1.6495199711543669E-3</v>
      </c>
      <c r="AF261" s="38">
        <f t="shared" si="76"/>
        <v>-1.199581431469232E-2</v>
      </c>
      <c r="AG261" s="38">
        <f t="shared" si="76"/>
        <v>-5.3417003525991769E-3</v>
      </c>
      <c r="AH261" s="38">
        <f t="shared" si="76"/>
        <v>-2.6306555336392104E-2</v>
      </c>
      <c r="AI261" s="38">
        <f t="shared" si="76"/>
        <v>-1.8305775185185778E-3</v>
      </c>
      <c r="AJ261" s="28"/>
      <c r="AK261" s="36">
        <v>42750</v>
      </c>
      <c r="AL261" s="38">
        <f t="shared" si="77"/>
        <v>4.4486184568237608E-3</v>
      </c>
      <c r="AM261" s="38">
        <f t="shared" si="77"/>
        <v>6.9357416589488352E-4</v>
      </c>
      <c r="AN261" s="38">
        <f t="shared" si="77"/>
        <v>-4.4858126114655228E-5</v>
      </c>
      <c r="AO261" s="38">
        <f t="shared" si="77"/>
        <v>-1.9001710153909721E-4</v>
      </c>
      <c r="AP261" s="38">
        <f t="shared" si="77"/>
        <v>5.1749850541281343E-3</v>
      </c>
      <c r="AQ261" s="38">
        <f t="shared" si="77"/>
        <v>-3.728663088656714E-3</v>
      </c>
      <c r="AR261" s="38">
        <f t="shared" si="77"/>
        <v>-5.4374101273790831E-4</v>
      </c>
      <c r="AS261" s="38">
        <f t="shared" si="77"/>
        <v>6.8863919284978259E-4</v>
      </c>
      <c r="AT261" s="38">
        <f t="shared" si="77"/>
        <v>-1.085860260441107E-3</v>
      </c>
      <c r="AU261" s="38">
        <f t="shared" si="77"/>
        <v>4.5950477015644252E-3</v>
      </c>
      <c r="AV261" s="38">
        <f t="shared" si="77"/>
        <v>2.719400259469485E-4</v>
      </c>
    </row>
    <row r="262" spans="1:48" x14ac:dyDescent="0.35">
      <c r="A262" s="2">
        <v>41273</v>
      </c>
      <c r="B262" s="1">
        <v>-7.3284929090046136E-3</v>
      </c>
      <c r="C262" s="1">
        <v>-4.480587081165277E-3</v>
      </c>
      <c r="D262" s="1">
        <v>3.1334368366457981E-3</v>
      </c>
      <c r="E262" s="1">
        <v>6.7168067775338347E-3</v>
      </c>
      <c r="F262" s="1">
        <v>5.4884489940939542E-4</v>
      </c>
      <c r="G262" s="1">
        <v>-3.8980867814768509E-3</v>
      </c>
      <c r="H262" s="1">
        <v>-5.1495216232455574E-3</v>
      </c>
      <c r="I262" s="1">
        <v>3.444767166399965E-3</v>
      </c>
      <c r="J262" s="16">
        <f>HLOOKUP($J$2,'Weekly Returns (strats)'!$D$1:$F$751,'Weekly Returns (strats)'!$A261,FALSE)</f>
        <v>2.0137281281318309E-3</v>
      </c>
      <c r="K262" s="1">
        <f>SUMPRODUCT(B262:J262,'Weekly Analysis'!$C$47:$K$47)</f>
        <v>-6.8694140870997795E-3</v>
      </c>
      <c r="L262" s="1">
        <f t="array" ref="L262">SUMPRODUCT(C262:J262,'Weekly Analysis'!$D$48:$K$48)</f>
        <v>8.5257495496612011E-4</v>
      </c>
      <c r="N262" s="16">
        <f t="shared" si="78"/>
        <v>1.1311034667535957</v>
      </c>
      <c r="O262" s="11">
        <f>(N261-MAX(N$3:$N261))/MAX(N$3:$N261)</f>
        <v>0</v>
      </c>
      <c r="P262" s="11">
        <f t="shared" si="63"/>
        <v>1.8076327332842812E-2</v>
      </c>
      <c r="Q262" s="11">
        <f t="shared" si="67"/>
        <v>2.5816331890611721E-2</v>
      </c>
      <c r="S262" s="1">
        <f t="shared" si="79"/>
        <v>1.3100718636497115</v>
      </c>
      <c r="T262" s="11">
        <f>(S261-MAX($S$3:$S261))/MAX(S$3:$S261)</f>
        <v>-8.7384225145234785E-3</v>
      </c>
      <c r="U262" s="38">
        <f t="shared" si="64"/>
        <v>5.9426084390254985E-3</v>
      </c>
      <c r="V262" s="11">
        <f t="shared" si="80"/>
        <v>8.7524921784460918E-3</v>
      </c>
      <c r="W262" s="28"/>
      <c r="X262" s="36">
        <v>43604</v>
      </c>
      <c r="Y262" s="38">
        <f t="shared" si="76"/>
        <v>-7.337484630944302E-3</v>
      </c>
      <c r="Z262" s="38">
        <f t="shared" si="76"/>
        <v>-3.8986708691458589E-3</v>
      </c>
      <c r="AA262" s="38">
        <f t="shared" si="76"/>
        <v>-8.7600425877831789E-3</v>
      </c>
      <c r="AB262" s="38">
        <f t="shared" si="76"/>
        <v>1.7382087970323481E-3</v>
      </c>
      <c r="AC262" s="38">
        <f t="shared" si="76"/>
        <v>1.069749433237755E-3</v>
      </c>
      <c r="AD262" s="38">
        <f t="shared" si="76"/>
        <v>3.8622714018110571E-4</v>
      </c>
      <c r="AE262" s="38">
        <f t="shared" si="76"/>
        <v>1.105999310327443E-2</v>
      </c>
      <c r="AF262" s="38">
        <f t="shared" si="76"/>
        <v>-1.490982722665346E-3</v>
      </c>
      <c r="AG262" s="38">
        <f t="shared" si="76"/>
        <v>8.1797091303514868E-4</v>
      </c>
      <c r="AH262" s="38">
        <f t="shared" si="76"/>
        <v>-8.1045259943099014E-3</v>
      </c>
      <c r="AI262" s="38">
        <f t="shared" si="76"/>
        <v>-1.4245053891075415E-3</v>
      </c>
      <c r="AJ262" s="28"/>
      <c r="AK262" s="36">
        <v>42764</v>
      </c>
      <c r="AL262" s="38">
        <f t="shared" si="77"/>
        <v>1.317867719644639E-2</v>
      </c>
      <c r="AM262" s="38">
        <f t="shared" si="77"/>
        <v>-3.5682213185005418E-3</v>
      </c>
      <c r="AN262" s="38">
        <f t="shared" si="77"/>
        <v>-8.6784724172117578E-5</v>
      </c>
      <c r="AO262" s="38">
        <f t="shared" si="77"/>
        <v>-7.9031612645064087E-4</v>
      </c>
      <c r="AP262" s="38">
        <f t="shared" si="77"/>
        <v>2.1596634807105071E-4</v>
      </c>
      <c r="AQ262" s="38">
        <f t="shared" si="77"/>
        <v>-2.7760866918301601E-3</v>
      </c>
      <c r="AR262" s="38">
        <f t="shared" si="77"/>
        <v>-1.45665245081783E-3</v>
      </c>
      <c r="AS262" s="38">
        <f t="shared" si="77"/>
        <v>-4.5674827061215062E-4</v>
      </c>
      <c r="AT262" s="38">
        <f t="shared" si="77"/>
        <v>-1.090040827668393E-3</v>
      </c>
      <c r="AU262" s="38">
        <f t="shared" si="77"/>
        <v>1.2533056389440527E-2</v>
      </c>
      <c r="AV262" s="38">
        <f t="shared" si="77"/>
        <v>-1.1990100701537488E-3</v>
      </c>
    </row>
    <row r="263" spans="1:48" x14ac:dyDescent="0.35">
      <c r="A263" s="2">
        <v>41280</v>
      </c>
      <c r="B263" s="1">
        <v>3.1307676532914108E-2</v>
      </c>
      <c r="C263" s="1">
        <v>9.7441147225296731E-4</v>
      </c>
      <c r="D263" s="1">
        <v>-1.5801435560292228E-2</v>
      </c>
      <c r="E263" s="1">
        <v>-1.187978411809743E-2</v>
      </c>
      <c r="F263" s="1">
        <v>3.7870953370274809E-4</v>
      </c>
      <c r="G263" s="1">
        <v>-3.3396129474216879E-4</v>
      </c>
      <c r="H263" s="1">
        <v>-7.3362204124464148E-3</v>
      </c>
      <c r="I263" s="1">
        <v>-9.1569220801057671E-4</v>
      </c>
      <c r="J263" s="16">
        <f>HLOOKUP($J$2,'Weekly Returns (strats)'!$D$1:$F$751,'Weekly Returns (strats)'!$A262,FALSE)</f>
        <v>-4.7186011287831953E-3</v>
      </c>
      <c r="K263" s="1">
        <f>SUMPRODUCT(B263:J263,'Weekly Analysis'!$C$47:$K$47)</f>
        <v>2.8559871399624646E-2</v>
      </c>
      <c r="L263" s="1">
        <f t="array" ref="L263">SUMPRODUCT(C263:J263,'Weekly Analysis'!$D$48:$K$48)</f>
        <v>-5.1030666761089933E-3</v>
      </c>
      <c r="N263" s="16">
        <f t="shared" si="78"/>
        <v>1.163407636303748</v>
      </c>
      <c r="O263" s="11">
        <f>(N262-MAX(N$3:$N262))/MAX(N$3:$N262)</f>
        <v>-6.8694140870996694E-3</v>
      </c>
      <c r="P263" s="11">
        <f t="shared" si="63"/>
        <v>3.9275650162505116E-2</v>
      </c>
      <c r="Q263" s="11">
        <f t="shared" si="67"/>
        <v>3.7208777873388277E-2</v>
      </c>
      <c r="S263" s="1">
        <f t="shared" si="79"/>
        <v>1.3033864795790127</v>
      </c>
      <c r="T263" s="11">
        <f>(S262-MAX($S$3:$S262))/MAX(S$3:$S262)</f>
        <v>-7.89329771973909E-3</v>
      </c>
      <c r="U263" s="38">
        <f t="shared" si="64"/>
        <v>-2.3082058026079322E-3</v>
      </c>
      <c r="V263" s="11">
        <f t="shared" si="80"/>
        <v>2.2620167009281822E-3</v>
      </c>
      <c r="W263" s="28"/>
      <c r="X263" s="36">
        <v>43611</v>
      </c>
      <c r="Y263" s="38">
        <f t="shared" ref="Y263:AI272" si="81">VLOOKUP($X263,$A$3:$L$751,Y$1,FALSE)</f>
        <v>-9.3894837781683949E-3</v>
      </c>
      <c r="Z263" s="38">
        <f t="shared" si="81"/>
        <v>-6.0331146911506428E-3</v>
      </c>
      <c r="AA263" s="38">
        <f t="shared" si="81"/>
        <v>-1.7835529253638631E-3</v>
      </c>
      <c r="AB263" s="38">
        <f t="shared" si="81"/>
        <v>1.005142095350964E-3</v>
      </c>
      <c r="AC263" s="38">
        <f t="shared" si="81"/>
        <v>1.155928804045033E-2</v>
      </c>
      <c r="AD263" s="38">
        <f t="shared" si="81"/>
        <v>-1.0231067698781571E-3</v>
      </c>
      <c r="AE263" s="38">
        <f t="shared" si="81"/>
        <v>3.589214609744928E-3</v>
      </c>
      <c r="AF263" s="38">
        <f t="shared" si="81"/>
        <v>9.0334999943930683E-5</v>
      </c>
      <c r="AG263" s="38">
        <f t="shared" si="81"/>
        <v>-2.6980848608417758E-3</v>
      </c>
      <c r="AH263" s="38">
        <f t="shared" si="81"/>
        <v>-9.1650711827817085E-3</v>
      </c>
      <c r="AI263" s="38">
        <f t="shared" si="81"/>
        <v>4.1676624857527706E-4</v>
      </c>
      <c r="AJ263" s="28"/>
      <c r="AK263" s="36">
        <v>42771</v>
      </c>
      <c r="AL263" s="38">
        <f t="shared" ref="AL263:AV272" si="82">VLOOKUP($AK263,$A$3:$L$751,AL$1,FALSE)</f>
        <v>1.656355044575397E-3</v>
      </c>
      <c r="AM263" s="38">
        <f t="shared" si="82"/>
        <v>-2.5529610921876111E-3</v>
      </c>
      <c r="AN263" s="38">
        <f t="shared" si="82"/>
        <v>-1.3012301022874431E-4</v>
      </c>
      <c r="AO263" s="38">
        <f t="shared" si="82"/>
        <v>-2.9034551115825202E-4</v>
      </c>
      <c r="AP263" s="38">
        <f t="shared" si="82"/>
        <v>8.284921677171543E-4</v>
      </c>
      <c r="AQ263" s="38">
        <f t="shared" si="82"/>
        <v>5.3722741813366781E-4</v>
      </c>
      <c r="AR263" s="38">
        <f t="shared" si="82"/>
        <v>6.4335823021632876E-4</v>
      </c>
      <c r="AS263" s="38">
        <f t="shared" si="82"/>
        <v>1.413979867767257E-3</v>
      </c>
      <c r="AT263" s="38">
        <f t="shared" si="82"/>
        <v>3.9908703168745058E-4</v>
      </c>
      <c r="AU263" s="38">
        <f t="shared" si="82"/>
        <v>1.6666721338741734E-3</v>
      </c>
      <c r="AV263" s="38">
        <f t="shared" si="82"/>
        <v>1.9160308697727546E-5</v>
      </c>
    </row>
    <row r="264" spans="1:48" x14ac:dyDescent="0.35">
      <c r="A264" s="2">
        <v>41287</v>
      </c>
      <c r="B264" s="1">
        <v>7.0921985815601829E-3</v>
      </c>
      <c r="C264" s="1">
        <v>-1.9322557828832521E-3</v>
      </c>
      <c r="D264" s="1">
        <v>-1.1307041851715829E-4</v>
      </c>
      <c r="E264" s="1">
        <v>-1.3216882696752701E-3</v>
      </c>
      <c r="F264" s="1">
        <v>1.105553268081024E-2</v>
      </c>
      <c r="G264" s="1">
        <v>-3.8546868709365972E-4</v>
      </c>
      <c r="H264" s="1">
        <v>5.1295620028013467E-4</v>
      </c>
      <c r="I264" s="1">
        <v>7.3496002216977274E-4</v>
      </c>
      <c r="J264" s="16">
        <f>HLOOKUP($J$2,'Weekly Returns (strats)'!$D$1:$F$751,'Weekly Returns (strats)'!$A263,FALSE)</f>
        <v>-8.5570698713233195E-4</v>
      </c>
      <c r="K264" s="1">
        <f>SUMPRODUCT(B264:J264,'Weekly Analysis'!$C$47:$K$47)</f>
        <v>7.6852853120744332E-3</v>
      </c>
      <c r="L264" s="1">
        <f t="array" ref="L264">SUMPRODUCT(C264:J264,'Weekly Analysis'!$D$48:$K$48)</f>
        <v>1.1014467852407501E-3</v>
      </c>
      <c r="N264" s="16">
        <f t="shared" si="78"/>
        <v>1.1723487559229884</v>
      </c>
      <c r="O264" s="11">
        <f>(N263-MAX(N$3:$N263))/MAX(N$3:$N263)</f>
        <v>0</v>
      </c>
      <c r="P264" s="11">
        <f t="shared" ref="P264:P327" si="83">N264/N260-1</f>
        <v>4.0313995520219192E-2</v>
      </c>
      <c r="Q264" s="11">
        <f t="shared" si="67"/>
        <v>6.7962250966635329E-2</v>
      </c>
      <c r="S264" s="1">
        <f t="shared" si="79"/>
        <v>1.3048220904268713</v>
      </c>
      <c r="T264" s="11">
        <f>(S263-MAX($S$3:$S263))/MAX(S$3:$S263)</f>
        <v>-1.2956084371289879E-2</v>
      </c>
      <c r="U264" s="38">
        <f t="shared" ref="U264:U327" si="84">S264/S260-1</f>
        <v>-2.7232662529533824E-3</v>
      </c>
      <c r="V264" s="11">
        <f t="shared" si="80"/>
        <v>5.6364272417976924E-3</v>
      </c>
      <c r="W264" s="28"/>
      <c r="X264" s="36">
        <v>43618</v>
      </c>
      <c r="Y264" s="38">
        <f t="shared" si="81"/>
        <v>-1.883596176340108E-2</v>
      </c>
      <c r="Z264" s="38">
        <f t="shared" si="81"/>
        <v>-6.3374625455230324E-3</v>
      </c>
      <c r="AA264" s="38">
        <f t="shared" si="81"/>
        <v>1.371273514295557E-3</v>
      </c>
      <c r="AB264" s="38">
        <f t="shared" si="81"/>
        <v>6.1622044414377797E-3</v>
      </c>
      <c r="AC264" s="38">
        <f t="shared" si="81"/>
        <v>8.8482876845091488E-3</v>
      </c>
      <c r="AD264" s="38">
        <f t="shared" si="81"/>
        <v>8.6956521738956738E-5</v>
      </c>
      <c r="AE264" s="38">
        <f t="shared" si="81"/>
        <v>1.73790319906808E-3</v>
      </c>
      <c r="AF264" s="38">
        <f t="shared" si="81"/>
        <v>1.9574591212181409E-3</v>
      </c>
      <c r="AG264" s="38">
        <f t="shared" si="81"/>
        <v>-3.6070738477891329E-3</v>
      </c>
      <c r="AH264" s="38">
        <f t="shared" si="81"/>
        <v>-1.7985002071699313E-2</v>
      </c>
      <c r="AI264" s="38">
        <f t="shared" si="81"/>
        <v>1.5803537131604132E-3</v>
      </c>
      <c r="AJ264" s="28"/>
      <c r="AK264" s="36">
        <v>42778</v>
      </c>
      <c r="AL264" s="38">
        <f t="shared" si="82"/>
        <v>6.1767423763434692E-3</v>
      </c>
      <c r="AM264" s="38">
        <f t="shared" si="82"/>
        <v>-6.8940323103361401E-4</v>
      </c>
      <c r="AN264" s="38">
        <f t="shared" si="82"/>
        <v>-4.0845995052884998E-5</v>
      </c>
      <c r="AO264" s="38">
        <f t="shared" si="82"/>
        <v>-1.1416897007571201E-3</v>
      </c>
      <c r="AP264" s="38">
        <f t="shared" si="82"/>
        <v>-5.9888212879258816E-4</v>
      </c>
      <c r="AQ264" s="38">
        <f t="shared" si="82"/>
        <v>-3.9294169331026696E-3</v>
      </c>
      <c r="AR264" s="38">
        <f t="shared" si="82"/>
        <v>-1.013634537089247E-3</v>
      </c>
      <c r="AS264" s="38">
        <f t="shared" si="82"/>
        <v>6.6510448162393487E-4</v>
      </c>
      <c r="AT264" s="38">
        <f t="shared" si="82"/>
        <v>1.4561615888348809E-3</v>
      </c>
      <c r="AU264" s="38">
        <f t="shared" si="82"/>
        <v>5.7713060035947741E-3</v>
      </c>
      <c r="AV264" s="38">
        <f t="shared" si="82"/>
        <v>-7.5295326367614776E-4</v>
      </c>
    </row>
    <row r="265" spans="1:48" x14ac:dyDescent="0.35">
      <c r="A265" s="2">
        <v>41294</v>
      </c>
      <c r="B265" s="1">
        <v>4.9361590101355546E-3</v>
      </c>
      <c r="C265" s="1">
        <v>-3.5612258932198331E-3</v>
      </c>
      <c r="D265" s="1">
        <v>-9.3946047132975607E-5</v>
      </c>
      <c r="E265" s="1">
        <v>-1.6499938869040109E-3</v>
      </c>
      <c r="F265" s="1">
        <v>-5.3969174918648052E-3</v>
      </c>
      <c r="G265" s="1">
        <v>4.7987934462190301E-4</v>
      </c>
      <c r="H265" s="1">
        <v>-5.7338061919867123E-3</v>
      </c>
      <c r="I265" s="1">
        <v>3.9143681856703694E-3</v>
      </c>
      <c r="J265" s="16">
        <f>HLOOKUP($J$2,'Weekly Returns (strats)'!$D$1:$F$751,'Weekly Returns (strats)'!$A264,FALSE)</f>
        <v>-1.7528727883195929E-3</v>
      </c>
      <c r="K265" s="1">
        <f>SUMPRODUCT(B265:J265,'Weekly Analysis'!$C$47:$K$47)</f>
        <v>4.2714505299225481E-3</v>
      </c>
      <c r="L265" s="1">
        <f t="array" ref="L265">SUMPRODUCT(C265:J265,'Weekly Analysis'!$D$48:$K$48)</f>
        <v>-1.2344586061098673E-3</v>
      </c>
      <c r="N265" s="16">
        <f t="shared" si="78"/>
        <v>1.1773563856377298</v>
      </c>
      <c r="O265" s="11">
        <f>(N264-MAX(N$3:$N264))/MAX(N$3:$N264)</f>
        <v>0</v>
      </c>
      <c r="P265" s="11">
        <f t="shared" si="83"/>
        <v>3.3741537768101848E-2</v>
      </c>
      <c r="Q265" s="11">
        <f t="shared" si="67"/>
        <v>5.8570732477408072E-2</v>
      </c>
      <c r="S265" s="1">
        <f t="shared" si="79"/>
        <v>1.3032113415679016</v>
      </c>
      <c r="T265" s="11">
        <f>(S264-MAX($S$3:$S264))/MAX(S$3:$S264)</f>
        <v>-1.1868908023529171E-2</v>
      </c>
      <c r="U265" s="38">
        <f t="shared" si="84"/>
        <v>-4.3886422497037003E-3</v>
      </c>
      <c r="V265" s="11">
        <f t="shared" si="80"/>
        <v>2.6828596606551791E-3</v>
      </c>
      <c r="W265" s="28"/>
      <c r="X265" s="36">
        <v>43667</v>
      </c>
      <c r="Y265" s="38">
        <f t="shared" si="81"/>
        <v>-6.2773444930570577E-3</v>
      </c>
      <c r="Z265" s="38">
        <f t="shared" si="81"/>
        <v>-2.8618628832418609E-3</v>
      </c>
      <c r="AA265" s="38">
        <f t="shared" si="81"/>
        <v>-8.301203282018442E-5</v>
      </c>
      <c r="AB265" s="38">
        <f t="shared" si="81"/>
        <v>1.2989640229552619E-3</v>
      </c>
      <c r="AC265" s="38">
        <f t="shared" si="81"/>
        <v>1.3562433347949449E-2</v>
      </c>
      <c r="AD265" s="38">
        <f t="shared" si="81"/>
        <v>-3.206913106096887E-3</v>
      </c>
      <c r="AE265" s="38">
        <f t="shared" si="81"/>
        <v>1.557957818389744E-3</v>
      </c>
      <c r="AF265" s="38">
        <f t="shared" si="81"/>
        <v>1.6708393912836521E-3</v>
      </c>
      <c r="AG265" s="38">
        <f t="shared" si="81"/>
        <v>-6.0411588787290249E-4</v>
      </c>
      <c r="AH265" s="38">
        <f t="shared" si="81"/>
        <v>-5.4737193205581835E-3</v>
      </c>
      <c r="AI265" s="38">
        <f t="shared" si="81"/>
        <v>1.4924467489264813E-3</v>
      </c>
      <c r="AJ265" s="28"/>
      <c r="AK265" s="36">
        <v>42785</v>
      </c>
      <c r="AL265" s="38">
        <f t="shared" si="82"/>
        <v>1.232598607888646E-2</v>
      </c>
      <c r="AM265" s="38">
        <f t="shared" si="82"/>
        <v>1.0577378162468509E-3</v>
      </c>
      <c r="AN265" s="38">
        <f t="shared" si="82"/>
        <v>-2.1416157986675621E-5</v>
      </c>
      <c r="AO265" s="38">
        <f t="shared" si="82"/>
        <v>-1.5239928612965641E-3</v>
      </c>
      <c r="AP265" s="38">
        <f t="shared" si="82"/>
        <v>5.3632193220670369E-3</v>
      </c>
      <c r="AQ265" s="38">
        <f t="shared" si="82"/>
        <v>3.6753895912955409E-4</v>
      </c>
      <c r="AR265" s="38">
        <f t="shared" si="82"/>
        <v>-4.9710381368616163E-3</v>
      </c>
      <c r="AS265" s="38">
        <f t="shared" si="82"/>
        <v>2.5279048952981942E-3</v>
      </c>
      <c r="AT265" s="38">
        <f t="shared" si="82"/>
        <v>2.4216206868432621E-5</v>
      </c>
      <c r="AU265" s="38">
        <f t="shared" si="82"/>
        <v>1.2828677348361886E-2</v>
      </c>
      <c r="AV265" s="38">
        <f t="shared" si="82"/>
        <v>9.3356950045436272E-4</v>
      </c>
    </row>
    <row r="266" spans="1:48" x14ac:dyDescent="0.35">
      <c r="A266" s="2">
        <v>41301</v>
      </c>
      <c r="B266" s="1">
        <v>9.6928417054160665E-3</v>
      </c>
      <c r="C266" s="1">
        <v>-3.9595865087468374E-3</v>
      </c>
      <c r="D266" s="1">
        <v>-8.0905585791324341E-5</v>
      </c>
      <c r="E266" s="1">
        <v>-1.7062379729568811E-3</v>
      </c>
      <c r="F266" s="1">
        <v>1.7998202030374501E-3</v>
      </c>
      <c r="G266" s="1">
        <v>1.4303823489105749E-3</v>
      </c>
      <c r="H266" s="1">
        <v>-1.9120446896534471E-3</v>
      </c>
      <c r="I266" s="1">
        <v>4.2753608673049559E-3</v>
      </c>
      <c r="J266" s="16">
        <f>HLOOKUP($J$2,'Weekly Returns (strats)'!$D$1:$F$751,'Weekly Returns (strats)'!$A265,FALSE)</f>
        <v>5.6052887553814656E-4</v>
      </c>
      <c r="K266" s="1">
        <f>SUMPRODUCT(B266:J266,'Weekly Analysis'!$C$47:$K$47)</f>
        <v>9.8113694146980505E-3</v>
      </c>
      <c r="L266" s="1">
        <f t="array" ref="L266">SUMPRODUCT(C266:J266,'Weekly Analysis'!$D$48:$K$48)</f>
        <v>2.2012288866654552E-4</v>
      </c>
      <c r="N266" s="16">
        <f t="shared" si="78"/>
        <v>1.1889078640699753</v>
      </c>
      <c r="O266" s="11">
        <f>(N265-MAX(N$3:$N265))/MAX(N$3:$N265)</f>
        <v>0</v>
      </c>
      <c r="P266" s="11">
        <f t="shared" si="83"/>
        <v>5.1104429449133626E-2</v>
      </c>
      <c r="Q266" s="11">
        <f t="shared" si="67"/>
        <v>8.66004862355092E-2</v>
      </c>
      <c r="S266" s="1">
        <f t="shared" si="79"/>
        <v>1.3034982082129505</v>
      </c>
      <c r="T266" s="11">
        <f>(S265-MAX($S$3:$S265))/MAX(S$3:$S265)</f>
        <v>-1.3088714953984185E-2</v>
      </c>
      <c r="U266" s="38">
        <f t="shared" si="84"/>
        <v>-5.0177823210763028E-3</v>
      </c>
      <c r="V266" s="11">
        <f t="shared" si="80"/>
        <v>2.7210303623146359E-3</v>
      </c>
      <c r="W266" s="28"/>
      <c r="X266" s="36">
        <v>43681</v>
      </c>
      <c r="Y266" s="38">
        <f t="shared" si="81"/>
        <v>-3.0963869153907479E-2</v>
      </c>
      <c r="Z266" s="38">
        <f t="shared" si="81"/>
        <v>-1.555517328463041E-3</v>
      </c>
      <c r="AA266" s="38">
        <f t="shared" si="81"/>
        <v>2.3655071728158061E-3</v>
      </c>
      <c r="AB266" s="38">
        <f t="shared" si="81"/>
        <v>5.9172228500756763E-3</v>
      </c>
      <c r="AC266" s="38">
        <f t="shared" si="81"/>
        <v>6.9714160577830312E-3</v>
      </c>
      <c r="AD266" s="38">
        <f t="shared" si="81"/>
        <v>6.7412700552784699E-3</v>
      </c>
      <c r="AE266" s="38">
        <f t="shared" si="81"/>
        <v>-6.2645859066334797E-3</v>
      </c>
      <c r="AF266" s="38">
        <f t="shared" si="81"/>
        <v>-1.001146195733227E-2</v>
      </c>
      <c r="AG266" s="38">
        <f t="shared" si="81"/>
        <v>-2.0790508951321618E-3</v>
      </c>
      <c r="AH266" s="38">
        <f t="shared" si="81"/>
        <v>-3.0316627483204614E-2</v>
      </c>
      <c r="AI266" s="38">
        <f t="shared" si="81"/>
        <v>1.2020202455910248E-3</v>
      </c>
      <c r="AJ266" s="28"/>
      <c r="AK266" s="36">
        <v>42792</v>
      </c>
      <c r="AL266" s="38">
        <f t="shared" si="82"/>
        <v>3.1514109726400452E-3</v>
      </c>
      <c r="AM266" s="38">
        <f t="shared" si="82"/>
        <v>3.7823110561623352E-3</v>
      </c>
      <c r="AN266" s="38">
        <f t="shared" si="82"/>
        <v>6.6816135727565396E-5</v>
      </c>
      <c r="AO266" s="38">
        <f t="shared" si="82"/>
        <v>-4.0166288434118069E-4</v>
      </c>
      <c r="AP266" s="38">
        <f t="shared" si="82"/>
        <v>8.5114050741083038E-4</v>
      </c>
      <c r="AQ266" s="38">
        <f t="shared" si="82"/>
        <v>1.3340844702443681E-2</v>
      </c>
      <c r="AR266" s="38">
        <f t="shared" si="82"/>
        <v>5.9541828761466853E-4</v>
      </c>
      <c r="AS266" s="38">
        <f t="shared" si="82"/>
        <v>1.4725792345586801E-3</v>
      </c>
      <c r="AT266" s="38">
        <f t="shared" si="82"/>
        <v>1.245356353367644E-4</v>
      </c>
      <c r="AU266" s="38">
        <f t="shared" si="82"/>
        <v>4.6390921399835734E-3</v>
      </c>
      <c r="AV266" s="38">
        <f t="shared" si="82"/>
        <v>2.7628364536379786E-3</v>
      </c>
    </row>
    <row r="267" spans="1:48" x14ac:dyDescent="0.35">
      <c r="A267" s="2">
        <v>41308</v>
      </c>
      <c r="B267" s="1">
        <v>7.7187520269834664E-3</v>
      </c>
      <c r="C267" s="1">
        <v>7.5952232604237224E-4</v>
      </c>
      <c r="D267" s="1">
        <v>-2.6622701508183239E-4</v>
      </c>
      <c r="E267" s="1">
        <v>-1.17551306597885E-3</v>
      </c>
      <c r="F267" s="1">
        <v>2.4477754684082049E-2</v>
      </c>
      <c r="G267" s="1">
        <v>2.112573662107931E-3</v>
      </c>
      <c r="H267" s="1">
        <v>1.411011673371654E-3</v>
      </c>
      <c r="I267" s="1">
        <v>1.8966877672730309E-3</v>
      </c>
      <c r="J267" s="16">
        <f>HLOOKUP($J$2,'Weekly Returns (strats)'!$D$1:$F$751,'Weekly Returns (strats)'!$A266,FALSE)</f>
        <v>-6.6141466472724453E-4</v>
      </c>
      <c r="K267" s="1">
        <f>SUMPRODUCT(B267:J267,'Weekly Analysis'!$C$47:$K$47)</f>
        <v>9.8541587339568155E-3</v>
      </c>
      <c r="L267" s="1">
        <f t="array" ref="L267">SUMPRODUCT(C267:J267,'Weekly Analysis'!$D$48:$K$48)</f>
        <v>3.9657553129505054E-3</v>
      </c>
      <c r="N267" s="16">
        <f t="shared" si="78"/>
        <v>1.2006235508825704</v>
      </c>
      <c r="O267" s="11">
        <f>(N266-MAX(N$3:$N266))/MAX(N$3:$N266)</f>
        <v>0</v>
      </c>
      <c r="P267" s="11">
        <f t="shared" si="83"/>
        <v>3.1988714374491023E-2</v>
      </c>
      <c r="Q267" s="11">
        <f t="shared" si="67"/>
        <v>9.1337065291370756E-2</v>
      </c>
      <c r="S267" s="1">
        <f t="shared" si="79"/>
        <v>1.3086675631575924</v>
      </c>
      <c r="T267" s="11">
        <f>(S266-MAX($S$3:$S266))/MAX(S$3:$S266)</f>
        <v>-1.287147319106231E-2</v>
      </c>
      <c r="U267" s="38">
        <f t="shared" si="84"/>
        <v>4.0518170637195983E-3</v>
      </c>
      <c r="V267" s="11">
        <f t="shared" si="80"/>
        <v>6.9934562294249325E-3</v>
      </c>
      <c r="W267" s="28"/>
      <c r="X267" s="36">
        <v>43688</v>
      </c>
      <c r="Y267" s="38">
        <f t="shared" si="81"/>
        <v>-8.037324551086078E-3</v>
      </c>
      <c r="Z267" s="38">
        <f t="shared" si="81"/>
        <v>2.8617232901750889E-3</v>
      </c>
      <c r="AA267" s="38">
        <f t="shared" si="81"/>
        <v>-4.3519443645417821E-3</v>
      </c>
      <c r="AB267" s="38">
        <f t="shared" si="81"/>
        <v>2.893512384869013E-3</v>
      </c>
      <c r="AC267" s="38">
        <f t="shared" si="81"/>
        <v>1.1986797281926609E-2</v>
      </c>
      <c r="AD267" s="38">
        <f t="shared" si="81"/>
        <v>-2.2862499760853972E-3</v>
      </c>
      <c r="AE267" s="38">
        <f t="shared" si="81"/>
        <v>9.1239104365212764E-3</v>
      </c>
      <c r="AF267" s="38">
        <f t="shared" si="81"/>
        <v>-6.518216111557007E-3</v>
      </c>
      <c r="AG267" s="38">
        <f t="shared" si="81"/>
        <v>2.9293398343304129E-3</v>
      </c>
      <c r="AH267" s="38">
        <f t="shared" si="81"/>
        <v>-7.4801488633978782E-3</v>
      </c>
      <c r="AI267" s="38">
        <f t="shared" si="81"/>
        <v>1.0347548485638005E-3</v>
      </c>
      <c r="AJ267" s="28"/>
      <c r="AK267" s="36">
        <v>42799</v>
      </c>
      <c r="AL267" s="38">
        <f t="shared" si="82"/>
        <v>2.9987148364987171E-3</v>
      </c>
      <c r="AM267" s="38">
        <f t="shared" si="82"/>
        <v>-2.551194967405745E-3</v>
      </c>
      <c r="AN267" s="38">
        <f t="shared" si="82"/>
        <v>-3.9091288458176221E-4</v>
      </c>
      <c r="AO267" s="38">
        <f t="shared" si="82"/>
        <v>-1.2557008820043289E-3</v>
      </c>
      <c r="AP267" s="38">
        <f t="shared" si="82"/>
        <v>4.3787826637745279E-3</v>
      </c>
      <c r="AQ267" s="38">
        <f t="shared" si="82"/>
        <v>-9.2656004511981749E-4</v>
      </c>
      <c r="AR267" s="38">
        <f t="shared" si="82"/>
        <v>-6.4078994429583869E-4</v>
      </c>
      <c r="AS267" s="38">
        <f t="shared" si="82"/>
        <v>-7.210142027287425E-4</v>
      </c>
      <c r="AT267" s="38">
        <f t="shared" si="82"/>
        <v>-4.3143962750966658E-3</v>
      </c>
      <c r="AU267" s="38">
        <f t="shared" si="82"/>
        <v>2.7001206701269022E-3</v>
      </c>
      <c r="AV267" s="38">
        <f t="shared" si="82"/>
        <v>-5.5453202326194299E-4</v>
      </c>
    </row>
    <row r="268" spans="1:48" x14ac:dyDescent="0.35">
      <c r="A268" s="2">
        <v>41315</v>
      </c>
      <c r="B268" s="1">
        <v>-5.0205973223480527E-3</v>
      </c>
      <c r="C268" s="1">
        <v>4.6086407786494199E-4</v>
      </c>
      <c r="D268" s="1">
        <v>-3.5506388103967451E-4</v>
      </c>
      <c r="E268" s="1">
        <v>-8.6835923912564894E-4</v>
      </c>
      <c r="F268" s="1">
        <v>1.263889713855279E-2</v>
      </c>
      <c r="G268" s="1">
        <v>7.5107112984973412E-4</v>
      </c>
      <c r="H268" s="1">
        <v>3.637100813279615E-3</v>
      </c>
      <c r="I268" s="1">
        <v>-2.1617687424222432E-3</v>
      </c>
      <c r="J268" s="16">
        <f>HLOOKUP($J$2,'Weekly Returns (strats)'!$D$1:$F$751,'Weekly Returns (strats)'!$A267,FALSE)</f>
        <v>3.9270304398575373E-3</v>
      </c>
      <c r="K268" s="1">
        <f>SUMPRODUCT(B268:J268,'Weekly Analysis'!$C$47:$K$47)</f>
        <v>-4.0013923272196944E-3</v>
      </c>
      <c r="L268" s="1">
        <f t="array" ref="L268">SUMPRODUCT(C268:J268,'Weekly Analysis'!$D$48:$K$48)</f>
        <v>1.8928092766669505E-3</v>
      </c>
      <c r="N268" s="16">
        <f t="shared" si="78"/>
        <v>1.1958193850181895</v>
      </c>
      <c r="O268" s="11">
        <f>(N267-MAX(N$3:$N267))/MAX(N$3:$N267)</f>
        <v>0</v>
      </c>
      <c r="P268" s="11">
        <f t="shared" si="83"/>
        <v>2.0020176570002546E-2</v>
      </c>
      <c r="Q268" s="11">
        <f t="shared" si="67"/>
        <v>0.10926971950020636</v>
      </c>
      <c r="S268" s="1">
        <f t="shared" si="79"/>
        <v>1.3111446212612103</v>
      </c>
      <c r="T268" s="11">
        <f>(S267-MAX($S$3:$S267))/MAX(S$3:$S267)</f>
        <v>-8.9567629913048299E-3</v>
      </c>
      <c r="U268" s="38">
        <f t="shared" si="84"/>
        <v>4.8455117986780927E-3</v>
      </c>
      <c r="V268" s="11">
        <f t="shared" si="80"/>
        <v>7.3665995525384886E-3</v>
      </c>
      <c r="W268" s="28"/>
      <c r="X268" s="36">
        <v>43695</v>
      </c>
      <c r="Y268" s="38">
        <f t="shared" si="81"/>
        <v>-1.165961819690919E-2</v>
      </c>
      <c r="Z268" s="38">
        <f t="shared" si="81"/>
        <v>6.8439072532988643E-3</v>
      </c>
      <c r="AA268" s="38">
        <f t="shared" si="81"/>
        <v>-5.5293357591645908E-4</v>
      </c>
      <c r="AB268" s="38">
        <f t="shared" si="81"/>
        <v>1.574686647925372E-3</v>
      </c>
      <c r="AC268" s="38">
        <f t="shared" si="81"/>
        <v>1.1727021557276091E-2</v>
      </c>
      <c r="AD268" s="38">
        <f t="shared" si="81"/>
        <v>-3.806364394673079E-3</v>
      </c>
      <c r="AE268" s="38">
        <f t="shared" si="81"/>
        <v>1.7981626887915159E-2</v>
      </c>
      <c r="AF268" s="38">
        <f t="shared" si="81"/>
        <v>9.8903887039880622E-4</v>
      </c>
      <c r="AG268" s="38">
        <f t="shared" si="81"/>
        <v>7.7936079141505132E-4</v>
      </c>
      <c r="AH268" s="38">
        <f t="shared" si="81"/>
        <v>-1.0004063575215591E-2</v>
      </c>
      <c r="AI268" s="38">
        <f t="shared" si="81"/>
        <v>3.0746014402881139E-3</v>
      </c>
      <c r="AJ268" s="28"/>
      <c r="AK268" s="36">
        <v>42813</v>
      </c>
      <c r="AL268" s="38">
        <f t="shared" si="82"/>
        <v>1.3358687901117159E-2</v>
      </c>
      <c r="AM268" s="38">
        <f t="shared" si="82"/>
        <v>-2.4822816840127659E-3</v>
      </c>
      <c r="AN268" s="38">
        <f t="shared" si="82"/>
        <v>-1.236323246078253E-4</v>
      </c>
      <c r="AO268" s="38">
        <f t="shared" si="82"/>
        <v>-1.2876227265412601E-3</v>
      </c>
      <c r="AP268" s="38">
        <f t="shared" si="82"/>
        <v>-6.0632564974531294E-3</v>
      </c>
      <c r="AQ268" s="38">
        <f t="shared" si="82"/>
        <v>-3.7716039412052371E-3</v>
      </c>
      <c r="AR268" s="38">
        <f t="shared" si="82"/>
        <v>-2.7199348716278049E-4</v>
      </c>
      <c r="AS268" s="38">
        <f t="shared" si="82"/>
        <v>2.3789356131922461E-3</v>
      </c>
      <c r="AT268" s="38">
        <f t="shared" si="82"/>
        <v>-2.628382263851536E-3</v>
      </c>
      <c r="AU268" s="38">
        <f t="shared" si="82"/>
        <v>1.2376952582232821E-2</v>
      </c>
      <c r="AV268" s="38">
        <f t="shared" si="82"/>
        <v>-1.8232227350709132E-3</v>
      </c>
    </row>
    <row r="269" spans="1:48" x14ac:dyDescent="0.35">
      <c r="A269" s="2">
        <v>41322</v>
      </c>
      <c r="B269" s="1">
        <v>-1.035062750679439E-3</v>
      </c>
      <c r="C269" s="1">
        <v>-1.080841217768858E-3</v>
      </c>
      <c r="D269" s="1">
        <v>-1.314551211346604E-4</v>
      </c>
      <c r="E269" s="1">
        <v>-9.2786876110950711E-4</v>
      </c>
      <c r="F269" s="1">
        <v>3.3775107219931821E-3</v>
      </c>
      <c r="G269" s="1">
        <v>1.023419243695312E-4</v>
      </c>
      <c r="H269" s="1">
        <v>-5.021584056501549E-4</v>
      </c>
      <c r="I269" s="1">
        <v>2.8279761095792999E-3</v>
      </c>
      <c r="J269" s="16">
        <f>HLOOKUP($J$2,'Weekly Returns (strats)'!$D$1:$F$751,'Weekly Returns (strats)'!$A268,FALSE)</f>
        <v>2.7535084107199742E-4</v>
      </c>
      <c r="K269" s="1">
        <f>SUMPRODUCT(B269:J269,'Weekly Analysis'!$C$47:$K$47)</f>
        <v>-7.1606769723568642E-4</v>
      </c>
      <c r="L269" s="1">
        <f t="array" ref="L269">SUMPRODUCT(C269:J269,'Weekly Analysis'!$D$48:$K$48)</f>
        <v>5.9241938496696885E-4</v>
      </c>
      <c r="N269" s="16">
        <f t="shared" si="78"/>
        <v>1.1949630973848497</v>
      </c>
      <c r="O269" s="11">
        <f>(N268-MAX(N$3:$N268))/MAX(N$3:$N268)</f>
        <v>-4.0013923272198158E-3</v>
      </c>
      <c r="P269" s="11">
        <f t="shared" si="83"/>
        <v>1.4954445367519664E-2</v>
      </c>
      <c r="Q269" s="11">
        <f t="shared" si="67"/>
        <v>0.12780634599849816</v>
      </c>
      <c r="S269" s="1">
        <f t="shared" si="79"/>
        <v>1.3119213687513405</v>
      </c>
      <c r="T269" s="11">
        <f>(S268-MAX($S$3:$S268))/MAX(S$3:$S268)</f>
        <v>-7.0809071587166093E-3</v>
      </c>
      <c r="U269" s="38">
        <f t="shared" si="84"/>
        <v>6.6835108824019329E-3</v>
      </c>
      <c r="V269" s="11">
        <f t="shared" si="80"/>
        <v>6.8711456361965073E-3</v>
      </c>
      <c r="W269" s="28"/>
      <c r="X269" s="36">
        <v>43702</v>
      </c>
      <c r="Y269" s="38">
        <f t="shared" si="81"/>
        <v>-5.2387427017516197E-3</v>
      </c>
      <c r="Z269" s="38">
        <f t="shared" si="81"/>
        <v>4.0721391860805154E-3</v>
      </c>
      <c r="AA269" s="38">
        <f t="shared" si="81"/>
        <v>-7.5453087997242596E-3</v>
      </c>
      <c r="AB269" s="38">
        <f t="shared" si="81"/>
        <v>1.139589114813599E-3</v>
      </c>
      <c r="AC269" s="38">
        <f t="shared" si="81"/>
        <v>-2.781679801072371E-2</v>
      </c>
      <c r="AD269" s="38">
        <f t="shared" si="81"/>
        <v>3.0509518584820321E-3</v>
      </c>
      <c r="AE269" s="38">
        <f t="shared" si="81"/>
        <v>-3.6332032496164679E-3</v>
      </c>
      <c r="AF269" s="38">
        <f t="shared" si="81"/>
        <v>1.1111562729457789E-3</v>
      </c>
      <c r="AG269" s="38">
        <f t="shared" si="81"/>
        <v>4.3077302758189884E-3</v>
      </c>
      <c r="AH269" s="38">
        <f t="shared" si="81"/>
        <v>-7.2871298750248293E-3</v>
      </c>
      <c r="AI269" s="38">
        <f t="shared" si="81"/>
        <v>-3.8041476075073907E-3</v>
      </c>
      <c r="AJ269" s="28"/>
      <c r="AK269" s="36">
        <v>42827</v>
      </c>
      <c r="AL269" s="38">
        <f t="shared" si="82"/>
        <v>3.5928709875667759E-3</v>
      </c>
      <c r="AM269" s="38">
        <f t="shared" si="82"/>
        <v>-4.9362875847992482E-3</v>
      </c>
      <c r="AN269" s="38">
        <f t="shared" si="82"/>
        <v>-7.669892880546314E-4</v>
      </c>
      <c r="AO269" s="38">
        <f t="shared" si="82"/>
        <v>-2.2621249899461571E-3</v>
      </c>
      <c r="AP269" s="38">
        <f t="shared" si="82"/>
        <v>4.0759296917892377E-3</v>
      </c>
      <c r="AQ269" s="38">
        <f t="shared" si="82"/>
        <v>-3.6760230786084809E-3</v>
      </c>
      <c r="AR269" s="38">
        <f t="shared" si="82"/>
        <v>1.635940941094205E-3</v>
      </c>
      <c r="AS269" s="38">
        <f t="shared" si="82"/>
        <v>2.388603376920706E-3</v>
      </c>
      <c r="AT269" s="38">
        <f t="shared" si="82"/>
        <v>3.3479347660256842E-3</v>
      </c>
      <c r="AU269" s="38">
        <f t="shared" si="82"/>
        <v>3.3401258663032503E-3</v>
      </c>
      <c r="AV269" s="38">
        <f t="shared" si="82"/>
        <v>-4.6938379663226263E-4</v>
      </c>
    </row>
    <row r="270" spans="1:48" x14ac:dyDescent="0.35">
      <c r="A270" s="2">
        <v>41329</v>
      </c>
      <c r="B270" s="1">
        <v>-4.079782411604671E-3</v>
      </c>
      <c r="C270" s="1">
        <v>3.4480497365319002E-4</v>
      </c>
      <c r="D270" s="1">
        <v>-8.0973069924161756E-5</v>
      </c>
      <c r="E270" s="1">
        <v>5.7563136880212078E-5</v>
      </c>
      <c r="F270" s="1">
        <v>1.2498774060672681E-3</v>
      </c>
      <c r="G270" s="1">
        <v>-1.8846042331110979E-3</v>
      </c>
      <c r="H270" s="1">
        <v>1.738103252593159E-3</v>
      </c>
      <c r="I270" s="1">
        <v>-3.659419468668768E-3</v>
      </c>
      <c r="J270" s="16">
        <f>HLOOKUP($J$2,'Weekly Returns (strats)'!$D$1:$F$751,'Weekly Returns (strats)'!$A269,FALSE)</f>
        <v>1.240735368980284E-3</v>
      </c>
      <c r="K270" s="1">
        <f>SUMPRODUCT(B270:J270,'Weekly Analysis'!$C$47:$K$47)</f>
        <v>-4.3057901827543606E-3</v>
      </c>
      <c r="L270" s="1">
        <f t="array" ref="L270">SUMPRODUCT(C270:J270,'Weekly Analysis'!$D$48:$K$48)</f>
        <v>-4.1972871784942369E-4</v>
      </c>
      <c r="N270" s="16">
        <f t="shared" si="78"/>
        <v>1.1898178370113763</v>
      </c>
      <c r="O270" s="11">
        <f>(N269-MAX(N$3:$N269))/MAX(N$3:$N269)</f>
        <v>-4.7145947566660223E-3</v>
      </c>
      <c r="P270" s="11">
        <f t="shared" si="83"/>
        <v>7.6538558529337664E-4</v>
      </c>
      <c r="Q270" s="11">
        <f t="shared" si="67"/>
        <v>8.1287265245868712E-2</v>
      </c>
      <c r="S270" s="1">
        <f t="shared" si="79"/>
        <v>1.3113707176773151</v>
      </c>
      <c r="T270" s="11">
        <f>(S269-MAX($S$3:$S269))/MAX(S$3:$S269)</f>
        <v>-6.4926826404137598E-3</v>
      </c>
      <c r="U270" s="38">
        <f t="shared" si="84"/>
        <v>6.0395245768365413E-3</v>
      </c>
      <c r="V270" s="11">
        <f t="shared" si="80"/>
        <v>8.4149366828754069E-3</v>
      </c>
      <c r="W270" s="28"/>
      <c r="X270" s="36">
        <v>43730</v>
      </c>
      <c r="Y270" s="38">
        <f t="shared" si="81"/>
        <v>-3.736179946626117E-3</v>
      </c>
      <c r="Z270" s="38">
        <f t="shared" si="81"/>
        <v>1.5356620195641211E-3</v>
      </c>
      <c r="AA270" s="38">
        <f t="shared" si="81"/>
        <v>-1.7826355853362E-4</v>
      </c>
      <c r="AB270" s="38">
        <f t="shared" si="81"/>
        <v>6.2642671338331013E-4</v>
      </c>
      <c r="AC270" s="38">
        <f t="shared" si="81"/>
        <v>1.468452266409093E-3</v>
      </c>
      <c r="AD270" s="38">
        <f t="shared" si="81"/>
        <v>-2.6991719977714772E-3</v>
      </c>
      <c r="AE270" s="38">
        <f t="shared" si="81"/>
        <v>-3.8810541975209389E-4</v>
      </c>
      <c r="AF270" s="38">
        <f t="shared" si="81"/>
        <v>5.6490138945628487E-3</v>
      </c>
      <c r="AG270" s="38">
        <f t="shared" si="81"/>
        <v>2.7042440327060819E-3</v>
      </c>
      <c r="AH270" s="38">
        <f t="shared" si="81"/>
        <v>-3.150591553595664E-3</v>
      </c>
      <c r="AI270" s="38">
        <f t="shared" si="81"/>
        <v>1.0875213013422696E-3</v>
      </c>
      <c r="AJ270" s="28"/>
      <c r="AK270" s="36">
        <v>42848</v>
      </c>
      <c r="AL270" s="38">
        <f t="shared" si="82"/>
        <v>4.5139218853937901E-3</v>
      </c>
      <c r="AM270" s="38">
        <f t="shared" si="82"/>
        <v>-1.181663002235767E-3</v>
      </c>
      <c r="AN270" s="38">
        <f t="shared" si="82"/>
        <v>-2.3823731257082139E-3</v>
      </c>
      <c r="AO270" s="38">
        <f t="shared" si="82"/>
        <v>-3.4256208309894069E-3</v>
      </c>
      <c r="AP270" s="38">
        <f t="shared" si="82"/>
        <v>1.0417302750714509E-3</v>
      </c>
      <c r="AQ270" s="38">
        <f t="shared" si="82"/>
        <v>-4.1218227616213188E-3</v>
      </c>
      <c r="AR270" s="38">
        <f t="shared" si="82"/>
        <v>2.1871628305663031E-3</v>
      </c>
      <c r="AS270" s="38">
        <f t="shared" si="82"/>
        <v>7.6584973845106319E-4</v>
      </c>
      <c r="AT270" s="38">
        <f t="shared" si="82"/>
        <v>-2.049737292640907E-3</v>
      </c>
      <c r="AU270" s="38">
        <f t="shared" si="82"/>
        <v>3.7156471986908575E-3</v>
      </c>
      <c r="AV270" s="38">
        <f t="shared" si="82"/>
        <v>-1.4825101324483032E-3</v>
      </c>
    </row>
    <row r="271" spans="1:48" x14ac:dyDescent="0.35">
      <c r="A271" s="2">
        <v>41336</v>
      </c>
      <c r="B271" s="1">
        <v>2.6009493465117828E-4</v>
      </c>
      <c r="C271" s="1">
        <v>4.1520932809466782E-3</v>
      </c>
      <c r="D271" s="1">
        <v>-5.0459885914507776E-3</v>
      </c>
      <c r="E271" s="1">
        <v>-7.3733271193687777E-4</v>
      </c>
      <c r="F271" s="1">
        <v>9.508599309217736E-3</v>
      </c>
      <c r="G271" s="1">
        <v>-1.0337904224868579E-3</v>
      </c>
      <c r="H271" s="1">
        <v>9.7341031508888509E-3</v>
      </c>
      <c r="I271" s="1">
        <v>-4.3389222309131448E-4</v>
      </c>
      <c r="J271" s="16">
        <f>HLOOKUP($J$2,'Weekly Returns (strats)'!$D$1:$F$751,'Weekly Returns (strats)'!$A270,FALSE)</f>
        <v>7.4637627896156911E-3</v>
      </c>
      <c r="K271" s="1">
        <f>SUMPRODUCT(B271:J271,'Weekly Analysis'!$C$47:$K$47)</f>
        <v>1.1303717558716361E-3</v>
      </c>
      <c r="L271" s="1">
        <f t="array" ref="L271">SUMPRODUCT(C271:J271,'Weekly Analysis'!$D$48:$K$48)</f>
        <v>1.6162283822665643E-3</v>
      </c>
      <c r="N271" s="16">
        <f t="shared" si="78"/>
        <v>1.1911627734889663</v>
      </c>
      <c r="O271" s="11">
        <f>(N270-MAX(N$3:$N270))/MAX(N$3:$N270)</f>
        <v>-9.000084883601444E-3</v>
      </c>
      <c r="P271" s="11">
        <f t="shared" si="83"/>
        <v>-7.8798865694826858E-3</v>
      </c>
      <c r="Q271" s="11">
        <f t="shared" si="67"/>
        <v>7.213412153163179E-2</v>
      </c>
      <c r="S271" s="1">
        <f t="shared" si="79"/>
        <v>1.3134901922508984</v>
      </c>
      <c r="T271" s="11">
        <f>(S270-MAX($S$3:$S270))/MAX(S$3:$S270)</f>
        <v>-6.9096861929032324E-3</v>
      </c>
      <c r="U271" s="38">
        <f t="shared" si="84"/>
        <v>3.6851445157468632E-3</v>
      </c>
      <c r="V271" s="11">
        <f t="shared" si="80"/>
        <v>8.5673823044833952E-3</v>
      </c>
      <c r="W271" s="28"/>
      <c r="X271" s="36">
        <v>43737</v>
      </c>
      <c r="Y271" s="38">
        <f t="shared" si="81"/>
        <v>-1.017909076993717E-2</v>
      </c>
      <c r="Z271" s="38">
        <f t="shared" si="81"/>
        <v>4.8666887770543182E-4</v>
      </c>
      <c r="AA271" s="38">
        <f t="shared" si="81"/>
        <v>2.4947016561704949E-4</v>
      </c>
      <c r="AB271" s="38">
        <f t="shared" si="81"/>
        <v>8.4886040490639303E-4</v>
      </c>
      <c r="AC271" s="38">
        <f t="shared" si="81"/>
        <v>1.2602638422331299E-2</v>
      </c>
      <c r="AD271" s="38">
        <f t="shared" si="81"/>
        <v>9.631591620506974E-5</v>
      </c>
      <c r="AE271" s="38">
        <f t="shared" si="81"/>
        <v>3.062665194185632E-3</v>
      </c>
      <c r="AF271" s="38">
        <f t="shared" si="81"/>
        <v>3.4980307012650869E-3</v>
      </c>
      <c r="AG271" s="38">
        <f t="shared" si="81"/>
        <v>-5.7829247307639164E-4</v>
      </c>
      <c r="AH271" s="38">
        <f t="shared" si="81"/>
        <v>-8.7697929167492618E-3</v>
      </c>
      <c r="AI271" s="38">
        <f t="shared" si="81"/>
        <v>2.6172674416346862E-3</v>
      </c>
      <c r="AJ271" s="28"/>
      <c r="AK271" s="36">
        <v>42855</v>
      </c>
      <c r="AL271" s="38">
        <f t="shared" si="82"/>
        <v>1.981930845276958E-2</v>
      </c>
      <c r="AM271" s="38">
        <f t="shared" si="82"/>
        <v>-1.848315095927755E-3</v>
      </c>
      <c r="AN271" s="38">
        <f t="shared" si="82"/>
        <v>-2.813567640998659E-3</v>
      </c>
      <c r="AO271" s="38">
        <f t="shared" si="82"/>
        <v>-5.2619376430148579E-3</v>
      </c>
      <c r="AP271" s="38">
        <f t="shared" si="82"/>
        <v>-4.8157675238759464E-3</v>
      </c>
      <c r="AQ271" s="38">
        <f t="shared" si="82"/>
        <v>-3.506553230627651E-3</v>
      </c>
      <c r="AR271" s="38">
        <f t="shared" si="82"/>
        <v>-2.83816316268104E-3</v>
      </c>
      <c r="AS271" s="38">
        <f t="shared" si="82"/>
        <v>5.1650405348260264E-3</v>
      </c>
      <c r="AT271" s="38">
        <f t="shared" si="82"/>
        <v>1.3158190248852011E-4</v>
      </c>
      <c r="AU271" s="38">
        <f t="shared" si="82"/>
        <v>1.8709443656670002E-2</v>
      </c>
      <c r="AV271" s="38">
        <f t="shared" si="82"/>
        <v>-2.0611774784706437E-3</v>
      </c>
    </row>
    <row r="272" spans="1:48" x14ac:dyDescent="0.35">
      <c r="A272" s="2">
        <v>41343</v>
      </c>
      <c r="B272" s="1">
        <v>1.8916986283559641E-2</v>
      </c>
      <c r="C272" s="1">
        <v>-2.1711776690902522E-3</v>
      </c>
      <c r="D272" s="1">
        <v>-1.9945004647125009E-3</v>
      </c>
      <c r="E272" s="1">
        <v>-3.8514017176827231E-3</v>
      </c>
      <c r="F272" s="1">
        <v>-8.8012488581734434E-5</v>
      </c>
      <c r="G272" s="1">
        <v>1.060517943279438E-3</v>
      </c>
      <c r="H272" s="1">
        <v>-5.0746695186423274E-3</v>
      </c>
      <c r="I272" s="1">
        <v>-2.4561549997759169E-4</v>
      </c>
      <c r="J272" s="16">
        <f>HLOOKUP($J$2,'Weekly Returns (strats)'!$D$1:$F$751,'Weekly Returns (strats)'!$A271,FALSE)</f>
        <v>-3.0637456588035179E-3</v>
      </c>
      <c r="K272" s="1">
        <f>SUMPRODUCT(B272:J272,'Weekly Analysis'!$C$47:$K$47)</f>
        <v>1.8102420497251494E-2</v>
      </c>
      <c r="L272" s="1">
        <f t="array" ref="L272">SUMPRODUCT(C272:J272,'Weekly Analysis'!$D$48:$K$48)</f>
        <v>-1.5127650317151185E-3</v>
      </c>
      <c r="N272" s="16">
        <f t="shared" si="78"/>
        <v>1.212725702895336</v>
      </c>
      <c r="O272" s="11">
        <f>(N271-MAX(N$3:$N271))/MAX(N$3:$N271)</f>
        <v>-7.8798865694826876E-3</v>
      </c>
      <c r="P272" s="11">
        <f t="shared" si="83"/>
        <v>1.4137852328668599E-2</v>
      </c>
      <c r="Q272" s="11">
        <f t="shared" si="67"/>
        <v>8.3331632023319058E-2</v>
      </c>
      <c r="S272" s="1">
        <f t="shared" si="79"/>
        <v>1.3115031902185603</v>
      </c>
      <c r="T272" s="11">
        <f>(S271-MAX($S$3:$S271))/MAX(S$3:$S271)</f>
        <v>-5.3046254415742306E-3</v>
      </c>
      <c r="U272" s="38">
        <f t="shared" si="84"/>
        <v>2.7347780827180479E-4</v>
      </c>
      <c r="V272" s="11">
        <f t="shared" si="80"/>
        <v>3.904821359962396E-3</v>
      </c>
      <c r="W272" s="28"/>
      <c r="X272" s="36">
        <v>43744</v>
      </c>
      <c r="Y272" s="38">
        <f t="shared" si="81"/>
        <v>-9.1626072836928918E-3</v>
      </c>
      <c r="Z272" s="38">
        <f t="shared" si="81"/>
        <v>-2.2255772027869321E-3</v>
      </c>
      <c r="AA272" s="38">
        <f t="shared" si="81"/>
        <v>-3.750081633824232E-3</v>
      </c>
      <c r="AB272" s="38">
        <f t="shared" si="81"/>
        <v>1.293414189389885E-3</v>
      </c>
      <c r="AC272" s="38">
        <f t="shared" si="81"/>
        <v>4.8093993462064669E-3</v>
      </c>
      <c r="AD272" s="38">
        <f t="shared" si="81"/>
        <v>-2.3980353445369751E-3</v>
      </c>
      <c r="AE272" s="38">
        <f t="shared" si="81"/>
        <v>-1.338048988798413E-3</v>
      </c>
      <c r="AF272" s="38">
        <f t="shared" si="81"/>
        <v>-2.2422246800977148E-3</v>
      </c>
      <c r="AG272" s="38">
        <f t="shared" si="81"/>
        <v>1.527516271129681E-3</v>
      </c>
      <c r="AH272" s="38">
        <f t="shared" si="81"/>
        <v>-9.5488672718267633E-3</v>
      </c>
      <c r="AI272" s="38">
        <f t="shared" si="81"/>
        <v>-7.1733997796290315E-4</v>
      </c>
      <c r="AJ272" s="28"/>
      <c r="AK272" s="36">
        <v>42862</v>
      </c>
      <c r="AL272" s="38">
        <f t="shared" si="82"/>
        <v>9.3228200371058279E-3</v>
      </c>
      <c r="AM272" s="38">
        <f t="shared" si="82"/>
        <v>1.0666102150318491E-3</v>
      </c>
      <c r="AN272" s="38">
        <f t="shared" si="82"/>
        <v>-3.4887138373740363E-5</v>
      </c>
      <c r="AO272" s="38">
        <f t="shared" si="82"/>
        <v>-1.884861320821551E-3</v>
      </c>
      <c r="AP272" s="38">
        <f t="shared" si="82"/>
        <v>-8.0375732624341487E-4</v>
      </c>
      <c r="AQ272" s="38">
        <f t="shared" si="82"/>
        <v>-3.5765791750793641E-3</v>
      </c>
      <c r="AR272" s="38">
        <f t="shared" si="82"/>
        <v>-6.2335551024450542E-4</v>
      </c>
      <c r="AS272" s="38">
        <f t="shared" si="82"/>
        <v>9.8191025626603867E-4</v>
      </c>
      <c r="AT272" s="38">
        <f t="shared" si="82"/>
        <v>2.386565433118992E-4</v>
      </c>
      <c r="AU272" s="38">
        <f t="shared" si="82"/>
        <v>8.9922972002043806E-3</v>
      </c>
      <c r="AV272" s="38">
        <f t="shared" si="82"/>
        <v>-6.1382812567411344E-4</v>
      </c>
    </row>
    <row r="273" spans="1:48" x14ac:dyDescent="0.35">
      <c r="A273" s="2">
        <v>41350</v>
      </c>
      <c r="B273" s="1">
        <v>7.2731912721704104E-3</v>
      </c>
      <c r="C273" s="1">
        <v>4.1681923657721498E-4</v>
      </c>
      <c r="D273" s="1">
        <v>-1.1224496059591969E-4</v>
      </c>
      <c r="E273" s="1">
        <v>-1.377205860021657E-3</v>
      </c>
      <c r="F273" s="1">
        <v>5.3177337978703391E-3</v>
      </c>
      <c r="G273" s="1">
        <v>-5.2969721823525884E-4</v>
      </c>
      <c r="H273" s="1">
        <v>-8.0636487357732545E-4</v>
      </c>
      <c r="I273" s="1">
        <v>2.4633799807640688E-3</v>
      </c>
      <c r="J273" s="16">
        <f>HLOOKUP($J$2,'Weekly Returns (strats)'!$D$1:$F$751,'Weekly Returns (strats)'!$A272,FALSE)</f>
        <v>-1.7628921359181819E-3</v>
      </c>
      <c r="K273" s="1">
        <f>SUMPRODUCT(B273:J273,'Weekly Analysis'!$C$47:$K$47)</f>
        <v>7.6630133067747477E-3</v>
      </c>
      <c r="L273" s="1">
        <f t="array" ref="L273">SUMPRODUCT(C273:J273,'Weekly Analysis'!$D$48:$K$48)</f>
        <v>7.2395520712234074E-4</v>
      </c>
      <c r="N273" s="16">
        <f t="shared" si="78"/>
        <v>1.2220188360940907</v>
      </c>
      <c r="O273" s="11">
        <f>(N272-MAX(N$3:$N272))/MAX(N$3:$N272)</f>
        <v>0</v>
      </c>
      <c r="P273" s="11">
        <f t="shared" si="83"/>
        <v>2.2641484719027494E-2</v>
      </c>
      <c r="Q273" s="11">
        <f t="shared" ref="Q273:Q336" si="85">N273/N260-1</f>
        <v>8.43900260525563E-2</v>
      </c>
      <c r="S273" s="1">
        <f t="shared" si="79"/>
        <v>1.3124526597822765</v>
      </c>
      <c r="T273" s="11">
        <f>(S272-MAX($S$3:$S272))/MAX(S$3:$S272)</f>
        <v>-6.8093658214150718E-3</v>
      </c>
      <c r="U273" s="38">
        <f t="shared" si="84"/>
        <v>4.0497170302344898E-4</v>
      </c>
      <c r="V273" s="11">
        <f t="shared" si="80"/>
        <v>3.1087849816324731E-3</v>
      </c>
      <c r="W273" s="28"/>
      <c r="X273" s="36">
        <v>43793</v>
      </c>
      <c r="Y273" s="38">
        <f t="shared" ref="Y273:AI282" si="86">VLOOKUP($X273,$A$3:$L$751,Y$1,FALSE)</f>
        <v>-3.2371983519717822E-3</v>
      </c>
      <c r="Z273" s="38">
        <f t="shared" si="86"/>
        <v>6.1029468861617531E-4</v>
      </c>
      <c r="AA273" s="38">
        <f t="shared" si="86"/>
        <v>-6.9826882460044537E-5</v>
      </c>
      <c r="AB273" s="38">
        <f t="shared" si="86"/>
        <v>1.281517316502612E-4</v>
      </c>
      <c r="AC273" s="38">
        <f t="shared" si="86"/>
        <v>7.2605286908758674E-3</v>
      </c>
      <c r="AD273" s="38">
        <f t="shared" si="86"/>
        <v>8.750692763159762E-5</v>
      </c>
      <c r="AE273" s="38">
        <f t="shared" si="86"/>
        <v>-3.064142533328873E-4</v>
      </c>
      <c r="AF273" s="38">
        <f t="shared" si="86"/>
        <v>3.0100991270662898E-3</v>
      </c>
      <c r="AG273" s="38">
        <f t="shared" si="86"/>
        <v>8.5935447042673196E-4</v>
      </c>
      <c r="AH273" s="38">
        <f t="shared" si="86"/>
        <v>-2.3631697954606063E-3</v>
      </c>
      <c r="AI273" s="38">
        <f t="shared" si="86"/>
        <v>1.6231958906636112E-3</v>
      </c>
      <c r="AJ273" s="28"/>
      <c r="AK273" s="36">
        <v>42869</v>
      </c>
      <c r="AL273" s="38">
        <f t="shared" ref="AL273:AV282" si="87">VLOOKUP($AK273,$A$3:$L$751,AL$1,FALSE)</f>
        <v>1.8841045907815881E-3</v>
      </c>
      <c r="AM273" s="38">
        <f t="shared" si="87"/>
        <v>-2.7885900191715329E-4</v>
      </c>
      <c r="AN273" s="38">
        <f t="shared" si="87"/>
        <v>-1.897658904553845E-5</v>
      </c>
      <c r="AO273" s="38">
        <f t="shared" si="87"/>
        <v>-7.1069597441519861E-5</v>
      </c>
      <c r="AP273" s="38">
        <f t="shared" si="87"/>
        <v>-2.0016039023884932E-3</v>
      </c>
      <c r="AQ273" s="38">
        <f t="shared" si="87"/>
        <v>1.637568128623812E-3</v>
      </c>
      <c r="AR273" s="38">
        <f t="shared" si="87"/>
        <v>-1.205697779657289E-3</v>
      </c>
      <c r="AS273" s="38">
        <f t="shared" si="87"/>
        <v>6.7979141098550846E-3</v>
      </c>
      <c r="AT273" s="38">
        <f t="shared" si="87"/>
        <v>1.4498948672336809E-4</v>
      </c>
      <c r="AU273" s="38">
        <f t="shared" si="87"/>
        <v>2.3326660753102166E-3</v>
      </c>
      <c r="AV273" s="38">
        <f t="shared" si="87"/>
        <v>8.3304275698173834E-4</v>
      </c>
    </row>
    <row r="274" spans="1:48" x14ac:dyDescent="0.35">
      <c r="A274" s="2">
        <v>41357</v>
      </c>
      <c r="B274" s="1">
        <v>-1.0070939954395791E-2</v>
      </c>
      <c r="C274" s="1">
        <v>3.2076434948442589E-3</v>
      </c>
      <c r="D274" s="1">
        <v>-2.9555310966600251E-4</v>
      </c>
      <c r="E274" s="1">
        <v>4.8142523732486181E-4</v>
      </c>
      <c r="F274" s="1">
        <v>-2.1235326917952491E-3</v>
      </c>
      <c r="G274" s="1">
        <v>-1.034311797992848E-3</v>
      </c>
      <c r="H274" s="1">
        <v>1.57545378295576E-3</v>
      </c>
      <c r="I274" s="1">
        <v>1.6017748151204709E-3</v>
      </c>
      <c r="J274" s="16">
        <f>HLOOKUP($J$2,'Weekly Returns (strats)'!$D$1:$F$751,'Weekly Returns (strats)'!$A273,FALSE)</f>
        <v>3.165166234626593E-3</v>
      </c>
      <c r="K274" s="1">
        <f>SUMPRODUCT(B274:J274,'Weekly Analysis'!$C$47:$K$47)</f>
        <v>-9.7832473210518484E-3</v>
      </c>
      <c r="L274" s="1">
        <f t="array" ref="L274">SUMPRODUCT(C274:J274,'Weekly Analysis'!$D$48:$K$48)</f>
        <v>5.3428631906731828E-4</v>
      </c>
      <c r="N274" s="16">
        <f t="shared" si="78"/>
        <v>1.2100635235895982</v>
      </c>
      <c r="O274" s="11">
        <f>(N273-MAX(N$3:$N273))/MAX(N$3:$N273)</f>
        <v>0</v>
      </c>
      <c r="P274" s="11">
        <f t="shared" si="83"/>
        <v>1.7015786743520112E-2</v>
      </c>
      <c r="Q274" s="11">
        <f t="shared" si="85"/>
        <v>6.2459033587385138E-2</v>
      </c>
      <c r="S274" s="1">
        <f t="shared" si="79"/>
        <v>1.3131538852828217</v>
      </c>
      <c r="T274" s="11">
        <f>(S273-MAX($S$3:$S273))/MAX(S$3:$S273)</f>
        <v>-6.0903402901363963E-3</v>
      </c>
      <c r="U274" s="38">
        <f t="shared" si="84"/>
        <v>1.359773846914214E-3</v>
      </c>
      <c r="V274" s="11">
        <f t="shared" si="80"/>
        <v>3.2071399014812485E-3</v>
      </c>
      <c r="W274" s="28"/>
      <c r="X274" s="36">
        <v>43856</v>
      </c>
      <c r="Y274" s="38">
        <f t="shared" si="86"/>
        <v>-1.015789655529831E-2</v>
      </c>
      <c r="Z274" s="38">
        <f t="shared" si="86"/>
        <v>7.0340062451212937E-4</v>
      </c>
      <c r="AA274" s="38">
        <f t="shared" si="86"/>
        <v>1.196717288769467E-4</v>
      </c>
      <c r="AB274" s="38">
        <f t="shared" si="86"/>
        <v>1.564455569461831E-3</v>
      </c>
      <c r="AC274" s="38">
        <f t="shared" si="86"/>
        <v>4.621422895011296E-3</v>
      </c>
      <c r="AD274" s="38">
        <f t="shared" si="86"/>
        <v>1.7196482091093031E-3</v>
      </c>
      <c r="AE274" s="38">
        <f t="shared" si="86"/>
        <v>6.0468724232087823E-4</v>
      </c>
      <c r="AF274" s="38">
        <f t="shared" si="86"/>
        <v>-1.459774007447012E-3</v>
      </c>
      <c r="AG274" s="38">
        <f t="shared" si="86"/>
        <v>-5.6546290461589876E-4</v>
      </c>
      <c r="AH274" s="38">
        <f t="shared" si="86"/>
        <v>-9.6065747622201565E-3</v>
      </c>
      <c r="AI274" s="38">
        <f t="shared" si="86"/>
        <v>1.0238833300022859E-3</v>
      </c>
      <c r="AJ274" s="28"/>
      <c r="AK274" s="36">
        <v>42876</v>
      </c>
      <c r="AL274" s="38">
        <f t="shared" si="87"/>
        <v>1.0090817356205319E-3</v>
      </c>
      <c r="AM274" s="38">
        <f t="shared" si="87"/>
        <v>1.646889273718255E-3</v>
      </c>
      <c r="AN274" s="38">
        <f t="shared" si="87"/>
        <v>-1.852112796872085E-3</v>
      </c>
      <c r="AO274" s="38">
        <f t="shared" si="87"/>
        <v>1.624563398585632E-4</v>
      </c>
      <c r="AP274" s="38">
        <f t="shared" si="87"/>
        <v>6.1690160732704386E-3</v>
      </c>
      <c r="AQ274" s="38">
        <f t="shared" si="87"/>
        <v>8.9175866368318424E-4</v>
      </c>
      <c r="AR274" s="38">
        <f t="shared" si="87"/>
        <v>5.1146327206597064E-4</v>
      </c>
      <c r="AS274" s="38">
        <f t="shared" si="87"/>
        <v>-5.0927783743803801E-4</v>
      </c>
      <c r="AT274" s="38">
        <f t="shared" si="87"/>
        <v>1.9625355953603041E-3</v>
      </c>
      <c r="AU274" s="38">
        <f t="shared" si="87"/>
        <v>1.559453668905066E-3</v>
      </c>
      <c r="AV274" s="38">
        <f t="shared" si="87"/>
        <v>1.0221193046712773E-3</v>
      </c>
    </row>
    <row r="275" spans="1:48" x14ac:dyDescent="0.35">
      <c r="A275" s="2">
        <v>41364</v>
      </c>
      <c r="B275" s="1">
        <v>4.2869025529466143E-3</v>
      </c>
      <c r="C275" s="1">
        <v>-3.343535673318021E-4</v>
      </c>
      <c r="D275" s="1">
        <v>-1.1667710619722719E-4</v>
      </c>
      <c r="E275" s="1">
        <v>-1.7529545804036979E-3</v>
      </c>
      <c r="F275" s="1">
        <v>3.7591262087527059E-3</v>
      </c>
      <c r="G275" s="1">
        <v>1.266418517092305E-3</v>
      </c>
      <c r="H275" s="1">
        <v>-2.7775568930126231E-3</v>
      </c>
      <c r="I275" s="1">
        <v>3.192751261141602E-3</v>
      </c>
      <c r="J275" s="16">
        <f>HLOOKUP($J$2,'Weekly Returns (strats)'!$D$1:$F$751,'Weekly Returns (strats)'!$A274,FALSE)</f>
        <v>-3.6628658621418181E-4</v>
      </c>
      <c r="K275" s="1">
        <f>SUMPRODUCT(B275:J275,'Weekly Analysis'!$C$47:$K$47)</f>
        <v>4.6797955483423321E-3</v>
      </c>
      <c r="L275" s="1">
        <f t="array" ref="L275">SUMPRODUCT(C275:J275,'Weekly Analysis'!$D$48:$K$48)</f>
        <v>7.2965842002061876E-4</v>
      </c>
      <c r="N275" s="16">
        <f t="shared" si="78"/>
        <v>1.2157263734805044</v>
      </c>
      <c r="O275" s="11">
        <f>(N274-MAX(N$3:$N274))/MAX(N$3:$N274)</f>
        <v>-9.7832473210518762E-3</v>
      </c>
      <c r="P275" s="11">
        <f t="shared" si="83"/>
        <v>2.0621530942904087E-2</v>
      </c>
      <c r="Q275" s="11">
        <f t="shared" si="85"/>
        <v>7.481447030640509E-2</v>
      </c>
      <c r="S275" s="1">
        <f t="shared" si="79"/>
        <v>1.3141120390720011</v>
      </c>
      <c r="T275" s="11">
        <f>(S274-MAX($S$3:$S274))/MAX(S$3:$S274)</f>
        <v>-5.5593079565645588E-3</v>
      </c>
      <c r="U275" s="38">
        <f t="shared" si="84"/>
        <v>4.7343088267526312E-4</v>
      </c>
      <c r="V275" s="11">
        <f t="shared" si="80"/>
        <v>3.0839341981088175E-3</v>
      </c>
      <c r="W275" s="28"/>
      <c r="X275" s="36">
        <v>43863</v>
      </c>
      <c r="Y275" s="38">
        <f t="shared" si="86"/>
        <v>-2.544591434256005E-2</v>
      </c>
      <c r="Z275" s="38">
        <f t="shared" si="86"/>
        <v>2.0379398502663459E-3</v>
      </c>
      <c r="AA275" s="38">
        <f t="shared" si="86"/>
        <v>1.726966308956412E-3</v>
      </c>
      <c r="AB275" s="38">
        <f t="shared" si="86"/>
        <v>3.6303310387917338E-3</v>
      </c>
      <c r="AC275" s="38">
        <f t="shared" si="86"/>
        <v>-8.3447623203783947E-4</v>
      </c>
      <c r="AD275" s="38">
        <f t="shared" si="86"/>
        <v>5.3364724347655379E-3</v>
      </c>
      <c r="AE275" s="38">
        <f t="shared" si="86"/>
        <v>3.8762055915029241E-3</v>
      </c>
      <c r="AF275" s="38">
        <f t="shared" si="86"/>
        <v>2.4816769051010379E-3</v>
      </c>
      <c r="AG275" s="38">
        <f t="shared" si="86"/>
        <v>5.8354732617735827E-3</v>
      </c>
      <c r="AH275" s="38">
        <f t="shared" si="86"/>
        <v>-2.4007649733956599E-2</v>
      </c>
      <c r="AI275" s="38">
        <f t="shared" si="86"/>
        <v>2.6710628445492648E-3</v>
      </c>
      <c r="AJ275" s="28"/>
      <c r="AK275" s="36">
        <v>42883</v>
      </c>
      <c r="AL275" s="38">
        <f t="shared" si="87"/>
        <v>1.0951246334310881E-2</v>
      </c>
      <c r="AM275" s="38">
        <f t="shared" si="87"/>
        <v>-3.5273900678445269E-4</v>
      </c>
      <c r="AN275" s="38">
        <f t="shared" si="87"/>
        <v>-4.2667916697586289E-4</v>
      </c>
      <c r="AO275" s="38">
        <f t="shared" si="87"/>
        <v>-3.8475594899699539E-3</v>
      </c>
      <c r="AP275" s="38">
        <f t="shared" si="87"/>
        <v>1.534916685410248E-3</v>
      </c>
      <c r="AQ275" s="38">
        <f t="shared" si="87"/>
        <v>-2.400653373701989E-3</v>
      </c>
      <c r="AR275" s="38">
        <f t="shared" si="87"/>
        <v>-4.1264409930174004E-3</v>
      </c>
      <c r="AS275" s="38">
        <f t="shared" si="87"/>
        <v>-2.2247620513748961E-4</v>
      </c>
      <c r="AT275" s="38">
        <f t="shared" si="87"/>
        <v>-6.2649013517435126E-4</v>
      </c>
      <c r="AU275" s="38">
        <f t="shared" si="87"/>
        <v>1.039996051394588E-2</v>
      </c>
      <c r="AV275" s="38">
        <f t="shared" si="87"/>
        <v>-1.0238165235349989E-3</v>
      </c>
    </row>
    <row r="276" spans="1:48" x14ac:dyDescent="0.35">
      <c r="A276" s="2">
        <v>41371</v>
      </c>
      <c r="B276" s="1">
        <v>-1.204128440366981E-2</v>
      </c>
      <c r="C276" s="1">
        <v>-7.2993391678966013E-4</v>
      </c>
      <c r="D276" s="1">
        <v>1.202002167113303E-4</v>
      </c>
      <c r="E276" s="1">
        <v>1.2686385950624319E-3</v>
      </c>
      <c r="F276" s="1">
        <v>-2.841534509908698E-2</v>
      </c>
      <c r="G276" s="1">
        <v>4.9225299753019591E-3</v>
      </c>
      <c r="H276" s="1">
        <v>3.2388144406643171E-3</v>
      </c>
      <c r="I276" s="1">
        <v>-1.952984187910012E-3</v>
      </c>
      <c r="J276" s="16">
        <f>HLOOKUP($J$2,'Weekly Returns (strats)'!$D$1:$F$751,'Weekly Returns (strats)'!$A275,FALSE)</f>
        <v>-4.7001202060359404E-6</v>
      </c>
      <c r="K276" s="1">
        <f>SUMPRODUCT(B276:J276,'Weekly Analysis'!$C$47:$K$47)</f>
        <v>-1.388355292770597E-2</v>
      </c>
      <c r="L276" s="1">
        <f t="array" ref="L276">SUMPRODUCT(C276:J276,'Weekly Analysis'!$D$48:$K$48)</f>
        <v>-3.4213558303528616E-3</v>
      </c>
      <c r="N276" s="16">
        <f t="shared" si="78"/>
        <v>1.1988477720286799</v>
      </c>
      <c r="O276" s="11">
        <f>(N275-MAX(N$3:$N275))/MAX(N$3:$N275)</f>
        <v>-5.1492353699708407E-3</v>
      </c>
      <c r="P276" s="11">
        <f t="shared" si="83"/>
        <v>-1.1443585992713001E-2</v>
      </c>
      <c r="Q276" s="11">
        <f t="shared" si="85"/>
        <v>3.0462354396717295E-2</v>
      </c>
      <c r="S276" s="1">
        <f t="shared" si="79"/>
        <v>1.3096159941853853</v>
      </c>
      <c r="T276" s="11">
        <f>(S275-MAX($S$3:$S275))/MAX(S$3:$S275)</f>
        <v>-4.8337059324039316E-3</v>
      </c>
      <c r="U276" s="38">
        <f t="shared" si="84"/>
        <v>-1.4389564945400668E-3</v>
      </c>
      <c r="V276" s="11">
        <f t="shared" si="80"/>
        <v>4.7794838322894329E-3</v>
      </c>
      <c r="W276" s="28"/>
      <c r="X276" s="36">
        <v>43884</v>
      </c>
      <c r="Y276" s="38">
        <f t="shared" si="86"/>
        <v>-1.2409941742217771E-2</v>
      </c>
      <c r="Z276" s="38">
        <f t="shared" si="86"/>
        <v>5.5255514342800183E-4</v>
      </c>
      <c r="AA276" s="38">
        <f t="shared" si="86"/>
        <v>9.341116961463225E-4</v>
      </c>
      <c r="AB276" s="38">
        <f t="shared" si="86"/>
        <v>2.013270265297074E-3</v>
      </c>
      <c r="AC276" s="38">
        <f t="shared" si="86"/>
        <v>6.7802827936261582E-3</v>
      </c>
      <c r="AD276" s="38">
        <f t="shared" si="86"/>
        <v>2.4519141536989419E-3</v>
      </c>
      <c r="AE276" s="38">
        <f t="shared" si="86"/>
        <v>4.598529024746334E-5</v>
      </c>
      <c r="AF276" s="38">
        <f t="shared" si="86"/>
        <v>-1.564194277087205E-3</v>
      </c>
      <c r="AG276" s="38">
        <f t="shared" si="86"/>
        <v>2.063988548759887E-3</v>
      </c>
      <c r="AH276" s="38">
        <f t="shared" si="86"/>
        <v>-1.1452637257903334E-2</v>
      </c>
      <c r="AI276" s="38">
        <f t="shared" si="86"/>
        <v>1.7778511851553832E-3</v>
      </c>
      <c r="AJ276" s="28"/>
      <c r="AK276" s="36">
        <v>42890</v>
      </c>
      <c r="AL276" s="38">
        <f t="shared" si="87"/>
        <v>1.101391469881707E-2</v>
      </c>
      <c r="AM276" s="38">
        <f t="shared" si="87"/>
        <v>2.8263900093206118E-3</v>
      </c>
      <c r="AN276" s="38">
        <f t="shared" si="87"/>
        <v>-3.4939657800103767E-5</v>
      </c>
      <c r="AO276" s="38">
        <f t="shared" si="87"/>
        <v>-1.803821656050975E-3</v>
      </c>
      <c r="AP276" s="38">
        <f t="shared" si="87"/>
        <v>-1.4322166868278009E-4</v>
      </c>
      <c r="AQ276" s="38">
        <f t="shared" si="87"/>
        <v>8.848386616606696E-4</v>
      </c>
      <c r="AR276" s="38">
        <f t="shared" si="87"/>
        <v>1.83767304963478E-3</v>
      </c>
      <c r="AS276" s="38">
        <f t="shared" si="87"/>
        <v>-1.2271691192922149E-4</v>
      </c>
      <c r="AT276" s="38">
        <f t="shared" si="87"/>
        <v>-1.9243383788850601E-3</v>
      </c>
      <c r="AU276" s="38">
        <f t="shared" si="87"/>
        <v>1.1098148770742789E-2</v>
      </c>
      <c r="AV276" s="38">
        <f t="shared" si="87"/>
        <v>1.5643470500490575E-4</v>
      </c>
    </row>
    <row r="277" spans="1:48" x14ac:dyDescent="0.35">
      <c r="A277" s="2">
        <v>41378</v>
      </c>
      <c r="B277" s="1">
        <v>2.5214419294512069E-2</v>
      </c>
      <c r="C277" s="1">
        <v>-1.834588143908356E-3</v>
      </c>
      <c r="D277" s="1">
        <v>-6.2724690368121117E-4</v>
      </c>
      <c r="E277" s="1">
        <v>-4.3528561626853257E-3</v>
      </c>
      <c r="F277" s="1">
        <v>2.1969475071513891E-2</v>
      </c>
      <c r="G277" s="1">
        <v>1.4712260500553409E-3</v>
      </c>
      <c r="H277" s="1">
        <v>-1.3996383543133371E-3</v>
      </c>
      <c r="I277" s="1">
        <v>6.7540506965291236E-4</v>
      </c>
      <c r="J277" s="16">
        <f>HLOOKUP($J$2,'Weekly Returns (strats)'!$D$1:$F$751,'Weekly Returns (strats)'!$A276,FALSE)</f>
        <v>-2.3512991798884109E-3</v>
      </c>
      <c r="K277" s="1">
        <f>SUMPRODUCT(B277:J277,'Weekly Analysis'!$C$47:$K$47)</f>
        <v>2.6415884223473952E-2</v>
      </c>
      <c r="L277" s="1">
        <f t="array" ref="L277">SUMPRODUCT(C277:J277,'Weekly Analysis'!$D$48:$K$48)</f>
        <v>2.2312920109292009E-3</v>
      </c>
      <c r="N277" s="16">
        <f t="shared" si="78"/>
        <v>1.2305163959761591</v>
      </c>
      <c r="O277" s="11">
        <f>(N276-MAX(N$3:$N276))/MAX(N$3:$N276)</f>
        <v>-1.8961298615880522E-2</v>
      </c>
      <c r="P277" s="11">
        <f t="shared" si="83"/>
        <v>6.9537061386295562E-3</v>
      </c>
      <c r="Q277" s="11">
        <f t="shared" si="85"/>
        <v>4.9616327700519047E-2</v>
      </c>
      <c r="S277" s="1">
        <f t="shared" si="79"/>
        <v>1.3125381298905965</v>
      </c>
      <c r="T277" s="11">
        <f>(S276-MAX($S$3:$S276))/MAX(S$3:$S276)</f>
        <v>-8.238523934782702E-3</v>
      </c>
      <c r="U277" s="38">
        <f t="shared" si="84"/>
        <v>6.5122431413433546E-5</v>
      </c>
      <c r="V277" s="11">
        <f t="shared" si="80"/>
        <v>5.9134800984255165E-3</v>
      </c>
      <c r="W277" s="28"/>
      <c r="X277" s="36">
        <v>43891</v>
      </c>
      <c r="Y277" s="38">
        <f t="shared" si="86"/>
        <v>-0.1041572131662537</v>
      </c>
      <c r="Z277" s="38">
        <f t="shared" si="86"/>
        <v>3.5031542436657848E-2</v>
      </c>
      <c r="AA277" s="38">
        <f t="shared" si="86"/>
        <v>0.1016329610014082</v>
      </c>
      <c r="AB277" s="38">
        <f t="shared" si="86"/>
        <v>1.9865403519384591E-2</v>
      </c>
      <c r="AC277" s="38">
        <f t="shared" si="86"/>
        <v>-1.8869704977359771E-2</v>
      </c>
      <c r="AD277" s="38">
        <f t="shared" si="86"/>
        <v>1.4860650945234919E-2</v>
      </c>
      <c r="AE277" s="38">
        <f t="shared" si="86"/>
        <v>-3.3320627941815228E-2</v>
      </c>
      <c r="AF277" s="38">
        <f t="shared" si="86"/>
        <v>-1.875240053438498E-2</v>
      </c>
      <c r="AG277" s="38">
        <f t="shared" si="86"/>
        <v>3.9618976972141118E-2</v>
      </c>
      <c r="AH277" s="38">
        <f t="shared" si="86"/>
        <v>-9.1029826693799096E-2</v>
      </c>
      <c r="AI277" s="38">
        <f t="shared" si="86"/>
        <v>2.43794320202728E-2</v>
      </c>
      <c r="AJ277" s="28"/>
      <c r="AK277" s="36">
        <v>42911</v>
      </c>
      <c r="AL277" s="38">
        <f t="shared" si="87"/>
        <v>2.029861518336284E-3</v>
      </c>
      <c r="AM277" s="38">
        <f t="shared" si="87"/>
        <v>-4.2173711100790268E-3</v>
      </c>
      <c r="AN277" s="38">
        <f t="shared" si="87"/>
        <v>-5.5541303552508747E-5</v>
      </c>
      <c r="AO277" s="38">
        <f t="shared" si="87"/>
        <v>-7.8689462765579865E-4</v>
      </c>
      <c r="AP277" s="38">
        <f t="shared" si="87"/>
        <v>4.0098810330525207E-3</v>
      </c>
      <c r="AQ277" s="38">
        <f t="shared" si="87"/>
        <v>-5.4205438612353607E-4</v>
      </c>
      <c r="AR277" s="38">
        <f t="shared" si="87"/>
        <v>-1.347253704009455E-3</v>
      </c>
      <c r="AS277" s="38">
        <f t="shared" si="87"/>
        <v>-1.408885599426424E-3</v>
      </c>
      <c r="AT277" s="38">
        <f t="shared" si="87"/>
        <v>-6.4938712448470159E-4</v>
      </c>
      <c r="AU277" s="38">
        <f t="shared" si="87"/>
        <v>1.7470724177272366E-3</v>
      </c>
      <c r="AV277" s="38">
        <f t="shared" si="87"/>
        <v>-5.2517975827394501E-4</v>
      </c>
    </row>
    <row r="278" spans="1:48" x14ac:dyDescent="0.35">
      <c r="A278" s="2">
        <v>41385</v>
      </c>
      <c r="B278" s="1">
        <v>-2.1260535916467479E-2</v>
      </c>
      <c r="C278" s="1">
        <v>3.8362011696300158E-3</v>
      </c>
      <c r="D278" s="1">
        <v>-1.7907507722603189E-4</v>
      </c>
      <c r="E278" s="1">
        <v>3.557436671173031E-3</v>
      </c>
      <c r="F278" s="1">
        <v>-6.6619896067349523E-3</v>
      </c>
      <c r="G278" s="1">
        <v>1.171855097569674E-3</v>
      </c>
      <c r="H278" s="1">
        <v>1.8424760689532471E-2</v>
      </c>
      <c r="I278" s="1">
        <v>-5.6858016971326197E-3</v>
      </c>
      <c r="J278" s="16">
        <f>HLOOKUP($J$2,'Weekly Returns (strats)'!$D$1:$F$751,'Weekly Returns (strats)'!$A277,FALSE)</f>
        <v>1.423322612548183E-5</v>
      </c>
      <c r="K278" s="1">
        <f>SUMPRODUCT(B278:J278,'Weekly Analysis'!$C$47:$K$47)</f>
        <v>-2.1213830949281445E-2</v>
      </c>
      <c r="L278" s="1">
        <f t="array" ref="L278">SUMPRODUCT(C278:J278,'Weekly Analysis'!$D$48:$K$48)</f>
        <v>8.6737796202638332E-5</v>
      </c>
      <c r="N278" s="16">
        <f t="shared" si="78"/>
        <v>1.2044124291716019</v>
      </c>
      <c r="O278" s="11">
        <f>(N277-MAX(N$3:$N277))/MAX(N$3:$N277)</f>
        <v>0</v>
      </c>
      <c r="P278" s="11">
        <f t="shared" si="83"/>
        <v>-4.6700807914882292E-3</v>
      </c>
      <c r="Q278" s="11">
        <f t="shared" si="85"/>
        <v>2.298033447129666E-2</v>
      </c>
      <c r="S278" s="1">
        <f t="shared" si="79"/>
        <v>1.312651976555415</v>
      </c>
      <c r="T278" s="11">
        <f>(S277-MAX($S$3:$S277))/MAX(S$3:$S277)</f>
        <v>-6.025614476490874E-3</v>
      </c>
      <c r="U278" s="38">
        <f t="shared" si="84"/>
        <v>-3.8221622997269833E-4</v>
      </c>
      <c r="V278" s="11">
        <f t="shared" si="80"/>
        <v>7.2441320040657065E-3</v>
      </c>
      <c r="W278" s="28"/>
      <c r="X278" s="36">
        <v>43905</v>
      </c>
      <c r="Y278" s="38">
        <f t="shared" si="86"/>
        <v>-0.1235214271863487</v>
      </c>
      <c r="Z278" s="38">
        <f t="shared" si="86"/>
        <v>0.19574950441915731</v>
      </c>
      <c r="AA278" s="38">
        <f t="shared" si="86"/>
        <v>0.21136756870187989</v>
      </c>
      <c r="AB278" s="38">
        <f t="shared" si="86"/>
        <v>-1.2435650276465321E-2</v>
      </c>
      <c r="AC278" s="38">
        <f t="shared" si="86"/>
        <v>1.954673666779046E-2</v>
      </c>
      <c r="AD278" s="38">
        <f t="shared" si="86"/>
        <v>3.8518388859715813E-2</v>
      </c>
      <c r="AE278" s="38">
        <f t="shared" si="86"/>
        <v>6.3644399410425212E-3</v>
      </c>
      <c r="AF278" s="38">
        <f t="shared" si="86"/>
        <v>7.5252485158593174E-2</v>
      </c>
      <c r="AG278" s="38">
        <f t="shared" si="86"/>
        <v>7.0618827295281683E-2</v>
      </c>
      <c r="AH278" s="38">
        <f t="shared" si="86"/>
        <v>-7.6002854160268501E-2</v>
      </c>
      <c r="AI278" s="38">
        <f t="shared" si="86"/>
        <v>8.8248778477006101E-2</v>
      </c>
      <c r="AJ278" s="28"/>
      <c r="AK278" s="36">
        <v>42932</v>
      </c>
      <c r="AL278" s="38">
        <f t="shared" si="87"/>
        <v>2.1409496220522239E-2</v>
      </c>
      <c r="AM278" s="38">
        <f t="shared" si="87"/>
        <v>-2.5412114393070779E-3</v>
      </c>
      <c r="AN278" s="38">
        <f t="shared" si="87"/>
        <v>-3.2936345374445791E-4</v>
      </c>
      <c r="AO278" s="38">
        <f t="shared" si="87"/>
        <v>-3.528906345894089E-3</v>
      </c>
      <c r="AP278" s="38">
        <f t="shared" si="87"/>
        <v>8.0182778541656465E-4</v>
      </c>
      <c r="AQ278" s="38">
        <f t="shared" si="87"/>
        <v>-2.9691601049869338E-3</v>
      </c>
      <c r="AR278" s="38">
        <f t="shared" si="87"/>
        <v>-1.722192158151836E-3</v>
      </c>
      <c r="AS278" s="38">
        <f t="shared" si="87"/>
        <v>-6.7766204792840679E-4</v>
      </c>
      <c r="AT278" s="38">
        <f t="shared" si="87"/>
        <v>-1.5568653324538051E-3</v>
      </c>
      <c r="AU278" s="38">
        <f t="shared" si="87"/>
        <v>2.0599050283934134E-2</v>
      </c>
      <c r="AV278" s="38">
        <f t="shared" si="87"/>
        <v>-1.5051138822350539E-3</v>
      </c>
    </row>
    <row r="279" spans="1:48" x14ac:dyDescent="0.35">
      <c r="A279" s="2">
        <v>41392</v>
      </c>
      <c r="B279" s="1">
        <v>2.3971722365038639E-2</v>
      </c>
      <c r="C279" s="1">
        <v>-3.1891694293528778E-3</v>
      </c>
      <c r="D279" s="1">
        <v>-2.0808036643216181E-3</v>
      </c>
      <c r="E279" s="1">
        <v>-3.9737674117599209E-3</v>
      </c>
      <c r="F279" s="1">
        <v>1.1045534362374401E-2</v>
      </c>
      <c r="G279" s="1">
        <v>-3.0279898218829042E-3</v>
      </c>
      <c r="H279" s="1">
        <v>-4.76556241574011E-3</v>
      </c>
      <c r="I279" s="1">
        <v>1.785166347877398E-3</v>
      </c>
      <c r="J279" s="16">
        <f>HLOOKUP($J$2,'Weekly Returns (strats)'!$D$1:$F$751,'Weekly Returns (strats)'!$A278,FALSE)</f>
        <v>9.6564142522748142E-4</v>
      </c>
      <c r="K279" s="1">
        <f>SUMPRODUCT(B279:J279,'Weekly Analysis'!$C$47:$K$47)</f>
        <v>2.392019925546424E-2</v>
      </c>
      <c r="L279" s="1">
        <f t="array" ref="L279">SUMPRODUCT(C279:J279,'Weekly Analysis'!$D$48:$K$48)</f>
        <v>-9.5685774923887608E-5</v>
      </c>
      <c r="N279" s="16">
        <f t="shared" si="78"/>
        <v>1.2332222144631444</v>
      </c>
      <c r="O279" s="11">
        <f>(N278-MAX(N$3:$N278))/MAX(N$3:$N278)</f>
        <v>-2.1213830949281431E-2</v>
      </c>
      <c r="P279" s="11">
        <f t="shared" si="83"/>
        <v>1.4391265472469161E-2</v>
      </c>
      <c r="Q279" s="11">
        <f t="shared" si="85"/>
        <v>3.7273157771425813E-2</v>
      </c>
      <c r="S279" s="1">
        <f t="shared" si="79"/>
        <v>1.3125263744338329</v>
      </c>
      <c r="T279" s="11">
        <f>(S278-MAX($S$3:$S278))/MAX(S$3:$S278)</f>
        <v>-5.9393993288087968E-3</v>
      </c>
      <c r="U279" s="38">
        <f t="shared" si="84"/>
        <v>-1.2066434147335325E-3</v>
      </c>
      <c r="V279" s="11">
        <f t="shared" si="80"/>
        <v>6.9261055857221532E-3</v>
      </c>
      <c r="W279" s="28"/>
      <c r="X279" s="36">
        <v>43912</v>
      </c>
      <c r="Y279" s="38">
        <f t="shared" si="86"/>
        <v>-0.11933628318584071</v>
      </c>
      <c r="Z279" s="38">
        <f t="shared" si="86"/>
        <v>2.126940482852668E-2</v>
      </c>
      <c r="AA279" s="38">
        <f t="shared" si="86"/>
        <v>0.159885814609072</v>
      </c>
      <c r="AB279" s="38">
        <f t="shared" si="86"/>
        <v>-3.5502831645787269E-3</v>
      </c>
      <c r="AC279" s="38">
        <f t="shared" si="86"/>
        <v>-1.8499647047002611E-2</v>
      </c>
      <c r="AD279" s="38">
        <f t="shared" si="86"/>
        <v>3.9833325530221453E-2</v>
      </c>
      <c r="AE279" s="38">
        <f t="shared" si="86"/>
        <v>0.30886358410418652</v>
      </c>
      <c r="AF279" s="38">
        <f t="shared" si="86"/>
        <v>1.6025822716474462E-2</v>
      </c>
      <c r="AG279" s="38">
        <f t="shared" si="86"/>
        <v>-3.6509555594835152E-2</v>
      </c>
      <c r="AH279" s="38">
        <f t="shared" si="86"/>
        <v>-9.5190359389409146E-2</v>
      </c>
      <c r="AI279" s="38">
        <f t="shared" si="86"/>
        <v>4.4842429907658625E-2</v>
      </c>
      <c r="AJ279" s="28"/>
      <c r="AK279" s="36">
        <v>42939</v>
      </c>
      <c r="AL279" s="38">
        <f t="shared" si="87"/>
        <v>6.4699104848002786E-3</v>
      </c>
      <c r="AM279" s="38">
        <f t="shared" si="87"/>
        <v>-1.057728799741309E-3</v>
      </c>
      <c r="AN279" s="38">
        <f t="shared" si="87"/>
        <v>-1.1838420161058851E-5</v>
      </c>
      <c r="AO279" s="38">
        <f t="shared" si="87"/>
        <v>-1.1907328139275639E-3</v>
      </c>
      <c r="AP279" s="38">
        <f t="shared" si="87"/>
        <v>7.9743765908631982E-4</v>
      </c>
      <c r="AQ279" s="38">
        <f t="shared" si="87"/>
        <v>-5.0510867240329826E-3</v>
      </c>
      <c r="AR279" s="38">
        <f t="shared" si="87"/>
        <v>-9.7149975274313238E-4</v>
      </c>
      <c r="AS279" s="38">
        <f t="shared" si="87"/>
        <v>1.1483610409965821E-3</v>
      </c>
      <c r="AT279" s="38">
        <f t="shared" si="87"/>
        <v>3.3595227098677238E-3</v>
      </c>
      <c r="AU279" s="38">
        <f t="shared" si="87"/>
        <v>6.167475004333187E-3</v>
      </c>
      <c r="AV279" s="38">
        <f t="shared" si="87"/>
        <v>-5.6166589229602823E-4</v>
      </c>
    </row>
    <row r="280" spans="1:48" x14ac:dyDescent="0.35">
      <c r="A280" s="2">
        <v>41399</v>
      </c>
      <c r="B280" s="1">
        <v>1.7950166321471169E-2</v>
      </c>
      <c r="C280" s="1">
        <v>1.1602468448872469E-3</v>
      </c>
      <c r="D280" s="1">
        <v>-3.8183620986198541E-4</v>
      </c>
      <c r="E280" s="1">
        <v>-3.3540447604650798E-3</v>
      </c>
      <c r="F280" s="1">
        <v>1.946454421099053E-3</v>
      </c>
      <c r="G280" s="1">
        <v>5.1045149434658654E-4</v>
      </c>
      <c r="H280" s="1">
        <v>4.1227322671888439E-4</v>
      </c>
      <c r="I280" s="1">
        <v>-1.2933779348369701E-3</v>
      </c>
      <c r="J280" s="16">
        <f>HLOOKUP($J$2,'Weekly Returns (strats)'!$D$1:$F$751,'Weekly Returns (strats)'!$A279,FALSE)</f>
        <v>2.808075400515087E-3</v>
      </c>
      <c r="K280" s="1">
        <f>SUMPRODUCT(B280:J280,'Weekly Analysis'!$C$47:$K$47)</f>
        <v>1.7950130999135831E-2</v>
      </c>
      <c r="L280" s="1">
        <f t="array" ref="L280">SUMPRODUCT(C280:J280,'Weekly Analysis'!$D$48:$K$48)</f>
        <v>-6.5598622768644425E-8</v>
      </c>
      <c r="N280" s="16">
        <f t="shared" si="78"/>
        <v>1.2553587147638023</v>
      </c>
      <c r="O280" s="11">
        <f>(N279-MAX(N$3:$N279))/MAX(N$3:$N279)</f>
        <v>0</v>
      </c>
      <c r="P280" s="11">
        <f t="shared" si="83"/>
        <v>4.713771343920925E-2</v>
      </c>
      <c r="Q280" s="11">
        <f t="shared" si="85"/>
        <v>4.5588947377382727E-2</v>
      </c>
      <c r="S280" s="1">
        <f t="shared" si="79"/>
        <v>1.3125262883339104</v>
      </c>
      <c r="T280" s="11">
        <f>(S279-MAX($S$3:$S279))/MAX(S$3:$S279)</f>
        <v>-6.0345167877053265E-3</v>
      </c>
      <c r="U280" s="38">
        <f t="shared" si="84"/>
        <v>2.2222500041588766E-3</v>
      </c>
      <c r="V280" s="11">
        <f t="shared" si="80"/>
        <v>2.9485908300559416E-3</v>
      </c>
      <c r="W280" s="28"/>
      <c r="X280" s="36">
        <v>43926</v>
      </c>
      <c r="Y280" s="38">
        <f t="shared" si="86"/>
        <v>-2.4669925533372768E-2</v>
      </c>
      <c r="Z280" s="38">
        <f t="shared" si="86"/>
        <v>-3.9040676065154822E-2</v>
      </c>
      <c r="AA280" s="38">
        <f t="shared" si="86"/>
        <v>-1.2922537874392679E-2</v>
      </c>
      <c r="AB280" s="38">
        <f t="shared" si="86"/>
        <v>6.4087941690835759E-3</v>
      </c>
      <c r="AC280" s="38">
        <f t="shared" si="86"/>
        <v>4.944553604822122E-3</v>
      </c>
      <c r="AD280" s="38">
        <f t="shared" si="86"/>
        <v>3.1718966291722987E-2</v>
      </c>
      <c r="AE280" s="38">
        <f t="shared" si="86"/>
        <v>2.5151757420757589E-2</v>
      </c>
      <c r="AF280" s="38">
        <f t="shared" si="86"/>
        <v>-3.4701448761242931E-4</v>
      </c>
      <c r="AG280" s="38">
        <f t="shared" si="86"/>
        <v>-4.1203716959613557E-3</v>
      </c>
      <c r="AH280" s="38">
        <f t="shared" si="86"/>
        <v>-2.5303832865905127E-2</v>
      </c>
      <c r="AI280" s="38">
        <f t="shared" si="86"/>
        <v>-1.1772564747029566E-3</v>
      </c>
      <c r="AJ280" s="28"/>
      <c r="AK280" s="36">
        <v>42946</v>
      </c>
      <c r="AL280" s="38">
        <f t="shared" si="87"/>
        <v>1.188798872842511E-3</v>
      </c>
      <c r="AM280" s="38">
        <f t="shared" si="87"/>
        <v>-1.707291047392645E-3</v>
      </c>
      <c r="AN280" s="38">
        <f t="shared" si="87"/>
        <v>5.1871026357508388E-7</v>
      </c>
      <c r="AO280" s="38">
        <f t="shared" si="87"/>
        <v>-3.288696134753355E-4</v>
      </c>
      <c r="AP280" s="38">
        <f t="shared" si="87"/>
        <v>5.6262908950684646E-3</v>
      </c>
      <c r="AQ280" s="38">
        <f t="shared" si="87"/>
        <v>1.5379018388674841E-3</v>
      </c>
      <c r="AR280" s="38">
        <f t="shared" si="87"/>
        <v>-1.7732074001020059E-4</v>
      </c>
      <c r="AS280" s="38">
        <f t="shared" si="87"/>
        <v>2.315505673492924E-3</v>
      </c>
      <c r="AT280" s="38">
        <f t="shared" si="87"/>
        <v>-1.00205473810866E-3</v>
      </c>
      <c r="AU280" s="38">
        <f t="shared" si="87"/>
        <v>1.719477994406625E-3</v>
      </c>
      <c r="AV280" s="38">
        <f t="shared" si="87"/>
        <v>9.8554694004764011E-4</v>
      </c>
    </row>
    <row r="281" spans="1:48" x14ac:dyDescent="0.35">
      <c r="A281" s="2">
        <v>41406</v>
      </c>
      <c r="B281" s="1">
        <v>9.9882853443491459E-3</v>
      </c>
      <c r="C281" s="1">
        <v>1.2167947143111311E-3</v>
      </c>
      <c r="D281" s="1">
        <v>1.760286011176504E-6</v>
      </c>
      <c r="E281" s="1">
        <v>-1.723605071299539E-3</v>
      </c>
      <c r="F281" s="1">
        <v>-3.6322130809434468E-3</v>
      </c>
      <c r="G281" s="1">
        <v>-1.105413977533498E-4</v>
      </c>
      <c r="H281" s="1">
        <v>-1.6925672381540299E-4</v>
      </c>
      <c r="I281" s="1">
        <v>2.1146817449153592E-3</v>
      </c>
      <c r="J281" s="16">
        <f>HLOOKUP($J$2,'Weekly Returns (strats)'!$D$1:$F$751,'Weekly Returns (strats)'!$A280,FALSE)</f>
        <v>-1.124494232036533E-3</v>
      </c>
      <c r="K281" s="1">
        <f>SUMPRODUCT(B281:J281,'Weekly Analysis'!$C$47:$K$47)</f>
        <v>9.7777281112546854E-3</v>
      </c>
      <c r="L281" s="1">
        <f t="array" ref="L281">SUMPRODUCT(C281:J281,'Weekly Analysis'!$D$48:$K$48)</f>
        <v>-3.9103486146114153E-4</v>
      </c>
      <c r="N281" s="16">
        <f t="shared" si="78"/>
        <v>1.2676332709588571</v>
      </c>
      <c r="O281" s="11">
        <f>(N280-MAX(N$3:$N280))/MAX(N$3:$N280)</f>
        <v>0</v>
      </c>
      <c r="P281" s="11">
        <f t="shared" si="83"/>
        <v>3.016365739137794E-2</v>
      </c>
      <c r="Q281" s="11">
        <f t="shared" si="85"/>
        <v>6.0054124260224606E-2</v>
      </c>
      <c r="S281" s="1">
        <f t="shared" si="79"/>
        <v>1.3120130447985876</v>
      </c>
      <c r="T281" s="11">
        <f>(S280-MAX($S$3:$S280))/MAX(S$3:$S280)</f>
        <v>-6.0345819904721156E-3</v>
      </c>
      <c r="U281" s="38">
        <f t="shared" si="84"/>
        <v>-4.0005320992286819E-4</v>
      </c>
      <c r="V281" s="11">
        <f t="shared" si="80"/>
        <v>6.6234000681175687E-4</v>
      </c>
      <c r="W281" s="28"/>
      <c r="X281" s="36">
        <v>43947</v>
      </c>
      <c r="Y281" s="38">
        <f t="shared" si="86"/>
        <v>-1.5674241167689451E-2</v>
      </c>
      <c r="Z281" s="38">
        <f t="shared" si="86"/>
        <v>9.0784234193341806E-3</v>
      </c>
      <c r="AA281" s="38">
        <f t="shared" si="86"/>
        <v>6.5901748274421767E-4</v>
      </c>
      <c r="AB281" s="38">
        <f t="shared" si="86"/>
        <v>3.0983903752128672E-3</v>
      </c>
      <c r="AC281" s="38">
        <f t="shared" si="86"/>
        <v>-5.037318702582427E-3</v>
      </c>
      <c r="AD281" s="38">
        <f t="shared" si="86"/>
        <v>-3.2473665746131091E-3</v>
      </c>
      <c r="AE281" s="38">
        <f t="shared" si="86"/>
        <v>1.1379813111171529E-2</v>
      </c>
      <c r="AF281" s="38">
        <f t="shared" si="86"/>
        <v>1.5008711705746249E-3</v>
      </c>
      <c r="AG281" s="38">
        <f t="shared" si="86"/>
        <v>1.203894571383657E-2</v>
      </c>
      <c r="AH281" s="38">
        <f t="shared" si="86"/>
        <v>-1.4514149038761177E-2</v>
      </c>
      <c r="AI281" s="38">
        <f t="shared" si="86"/>
        <v>2.1544568108667964E-3</v>
      </c>
      <c r="AJ281" s="28"/>
      <c r="AK281" s="36">
        <v>42953</v>
      </c>
      <c r="AL281" s="38">
        <f t="shared" si="87"/>
        <v>4.1778442323761036E-3</v>
      </c>
      <c r="AM281" s="38">
        <f t="shared" si="87"/>
        <v>5.8729769063514681E-6</v>
      </c>
      <c r="AN281" s="38">
        <f t="shared" si="87"/>
        <v>-3.6527614942605258E-5</v>
      </c>
      <c r="AO281" s="38">
        <f t="shared" si="87"/>
        <v>-5.3458893195301727E-4</v>
      </c>
      <c r="AP281" s="38">
        <f t="shared" si="87"/>
        <v>-2.7782762267752111E-3</v>
      </c>
      <c r="AQ281" s="38">
        <f t="shared" si="87"/>
        <v>-3.0628250639809229E-3</v>
      </c>
      <c r="AR281" s="38">
        <f t="shared" si="87"/>
        <v>2.0555306621883321E-4</v>
      </c>
      <c r="AS281" s="38">
        <f t="shared" si="87"/>
        <v>1.071835733525095E-3</v>
      </c>
      <c r="AT281" s="38">
        <f t="shared" si="87"/>
        <v>4.222704583551895E-4</v>
      </c>
      <c r="AU281" s="38">
        <f t="shared" si="87"/>
        <v>3.7869890373588991E-3</v>
      </c>
      <c r="AV281" s="38">
        <f t="shared" si="87"/>
        <v>-7.2587393360337964E-4</v>
      </c>
    </row>
    <row r="282" spans="1:48" x14ac:dyDescent="0.35">
      <c r="A282" s="2">
        <v>41413</v>
      </c>
      <c r="B282" s="1">
        <v>1.043892314266537E-2</v>
      </c>
      <c r="C282" s="1">
        <v>4.7224905986482657E-3</v>
      </c>
      <c r="D282" s="1">
        <v>-1.3466164281916709E-4</v>
      </c>
      <c r="E282" s="1">
        <v>-2.094565343346622E-3</v>
      </c>
      <c r="F282" s="1">
        <v>-2.800159173244087E-3</v>
      </c>
      <c r="G282" s="1">
        <v>1.3096351730588209E-3</v>
      </c>
      <c r="H282" s="1">
        <v>1.2702536765900609E-3</v>
      </c>
      <c r="I282" s="1">
        <v>2.2010264293848E-4</v>
      </c>
      <c r="J282" s="16">
        <f>HLOOKUP($J$2,'Weekly Returns (strats)'!$D$1:$F$751,'Weekly Returns (strats)'!$A281,FALSE)</f>
        <v>-3.2508714684302831E-3</v>
      </c>
      <c r="K282" s="1">
        <f>SUMPRODUCT(B282:J282,'Weekly Analysis'!$C$47:$K$47)</f>
        <v>1.0429792721854852E-2</v>
      </c>
      <c r="L282" s="1">
        <f t="array" ref="L282">SUMPRODUCT(C282:J282,'Weekly Analysis'!$D$48:$K$48)</f>
        <v>-1.6956495790961066E-5</v>
      </c>
      <c r="N282" s="16">
        <f t="shared" si="78"/>
        <v>1.2808544232222849</v>
      </c>
      <c r="O282" s="11">
        <f>(N281-MAX(N$3:$N281))/MAX(N$3:$N281)</f>
        <v>0</v>
      </c>
      <c r="P282" s="11">
        <f t="shared" si="83"/>
        <v>6.3468287273704238E-2</v>
      </c>
      <c r="Q282" s="11">
        <f t="shared" si="85"/>
        <v>7.1877806122554233E-2</v>
      </c>
      <c r="S282" s="1">
        <f t="shared" si="79"/>
        <v>1.3119907976549159</v>
      </c>
      <c r="T282" s="11">
        <f>(S281-MAX($S$3:$S281))/MAX(S$3:$S281)</f>
        <v>-6.4232571200006569E-3</v>
      </c>
      <c r="U282" s="38">
        <f t="shared" si="84"/>
        <v>-5.036970288454512E-4</v>
      </c>
      <c r="V282" s="11">
        <f t="shared" si="80"/>
        <v>5.2921543340245236E-5</v>
      </c>
      <c r="W282" s="28"/>
      <c r="X282" s="36">
        <v>43968</v>
      </c>
      <c r="Y282" s="38">
        <f t="shared" si="86"/>
        <v>-2.3735140179332089E-2</v>
      </c>
      <c r="Z282" s="38">
        <f t="shared" si="86"/>
        <v>2.171561806119549E-3</v>
      </c>
      <c r="AA282" s="38">
        <f t="shared" si="86"/>
        <v>-5.0481415524382123E-3</v>
      </c>
      <c r="AB282" s="38">
        <f t="shared" si="86"/>
        <v>4.6775149878119926E-3</v>
      </c>
      <c r="AC282" s="38">
        <f t="shared" si="86"/>
        <v>6.9341520596376219E-3</v>
      </c>
      <c r="AD282" s="38">
        <f t="shared" si="86"/>
        <v>3.2817036008581102E-3</v>
      </c>
      <c r="AE282" s="38">
        <f t="shared" si="86"/>
        <v>-1.0826693264541779E-2</v>
      </c>
      <c r="AF282" s="38">
        <f t="shared" si="86"/>
        <v>1.974128097195216E-4</v>
      </c>
      <c r="AG282" s="38">
        <f t="shared" si="86"/>
        <v>-7.8742349592878513E-3</v>
      </c>
      <c r="AH282" s="38">
        <f t="shared" si="86"/>
        <v>-2.3403726523345967E-2</v>
      </c>
      <c r="AI282" s="38">
        <f t="shared" si="86"/>
        <v>6.15482503974237E-4</v>
      </c>
      <c r="AJ282" s="28"/>
      <c r="AK282" s="36">
        <v>42974</v>
      </c>
      <c r="AL282" s="38">
        <f t="shared" si="87"/>
        <v>9.5734259506634611E-3</v>
      </c>
      <c r="AM282" s="38">
        <f t="shared" si="87"/>
        <v>-2.8276857741507122E-3</v>
      </c>
      <c r="AN282" s="38">
        <f t="shared" si="87"/>
        <v>-5.9343978580786438E-3</v>
      </c>
      <c r="AO282" s="38">
        <f t="shared" si="87"/>
        <v>-3.6257860991049111E-3</v>
      </c>
      <c r="AP282" s="38">
        <f t="shared" si="87"/>
        <v>2.7252791319033139E-3</v>
      </c>
      <c r="AQ282" s="38">
        <f t="shared" si="87"/>
        <v>-1.3676696243910551E-3</v>
      </c>
      <c r="AR282" s="38">
        <f t="shared" si="87"/>
        <v>2.199606452178982E-3</v>
      </c>
      <c r="AS282" s="38">
        <f t="shared" si="87"/>
        <v>6.5445560696986149E-5</v>
      </c>
      <c r="AT282" s="38">
        <f t="shared" si="87"/>
        <v>1.135044468412172E-4</v>
      </c>
      <c r="AU282" s="38">
        <f t="shared" si="87"/>
        <v>8.6625213128804345E-3</v>
      </c>
      <c r="AV282" s="38">
        <f t="shared" si="87"/>
        <v>-1.6916800415970471E-3</v>
      </c>
    </row>
    <row r="283" spans="1:48" x14ac:dyDescent="0.35">
      <c r="A283" s="2">
        <v>41420</v>
      </c>
      <c r="B283" s="1">
        <v>-1.3412276462058999E-2</v>
      </c>
      <c r="C283" s="1">
        <v>2.9873860110809498E-3</v>
      </c>
      <c r="D283" s="1">
        <v>2.209452583914473E-4</v>
      </c>
      <c r="E283" s="1">
        <v>7.6257594631368164E-4</v>
      </c>
      <c r="F283" s="1">
        <v>-6.609788258522797E-3</v>
      </c>
      <c r="G283" s="1">
        <v>6.1149612719124669E-4</v>
      </c>
      <c r="H283" s="1">
        <v>-1.1651170568970359E-3</v>
      </c>
      <c r="I283" s="1">
        <v>1.748643769495795E-3</v>
      </c>
      <c r="J283" s="16">
        <f>HLOOKUP($J$2,'Weekly Returns (strats)'!$D$1:$F$751,'Weekly Returns (strats)'!$A282,FALSE)</f>
        <v>-1.725873352584673E-3</v>
      </c>
      <c r="K283" s="1">
        <f>SUMPRODUCT(B283:J283,'Weekly Analysis'!$C$47:$K$47)</f>
        <v>-1.3518254982979644E-2</v>
      </c>
      <c r="L283" s="1">
        <f t="array" ref="L283">SUMPRODUCT(C283:J283,'Weekly Analysis'!$D$48:$K$48)</f>
        <v>-1.9681725313834431E-4</v>
      </c>
      <c r="N283" s="16">
        <f t="shared" si="78"/>
        <v>1.2635395065330888</v>
      </c>
      <c r="O283" s="11">
        <f>(N282-MAX(N$3:$N282))/MAX(N$3:$N282)</f>
        <v>0</v>
      </c>
      <c r="P283" s="11">
        <f t="shared" si="83"/>
        <v>2.4583803076513977E-2</v>
      </c>
      <c r="Q283" s="11">
        <f t="shared" si="85"/>
        <v>6.1960467584591727E-2</v>
      </c>
      <c r="S283" s="1">
        <f t="shared" si="79"/>
        <v>1.3117325752299787</v>
      </c>
      <c r="T283" s="11">
        <f>(S282-MAX($S$3:$S282))/MAX(S$3:$S282)</f>
        <v>-6.4401046998592247E-3</v>
      </c>
      <c r="U283" s="38">
        <f t="shared" si="84"/>
        <v>-6.0478724033008469E-4</v>
      </c>
      <c r="V283" s="11">
        <f t="shared" si="80"/>
        <v>2.7593841145434617E-4</v>
      </c>
      <c r="W283" s="28"/>
      <c r="X283" s="36">
        <v>43996</v>
      </c>
      <c r="Y283" s="38">
        <f t="shared" ref="Y283:AI292" si="88">VLOOKUP($X283,$A$3:$L$751,Y$1,FALSE)</f>
        <v>-4.1299782632722937E-2</v>
      </c>
      <c r="Z283" s="38">
        <f t="shared" si="88"/>
        <v>3.6845250950513053E-2</v>
      </c>
      <c r="AA283" s="38">
        <f t="shared" si="88"/>
        <v>2.3985200724541911E-2</v>
      </c>
      <c r="AB283" s="38">
        <f t="shared" si="88"/>
        <v>-6.3384040565783728E-4</v>
      </c>
      <c r="AC283" s="38">
        <f t="shared" si="88"/>
        <v>-1.802321645545979E-3</v>
      </c>
      <c r="AD283" s="38">
        <f t="shared" si="88"/>
        <v>4.4991840157246887E-3</v>
      </c>
      <c r="AE283" s="38">
        <f t="shared" si="88"/>
        <v>9.8723370647535447E-5</v>
      </c>
      <c r="AF283" s="38">
        <f t="shared" si="88"/>
        <v>-9.6318978323766125E-3</v>
      </c>
      <c r="AG283" s="38">
        <f t="shared" si="88"/>
        <v>9.5851685297390077E-3</v>
      </c>
      <c r="AH283" s="38">
        <f t="shared" si="88"/>
        <v>-3.6370925625348612E-2</v>
      </c>
      <c r="AI283" s="38">
        <f t="shared" si="88"/>
        <v>9.1535915851237246E-3</v>
      </c>
      <c r="AJ283" s="28"/>
      <c r="AK283" s="36">
        <v>42981</v>
      </c>
      <c r="AL283" s="38">
        <f t="shared" ref="AL283:AV292" si="89">VLOOKUP($AK283,$A$3:$L$751,AL$1,FALSE)</f>
        <v>1.0673488290036779E-2</v>
      </c>
      <c r="AM283" s="38">
        <f t="shared" si="89"/>
        <v>2.980251135515477E-3</v>
      </c>
      <c r="AN283" s="38">
        <f t="shared" si="89"/>
        <v>-2.8505700431391562E-4</v>
      </c>
      <c r="AO283" s="38">
        <f t="shared" si="89"/>
        <v>-4.060444078947345E-3</v>
      </c>
      <c r="AP283" s="38">
        <f t="shared" si="89"/>
        <v>2.9716546315968432E-3</v>
      </c>
      <c r="AQ283" s="38">
        <f t="shared" si="89"/>
        <v>1.603367070848849E-3</v>
      </c>
      <c r="AR283" s="38">
        <f t="shared" si="89"/>
        <v>7.8849460684682349E-4</v>
      </c>
      <c r="AS283" s="38">
        <f t="shared" si="89"/>
        <v>4.0144602757097298E-4</v>
      </c>
      <c r="AT283" s="38">
        <f t="shared" si="89"/>
        <v>-3.6281315397113101E-4</v>
      </c>
      <c r="AU283" s="38">
        <f t="shared" si="89"/>
        <v>1.0947001413568976E-2</v>
      </c>
      <c r="AV283" s="38">
        <f t="shared" si="89"/>
        <v>5.0795294370264889E-4</v>
      </c>
    </row>
    <row r="284" spans="1:48" x14ac:dyDescent="0.35">
      <c r="A284" s="2">
        <v>41427</v>
      </c>
      <c r="B284" s="1">
        <v>-1.304347826086971E-2</v>
      </c>
      <c r="C284" s="1">
        <v>-1.116281010703823E-3</v>
      </c>
      <c r="D284" s="1">
        <v>-4.1803113495897382E-4</v>
      </c>
      <c r="E284" s="1">
        <v>1.9535011952089838E-3</v>
      </c>
      <c r="F284" s="1">
        <v>3.0055219340402121E-3</v>
      </c>
      <c r="G284" s="1">
        <v>3.2253683710181669E-4</v>
      </c>
      <c r="H284" s="1">
        <v>-5.0780349231438482E-4</v>
      </c>
      <c r="I284" s="1">
        <v>-2.7711826795189238E-3</v>
      </c>
      <c r="J284" s="16">
        <f>HLOOKUP($J$2,'Weekly Returns (strats)'!$D$1:$F$751,'Weekly Returns (strats)'!$A283,FALSE)</f>
        <v>1.1291475615626819E-5</v>
      </c>
      <c r="K284" s="1">
        <f>SUMPRODUCT(B284:J284,'Weekly Analysis'!$C$47:$K$47)</f>
        <v>-1.2985766551472884E-2</v>
      </c>
      <c r="L284" s="1">
        <f t="array" ref="L284">SUMPRODUCT(C284:J284,'Weekly Analysis'!$D$48:$K$48)</f>
        <v>1.0717888887982366E-4</v>
      </c>
      <c r="N284" s="16">
        <f t="shared" si="78"/>
        <v>1.2471314774726869</v>
      </c>
      <c r="O284" s="11">
        <f>(N283-MAX(N$3:$N283))/MAX(N$3:$N283)</f>
        <v>-1.3518254982979634E-2</v>
      </c>
      <c r="P284" s="11">
        <f t="shared" si="83"/>
        <v>-6.5536943300412709E-3</v>
      </c>
      <c r="Q284" s="11">
        <f t="shared" si="85"/>
        <v>4.6986612769794656E-2</v>
      </c>
      <c r="S284" s="1">
        <f t="shared" si="79"/>
        <v>1.3118731652698992</v>
      </c>
      <c r="T284" s="11">
        <f>(S283-MAX($S$3:$S283))/MAX(S$3:$S283)</f>
        <v>-6.6356544292806201E-3</v>
      </c>
      <c r="U284" s="38">
        <f t="shared" si="84"/>
        <v>-4.9760760589434572E-4</v>
      </c>
      <c r="V284" s="11">
        <f t="shared" si="80"/>
        <v>-1.2310917816813483E-3</v>
      </c>
      <c r="W284" s="28"/>
      <c r="X284" s="36">
        <v>44010</v>
      </c>
      <c r="Y284" s="38">
        <f t="shared" si="88"/>
        <v>-2.0605740977924999E-2</v>
      </c>
      <c r="Z284" s="38">
        <f t="shared" si="88"/>
        <v>-2.089290379485309E-2</v>
      </c>
      <c r="AA284" s="38">
        <f t="shared" si="88"/>
        <v>-2.2003378916820582E-3</v>
      </c>
      <c r="AB284" s="38">
        <f t="shared" si="88"/>
        <v>4.3330548593707441E-3</v>
      </c>
      <c r="AC284" s="38">
        <f t="shared" si="88"/>
        <v>1.176319743941502E-4</v>
      </c>
      <c r="AD284" s="38">
        <f t="shared" si="88"/>
        <v>4.7514915903998922E-3</v>
      </c>
      <c r="AE284" s="38">
        <f t="shared" si="88"/>
        <v>9.8714942853574961E-3</v>
      </c>
      <c r="AF284" s="38">
        <f t="shared" si="88"/>
        <v>1.6148425556772321E-3</v>
      </c>
      <c r="AG284" s="38">
        <f t="shared" si="88"/>
        <v>5.2627401483569258E-3</v>
      </c>
      <c r="AH284" s="38">
        <f t="shared" si="88"/>
        <v>-2.1200130326701597E-2</v>
      </c>
      <c r="AI284" s="38">
        <f t="shared" si="88"/>
        <v>-1.103865933442258E-3</v>
      </c>
      <c r="AJ284" s="28"/>
      <c r="AK284" s="36">
        <v>42995</v>
      </c>
      <c r="AL284" s="38">
        <f t="shared" si="89"/>
        <v>1.1916713955214099E-2</v>
      </c>
      <c r="AM284" s="38">
        <f t="shared" si="89"/>
        <v>-1.0832780203239301E-3</v>
      </c>
      <c r="AN284" s="38">
        <f t="shared" si="89"/>
        <v>-3.1413779504546602E-4</v>
      </c>
      <c r="AO284" s="38">
        <f t="shared" si="89"/>
        <v>-4.2700221752358658E-3</v>
      </c>
      <c r="AP284" s="38">
        <f t="shared" si="89"/>
        <v>-7.8327848298945777E-4</v>
      </c>
      <c r="AQ284" s="38">
        <f t="shared" si="89"/>
        <v>-9.2113889280742711E-4</v>
      </c>
      <c r="AR284" s="38">
        <f t="shared" si="89"/>
        <v>-7.1357856837761524E-4</v>
      </c>
      <c r="AS284" s="38">
        <f t="shared" si="89"/>
        <v>1.2826012672162429E-4</v>
      </c>
      <c r="AT284" s="38">
        <f t="shared" si="89"/>
        <v>3.2808774814152558E-4</v>
      </c>
      <c r="AU284" s="38">
        <f t="shared" si="89"/>
        <v>1.1352369304716749E-2</v>
      </c>
      <c r="AV284" s="38">
        <f t="shared" si="89"/>
        <v>-1.0480686366379328E-3</v>
      </c>
    </row>
    <row r="285" spans="1:48" x14ac:dyDescent="0.35">
      <c r="A285" s="2">
        <v>41434</v>
      </c>
      <c r="B285" s="1">
        <v>-4.591425203201438E-3</v>
      </c>
      <c r="C285" s="1">
        <v>-8.3971299361862428E-4</v>
      </c>
      <c r="D285" s="1">
        <v>-1.86123662181148E-3</v>
      </c>
      <c r="E285" s="1">
        <v>-1.6590053166187779E-3</v>
      </c>
      <c r="F285" s="1">
        <v>6.1875024295588669E-3</v>
      </c>
      <c r="G285" s="1">
        <v>3.275238854854257E-3</v>
      </c>
      <c r="H285" s="1">
        <v>-1.1609327714385831E-3</v>
      </c>
      <c r="I285" s="1">
        <v>1.2646292132789669E-3</v>
      </c>
      <c r="J285" s="16">
        <f>HLOOKUP($J$2,'Weekly Returns (strats)'!$D$1:$F$751,'Weekly Returns (strats)'!$A284,FALSE)</f>
        <v>1.4933542619210979E-4</v>
      </c>
      <c r="K285" s="1">
        <f>SUMPRODUCT(B285:J285,'Weekly Analysis'!$C$47:$K$47)</f>
        <v>-4.1539989777839952E-3</v>
      </c>
      <c r="L285" s="1">
        <f t="array" ref="L285">SUMPRODUCT(C285:J285,'Weekly Analysis'!$D$48:$K$48)</f>
        <v>8.1236299006096383E-4</v>
      </c>
      <c r="N285" s="16">
        <f t="shared" si="78"/>
        <v>1.2419508945901032</v>
      </c>
      <c r="O285" s="11">
        <f>(N284-MAX(N$3:$N284))/MAX(N$3:$N284)</f>
        <v>-2.6328476631060183E-2</v>
      </c>
      <c r="P285" s="11">
        <f t="shared" si="83"/>
        <v>-2.0260099633806039E-2</v>
      </c>
      <c r="Q285" s="11">
        <f t="shared" si="85"/>
        <v>2.4098764976278719E-2</v>
      </c>
      <c r="S285" s="1">
        <f t="shared" si="79"/>
        <v>1.3129388824770185</v>
      </c>
      <c r="T285" s="11">
        <f>(S284-MAX($S$3:$S284))/MAX(S$3:$S284)</f>
        <v>-6.5291867424696016E-3</v>
      </c>
      <c r="U285" s="38">
        <f t="shared" si="84"/>
        <v>7.0566194604637644E-4</v>
      </c>
      <c r="V285" s="11">
        <f t="shared" si="80"/>
        <v>1.0946921587120517E-3</v>
      </c>
      <c r="W285" s="28"/>
      <c r="X285" s="36">
        <v>44038</v>
      </c>
      <c r="Y285" s="38">
        <f t="shared" si="88"/>
        <v>-7.2301352035175626E-5</v>
      </c>
      <c r="Z285" s="38">
        <f t="shared" si="88"/>
        <v>-5.4134563292567162E-3</v>
      </c>
      <c r="AA285" s="38">
        <f t="shared" si="88"/>
        <v>-1.0975118822680321E-3</v>
      </c>
      <c r="AB285" s="38">
        <f t="shared" si="88"/>
        <v>1.0610375830679699E-3</v>
      </c>
      <c r="AC285" s="38">
        <f t="shared" si="88"/>
        <v>5.3206699607838094E-3</v>
      </c>
      <c r="AD285" s="38">
        <f t="shared" si="88"/>
        <v>8.8486178460023268E-6</v>
      </c>
      <c r="AE285" s="38">
        <f t="shared" si="88"/>
        <v>-2.1215851999295539E-3</v>
      </c>
      <c r="AF285" s="38">
        <f t="shared" si="88"/>
        <v>2.536944917229E-3</v>
      </c>
      <c r="AG285" s="38">
        <f t="shared" si="88"/>
        <v>-3.5257979671239341E-3</v>
      </c>
      <c r="AH285" s="38">
        <f t="shared" si="88"/>
        <v>-8.3927535628201025E-5</v>
      </c>
      <c r="AI285" s="38">
        <f t="shared" si="88"/>
        <v>-2.1591483815618703E-5</v>
      </c>
      <c r="AJ285" s="28"/>
      <c r="AK285" s="36">
        <v>43002</v>
      </c>
      <c r="AL285" s="38">
        <f t="shared" si="89"/>
        <v>3.1921318264169769E-3</v>
      </c>
      <c r="AM285" s="38">
        <f t="shared" si="89"/>
        <v>-2.0776571140455058E-3</v>
      </c>
      <c r="AN285" s="38">
        <f t="shared" si="89"/>
        <v>-8.8689318265000594E-6</v>
      </c>
      <c r="AO285" s="38">
        <f t="shared" si="89"/>
        <v>-7.457971224660298E-4</v>
      </c>
      <c r="AP285" s="38">
        <f t="shared" si="89"/>
        <v>1.540020754307336E-3</v>
      </c>
      <c r="AQ285" s="38">
        <f t="shared" si="89"/>
        <v>-1.0465811681840129E-3</v>
      </c>
      <c r="AR285" s="38">
        <f t="shared" si="89"/>
        <v>-6.6339475367394041E-4</v>
      </c>
      <c r="AS285" s="38">
        <f t="shared" si="89"/>
        <v>1.374612540303799E-3</v>
      </c>
      <c r="AT285" s="38">
        <f t="shared" si="89"/>
        <v>-1.3681761033761399E-3</v>
      </c>
      <c r="AU285" s="38">
        <f t="shared" si="89"/>
        <v>3.0524068252651233E-3</v>
      </c>
      <c r="AV285" s="38">
        <f t="shared" si="89"/>
        <v>-2.5948928785344183E-4</v>
      </c>
    </row>
    <row r="286" spans="1:48" x14ac:dyDescent="0.35">
      <c r="A286" s="2">
        <v>41441</v>
      </c>
      <c r="B286" s="1">
        <v>-6.4825780714331538E-3</v>
      </c>
      <c r="C286" s="1">
        <v>4.035891314210005E-3</v>
      </c>
      <c r="D286" s="1">
        <v>1.0038017447451251E-3</v>
      </c>
      <c r="E286" s="1">
        <v>1.3349471261143719E-3</v>
      </c>
      <c r="F286" s="1">
        <v>8.9647955428348038E-4</v>
      </c>
      <c r="G286" s="1">
        <v>-6.0301082543979811E-3</v>
      </c>
      <c r="H286" s="1">
        <v>4.1152895384781729E-3</v>
      </c>
      <c r="I286" s="1">
        <v>-4.573185134555402E-4</v>
      </c>
      <c r="J286" s="16">
        <f>HLOOKUP($J$2,'Weekly Returns (strats)'!$D$1:$F$751,'Weekly Returns (strats)'!$A285,FALSE)</f>
        <v>-1.1808182915594709E-3</v>
      </c>
      <c r="K286" s="1">
        <f>SUMPRODUCT(B286:J286,'Weekly Analysis'!$C$47:$K$47)</f>
        <v>-6.3692660217004177E-3</v>
      </c>
      <c r="L286" s="1">
        <f t="array" ref="L286">SUMPRODUCT(C286:J286,'Weekly Analysis'!$D$48:$K$48)</f>
        <v>2.1043666378936434E-4</v>
      </c>
      <c r="N286" s="16">
        <f t="shared" si="78"/>
        <v>1.23404057895657</v>
      </c>
      <c r="O286" s="11">
        <f>(N285-MAX(N$3:$N285))/MAX(N$3:$N285)</f>
        <v>-3.0373107143832092E-2</v>
      </c>
      <c r="P286" s="11">
        <f t="shared" si="83"/>
        <v>-3.6548918766227789E-2</v>
      </c>
      <c r="Q286" s="11">
        <f t="shared" si="85"/>
        <v>9.8376084782001438E-3</v>
      </c>
      <c r="S286" s="1">
        <f t="shared" si="79"/>
        <v>1.3132151729552064</v>
      </c>
      <c r="T286" s="11">
        <f>(S285-MAX($S$3:$S285))/MAX(S$3:$S285)</f>
        <v>-5.7221278220734575E-3</v>
      </c>
      <c r="U286" s="38">
        <f t="shared" si="84"/>
        <v>9.3321942690383075E-4</v>
      </c>
      <c r="V286" s="11">
        <f t="shared" si="80"/>
        <v>5.8098337280698686E-4</v>
      </c>
      <c r="W286" s="28"/>
      <c r="X286" s="36">
        <v>44080</v>
      </c>
      <c r="Y286" s="38">
        <f t="shared" si="88"/>
        <v>-2.253027083544135E-2</v>
      </c>
      <c r="Z286" s="38">
        <f t="shared" si="88"/>
        <v>-5.4320868748645168E-3</v>
      </c>
      <c r="AA286" s="38">
        <f t="shared" si="88"/>
        <v>1.486609536769001E-2</v>
      </c>
      <c r="AB286" s="38">
        <f t="shared" si="88"/>
        <v>1.2622989619845979E-3</v>
      </c>
      <c r="AC286" s="38">
        <f t="shared" si="88"/>
        <v>2.423787303604897E-3</v>
      </c>
      <c r="AD286" s="38">
        <f t="shared" si="88"/>
        <v>1.189319546132772E-2</v>
      </c>
      <c r="AE286" s="38">
        <f t="shared" si="88"/>
        <v>2.5417982486451329E-2</v>
      </c>
      <c r="AF286" s="38">
        <f t="shared" si="88"/>
        <v>-1.5973684889308282E-2</v>
      </c>
      <c r="AG286" s="38">
        <f t="shared" si="88"/>
        <v>1.161173236129631E-3</v>
      </c>
      <c r="AH286" s="38">
        <f t="shared" si="88"/>
        <v>-2.1015562265284841E-2</v>
      </c>
      <c r="AI286" s="38">
        <f t="shared" si="88"/>
        <v>2.8130302017192249E-3</v>
      </c>
      <c r="AJ286" s="28"/>
      <c r="AK286" s="36">
        <v>43009</v>
      </c>
      <c r="AL286" s="38">
        <f t="shared" si="89"/>
        <v>1.203990368077168E-3</v>
      </c>
      <c r="AM286" s="38">
        <f t="shared" si="89"/>
        <v>-1.3633704674964611E-3</v>
      </c>
      <c r="AN286" s="38">
        <f t="shared" si="89"/>
        <v>-2.8722558279459239E-5</v>
      </c>
      <c r="AO286" s="38">
        <f t="shared" si="89"/>
        <v>-1.5134395505291829E-3</v>
      </c>
      <c r="AP286" s="38">
        <f t="shared" si="89"/>
        <v>-9.2360642588877103E-3</v>
      </c>
      <c r="AQ286" s="38">
        <f t="shared" si="89"/>
        <v>4.1574509836550527E-4</v>
      </c>
      <c r="AR286" s="38">
        <f t="shared" si="89"/>
        <v>-9.4189438508196499E-4</v>
      </c>
      <c r="AS286" s="38">
        <f t="shared" si="89"/>
        <v>1.682544791238749E-3</v>
      </c>
      <c r="AT286" s="38">
        <f t="shared" si="89"/>
        <v>-1.6736110971304899E-4</v>
      </c>
      <c r="AU286" s="38">
        <f t="shared" si="89"/>
        <v>4.0632561913213415E-4</v>
      </c>
      <c r="AV286" s="38">
        <f t="shared" si="89"/>
        <v>-1.48137739089792E-3</v>
      </c>
    </row>
    <row r="287" spans="1:48" x14ac:dyDescent="0.35">
      <c r="A287" s="2">
        <v>41448</v>
      </c>
      <c r="B287" s="1">
        <v>-3.1871510132379648E-2</v>
      </c>
      <c r="C287" s="1">
        <v>-3.1503539202958342E-3</v>
      </c>
      <c r="D287" s="1">
        <v>4.0675767605311552E-3</v>
      </c>
      <c r="E287" s="1">
        <v>3.9724419783837561E-3</v>
      </c>
      <c r="F287" s="1">
        <v>9.3149349295570064E-3</v>
      </c>
      <c r="G287" s="1">
        <v>-2.416466003556494E-3</v>
      </c>
      <c r="H287" s="1">
        <v>-2.478998562890578E-3</v>
      </c>
      <c r="I287" s="1">
        <v>1.1239888895175909E-3</v>
      </c>
      <c r="J287" s="16">
        <f>HLOOKUP($J$2,'Weekly Returns (strats)'!$D$1:$F$751,'Weekly Returns (strats)'!$A286,FALSE)</f>
        <v>-1.618975792034294E-3</v>
      </c>
      <c r="K287" s="1">
        <f>SUMPRODUCT(B287:J287,'Weekly Analysis'!$C$47:$K$47)</f>
        <v>-3.0909988648723484E-2</v>
      </c>
      <c r="L287" s="1">
        <f t="array" ref="L287">SUMPRODUCT(C287:J287,'Weekly Analysis'!$D$48:$K$48)</f>
        <v>1.785682755361454E-3</v>
      </c>
      <c r="N287" s="16">
        <f t="shared" si="78"/>
        <v>1.1958963986689584</v>
      </c>
      <c r="O287" s="11">
        <f>(N286-MAX(N$3:$N286))/MAX(N$3:$N286)</f>
        <v>-3.6548918766227824E-2</v>
      </c>
      <c r="P287" s="11">
        <f t="shared" si="83"/>
        <v>-5.3534620416998413E-2</v>
      </c>
      <c r="Q287" s="11">
        <f t="shared" si="85"/>
        <v>-1.1707753059619352E-2</v>
      </c>
      <c r="S287" s="1">
        <f t="shared" si="79"/>
        <v>1.3155601586436316</v>
      </c>
      <c r="T287" s="11">
        <f>(S286-MAX($S$3:$S286))/MAX(S$3:$S286)</f>
        <v>-5.5128953037726774E-3</v>
      </c>
      <c r="U287" s="38">
        <f t="shared" si="84"/>
        <v>2.9179601741473604E-3</v>
      </c>
      <c r="V287" s="11">
        <f t="shared" si="80"/>
        <v>1.8324382144228046E-3</v>
      </c>
      <c r="W287" s="28"/>
      <c r="X287" s="36">
        <v>44087</v>
      </c>
      <c r="Y287" s="38">
        <f t="shared" si="88"/>
        <v>-1.218039405127502E-2</v>
      </c>
      <c r="Z287" s="38">
        <f t="shared" si="88"/>
        <v>-2.3655502670353101E-2</v>
      </c>
      <c r="AA287" s="38">
        <f t="shared" si="88"/>
        <v>-2.721745919172525E-2</v>
      </c>
      <c r="AB287" s="38">
        <f t="shared" si="88"/>
        <v>7.1702743164601124E-3</v>
      </c>
      <c r="AC287" s="38">
        <f t="shared" si="88"/>
        <v>2.9061950617404689E-3</v>
      </c>
      <c r="AD287" s="38">
        <f t="shared" si="88"/>
        <v>-1.981191115073699E-2</v>
      </c>
      <c r="AE287" s="38">
        <f t="shared" si="88"/>
        <v>3.6437277280992657E-2</v>
      </c>
      <c r="AF287" s="38">
        <f t="shared" si="88"/>
        <v>-7.9163368776669074E-4</v>
      </c>
      <c r="AG287" s="38">
        <f t="shared" si="88"/>
        <v>-1.6840374808204659E-3</v>
      </c>
      <c r="AH287" s="38">
        <f t="shared" si="88"/>
        <v>-1.679094032361924E-2</v>
      </c>
      <c r="AI287" s="38">
        <f t="shared" si="88"/>
        <v>-8.5624430772106904E-3</v>
      </c>
      <c r="AJ287" s="28"/>
      <c r="AK287" s="36">
        <v>43016</v>
      </c>
      <c r="AL287" s="38">
        <f t="shared" si="89"/>
        <v>8.5466414705377414E-3</v>
      </c>
      <c r="AM287" s="38">
        <f t="shared" si="89"/>
        <v>3.2986253771127849E-4</v>
      </c>
      <c r="AN287" s="38">
        <f t="shared" si="89"/>
        <v>-9.9130365646682411E-6</v>
      </c>
      <c r="AO287" s="38">
        <f t="shared" si="89"/>
        <v>-1.7856586692690519E-3</v>
      </c>
      <c r="AP287" s="38">
        <f t="shared" si="89"/>
        <v>5.6436127203004184E-3</v>
      </c>
      <c r="AQ287" s="38">
        <f t="shared" si="89"/>
        <v>-1.6872236444029911E-3</v>
      </c>
      <c r="AR287" s="38">
        <f t="shared" si="89"/>
        <v>-2.262928467640091E-4</v>
      </c>
      <c r="AS287" s="38">
        <f t="shared" si="89"/>
        <v>4.5929414078660358E-4</v>
      </c>
      <c r="AT287" s="38">
        <f t="shared" si="89"/>
        <v>-1.054692873598828E-4</v>
      </c>
      <c r="AU287" s="38">
        <f t="shared" si="89"/>
        <v>8.7649636193107769E-3</v>
      </c>
      <c r="AV287" s="38">
        <f t="shared" si="89"/>
        <v>4.0545541914992547E-4</v>
      </c>
    </row>
    <row r="288" spans="1:48" x14ac:dyDescent="0.35">
      <c r="A288" s="2">
        <v>41455</v>
      </c>
      <c r="B288" s="1">
        <v>1.309053204588184E-2</v>
      </c>
      <c r="C288" s="1">
        <v>1.421408437171312E-3</v>
      </c>
      <c r="D288" s="1">
        <v>-4.6882514629942307E-3</v>
      </c>
      <c r="E288" s="1">
        <v>-2.240481689286256E-3</v>
      </c>
      <c r="F288" s="1">
        <v>-7.2037116068371918E-4</v>
      </c>
      <c r="G288" s="1">
        <v>-1.5779193640560461E-3</v>
      </c>
      <c r="H288" s="1">
        <v>6.6360866959969123E-4</v>
      </c>
      <c r="I288" s="1">
        <v>-4.0514931566149048E-4</v>
      </c>
      <c r="J288" s="16">
        <f>HLOOKUP($J$2,'Weekly Returns (strats)'!$D$1:$F$751,'Weekly Returns (strats)'!$A287,FALSE)</f>
        <v>-6.3609521406007294E-3</v>
      </c>
      <c r="K288" s="1">
        <f>SUMPRODUCT(B288:J288,'Weekly Analysis'!$C$47:$K$47)</f>
        <v>1.2136885790177267E-2</v>
      </c>
      <c r="L288" s="1">
        <f t="array" ref="L288">SUMPRODUCT(C288:J288,'Weekly Analysis'!$D$48:$K$48)</f>
        <v>-1.7710573320227757E-3</v>
      </c>
      <c r="N288" s="16">
        <f t="shared" si="78"/>
        <v>1.210410856676488</v>
      </c>
      <c r="O288" s="11">
        <f>(N287-MAX(N$3:$N287))/MAX(N$3:$N287)</f>
        <v>-6.632918075076405E-2</v>
      </c>
      <c r="P288" s="11">
        <f t="shared" si="83"/>
        <v>-2.9444065408896103E-2</v>
      </c>
      <c r="Q288" s="11">
        <f t="shared" si="85"/>
        <v>-4.3722970233824876E-3</v>
      </c>
      <c r="S288" s="1">
        <f t="shared" si="79"/>
        <v>1.3132302261789488</v>
      </c>
      <c r="T288" s="11">
        <f>(S287-MAX($S$3:$S287))/MAX(S$3:$S287)</f>
        <v>-3.7370568304872036E-3</v>
      </c>
      <c r="U288" s="38">
        <f t="shared" si="84"/>
        <v>1.0344452077959421E-3</v>
      </c>
      <c r="V288" s="11">
        <f t="shared" si="80"/>
        <v>-6.7103326568340727E-4</v>
      </c>
      <c r="W288" s="28"/>
      <c r="X288" s="36">
        <v>44101</v>
      </c>
      <c r="Y288" s="38">
        <f t="shared" si="88"/>
        <v>-2.0635086618564499E-2</v>
      </c>
      <c r="Z288" s="38">
        <f t="shared" si="88"/>
        <v>4.8105168251750818E-3</v>
      </c>
      <c r="AA288" s="38">
        <f t="shared" si="88"/>
        <v>1.671648024130334E-3</v>
      </c>
      <c r="AB288" s="38">
        <f t="shared" si="88"/>
        <v>1.09310340981339E-3</v>
      </c>
      <c r="AC288" s="38">
        <f t="shared" si="88"/>
        <v>-4.8832360720380327E-3</v>
      </c>
      <c r="AD288" s="38">
        <f t="shared" si="88"/>
        <v>-3.6587291838490188E-3</v>
      </c>
      <c r="AE288" s="38">
        <f t="shared" si="88"/>
        <v>-4.2654110532821532E-3</v>
      </c>
      <c r="AF288" s="38">
        <f t="shared" si="88"/>
        <v>-4.4930516138733667E-3</v>
      </c>
      <c r="AG288" s="38">
        <f t="shared" si="88"/>
        <v>-3.1699885194337312E-3</v>
      </c>
      <c r="AH288" s="38">
        <f t="shared" si="88"/>
        <v>-2.12268699745373E-2</v>
      </c>
      <c r="AI288" s="38">
        <f t="shared" si="88"/>
        <v>-1.0990262325209189E-3</v>
      </c>
      <c r="AJ288" s="28"/>
      <c r="AK288" s="36">
        <v>43023</v>
      </c>
      <c r="AL288" s="38">
        <f t="shared" si="89"/>
        <v>8.6871353745261448E-3</v>
      </c>
      <c r="AM288" s="38">
        <f t="shared" si="89"/>
        <v>7.6160211042397563E-4</v>
      </c>
      <c r="AN288" s="38">
        <f t="shared" si="89"/>
        <v>-2.1417197944462171E-5</v>
      </c>
      <c r="AO288" s="38">
        <f t="shared" si="89"/>
        <v>-7.1762124158869511E-4</v>
      </c>
      <c r="AP288" s="38">
        <f t="shared" si="89"/>
        <v>5.6558844417139444E-4</v>
      </c>
      <c r="AQ288" s="38">
        <f t="shared" si="89"/>
        <v>-2.331138178217618E-4</v>
      </c>
      <c r="AR288" s="38">
        <f t="shared" si="89"/>
        <v>-3.1412292928101332E-4</v>
      </c>
      <c r="AS288" s="38">
        <f t="shared" si="89"/>
        <v>1.927428768171646E-3</v>
      </c>
      <c r="AT288" s="38">
        <f t="shared" si="89"/>
        <v>1.2271642710042221E-3</v>
      </c>
      <c r="AU288" s="38">
        <f t="shared" si="89"/>
        <v>8.9034556952267488E-3</v>
      </c>
      <c r="AV288" s="38">
        <f t="shared" si="89"/>
        <v>4.0173773844397702E-4</v>
      </c>
    </row>
    <row r="289" spans="1:48" x14ac:dyDescent="0.35">
      <c r="A289" s="2">
        <v>41462</v>
      </c>
      <c r="B289" s="1">
        <v>7.164331862086426E-3</v>
      </c>
      <c r="C289" s="1">
        <v>-2.6792176559295999E-3</v>
      </c>
      <c r="D289" s="1">
        <v>-1.2027136888922429E-3</v>
      </c>
      <c r="E289" s="1">
        <v>-3.3991863413266321E-3</v>
      </c>
      <c r="F289" s="1">
        <v>8.532459295509243E-3</v>
      </c>
      <c r="G289" s="1">
        <v>-1.8794102069052959E-4</v>
      </c>
      <c r="H289" s="1">
        <v>-9.567524597610122E-4</v>
      </c>
      <c r="I289" s="1">
        <v>9.6522270505317032E-4</v>
      </c>
      <c r="J289" s="16">
        <f>HLOOKUP($J$2,'Weekly Returns (strats)'!$D$1:$F$751,'Weekly Returns (strats)'!$A288,FALSE)</f>
        <v>-7.0971064499147918E-4</v>
      </c>
      <c r="K289" s="1">
        <f>SUMPRODUCT(B289:J289,'Weekly Analysis'!$C$47:$K$47)</f>
        <v>7.2515550493221451E-3</v>
      </c>
      <c r="L289" s="1">
        <f t="array" ref="L289">SUMPRODUCT(C289:J289,'Weekly Analysis'!$D$48:$K$48)</f>
        <v>1.6198591915205093E-4</v>
      </c>
      <c r="N289" s="16">
        <f t="shared" si="78"/>
        <v>1.2191882176359747</v>
      </c>
      <c r="O289" s="11">
        <f>(N288-MAX(N$3:$N288))/MAX(N$3:$N288)</f>
        <v>-5.4997324651914717E-2</v>
      </c>
      <c r="P289" s="11">
        <f t="shared" si="83"/>
        <v>-1.8328161808395138E-2</v>
      </c>
      <c r="Q289" s="11">
        <f t="shared" si="85"/>
        <v>1.6966662558729251E-2</v>
      </c>
      <c r="S289" s="1">
        <f t="shared" si="79"/>
        <v>1.3134429509841945</v>
      </c>
      <c r="T289" s="11">
        <f>(S288-MAX($S$3:$S288))/MAX(S$3:$S288)</f>
        <v>-5.5014956206101417E-3</v>
      </c>
      <c r="U289" s="38">
        <f t="shared" si="84"/>
        <v>3.8392381694496436E-4</v>
      </c>
      <c r="V289" s="11">
        <f t="shared" si="80"/>
        <v>2.9221976638957869E-3</v>
      </c>
      <c r="W289" s="28"/>
      <c r="X289" s="36">
        <v>44122</v>
      </c>
      <c r="Y289" s="38">
        <f t="shared" si="88"/>
        <v>-2.4649670774943289E-3</v>
      </c>
      <c r="Z289" s="38">
        <f t="shared" si="88"/>
        <v>1.6512812350788499E-3</v>
      </c>
      <c r="AA289" s="38">
        <f t="shared" si="88"/>
        <v>-1.152274450378632E-3</v>
      </c>
      <c r="AB289" s="38">
        <f t="shared" si="88"/>
        <v>9.0162179219976935E-5</v>
      </c>
      <c r="AC289" s="38">
        <f t="shared" si="88"/>
        <v>5.8353157328017329E-5</v>
      </c>
      <c r="AD289" s="38">
        <f t="shared" si="88"/>
        <v>-2.6189903524945768E-3</v>
      </c>
      <c r="AE289" s="38">
        <f t="shared" si="88"/>
        <v>-6.1045537034698496E-3</v>
      </c>
      <c r="AF289" s="38">
        <f t="shared" si="88"/>
        <v>2.2651908157180771E-3</v>
      </c>
      <c r="AG289" s="38">
        <f t="shared" si="88"/>
        <v>-4.8298763725362903E-3</v>
      </c>
      <c r="AH289" s="38">
        <f t="shared" si="88"/>
        <v>-2.7676918959757559E-3</v>
      </c>
      <c r="AI289" s="38">
        <f t="shared" si="88"/>
        <v>-5.6220323432265042E-4</v>
      </c>
      <c r="AJ289" s="28"/>
      <c r="AK289" s="36">
        <v>43030</v>
      </c>
      <c r="AL289" s="38">
        <f t="shared" si="89"/>
        <v>2.744121247941989E-3</v>
      </c>
      <c r="AM289" s="38">
        <f t="shared" si="89"/>
        <v>-2.579737335839383E-5</v>
      </c>
      <c r="AN289" s="38">
        <f t="shared" si="89"/>
        <v>-3.3864716956710783E-5</v>
      </c>
      <c r="AO289" s="38">
        <f t="shared" si="89"/>
        <v>-1.124039882600347E-3</v>
      </c>
      <c r="AP289" s="38">
        <f t="shared" si="89"/>
        <v>-2.2185348440005078E-3</v>
      </c>
      <c r="AQ289" s="38">
        <f t="shared" si="89"/>
        <v>-1.748761294080303E-4</v>
      </c>
      <c r="AR289" s="38">
        <f t="shared" si="89"/>
        <v>-3.6000642241418301E-4</v>
      </c>
      <c r="AS289" s="38">
        <f t="shared" si="89"/>
        <v>2.1067447500353609E-3</v>
      </c>
      <c r="AT289" s="38">
        <f t="shared" si="89"/>
        <v>1.2307143353518239E-3</v>
      </c>
      <c r="AU289" s="38">
        <f t="shared" si="89"/>
        <v>2.6707767238300325E-3</v>
      </c>
      <c r="AV289" s="38">
        <f t="shared" si="89"/>
        <v>-1.3621125906506301E-4</v>
      </c>
    </row>
    <row r="290" spans="1:48" x14ac:dyDescent="0.35">
      <c r="A290" s="2">
        <v>41469</v>
      </c>
      <c r="B290" s="1">
        <v>3.378850428707536E-2</v>
      </c>
      <c r="C290" s="1">
        <v>-2.6038044825172908E-3</v>
      </c>
      <c r="D290" s="1">
        <v>-6.3651082598081832E-4</v>
      </c>
      <c r="E290" s="1">
        <v>-2.8855053429155402E-3</v>
      </c>
      <c r="F290" s="1">
        <v>-4.366895640141288E-3</v>
      </c>
      <c r="G290" s="1">
        <v>-4.1183909224512538E-3</v>
      </c>
      <c r="H290" s="1">
        <v>-4.3343558282208372E-3</v>
      </c>
      <c r="I290" s="1">
        <v>2.0675655043091989E-3</v>
      </c>
      <c r="J290" s="16">
        <f>HLOOKUP($J$2,'Weekly Returns (strats)'!$D$1:$F$751,'Weekly Returns (strats)'!$A289,FALSE)</f>
        <v>-3.1283139715080339E-3</v>
      </c>
      <c r="K290" s="1">
        <f>SUMPRODUCT(B290:J290,'Weekly Analysis'!$C$47:$K$47)</f>
        <v>3.2607703105613714E-2</v>
      </c>
      <c r="L290" s="1">
        <f t="array" ref="L290">SUMPRODUCT(C290:J290,'Weekly Analysis'!$D$48:$K$48)</f>
        <v>-2.1929164798573462E-3</v>
      </c>
      <c r="N290" s="16">
        <f t="shared" si="78"/>
        <v>1.2589431450665109</v>
      </c>
      <c r="O290" s="11">
        <f>(N289-MAX(N$3:$N289))/MAX(N$3:$N289)</f>
        <v>-4.8144585729871334E-2</v>
      </c>
      <c r="P290" s="11">
        <f t="shared" si="83"/>
        <v>2.0179697924517903E-2</v>
      </c>
      <c r="Q290" s="11">
        <f t="shared" si="85"/>
        <v>2.3101479332830133E-2</v>
      </c>
      <c r="S290" s="1">
        <f t="shared" si="79"/>
        <v>1.3105626802916288</v>
      </c>
      <c r="T290" s="11">
        <f>(S289-MAX($S$3:$S289))/MAX(S$3:$S289)</f>
        <v>-5.3404008662830214E-3</v>
      </c>
      <c r="U290" s="38">
        <f t="shared" si="84"/>
        <v>-2.0198461898734976E-3</v>
      </c>
      <c r="V290" s="11">
        <f t="shared" si="80"/>
        <v>-1.5050607323173759E-3</v>
      </c>
      <c r="W290" s="28"/>
      <c r="X290" s="36">
        <v>44129</v>
      </c>
      <c r="Y290" s="38">
        <f t="shared" si="88"/>
        <v>-1.96330647891152E-3</v>
      </c>
      <c r="Z290" s="38">
        <f t="shared" si="88"/>
        <v>-5.1211260518667654E-3</v>
      </c>
      <c r="AA290" s="38">
        <f t="shared" si="88"/>
        <v>-2.2710712479928621E-4</v>
      </c>
      <c r="AB290" s="38">
        <f t="shared" si="88"/>
        <v>1.3185029919875471E-3</v>
      </c>
      <c r="AC290" s="38">
        <f t="shared" si="88"/>
        <v>-1.6115410759649841E-3</v>
      </c>
      <c r="AD290" s="38">
        <f t="shared" si="88"/>
        <v>-1.455838089368888E-3</v>
      </c>
      <c r="AE290" s="38">
        <f t="shared" si="88"/>
        <v>-1.434090527972387E-3</v>
      </c>
      <c r="AF290" s="38">
        <f t="shared" si="88"/>
        <v>1.7765121269681661E-3</v>
      </c>
      <c r="AG290" s="38">
        <f t="shared" si="88"/>
        <v>4.683828270834578E-3</v>
      </c>
      <c r="AH290" s="38">
        <f t="shared" si="88"/>
        <v>-2.2243820558976619E-3</v>
      </c>
      <c r="AI290" s="38">
        <f t="shared" si="88"/>
        <v>-4.8485464297426281E-4</v>
      </c>
      <c r="AJ290" s="28"/>
      <c r="AK290" s="36">
        <v>43044</v>
      </c>
      <c r="AL290" s="38">
        <f t="shared" si="89"/>
        <v>6.6188870151771004E-3</v>
      </c>
      <c r="AM290" s="38">
        <f t="shared" si="89"/>
        <v>1.3306244086928041E-3</v>
      </c>
      <c r="AN290" s="38">
        <f t="shared" si="89"/>
        <v>-5.6310932327385821E-5</v>
      </c>
      <c r="AO290" s="38">
        <f t="shared" si="89"/>
        <v>-5.5246891059390624E-4</v>
      </c>
      <c r="AP290" s="38">
        <f t="shared" si="89"/>
        <v>3.8904068275971929E-3</v>
      </c>
      <c r="AQ290" s="38">
        <f t="shared" si="89"/>
        <v>-2.2295623451693558E-3</v>
      </c>
      <c r="AR290" s="38">
        <f t="shared" si="89"/>
        <v>3.9467731521547478E-4</v>
      </c>
      <c r="AS290" s="38">
        <f t="shared" si="89"/>
        <v>1.447582884687826E-3</v>
      </c>
      <c r="AT290" s="38">
        <f t="shared" si="89"/>
        <v>1.433648237170182E-4</v>
      </c>
      <c r="AU290" s="38">
        <f t="shared" si="89"/>
        <v>6.9255443952130772E-3</v>
      </c>
      <c r="AV290" s="38">
        <f t="shared" si="89"/>
        <v>5.695065629239581E-4</v>
      </c>
    </row>
    <row r="291" spans="1:48" x14ac:dyDescent="0.35">
      <c r="A291" s="2">
        <v>41476</v>
      </c>
      <c r="B291" s="1">
        <v>9.8298212201264334E-3</v>
      </c>
      <c r="C291" s="1">
        <v>1.7907261772085461E-3</v>
      </c>
      <c r="D291" s="1">
        <v>-1.2102291750037959E-4</v>
      </c>
      <c r="E291" s="1">
        <v>-1.67982922183052E-3</v>
      </c>
      <c r="F291" s="1">
        <v>-3.0417369413439422E-3</v>
      </c>
      <c r="G291" s="1">
        <v>5.4137996121970122E-3</v>
      </c>
      <c r="H291" s="1">
        <v>-2.6187123945187191E-4</v>
      </c>
      <c r="I291" s="1">
        <v>3.566114681792687E-3</v>
      </c>
      <c r="J291" s="16">
        <f>HLOOKUP($J$2,'Weekly Returns (strats)'!$D$1:$F$751,'Weekly Returns (strats)'!$A290,FALSE)</f>
        <v>-2.217335527969877E-3</v>
      </c>
      <c r="K291" s="1">
        <f>SUMPRODUCT(B291:J291,'Weekly Analysis'!$C$47:$K$47)</f>
        <v>1.0193179688380313E-2</v>
      </c>
      <c r="L291" s="1">
        <f t="array" ref="L291">SUMPRODUCT(C291:J291,'Weekly Analysis'!$D$48:$K$48)</f>
        <v>6.7480858390005748E-4</v>
      </c>
      <c r="N291" s="16">
        <f t="shared" si="78"/>
        <v>1.2717757787616286</v>
      </c>
      <c r="O291" s="11">
        <f>(N290-MAX(N$3:$N290))/MAX(N$3:$N290)</f>
        <v>-1.7106766981880038E-2</v>
      </c>
      <c r="P291" s="11">
        <f t="shared" si="83"/>
        <v>6.34497939596812E-2</v>
      </c>
      <c r="Q291" s="11">
        <f t="shared" si="85"/>
        <v>5.5930466971649828E-2</v>
      </c>
      <c r="S291" s="1">
        <f t="shared" si="79"/>
        <v>1.3114470592380287</v>
      </c>
      <c r="T291" s="11">
        <f>(S290-MAX($S$3:$S290))/MAX(S$3:$S290)</f>
        <v>-7.5216062930716391E-3</v>
      </c>
      <c r="U291" s="38">
        <f t="shared" si="84"/>
        <v>-3.126500432974133E-3</v>
      </c>
      <c r="V291" s="11">
        <f t="shared" si="80"/>
        <v>-9.1792595364703633E-4</v>
      </c>
      <c r="W291" s="28"/>
      <c r="X291" s="36">
        <v>44136</v>
      </c>
      <c r="Y291" s="38">
        <f t="shared" si="88"/>
        <v>-5.2977886311219469E-2</v>
      </c>
      <c r="Z291" s="38">
        <f t="shared" si="88"/>
        <v>7.6896201773504202E-3</v>
      </c>
      <c r="AA291" s="38">
        <f t="shared" si="88"/>
        <v>1.2103342175344039E-2</v>
      </c>
      <c r="AB291" s="38">
        <f t="shared" si="88"/>
        <v>9.4874738334798092E-3</v>
      </c>
      <c r="AC291" s="38">
        <f t="shared" si="88"/>
        <v>-2.1327203115654499E-3</v>
      </c>
      <c r="AD291" s="38">
        <f t="shared" si="88"/>
        <v>-8.6672629695886405E-3</v>
      </c>
      <c r="AE291" s="38">
        <f t="shared" si="88"/>
        <v>1.4831390423879039E-2</v>
      </c>
      <c r="AF291" s="38">
        <f t="shared" si="88"/>
        <v>2.7403048584684342E-4</v>
      </c>
      <c r="AG291" s="38">
        <f t="shared" si="88"/>
        <v>1.5971367213540871E-4</v>
      </c>
      <c r="AH291" s="38">
        <f t="shared" si="88"/>
        <v>-5.1011115282239429E-2</v>
      </c>
      <c r="AI291" s="38">
        <f t="shared" si="88"/>
        <v>3.6525747681057847E-3</v>
      </c>
      <c r="AJ291" s="28"/>
      <c r="AK291" s="36">
        <v>43065</v>
      </c>
      <c r="AL291" s="38">
        <f t="shared" si="89"/>
        <v>1.348796167906197E-2</v>
      </c>
      <c r="AM291" s="38">
        <f t="shared" si="89"/>
        <v>-4.0969777637669402E-3</v>
      </c>
      <c r="AN291" s="38">
        <f t="shared" si="89"/>
        <v>-1.2379809913815051E-4</v>
      </c>
      <c r="AO291" s="38">
        <f t="shared" si="89"/>
        <v>-2.3782453139180588E-3</v>
      </c>
      <c r="AP291" s="38">
        <f t="shared" si="89"/>
        <v>-7.9298891021676297E-4</v>
      </c>
      <c r="AQ291" s="38">
        <f t="shared" si="89"/>
        <v>-1.43777269894052E-3</v>
      </c>
      <c r="AR291" s="38">
        <f t="shared" si="89"/>
        <v>-7.9160571762626475E-4</v>
      </c>
      <c r="AS291" s="38">
        <f t="shared" si="89"/>
        <v>-9.7018637352219717E-4</v>
      </c>
      <c r="AT291" s="38">
        <f t="shared" si="89"/>
        <v>-6.7587940839886063E-4</v>
      </c>
      <c r="AU291" s="38">
        <f t="shared" si="89"/>
        <v>1.269051861614711E-2</v>
      </c>
      <c r="AV291" s="38">
        <f t="shared" si="89"/>
        <v>-1.480965688270452E-3</v>
      </c>
    </row>
    <row r="292" spans="1:48" x14ac:dyDescent="0.35">
      <c r="A292" s="2">
        <v>41483</v>
      </c>
      <c r="B292" s="1">
        <v>2.9810792723734551E-3</v>
      </c>
      <c r="C292" s="1">
        <v>-2.4112752234145551E-3</v>
      </c>
      <c r="D292" s="1">
        <v>-4.0640350567167083E-5</v>
      </c>
      <c r="E292" s="1">
        <v>-4.6513788884816609E-4</v>
      </c>
      <c r="F292" s="1">
        <v>7.2521944136468511E-3</v>
      </c>
      <c r="G292" s="1">
        <v>-2.6453897683149652E-3</v>
      </c>
      <c r="H292" s="1">
        <v>1.2881276540666059E-4</v>
      </c>
      <c r="I292" s="1">
        <v>4.5850460695433526E-3</v>
      </c>
      <c r="J292" s="16">
        <f>HLOOKUP($J$2,'Weekly Returns (strats)'!$D$1:$F$751,'Weekly Returns (strats)'!$A291,FALSE)</f>
        <v>-3.1110141031520662E-5</v>
      </c>
      <c r="K292" s="1">
        <f>SUMPRODUCT(B292:J292,'Weekly Analysis'!$C$47:$K$47)</f>
        <v>3.4642550635457215E-3</v>
      </c>
      <c r="L292" s="1">
        <f t="array" ref="L292">SUMPRODUCT(C292:J292,'Weekly Analysis'!$D$48:$K$48)</f>
        <v>8.9732646931992314E-4</v>
      </c>
      <c r="N292" s="16">
        <f t="shared" si="78"/>
        <v>1.2761815344428984</v>
      </c>
      <c r="O292" s="11">
        <f>(N291-MAX(N$3:$N291))/MAX(N$3:$N291)</f>
        <v>-7.087959643233218E-3</v>
      </c>
      <c r="P292" s="11">
        <f t="shared" si="83"/>
        <v>5.4337481693614187E-2</v>
      </c>
      <c r="Q292" s="11">
        <f t="shared" si="85"/>
        <v>3.4835019573869141E-2</v>
      </c>
      <c r="S292" s="1">
        <f t="shared" si="79"/>
        <v>1.3126238553973948</v>
      </c>
      <c r="T292" s="11">
        <f>(S291-MAX($S$3:$S291))/MAX(S$3:$S291)</f>
        <v>-6.8518733536628148E-3</v>
      </c>
      <c r="U292" s="38">
        <f t="shared" si="84"/>
        <v>-4.6173989104592028E-4</v>
      </c>
      <c r="V292" s="11">
        <f t="shared" si="80"/>
        <v>7.4269717897257337E-5</v>
      </c>
      <c r="W292" s="28"/>
      <c r="X292" s="36">
        <v>44178</v>
      </c>
      <c r="Y292" s="38">
        <f t="shared" si="88"/>
        <v>-5.0428015564202289E-3</v>
      </c>
      <c r="Z292" s="38">
        <f t="shared" si="88"/>
        <v>1.066711243997265E-3</v>
      </c>
      <c r="AA292" s="38">
        <f t="shared" si="88"/>
        <v>1.2910181583671849E-3</v>
      </c>
      <c r="AB292" s="38">
        <f t="shared" si="88"/>
        <v>1.244874884363645E-3</v>
      </c>
      <c r="AC292" s="38">
        <f t="shared" si="88"/>
        <v>5.5143038119770064E-3</v>
      </c>
      <c r="AD292" s="38">
        <f t="shared" si="88"/>
        <v>-3.0046218153212401E-4</v>
      </c>
      <c r="AE292" s="38">
        <f t="shared" si="88"/>
        <v>9.8280725062016572E-4</v>
      </c>
      <c r="AF292" s="38">
        <f t="shared" si="88"/>
        <v>2.0838517111971822E-3</v>
      </c>
      <c r="AG292" s="38">
        <f t="shared" si="88"/>
        <v>3.8144387352934128E-3</v>
      </c>
      <c r="AH292" s="38">
        <f t="shared" si="88"/>
        <v>-4.0138805296307135E-3</v>
      </c>
      <c r="AI292" s="38">
        <f t="shared" si="88"/>
        <v>1.9108533354662432E-3</v>
      </c>
      <c r="AJ292" s="28"/>
      <c r="AK292" s="36">
        <v>43072</v>
      </c>
      <c r="AL292" s="38">
        <f t="shared" si="89"/>
        <v>5.3897180762851882E-4</v>
      </c>
      <c r="AM292" s="38">
        <f t="shared" si="89"/>
        <v>5.7598338054059006E-3</v>
      </c>
      <c r="AN292" s="38">
        <f t="shared" si="89"/>
        <v>3.826655000527257E-5</v>
      </c>
      <c r="AO292" s="38">
        <f t="shared" si="89"/>
        <v>-1.2233247247518399E-3</v>
      </c>
      <c r="AP292" s="38">
        <f t="shared" si="89"/>
        <v>-1.8946643719477739E-3</v>
      </c>
      <c r="AQ292" s="38">
        <f t="shared" si="89"/>
        <v>8.172980890871484E-3</v>
      </c>
      <c r="AR292" s="38">
        <f t="shared" si="89"/>
        <v>3.4482845208245738E-3</v>
      </c>
      <c r="AS292" s="38">
        <f t="shared" si="89"/>
        <v>-4.9900068060325653E-3</v>
      </c>
      <c r="AT292" s="38">
        <f t="shared" si="89"/>
        <v>-2.6811320735889992E-3</v>
      </c>
      <c r="AU292" s="38">
        <f t="shared" si="89"/>
        <v>9.5390696720263008E-4</v>
      </c>
      <c r="AV292" s="38">
        <f t="shared" si="89"/>
        <v>7.7059386778049143E-4</v>
      </c>
    </row>
    <row r="293" spans="1:48" x14ac:dyDescent="0.35">
      <c r="A293" s="2">
        <v>41490</v>
      </c>
      <c r="B293" s="1">
        <v>9.8871769986654812E-3</v>
      </c>
      <c r="C293" s="1">
        <v>-3.2773573840728649E-3</v>
      </c>
      <c r="D293" s="1">
        <v>-2.2088044713275409E-4</v>
      </c>
      <c r="E293" s="1">
        <v>-1.7968569813302531E-3</v>
      </c>
      <c r="F293" s="1">
        <v>3.40524242239012E-3</v>
      </c>
      <c r="G293" s="1">
        <v>4.2780748663107099E-4</v>
      </c>
      <c r="H293" s="1">
        <v>-3.2846105826085381E-3</v>
      </c>
      <c r="I293" s="1">
        <v>3.2662091557253969E-3</v>
      </c>
      <c r="J293" s="16">
        <f>HLOOKUP($J$2,'Weekly Returns (strats)'!$D$1:$F$751,'Weekly Returns (strats)'!$A292,FALSE)</f>
        <v>1.8766905378386769E-4</v>
      </c>
      <c r="K293" s="1">
        <f>SUMPRODUCT(B293:J293,'Weekly Analysis'!$C$47:$K$47)</f>
        <v>9.9657636157168134E-3</v>
      </c>
      <c r="L293" s="1">
        <f t="array" ref="L293">SUMPRODUCT(C293:J293,'Weekly Analysis'!$D$48:$K$48)</f>
        <v>1.4594657452390386E-4</v>
      </c>
      <c r="N293" s="16">
        <f t="shared" si="78"/>
        <v>1.2888996579458991</v>
      </c>
      <c r="O293" s="11">
        <f>(N292-MAX(N$3:$N292))/MAX(N$3:$N292)</f>
        <v>-3.6482590797717756E-3</v>
      </c>
      <c r="P293" s="11">
        <f t="shared" si="83"/>
        <v>5.7178571201332629E-2</v>
      </c>
      <c r="Q293" s="11">
        <f t="shared" si="85"/>
        <v>2.671821431407162E-2</v>
      </c>
      <c r="S293" s="1">
        <f t="shared" si="79"/>
        <v>1.3128154283527285</v>
      </c>
      <c r="T293" s="11">
        <f>(S292-MAX($S$3:$S292))/MAX(S$3:$S292)</f>
        <v>-5.960695251667562E-3</v>
      </c>
      <c r="U293" s="38">
        <f t="shared" si="84"/>
        <v>-4.7776923314091224E-4</v>
      </c>
      <c r="V293" s="11">
        <f t="shared" si="80"/>
        <v>2.2029274490575901E-4</v>
      </c>
      <c r="W293" s="28"/>
      <c r="X293" s="36">
        <v>44192</v>
      </c>
      <c r="Y293" s="38">
        <f t="shared" ref="Y293:AI302" si="90">VLOOKUP($X293,$A$3:$L$751,Y$1,FALSE)</f>
        <v>-3.5409674538904312E-3</v>
      </c>
      <c r="Z293" s="38">
        <f t="shared" si="90"/>
        <v>-2.3556795483433701E-3</v>
      </c>
      <c r="AA293" s="38">
        <f t="shared" si="90"/>
        <v>-3.9278658907964106E-3</v>
      </c>
      <c r="AB293" s="38">
        <f t="shared" si="90"/>
        <v>1.188096190095411E-3</v>
      </c>
      <c r="AC293" s="38">
        <f t="shared" si="90"/>
        <v>-2.7926064974449819E-3</v>
      </c>
      <c r="AD293" s="38">
        <f t="shared" si="90"/>
        <v>-4.0406005198846406E-3</v>
      </c>
      <c r="AE293" s="38">
        <f t="shared" si="90"/>
        <v>-8.0313451157776328E-4</v>
      </c>
      <c r="AF293" s="38">
        <f t="shared" si="90"/>
        <v>-2.3267200451970731E-3</v>
      </c>
      <c r="AG293" s="38">
        <f t="shared" si="90"/>
        <v>-1.116700199525589E-3</v>
      </c>
      <c r="AH293" s="38">
        <f t="shared" si="90"/>
        <v>-4.7714656471156162E-3</v>
      </c>
      <c r="AI293" s="38">
        <f t="shared" si="90"/>
        <v>-2.2852109302753435E-3</v>
      </c>
      <c r="AJ293" s="28"/>
      <c r="AK293" s="36">
        <v>43079</v>
      </c>
      <c r="AL293" s="38">
        <f t="shared" ref="AL293:AV302" si="91">VLOOKUP($AK293,$A$3:$L$751,AL$1,FALSE)</f>
        <v>1.408859238387183E-3</v>
      </c>
      <c r="AM293" s="38">
        <f t="shared" si="91"/>
        <v>-3.1134564028679761E-3</v>
      </c>
      <c r="AN293" s="38">
        <f t="shared" si="91"/>
        <v>-4.821336729020631E-4</v>
      </c>
      <c r="AO293" s="38">
        <f t="shared" si="91"/>
        <v>-1.4656002679954701E-3</v>
      </c>
      <c r="AP293" s="38">
        <f t="shared" si="91"/>
        <v>-5.8227026636349707E-3</v>
      </c>
      <c r="AQ293" s="38">
        <f t="shared" si="91"/>
        <v>2.3032344345932381E-3</v>
      </c>
      <c r="AR293" s="38">
        <f t="shared" si="91"/>
        <v>-8.6333149614703508E-5</v>
      </c>
      <c r="AS293" s="38">
        <f t="shared" si="91"/>
        <v>2.2664061226291832E-3</v>
      </c>
      <c r="AT293" s="38">
        <f t="shared" si="91"/>
        <v>1.522035854000237E-3</v>
      </c>
      <c r="AU293" s="38">
        <f t="shared" si="91"/>
        <v>9.707552977097115E-4</v>
      </c>
      <c r="AV293" s="38">
        <f t="shared" si="91"/>
        <v>-8.1362160411530449E-4</v>
      </c>
    </row>
    <row r="294" spans="1:48" x14ac:dyDescent="0.35">
      <c r="A294" s="2">
        <v>41497</v>
      </c>
      <c r="B294" s="1">
        <v>-3.9041383866899042E-3</v>
      </c>
      <c r="C294" s="1">
        <v>-8.5781979048149548E-4</v>
      </c>
      <c r="D294" s="1">
        <v>-4.6837000169719367E-5</v>
      </c>
      <c r="E294" s="1">
        <v>1.1306958664962789E-3</v>
      </c>
      <c r="F294" s="1">
        <v>-8.4219734218430307E-4</v>
      </c>
      <c r="G294" s="1">
        <v>-2.044045328202015E-3</v>
      </c>
      <c r="H294" s="1">
        <v>7.2957093191550193E-4</v>
      </c>
      <c r="I294" s="1">
        <v>1.8245303242649951E-3</v>
      </c>
      <c r="J294" s="16">
        <f>HLOOKUP($J$2,'Weekly Returns (strats)'!$D$1:$F$751,'Weekly Returns (strats)'!$A293,FALSE)</f>
        <v>2.0185062224922219E-3</v>
      </c>
      <c r="K294" s="1">
        <f>SUMPRODUCT(B294:J294,'Weekly Analysis'!$C$47:$K$47)</f>
        <v>-3.8776565925432655E-3</v>
      </c>
      <c r="L294" s="1">
        <f t="array" ref="L294">SUMPRODUCT(C294:J294,'Weekly Analysis'!$D$48:$K$48)</f>
        <v>4.9180474843756776E-5</v>
      </c>
      <c r="N294" s="16">
        <f t="shared" si="78"/>
        <v>1.2839017476901384</v>
      </c>
      <c r="O294" s="11">
        <f>(N293-MAX(N$3:$N293))/MAX(N$3:$N293)</f>
        <v>0</v>
      </c>
      <c r="P294" s="11">
        <f t="shared" si="83"/>
        <v>1.9825043506876527E-2</v>
      </c>
      <c r="Q294" s="11">
        <f t="shared" si="85"/>
        <v>1.2833740722958176E-2</v>
      </c>
      <c r="S294" s="1">
        <f t="shared" si="79"/>
        <v>1.3128799932388771</v>
      </c>
      <c r="T294" s="11">
        <f>(S293-MAX($S$3:$S293))/MAX(S$3:$S293)</f>
        <v>-5.8156186201973707E-3</v>
      </c>
      <c r="U294" s="38">
        <f t="shared" si="84"/>
        <v>1.7681816994306043E-3</v>
      </c>
      <c r="V294" s="11">
        <f t="shared" si="80"/>
        <v>6.6077730227331877E-4</v>
      </c>
      <c r="W294" s="28"/>
      <c r="X294" s="36">
        <v>44213</v>
      </c>
      <c r="Y294" s="38">
        <f t="shared" si="90"/>
        <v>-1.156961048978011E-2</v>
      </c>
      <c r="Z294" s="38">
        <f t="shared" si="90"/>
        <v>1.606216295570118E-3</v>
      </c>
      <c r="AA294" s="38">
        <f t="shared" si="90"/>
        <v>1.3012086845709539E-4</v>
      </c>
      <c r="AB294" s="38">
        <f t="shared" si="90"/>
        <v>2.144667576525539E-3</v>
      </c>
      <c r="AC294" s="38">
        <f t="shared" si="90"/>
        <v>1.0164581884060889E-3</v>
      </c>
      <c r="AD294" s="38">
        <f t="shared" si="90"/>
        <v>-1.5454165963532109E-3</v>
      </c>
      <c r="AE294" s="38">
        <f t="shared" si="90"/>
        <v>1.6168548789428079E-3</v>
      </c>
      <c r="AF294" s="38">
        <f t="shared" si="90"/>
        <v>3.4438525651963041E-3</v>
      </c>
      <c r="AG294" s="38">
        <f t="shared" si="90"/>
        <v>3.9126743047950274E-3</v>
      </c>
      <c r="AH294" s="38">
        <f t="shared" si="90"/>
        <v>-1.0862765875391691E-2</v>
      </c>
      <c r="AI294" s="38">
        <f t="shared" si="90"/>
        <v>1.3127114267213462E-3</v>
      </c>
      <c r="AJ294" s="28"/>
      <c r="AK294" s="36">
        <v>43086</v>
      </c>
      <c r="AL294" s="38">
        <f t="shared" si="91"/>
        <v>6.1240534613316022E-3</v>
      </c>
      <c r="AM294" s="38">
        <f t="shared" si="91"/>
        <v>6.4428017183915109E-4</v>
      </c>
      <c r="AN294" s="38">
        <f t="shared" si="91"/>
        <v>-1.6727584563891451E-5</v>
      </c>
      <c r="AO294" s="38">
        <f t="shared" si="91"/>
        <v>-1.4258156504235451E-3</v>
      </c>
      <c r="AP294" s="38">
        <f t="shared" si="91"/>
        <v>-6.2130091923359486E-3</v>
      </c>
      <c r="AQ294" s="38">
        <f t="shared" si="91"/>
        <v>-3.8299028934296602E-3</v>
      </c>
      <c r="AR294" s="38">
        <f t="shared" si="91"/>
        <v>-3.1351649637338941E-3</v>
      </c>
      <c r="AS294" s="38">
        <f t="shared" si="91"/>
        <v>-6.8183349223338574E-4</v>
      </c>
      <c r="AT294" s="38">
        <f t="shared" si="91"/>
        <v>-4.5589451488936561E-4</v>
      </c>
      <c r="AU294" s="38">
        <f t="shared" si="91"/>
        <v>5.159520458588032E-3</v>
      </c>
      <c r="AV294" s="38">
        <f t="shared" si="91"/>
        <v>-1.7912755765237725E-3</v>
      </c>
    </row>
    <row r="295" spans="1:48" x14ac:dyDescent="0.35">
      <c r="A295" s="2">
        <v>41504</v>
      </c>
      <c r="B295" s="1">
        <v>-9.2257597684515247E-3</v>
      </c>
      <c r="C295" s="1">
        <v>-4.8152892544570669E-3</v>
      </c>
      <c r="D295" s="1">
        <v>-1.9089180941567199E-4</v>
      </c>
      <c r="E295" s="1">
        <v>3.8001074464397711E-3</v>
      </c>
      <c r="F295" s="1">
        <v>9.7749057986609936E-3</v>
      </c>
      <c r="G295" s="1">
        <v>-4.1993041153176591E-4</v>
      </c>
      <c r="H295" s="1">
        <v>1.2498694834759409E-3</v>
      </c>
      <c r="I295" s="1">
        <v>1.4991954431973209E-3</v>
      </c>
      <c r="J295" s="16">
        <f>HLOOKUP($J$2,'Weekly Returns (strats)'!$D$1:$F$751,'Weekly Returns (strats)'!$A294,FALSE)</f>
        <v>-2.5096490414268091E-3</v>
      </c>
      <c r="K295" s="1">
        <f>SUMPRODUCT(B295:J295,'Weekly Analysis'!$C$47:$K$47)</f>
        <v>-8.5597584522441976E-3</v>
      </c>
      <c r="L295" s="1">
        <f t="array" ref="L295">SUMPRODUCT(C295:J295,'Weekly Analysis'!$D$48:$K$48)</f>
        <v>1.2368595872421775E-3</v>
      </c>
      <c r="N295" s="16">
        <f t="shared" si="78"/>
        <v>1.2729118588534967</v>
      </c>
      <c r="O295" s="11">
        <f>(N294-MAX(N$3:$N294))/MAX(N$3:$N294)</f>
        <v>-3.8776565925432724E-3</v>
      </c>
      <c r="P295" s="11">
        <f t="shared" si="83"/>
        <v>8.9330219276106959E-4</v>
      </c>
      <c r="Q295" s="11">
        <f t="shared" si="85"/>
        <v>-6.2009891403637107E-3</v>
      </c>
      <c r="S295" s="1">
        <f t="shared" si="79"/>
        <v>1.3145038414454129</v>
      </c>
      <c r="T295" s="11">
        <f>(S294-MAX($S$3:$S294))/MAX(S$3:$S294)</f>
        <v>-5.7667241602388725E-3</v>
      </c>
      <c r="U295" s="38">
        <f t="shared" si="84"/>
        <v>2.3308468198175447E-3</v>
      </c>
      <c r="V295" s="11">
        <f t="shared" si="80"/>
        <v>1.9154431532515392E-3</v>
      </c>
      <c r="W295" s="28"/>
      <c r="X295" s="36">
        <v>44227</v>
      </c>
      <c r="Y295" s="38">
        <f t="shared" si="90"/>
        <v>-3.5457014643363371E-2</v>
      </c>
      <c r="Z295" s="38">
        <f t="shared" si="90"/>
        <v>1.0668200292142551E-2</v>
      </c>
      <c r="AA295" s="38">
        <f t="shared" si="90"/>
        <v>1.498088406794473E-2</v>
      </c>
      <c r="AB295" s="38">
        <f t="shared" si="90"/>
        <v>1.9153572657415461E-3</v>
      </c>
      <c r="AC295" s="38">
        <f t="shared" si="90"/>
        <v>1.4879213231178911E-3</v>
      </c>
      <c r="AD295" s="38">
        <f t="shared" si="90"/>
        <v>-6.9555959721422367E-3</v>
      </c>
      <c r="AE295" s="38">
        <f t="shared" si="90"/>
        <v>8.6988411077859595E-3</v>
      </c>
      <c r="AF295" s="38">
        <f t="shared" si="90"/>
        <v>3.3070274332958061E-3</v>
      </c>
      <c r="AG295" s="38">
        <f t="shared" si="90"/>
        <v>8.2321187182297084E-3</v>
      </c>
      <c r="AH295" s="38">
        <f t="shared" si="90"/>
        <v>-3.2730877330813542E-2</v>
      </c>
      <c r="AI295" s="38">
        <f t="shared" si="90"/>
        <v>5.0628264375925458E-3</v>
      </c>
      <c r="AJ295" s="28"/>
      <c r="AK295" s="36">
        <v>43093</v>
      </c>
      <c r="AL295" s="38">
        <f t="shared" si="91"/>
        <v>8.4721365412296912E-3</v>
      </c>
      <c r="AM295" s="38">
        <f t="shared" si="91"/>
        <v>1.7528094614327469E-4</v>
      </c>
      <c r="AN295" s="38">
        <f t="shared" si="91"/>
        <v>-4.7076681988222902E-6</v>
      </c>
      <c r="AO295" s="38">
        <f t="shared" si="91"/>
        <v>-1.5748362170331381E-4</v>
      </c>
      <c r="AP295" s="38">
        <f t="shared" si="91"/>
        <v>-2.982346687826409E-3</v>
      </c>
      <c r="AQ295" s="38">
        <f t="shared" si="91"/>
        <v>-4.0182557793433382E-3</v>
      </c>
      <c r="AR295" s="38">
        <f t="shared" si="91"/>
        <v>-1.035580018953208E-4</v>
      </c>
      <c r="AS295" s="38">
        <f t="shared" si="91"/>
        <v>1.503882845450333E-3</v>
      </c>
      <c r="AT295" s="38">
        <f t="shared" si="91"/>
        <v>-8.5554457187042576E-4</v>
      </c>
      <c r="AU295" s="38">
        <f t="shared" si="91"/>
        <v>8.0153312590037686E-3</v>
      </c>
      <c r="AV295" s="38">
        <f t="shared" si="91"/>
        <v>-8.4835266699100336E-4</v>
      </c>
    </row>
    <row r="296" spans="1:48" x14ac:dyDescent="0.35">
      <c r="A296" s="2">
        <v>41511</v>
      </c>
      <c r="B296" s="1">
        <v>-2.617004442821536E-3</v>
      </c>
      <c r="C296" s="1">
        <v>-5.1127504374415267E-4</v>
      </c>
      <c r="D296" s="1">
        <v>-3.9069578322570298E-4</v>
      </c>
      <c r="E296" s="1">
        <v>-2.1703883522011802E-3</v>
      </c>
      <c r="F296" s="1">
        <v>6.2873827543071816E-4</v>
      </c>
      <c r="G296" s="1">
        <v>-1.6289856563511671E-4</v>
      </c>
      <c r="H296" s="1">
        <v>7.7811071509681362E-4</v>
      </c>
      <c r="I296" s="1">
        <v>3.1566175019090981E-3</v>
      </c>
      <c r="J296" s="16">
        <f>HLOOKUP($J$2,'Weekly Returns (strats)'!$D$1:$F$751,'Weekly Returns (strats)'!$A295,FALSE)</f>
        <v>-2.7565085717096149E-4</v>
      </c>
      <c r="K296" s="1">
        <f>SUMPRODUCT(B296:J296,'Weekly Analysis'!$C$47:$K$47)</f>
        <v>-2.5778408784433845E-3</v>
      </c>
      <c r="L296" s="1">
        <f t="array" ref="L296">SUMPRODUCT(C296:J296,'Weekly Analysis'!$D$48:$K$48)</f>
        <v>7.2732333845137211E-5</v>
      </c>
      <c r="N296" s="16">
        <f t="shared" si="78"/>
        <v>1.2696304946290888</v>
      </c>
      <c r="O296" s="11">
        <f>(N295-MAX(N$3:$N295))/MAX(N$3:$N295)</f>
        <v>-1.2404223240994546E-2</v>
      </c>
      <c r="P296" s="11">
        <f t="shared" si="83"/>
        <v>-5.1333134330840968E-3</v>
      </c>
      <c r="Q296" s="11">
        <f t="shared" si="85"/>
        <v>4.8205759016688443E-3</v>
      </c>
      <c r="S296" s="1">
        <f t="shared" si="79"/>
        <v>1.3145994483776497</v>
      </c>
      <c r="T296" s="11">
        <f>(S295-MAX($S$3:$S295))/MAX(S$3:$S295)</f>
        <v>-4.5369972010613603E-3</v>
      </c>
      <c r="U296" s="38">
        <f t="shared" si="84"/>
        <v>1.5050716716227264E-3</v>
      </c>
      <c r="V296" s="11">
        <f t="shared" si="80"/>
        <v>2.1855622112367801E-3</v>
      </c>
      <c r="W296" s="28"/>
      <c r="X296" s="36">
        <v>44248</v>
      </c>
      <c r="Y296" s="38">
        <f t="shared" si="90"/>
        <v>-3.373410604618821E-3</v>
      </c>
      <c r="Z296" s="38">
        <f t="shared" si="90"/>
        <v>-1.779602679433667E-4</v>
      </c>
      <c r="AA296" s="38">
        <f t="shared" si="90"/>
        <v>-1.3570970983657329E-3</v>
      </c>
      <c r="AB296" s="38">
        <f t="shared" si="90"/>
        <v>1.6361143436531831E-3</v>
      </c>
      <c r="AC296" s="38">
        <f t="shared" si="90"/>
        <v>2.0774534149044479E-2</v>
      </c>
      <c r="AD296" s="38">
        <f t="shared" si="90"/>
        <v>-4.0037788474516223E-3</v>
      </c>
      <c r="AE296" s="38">
        <f t="shared" si="90"/>
        <v>2.0742523180745649E-3</v>
      </c>
      <c r="AF296" s="38">
        <f t="shared" si="90"/>
        <v>6.2215212057483704E-3</v>
      </c>
      <c r="AG296" s="38">
        <f t="shared" si="90"/>
        <v>3.2964320245532091E-4</v>
      </c>
      <c r="AH296" s="38">
        <f t="shared" si="90"/>
        <v>-1.5705303053234227E-3</v>
      </c>
      <c r="AI296" s="38">
        <f t="shared" si="90"/>
        <v>3.3482062701200251E-3</v>
      </c>
      <c r="AJ296" s="28"/>
      <c r="AK296" s="36">
        <v>43100</v>
      </c>
      <c r="AL296" s="38">
        <f t="shared" si="91"/>
        <v>3.9557929937603653E-3</v>
      </c>
      <c r="AM296" s="38">
        <f t="shared" si="91"/>
        <v>-3.1311374090304822E-3</v>
      </c>
      <c r="AN296" s="38">
        <f t="shared" si="91"/>
        <v>-6.8045968424912404E-6</v>
      </c>
      <c r="AO296" s="38">
        <f t="shared" si="91"/>
        <v>1.8901011204097709E-4</v>
      </c>
      <c r="AP296" s="38">
        <f t="shared" si="91"/>
        <v>-3.0389565779466499E-3</v>
      </c>
      <c r="AQ296" s="38">
        <f t="shared" si="91"/>
        <v>-1.9674254121631041E-3</v>
      </c>
      <c r="AR296" s="38">
        <f t="shared" si="91"/>
        <v>2.2157430742320019E-4</v>
      </c>
      <c r="AS296" s="38">
        <f t="shared" si="91"/>
        <v>1.0073239246735091E-3</v>
      </c>
      <c r="AT296" s="38">
        <f t="shared" si="91"/>
        <v>1.1918597570947929E-4</v>
      </c>
      <c r="AU296" s="38">
        <f t="shared" si="91"/>
        <v>3.4300464903935712E-3</v>
      </c>
      <c r="AV296" s="38">
        <f t="shared" si="91"/>
        <v>-9.7638636339547472E-4</v>
      </c>
    </row>
    <row r="297" spans="1:48" x14ac:dyDescent="0.35">
      <c r="A297" s="2">
        <v>41518</v>
      </c>
      <c r="B297" s="1">
        <v>-2.123505003661208E-2</v>
      </c>
      <c r="C297" s="1">
        <v>4.6080655444633578E-3</v>
      </c>
      <c r="D297" s="1">
        <v>3.3903011213460839E-3</v>
      </c>
      <c r="E297" s="1">
        <v>4.7793150214909819E-3</v>
      </c>
      <c r="F297" s="1">
        <v>2.7528827911135219E-4</v>
      </c>
      <c r="G297" s="1">
        <v>-2.9155018950788309E-4</v>
      </c>
      <c r="H297" s="1">
        <v>-1.9002955261666621E-3</v>
      </c>
      <c r="I297" s="1">
        <v>4.0570919517513024E-3</v>
      </c>
      <c r="J297" s="16">
        <f>HLOOKUP($J$2,'Weekly Returns (strats)'!$D$1:$F$751,'Weekly Returns (strats)'!$A296,FALSE)</f>
        <v>9.5770823268848115E-3</v>
      </c>
      <c r="K297" s="1">
        <f>SUMPRODUCT(B297:J297,'Weekly Analysis'!$C$47:$K$47)</f>
        <v>-1.9544315091158813E-2</v>
      </c>
      <c r="L297" s="1">
        <f t="array" ref="L297">SUMPRODUCT(C297:J297,'Weekly Analysis'!$D$48:$K$48)</f>
        <v>3.1399363272703509E-3</v>
      </c>
      <c r="N297" s="16">
        <f t="shared" si="78"/>
        <v>1.2448164361927141</v>
      </c>
      <c r="O297" s="11">
        <f>(N296-MAX(N$3:$N296))/MAX(N$3:$N296)</f>
        <v>-1.4950088005701908E-2</v>
      </c>
      <c r="P297" s="11">
        <f t="shared" si="83"/>
        <v>-3.4202213866236786E-2</v>
      </c>
      <c r="Q297" s="11">
        <f t="shared" si="85"/>
        <v>-1.8562928783293353E-3</v>
      </c>
      <c r="S297" s="1">
        <f t="shared" si="79"/>
        <v>1.3187272069414204</v>
      </c>
      <c r="T297" s="11">
        <f>(S296-MAX($S$3:$S296))/MAX(S$3:$S296)</f>
        <v>-4.4645948536111944E-3</v>
      </c>
      <c r="U297" s="38">
        <f t="shared" si="84"/>
        <v>4.5031300371827232E-3</v>
      </c>
      <c r="V297" s="11">
        <f t="shared" si="80"/>
        <v>5.2246222066072434E-3</v>
      </c>
      <c r="W297" s="28"/>
      <c r="X297" s="36">
        <v>44255</v>
      </c>
      <c r="Y297" s="38">
        <f t="shared" si="90"/>
        <v>-3.292252502459081E-2</v>
      </c>
      <c r="Z297" s="38">
        <f t="shared" si="90"/>
        <v>-8.1091511321501608E-3</v>
      </c>
      <c r="AA297" s="38">
        <f t="shared" si="90"/>
        <v>-2.419959253251445E-4</v>
      </c>
      <c r="AB297" s="38">
        <f t="shared" si="90"/>
        <v>3.9915797223148966E-3</v>
      </c>
      <c r="AC297" s="38">
        <f t="shared" si="90"/>
        <v>3.060074884721916E-2</v>
      </c>
      <c r="AD297" s="38">
        <f t="shared" si="90"/>
        <v>-2.7100271002711279E-4</v>
      </c>
      <c r="AE297" s="38">
        <f t="shared" si="90"/>
        <v>4.4856930706018714E-3</v>
      </c>
      <c r="AF297" s="38">
        <f t="shared" si="90"/>
        <v>1.418245605304902E-3</v>
      </c>
      <c r="AG297" s="38">
        <f t="shared" si="90"/>
        <v>6.6661053779608634E-3</v>
      </c>
      <c r="AH297" s="38">
        <f t="shared" si="90"/>
        <v>-3.0477724918234181E-2</v>
      </c>
      <c r="AI297" s="38">
        <f t="shared" si="90"/>
        <v>4.5403430546623073E-3</v>
      </c>
      <c r="AJ297" s="28"/>
      <c r="AK297" s="36">
        <v>43107</v>
      </c>
      <c r="AL297" s="38">
        <f t="shared" si="91"/>
        <v>2.672841010642624E-2</v>
      </c>
      <c r="AM297" s="38">
        <f t="shared" si="91"/>
        <v>1.78144693339144E-3</v>
      </c>
      <c r="AN297" s="38">
        <f t="shared" si="91"/>
        <v>-1.8813149316565528E-5</v>
      </c>
      <c r="AO297" s="38">
        <f t="shared" si="91"/>
        <v>-2.624644360689099E-3</v>
      </c>
      <c r="AP297" s="38">
        <f t="shared" si="91"/>
        <v>-3.6554869058906029E-3</v>
      </c>
      <c r="AQ297" s="38">
        <f t="shared" si="91"/>
        <v>-2.3289665211079219E-4</v>
      </c>
      <c r="AR297" s="38">
        <f t="shared" si="91"/>
        <v>2.662067978748794E-3</v>
      </c>
      <c r="AS297" s="38">
        <f t="shared" si="91"/>
        <v>-3.5797733847442452E-3</v>
      </c>
      <c r="AT297" s="38">
        <f t="shared" si="91"/>
        <v>-2.343835959725205E-3</v>
      </c>
      <c r="AU297" s="38">
        <f t="shared" si="91"/>
        <v>2.6048312276282824E-2</v>
      </c>
      <c r="AV297" s="38">
        <f t="shared" si="91"/>
        <v>-1.2630388274092014E-3</v>
      </c>
    </row>
    <row r="298" spans="1:48" x14ac:dyDescent="0.35">
      <c r="A298" s="2">
        <v>41525</v>
      </c>
      <c r="B298" s="1">
        <v>2.1571072319201971E-2</v>
      </c>
      <c r="C298" s="1">
        <v>-1.5792275700663441E-3</v>
      </c>
      <c r="D298" s="1">
        <v>-4.2204727740288162E-3</v>
      </c>
      <c r="E298" s="1">
        <v>-2.8241207746817491E-3</v>
      </c>
      <c r="F298" s="1">
        <v>1.1433776389183709E-2</v>
      </c>
      <c r="G298" s="1">
        <v>1.1836958759352529E-3</v>
      </c>
      <c r="H298" s="1">
        <v>-2.2671520554792268E-3</v>
      </c>
      <c r="I298" s="1">
        <v>6.4942028937697849E-4</v>
      </c>
      <c r="J298" s="16">
        <f>HLOOKUP($J$2,'Weekly Returns (strats)'!$D$1:$F$751,'Weekly Returns (strats)'!$A297,FALSE)</f>
        <v>-4.4887606620889198E-3</v>
      </c>
      <c r="K298" s="1">
        <f>SUMPRODUCT(B298:J298,'Weekly Analysis'!$C$47:$K$47)</f>
        <v>2.163082500360948E-2</v>
      </c>
      <c r="L298" s="1">
        <f t="array" ref="L298">SUMPRODUCT(C298:J298,'Weekly Analysis'!$D$48:$K$48)</f>
        <v>1.1096927104250868E-4</v>
      </c>
      <c r="N298" s="16">
        <f t="shared" si="78"/>
        <v>1.2717428426856154</v>
      </c>
      <c r="O298" s="11">
        <f>(N297-MAX(N$3:$N297))/MAX(N$3:$N297)</f>
        <v>-3.4202213866236737E-2</v>
      </c>
      <c r="P298" s="11">
        <f t="shared" si="83"/>
        <v>-9.4702768544384641E-3</v>
      </c>
      <c r="Q298" s="11">
        <f t="shared" si="85"/>
        <v>2.3988024184599333E-2</v>
      </c>
      <c r="S298" s="1">
        <f t="shared" si="79"/>
        <v>1.3188735451382787</v>
      </c>
      <c r="T298" s="11">
        <f>(S297-MAX($S$3:$S297))/MAX(S$3:$S297)</f>
        <v>-1.3386770699081423E-3</v>
      </c>
      <c r="U298" s="38">
        <f t="shared" si="84"/>
        <v>4.5651940240292177E-3</v>
      </c>
      <c r="V298" s="11">
        <f t="shared" si="80"/>
        <v>4.5201362686919655E-3</v>
      </c>
      <c r="W298" s="28"/>
      <c r="X298" s="36">
        <v>44276</v>
      </c>
      <c r="Y298" s="38">
        <f t="shared" si="90"/>
        <v>-4.2517254433733784E-3</v>
      </c>
      <c r="Z298" s="38">
        <f t="shared" si="90"/>
        <v>-5.1354870987440071E-3</v>
      </c>
      <c r="AA298" s="38">
        <f t="shared" si="90"/>
        <v>-1.768833543863924E-3</v>
      </c>
      <c r="AB298" s="38">
        <f t="shared" si="90"/>
        <v>2.575236159549021E-3</v>
      </c>
      <c r="AC298" s="38">
        <f t="shared" si="90"/>
        <v>7.801399414213506E-3</v>
      </c>
      <c r="AD298" s="38">
        <f t="shared" si="90"/>
        <v>-3.3685852828281289E-3</v>
      </c>
      <c r="AE298" s="38">
        <f t="shared" si="90"/>
        <v>6.5044131097509172E-3</v>
      </c>
      <c r="AF298" s="38">
        <f t="shared" si="90"/>
        <v>1.741466812618109E-3</v>
      </c>
      <c r="AG298" s="38">
        <f t="shared" si="90"/>
        <v>-7.1953604876107136E-5</v>
      </c>
      <c r="AH298" s="38">
        <f t="shared" si="90"/>
        <v>-4.0214858626058192E-3</v>
      </c>
      <c r="AI298" s="38">
        <f t="shared" si="90"/>
        <v>4.2758779285403844E-4</v>
      </c>
      <c r="AJ298" s="28"/>
      <c r="AK298" s="36">
        <v>43114</v>
      </c>
      <c r="AL298" s="38">
        <f t="shared" si="91"/>
        <v>1.262066782718785E-2</v>
      </c>
      <c r="AM298" s="38">
        <f t="shared" si="91"/>
        <v>1.4717598761755379E-3</v>
      </c>
      <c r="AN298" s="38">
        <f t="shared" si="91"/>
        <v>-1.0431575851232999E-5</v>
      </c>
      <c r="AO298" s="38">
        <f t="shared" si="91"/>
        <v>-1.105251523668138E-3</v>
      </c>
      <c r="AP298" s="38">
        <f t="shared" si="91"/>
        <v>-2.5651621172373741E-3</v>
      </c>
      <c r="AQ298" s="38">
        <f t="shared" si="91"/>
        <v>-4.4926246079324272E-4</v>
      </c>
      <c r="AR298" s="38">
        <f t="shared" si="91"/>
        <v>2.706322680786633E-3</v>
      </c>
      <c r="AS298" s="38">
        <f t="shared" si="91"/>
        <v>-7.3873117009504163E-4</v>
      </c>
      <c r="AT298" s="38">
        <f t="shared" si="91"/>
        <v>-1.9632368606909978E-3</v>
      </c>
      <c r="AU298" s="38">
        <f t="shared" si="91"/>
        <v>1.2335689009835454E-2</v>
      </c>
      <c r="AV298" s="38">
        <f t="shared" si="91"/>
        <v>-5.2924637508301991E-4</v>
      </c>
    </row>
    <row r="299" spans="1:48" x14ac:dyDescent="0.35">
      <c r="A299" s="2">
        <v>41532</v>
      </c>
      <c r="B299" s="1">
        <v>2.2458196020993301E-2</v>
      </c>
      <c r="C299" s="1">
        <v>-6.2508777098135848E-4</v>
      </c>
      <c r="D299" s="1">
        <v>-1.550554996026299E-3</v>
      </c>
      <c r="E299" s="1">
        <v>-2.9687508185317619E-3</v>
      </c>
      <c r="F299" s="1">
        <v>-6.3448271034534428E-3</v>
      </c>
      <c r="G299" s="1">
        <v>2.5273727317900452E-3</v>
      </c>
      <c r="H299" s="1">
        <v>-2.49334252161304E-3</v>
      </c>
      <c r="I299" s="1">
        <v>1.0175405900998411E-3</v>
      </c>
      <c r="J299" s="16">
        <f>HLOOKUP($J$2,'Weekly Returns (strats)'!$D$1:$F$751,'Weekly Returns (strats)'!$A298,FALSE)</f>
        <v>-2.9909287949414498E-4</v>
      </c>
      <c r="K299" s="1">
        <f>SUMPRODUCT(B299:J299,'Weekly Analysis'!$C$47:$K$47)</f>
        <v>2.1757824622050233E-2</v>
      </c>
      <c r="L299" s="1">
        <f t="array" ref="L299">SUMPRODUCT(C299:J299,'Weekly Analysis'!$D$48:$K$48)</f>
        <v>-1.300689740894269E-3</v>
      </c>
      <c r="N299" s="16">
        <f t="shared" si="78"/>
        <v>1.2994132004211167</v>
      </c>
      <c r="O299" s="11">
        <f>(N298-MAX(N$3:$N298))/MAX(N$3:$N298)</f>
        <v>-1.3311210965503898E-2</v>
      </c>
      <c r="P299" s="11">
        <f t="shared" si="83"/>
        <v>2.0819463172799368E-2</v>
      </c>
      <c r="Q299" s="11">
        <f t="shared" si="85"/>
        <v>5.2974450418657781E-2</v>
      </c>
      <c r="S299" s="1">
        <f t="shared" si="79"/>
        <v>1.3171580998485806</v>
      </c>
      <c r="T299" s="11">
        <f>(S298-MAX($S$3:$S298))/MAX(S$3:$S298)</f>
        <v>-1.2278563508841954E-3</v>
      </c>
      <c r="U299" s="38">
        <f t="shared" si="84"/>
        <v>2.0192093164590474E-3</v>
      </c>
      <c r="V299" s="11">
        <f t="shared" si="80"/>
        <v>3.0024987333197029E-3</v>
      </c>
      <c r="W299" s="28"/>
      <c r="X299" s="36">
        <v>44311</v>
      </c>
      <c r="Y299" s="38">
        <f t="shared" si="90"/>
        <v>-1.3905884970519811E-3</v>
      </c>
      <c r="Z299" s="38">
        <f t="shared" si="90"/>
        <v>4.685607280230375E-4</v>
      </c>
      <c r="AA299" s="38">
        <f t="shared" si="90"/>
        <v>-1.220405562101512E-3</v>
      </c>
      <c r="AB299" s="38">
        <f t="shared" si="90"/>
        <v>-1.5113994396198649E-4</v>
      </c>
      <c r="AC299" s="38">
        <f t="shared" si="90"/>
        <v>3.0545059988214781E-3</v>
      </c>
      <c r="AD299" s="38">
        <f t="shared" si="90"/>
        <v>-3.6658410267956798E-3</v>
      </c>
      <c r="AE299" s="38">
        <f t="shared" si="90"/>
        <v>6.6240145951841356E-3</v>
      </c>
      <c r="AF299" s="38">
        <f t="shared" si="90"/>
        <v>-5.0031722587254414E-3</v>
      </c>
      <c r="AG299" s="38">
        <f t="shared" si="90"/>
        <v>-1.118450025105022E-3</v>
      </c>
      <c r="AH299" s="38">
        <f t="shared" si="90"/>
        <v>-1.8310357908229013E-3</v>
      </c>
      <c r="AI299" s="38">
        <f t="shared" si="90"/>
        <v>-8.1797354557456561E-4</v>
      </c>
      <c r="AJ299" s="28"/>
      <c r="AK299" s="36">
        <v>43121</v>
      </c>
      <c r="AL299" s="38">
        <f t="shared" si="91"/>
        <v>1.13694080875173E-2</v>
      </c>
      <c r="AM299" s="38">
        <f t="shared" si="91"/>
        <v>4.1996829502219954E-3</v>
      </c>
      <c r="AN299" s="38">
        <f t="shared" si="91"/>
        <v>-4.860256184979761E-5</v>
      </c>
      <c r="AO299" s="38">
        <f t="shared" si="91"/>
        <v>-4.3205193053452717E-4</v>
      </c>
      <c r="AP299" s="38">
        <f t="shared" si="91"/>
        <v>-9.121335774043093E-3</v>
      </c>
      <c r="AQ299" s="38">
        <f t="shared" si="91"/>
        <v>-1.406657066995054E-3</v>
      </c>
      <c r="AR299" s="38">
        <f t="shared" si="91"/>
        <v>2.406270910525476E-3</v>
      </c>
      <c r="AS299" s="38">
        <f t="shared" si="91"/>
        <v>8.8943089403703546E-4</v>
      </c>
      <c r="AT299" s="38">
        <f t="shared" si="91"/>
        <v>1.5471610613717599E-3</v>
      </c>
      <c r="AU299" s="38">
        <f t="shared" si="91"/>
        <v>1.1018905328185866E-2</v>
      </c>
      <c r="AV299" s="38">
        <f t="shared" si="91"/>
        <v>-6.5093369590123445E-4</v>
      </c>
    </row>
    <row r="300" spans="1:48" x14ac:dyDescent="0.35">
      <c r="A300" s="2">
        <v>41539</v>
      </c>
      <c r="B300" s="1">
        <v>2.023397397636395E-2</v>
      </c>
      <c r="C300" s="1">
        <v>9.709712353733746E-4</v>
      </c>
      <c r="D300" s="1">
        <v>-2.3844008771756189E-4</v>
      </c>
      <c r="E300" s="1">
        <v>-1.432552018721611E-3</v>
      </c>
      <c r="F300" s="1">
        <v>-1.091747855861439E-2</v>
      </c>
      <c r="G300" s="1">
        <v>-1.0511293230899279E-3</v>
      </c>
      <c r="H300" s="1">
        <v>-3.2524887124985019E-4</v>
      </c>
      <c r="I300" s="1">
        <v>9.8946318517079135E-4</v>
      </c>
      <c r="J300" s="16">
        <f>HLOOKUP($J$2,'Weekly Returns (strats)'!$D$1:$F$751,'Weekly Returns (strats)'!$A299,FALSE)</f>
        <v>-8.9783531352716217E-4</v>
      </c>
      <c r="K300" s="1">
        <f>SUMPRODUCT(B300:J300,'Weekly Analysis'!$C$47:$K$47)</f>
        <v>1.9290204325278972E-2</v>
      </c>
      <c r="L300" s="1">
        <f t="array" ref="L300">SUMPRODUCT(C300:J300,'Weekly Analysis'!$D$48:$K$48)</f>
        <v>-1.7527150663006797E-3</v>
      </c>
      <c r="N300" s="16">
        <f t="shared" si="78"/>
        <v>1.3244791465602048</v>
      </c>
      <c r="O300" s="11">
        <f>(N299-MAX(N$3:$N299))/MAX(N$3:$N299)</f>
        <v>0</v>
      </c>
      <c r="P300" s="11">
        <f t="shared" si="83"/>
        <v>4.3200484048817378E-2</v>
      </c>
      <c r="Q300" s="11">
        <f t="shared" si="85"/>
        <v>0.1075199724945739</v>
      </c>
      <c r="S300" s="1">
        <f t="shared" si="79"/>
        <v>1.3148494970022759</v>
      </c>
      <c r="T300" s="11">
        <f>(S299-MAX($S$3:$S299))/MAX(S$3:$S299)</f>
        <v>-2.5269490316195188E-3</v>
      </c>
      <c r="U300" s="38">
        <f t="shared" si="84"/>
        <v>1.9020898337873682E-4</v>
      </c>
      <c r="V300" s="11">
        <f t="shared" si="80"/>
        <v>-5.4019699265472898E-4</v>
      </c>
      <c r="W300" s="28"/>
      <c r="X300" s="36">
        <v>44318</v>
      </c>
      <c r="Y300" s="38">
        <f t="shared" si="90"/>
        <v>-2.3672923745335921E-3</v>
      </c>
      <c r="Z300" s="38">
        <f t="shared" si="90"/>
        <v>4.1730936699035942E-4</v>
      </c>
      <c r="AA300" s="38">
        <f t="shared" si="90"/>
        <v>-1.978505508383743E-4</v>
      </c>
      <c r="AB300" s="38">
        <f t="shared" si="90"/>
        <v>-5.8139534883649979E-5</v>
      </c>
      <c r="AC300" s="38">
        <f t="shared" si="90"/>
        <v>2.4821669632434039E-3</v>
      </c>
      <c r="AD300" s="38">
        <f t="shared" si="90"/>
        <v>-8.479632609521115E-3</v>
      </c>
      <c r="AE300" s="38">
        <f t="shared" si="90"/>
        <v>-4.4643005984623668E-4</v>
      </c>
      <c r="AF300" s="38">
        <f t="shared" si="90"/>
        <v>1.626734225835635E-3</v>
      </c>
      <c r="AG300" s="38">
        <f t="shared" si="90"/>
        <v>1.8520921228573071E-3</v>
      </c>
      <c r="AH300" s="38">
        <f t="shared" si="90"/>
        <v>-2.6322490076425334E-3</v>
      </c>
      <c r="AI300" s="38">
        <f t="shared" si="90"/>
        <v>-4.9206231863089145E-4</v>
      </c>
      <c r="AJ300" s="28"/>
      <c r="AK300" s="36">
        <v>43128</v>
      </c>
      <c r="AL300" s="38">
        <f t="shared" si="91"/>
        <v>2.05902804604805E-2</v>
      </c>
      <c r="AM300" s="38">
        <f t="shared" si="91"/>
        <v>5.8154143962625424E-3</v>
      </c>
      <c r="AN300" s="38">
        <f t="shared" si="91"/>
        <v>1.288371828178647E-5</v>
      </c>
      <c r="AO300" s="38">
        <f t="shared" si="91"/>
        <v>-1.2123767856201399E-3</v>
      </c>
      <c r="AP300" s="38">
        <f t="shared" si="91"/>
        <v>9.5843617044072075E-3</v>
      </c>
      <c r="AQ300" s="38">
        <f t="shared" si="91"/>
        <v>4.9429946488406262E-3</v>
      </c>
      <c r="AR300" s="38">
        <f t="shared" si="91"/>
        <v>5.3732473431100658E-3</v>
      </c>
      <c r="AS300" s="38">
        <f t="shared" si="91"/>
        <v>-1.051385227832768E-3</v>
      </c>
      <c r="AT300" s="38">
        <f t="shared" si="91"/>
        <v>-2.1957748929595229E-3</v>
      </c>
      <c r="AU300" s="38">
        <f t="shared" si="91"/>
        <v>2.2001091058419533E-2</v>
      </c>
      <c r="AV300" s="38">
        <f t="shared" si="91"/>
        <v>2.6200768247439219E-3</v>
      </c>
    </row>
    <row r="301" spans="1:48" x14ac:dyDescent="0.35">
      <c r="A301" s="2">
        <v>41546</v>
      </c>
      <c r="B301" s="1">
        <v>-5.3238167670975889E-3</v>
      </c>
      <c r="C301" s="1">
        <v>-2.1395533431709519E-3</v>
      </c>
      <c r="D301" s="1">
        <v>1.7732115611401871E-6</v>
      </c>
      <c r="E301" s="1">
        <v>5.2984842960790424E-4</v>
      </c>
      <c r="F301" s="1">
        <v>-1.488622848678489E-3</v>
      </c>
      <c r="G301" s="1">
        <v>1.967594572860332E-4</v>
      </c>
      <c r="H301" s="1">
        <v>1.4082145850795591E-3</v>
      </c>
      <c r="I301" s="1">
        <v>4.0779359286058359E-3</v>
      </c>
      <c r="J301" s="16">
        <f>HLOOKUP($J$2,'Weekly Returns (strats)'!$D$1:$F$751,'Weekly Returns (strats)'!$A300,FALSE)</f>
        <v>1.507274788231872E-3</v>
      </c>
      <c r="K301" s="1">
        <f>SUMPRODUCT(B301:J301,'Weekly Analysis'!$C$47:$K$47)</f>
        <v>-5.1481032918293135E-3</v>
      </c>
      <c r="L301" s="1">
        <f t="array" ref="L301">SUMPRODUCT(C301:J301,'Weekly Analysis'!$D$48:$K$48)</f>
        <v>3.2632502549822628E-4</v>
      </c>
      <c r="N301" s="16">
        <f t="shared" si="78"/>
        <v>1.317660591105839</v>
      </c>
      <c r="O301" s="11">
        <f>(N300-MAX(N$3:$N300))/MAX(N$3:$N300)</f>
        <v>0</v>
      </c>
      <c r="P301" s="11">
        <f t="shared" si="83"/>
        <v>5.8517989315693519E-2</v>
      </c>
      <c r="Q301" s="11">
        <f t="shared" si="85"/>
        <v>8.860605788338205E-2</v>
      </c>
      <c r="S301" s="1">
        <f t="shared" si="79"/>
        <v>1.3152785652979113</v>
      </c>
      <c r="T301" s="11">
        <f>(S300-MAX($S$3:$S300))/MAX(S$3:$S300)</f>
        <v>-4.2752350762807418E-3</v>
      </c>
      <c r="U301" s="38">
        <f t="shared" si="84"/>
        <v>-2.6151289101766784E-3</v>
      </c>
      <c r="V301" s="11">
        <f t="shared" si="80"/>
        <v>1.5597715298729664E-3</v>
      </c>
      <c r="W301" s="28"/>
      <c r="X301" s="36">
        <v>44332</v>
      </c>
      <c r="Y301" s="38">
        <f t="shared" si="90"/>
        <v>-1.530021503004908E-2</v>
      </c>
      <c r="Z301" s="38">
        <f t="shared" si="90"/>
        <v>-3.3746161374081929E-5</v>
      </c>
      <c r="AA301" s="38">
        <f t="shared" si="90"/>
        <v>-1.7553887541030381E-2</v>
      </c>
      <c r="AB301" s="38">
        <f t="shared" si="90"/>
        <v>9.0883668903796178E-4</v>
      </c>
      <c r="AC301" s="38">
        <f t="shared" si="90"/>
        <v>1.594223987675025E-3</v>
      </c>
      <c r="AD301" s="38">
        <f t="shared" si="90"/>
        <v>2.6316508373018799E-3</v>
      </c>
      <c r="AE301" s="38">
        <f t="shared" si="90"/>
        <v>-5.0947015304479981E-3</v>
      </c>
      <c r="AF301" s="38">
        <f t="shared" si="90"/>
        <v>-3.732972467480721E-3</v>
      </c>
      <c r="AG301" s="38">
        <f t="shared" si="90"/>
        <v>-4.4252704148887156E-3</v>
      </c>
      <c r="AH301" s="38">
        <f t="shared" si="90"/>
        <v>-1.7151036347832486E-2</v>
      </c>
      <c r="AI301" s="38">
        <f t="shared" si="90"/>
        <v>-3.4372395901691804E-3</v>
      </c>
      <c r="AJ301" s="28"/>
      <c r="AK301" s="36">
        <v>43149</v>
      </c>
      <c r="AL301" s="38">
        <f t="shared" si="91"/>
        <v>4.3931837073981628E-2</v>
      </c>
      <c r="AM301" s="38">
        <f t="shared" si="91"/>
        <v>-6.3196347854680424E-3</v>
      </c>
      <c r="AN301" s="38">
        <f t="shared" si="91"/>
        <v>-8.1889906276333857E-2</v>
      </c>
      <c r="AO301" s="38">
        <f t="shared" si="91"/>
        <v>-5.1143982785683004E-3</v>
      </c>
      <c r="AP301" s="38">
        <f t="shared" si="91"/>
        <v>9.0620527068788429E-3</v>
      </c>
      <c r="AQ301" s="38">
        <f t="shared" si="91"/>
        <v>-1.072214166642005E-2</v>
      </c>
      <c r="AR301" s="38">
        <f t="shared" si="91"/>
        <v>-8.7098569161766504E-3</v>
      </c>
      <c r="AS301" s="38">
        <f t="shared" si="91"/>
        <v>-5.0451945378259264E-3</v>
      </c>
      <c r="AT301" s="38">
        <f t="shared" si="91"/>
        <v>-1.7937693088027399E-2</v>
      </c>
      <c r="AU301" s="38">
        <f t="shared" si="91"/>
        <v>3.3805067060144793E-2</v>
      </c>
      <c r="AV301" s="38">
        <f t="shared" si="91"/>
        <v>-1.8806858597125525E-2</v>
      </c>
    </row>
    <row r="302" spans="1:48" x14ac:dyDescent="0.35">
      <c r="A302" s="2">
        <v>41553</v>
      </c>
      <c r="B302" s="1">
        <v>-3.2349135395836059E-3</v>
      </c>
      <c r="C302" s="1">
        <v>2.5059051140985389E-3</v>
      </c>
      <c r="D302" s="1">
        <v>8.1390266327030503E-4</v>
      </c>
      <c r="E302" s="1">
        <v>1.3415733145372141E-4</v>
      </c>
      <c r="F302" s="1">
        <v>-6.968297918600302E-5</v>
      </c>
      <c r="G302" s="1">
        <v>-1.4283637110086289E-3</v>
      </c>
      <c r="H302" s="1">
        <v>2.7752666450895358E-3</v>
      </c>
      <c r="I302" s="1">
        <v>4.5683079062166509E-3</v>
      </c>
      <c r="J302" s="16">
        <f>HLOOKUP($J$2,'Weekly Returns (strats)'!$D$1:$F$751,'Weekly Returns (strats)'!$A301,FALSE)</f>
        <v>7.3380449422510985E-4</v>
      </c>
      <c r="K302" s="1">
        <f>SUMPRODUCT(B302:J302,'Weekly Analysis'!$C$47:$K$47)</f>
        <v>-2.6358042396569057E-3</v>
      </c>
      <c r="L302" s="1">
        <f t="array" ref="L302">SUMPRODUCT(C302:J302,'Weekly Analysis'!$D$48:$K$48)</f>
        <v>1.1126315570067283E-3</v>
      </c>
      <c r="N302" s="16">
        <f t="shared" si="78"/>
        <v>1.3141874957333735</v>
      </c>
      <c r="O302" s="11">
        <f>(N301-MAX(N$3:$N301))/MAX(N$3:$N301)</f>
        <v>-5.1481032918292806E-3</v>
      </c>
      <c r="P302" s="11">
        <f t="shared" si="83"/>
        <v>3.3375185315079214E-2</v>
      </c>
      <c r="Q302" s="11">
        <f t="shared" si="85"/>
        <v>7.7920108415748812E-2</v>
      </c>
      <c r="S302" s="1">
        <f t="shared" si="79"/>
        <v>1.3167419857359162</v>
      </c>
      <c r="T302" s="11">
        <f>(S301-MAX($S$3:$S301))/MAX(S$3:$S301)</f>
        <v>-3.9503051669779569E-3</v>
      </c>
      <c r="U302" s="38">
        <f t="shared" si="84"/>
        <v>-1.6161969509662644E-3</v>
      </c>
      <c r="V302" s="11">
        <f t="shared" si="80"/>
        <v>2.5117457513093022E-3</v>
      </c>
      <c r="W302" s="28"/>
      <c r="X302" s="36">
        <v>44367</v>
      </c>
      <c r="Y302" s="38">
        <f t="shared" si="90"/>
        <v>-1.8610590376830442E-2</v>
      </c>
      <c r="Z302" s="38">
        <f t="shared" si="90"/>
        <v>-1.9701220233980801E-4</v>
      </c>
      <c r="AA302" s="38">
        <f t="shared" si="90"/>
        <v>8.2201214633326192E-4</v>
      </c>
      <c r="AB302" s="38">
        <f t="shared" si="90"/>
        <v>3.6065688574529191E-3</v>
      </c>
      <c r="AC302" s="38">
        <f t="shared" si="90"/>
        <v>9.4996768991753803E-3</v>
      </c>
      <c r="AD302" s="38">
        <f t="shared" si="90"/>
        <v>6.3942123243876381E-4</v>
      </c>
      <c r="AE302" s="38">
        <f t="shared" si="90"/>
        <v>-6.2776788567808772E-5</v>
      </c>
      <c r="AF302" s="38">
        <f t="shared" si="90"/>
        <v>2.8721045140310151E-3</v>
      </c>
      <c r="AG302" s="38">
        <f t="shared" si="90"/>
        <v>-3.84379737539764E-3</v>
      </c>
      <c r="AH302" s="38">
        <f t="shared" si="90"/>
        <v>-1.7417461023073968E-2</v>
      </c>
      <c r="AI302" s="38">
        <f t="shared" si="90"/>
        <v>2.2158116569762965E-3</v>
      </c>
      <c r="AJ302" s="28"/>
      <c r="AK302" s="36">
        <v>43156</v>
      </c>
      <c r="AL302" s="38">
        <f t="shared" si="91"/>
        <v>3.2647211052276859E-3</v>
      </c>
      <c r="AM302" s="38">
        <f t="shared" si="91"/>
        <v>-6.6862039813512242E-3</v>
      </c>
      <c r="AN302" s="38">
        <f t="shared" si="91"/>
        <v>-4.8289024918934931E-4</v>
      </c>
      <c r="AO302" s="38">
        <f t="shared" si="91"/>
        <v>-9.7171575746812788E-4</v>
      </c>
      <c r="AP302" s="38">
        <f t="shared" si="91"/>
        <v>-6.7880522262649184E-3</v>
      </c>
      <c r="AQ302" s="38">
        <f t="shared" si="91"/>
        <v>-7.9767080126025292E-4</v>
      </c>
      <c r="AR302" s="38">
        <f t="shared" si="91"/>
        <v>-1.750614352927893E-3</v>
      </c>
      <c r="AS302" s="38">
        <f t="shared" si="91"/>
        <v>9.7330654771865532E-4</v>
      </c>
      <c r="AT302" s="38">
        <f t="shared" si="91"/>
        <v>4.6113236046818612E-4</v>
      </c>
      <c r="AU302" s="38">
        <f t="shared" si="91"/>
        <v>2.1046413792191903E-3</v>
      </c>
      <c r="AV302" s="38">
        <f t="shared" si="91"/>
        <v>-2.1544337768729192E-3</v>
      </c>
    </row>
    <row r="303" spans="1:48" x14ac:dyDescent="0.35">
      <c r="A303" s="2">
        <v>41560</v>
      </c>
      <c r="B303" s="1">
        <v>7.6709742137253123E-3</v>
      </c>
      <c r="C303" s="1">
        <v>-1.245072467439545E-4</v>
      </c>
      <c r="D303" s="1">
        <v>-7.7984296834650024E-3</v>
      </c>
      <c r="E303" s="1">
        <v>-1.3506970361797379E-3</v>
      </c>
      <c r="F303" s="1">
        <v>2.5809350512474242E-3</v>
      </c>
      <c r="G303" s="1">
        <v>-5.0535331905798841E-4</v>
      </c>
      <c r="H303" s="1">
        <v>-6.021787009659274E-3</v>
      </c>
      <c r="I303" s="1">
        <v>2.0115292926989881E-3</v>
      </c>
      <c r="J303" s="16">
        <f>HLOOKUP($J$2,'Weekly Returns (strats)'!$D$1:$F$751,'Weekly Returns (strats)'!$A302,FALSE)</f>
        <v>3.4887605310451869E-4</v>
      </c>
      <c r="K303" s="1">
        <f>SUMPRODUCT(B303:J303,'Weekly Analysis'!$C$47:$K$47)</f>
        <v>7.0196558223230765E-3</v>
      </c>
      <c r="L303" s="1">
        <f t="array" ref="L303">SUMPRODUCT(C303:J303,'Weekly Analysis'!$D$48:$K$48)</f>
        <v>-1.2095912983184404E-3</v>
      </c>
      <c r="N303" s="16">
        <f t="shared" si="78"/>
        <v>1.3234126396394224</v>
      </c>
      <c r="O303" s="11">
        <f>(N302-MAX(N$3:$N302))/MAX(N$3:$N302)</f>
        <v>-7.7703381390033495E-3</v>
      </c>
      <c r="P303" s="11">
        <f t="shared" si="83"/>
        <v>1.8469443907856098E-2</v>
      </c>
      <c r="Q303" s="11">
        <f t="shared" si="85"/>
        <v>5.1209218482622942E-2</v>
      </c>
      <c r="S303" s="1">
        <f t="shared" si="79"/>
        <v>1.3151492660878394</v>
      </c>
      <c r="T303" s="11">
        <f>(S302-MAX($S$3:$S302))/MAX(S$3:$S302)</f>
        <v>-2.8420688441599235E-3</v>
      </c>
      <c r="U303" s="38">
        <f t="shared" si="84"/>
        <v>-1.5251272880393296E-3</v>
      </c>
      <c r="V303" s="11">
        <f t="shared" si="80"/>
        <v>3.4997073128848477E-3</v>
      </c>
      <c r="W303" s="28"/>
      <c r="X303" s="36">
        <v>44388</v>
      </c>
      <c r="Y303" s="38">
        <f t="shared" ref="Y303:AI312" si="92">VLOOKUP($X303,$A$3:$L$751,Y$1,FALSE)</f>
        <v>-1.105031938118173E-3</v>
      </c>
      <c r="Z303" s="38">
        <f t="shared" si="92"/>
        <v>2.5813044983269422E-3</v>
      </c>
      <c r="AA303" s="38">
        <f t="shared" si="92"/>
        <v>-2.0650706310768041E-3</v>
      </c>
      <c r="AB303" s="38">
        <f t="shared" si="92"/>
        <v>-7.738849022091987E-4</v>
      </c>
      <c r="AC303" s="38">
        <f t="shared" si="92"/>
        <v>-7.5980123027012177E-3</v>
      </c>
      <c r="AD303" s="38">
        <f t="shared" si="92"/>
        <v>1.7998264126810599E-3</v>
      </c>
      <c r="AE303" s="38">
        <f t="shared" si="92"/>
        <v>6.5408862531142198E-3</v>
      </c>
      <c r="AF303" s="38">
        <f t="shared" si="92"/>
        <v>-8.7860254915884776E-3</v>
      </c>
      <c r="AG303" s="38">
        <f t="shared" si="92"/>
        <v>-7.0874645167084971E-4</v>
      </c>
      <c r="AH303" s="38">
        <f t="shared" si="92"/>
        <v>-2.1878997640330782E-3</v>
      </c>
      <c r="AI303" s="38">
        <f t="shared" si="92"/>
        <v>-2.0110402481276807E-3</v>
      </c>
      <c r="AJ303" s="28"/>
      <c r="AK303" s="36">
        <v>43170</v>
      </c>
      <c r="AL303" s="38">
        <f t="shared" ref="AL303:AV312" si="93">VLOOKUP($AK303,$A$3:$L$751,AL$1,FALSE)</f>
        <v>2.809514128887991E-2</v>
      </c>
      <c r="AM303" s="38">
        <f t="shared" si="93"/>
        <v>3.9923100911205536E-3</v>
      </c>
      <c r="AN303" s="38">
        <f t="shared" si="93"/>
        <v>-9.7467065862025248E-3</v>
      </c>
      <c r="AO303" s="38">
        <f t="shared" si="93"/>
        <v>-2.8598267404237321E-3</v>
      </c>
      <c r="AP303" s="38">
        <f t="shared" si="93"/>
        <v>3.527926300864593E-3</v>
      </c>
      <c r="AQ303" s="38">
        <f t="shared" si="93"/>
        <v>-2.0864381520119268E-3</v>
      </c>
      <c r="AR303" s="38">
        <f t="shared" si="93"/>
        <v>-5.1698104122915867E-3</v>
      </c>
      <c r="AS303" s="38">
        <f t="shared" si="93"/>
        <v>1.238648464167325E-3</v>
      </c>
      <c r="AT303" s="38">
        <f t="shared" si="93"/>
        <v>-3.2217136409752318E-3</v>
      </c>
      <c r="AU303" s="38">
        <f t="shared" si="93"/>
        <v>2.7227904927910922E-2</v>
      </c>
      <c r="AV303" s="38">
        <f t="shared" si="93"/>
        <v>-1.6105818132281227E-3</v>
      </c>
    </row>
    <row r="304" spans="1:48" x14ac:dyDescent="0.35">
      <c r="A304" s="2">
        <v>41567</v>
      </c>
      <c r="B304" s="1">
        <v>2.5414299935585971E-2</v>
      </c>
      <c r="C304" s="1">
        <v>-2.4271383616603079E-4</v>
      </c>
      <c r="D304" s="1">
        <v>-2.066045603001498E-3</v>
      </c>
      <c r="E304" s="1">
        <v>-3.7647381008231169E-3</v>
      </c>
      <c r="F304" s="1">
        <v>-1.350154152399507E-3</v>
      </c>
      <c r="G304" s="1">
        <v>4.8761258366107896E-3</v>
      </c>
      <c r="H304" s="1">
        <v>-1.227329702560787E-3</v>
      </c>
      <c r="I304" s="1">
        <v>2.0907521478257252E-3</v>
      </c>
      <c r="J304" s="16">
        <f>HLOOKUP($J$2,'Weekly Returns (strats)'!$D$1:$F$751,'Weekly Returns (strats)'!$A303,FALSE)</f>
        <v>8.7726461082704432E-4</v>
      </c>
      <c r="K304" s="1">
        <f>SUMPRODUCT(B304:J304,'Weekly Analysis'!$C$47:$K$47)</f>
        <v>2.5349570302591305E-2</v>
      </c>
      <c r="L304" s="1">
        <f t="array" ref="L304">SUMPRODUCT(C304:J304,'Weekly Analysis'!$D$48:$K$48)</f>
        <v>-1.2021217556152678E-4</v>
      </c>
      <c r="N304" s="16">
        <f t="shared" si="78"/>
        <v>1.3569605813872998</v>
      </c>
      <c r="O304" s="11">
        <f>(N303-MAX(N$3:$N303))/MAX(N$3:$N303)</f>
        <v>-8.0522741603919566E-4</v>
      </c>
      <c r="P304" s="11">
        <f t="shared" si="83"/>
        <v>2.4523930717559539E-2</v>
      </c>
      <c r="Q304" s="11">
        <f t="shared" si="85"/>
        <v>6.6980991498846176E-2</v>
      </c>
      <c r="S304" s="1">
        <f t="shared" si="79"/>
        <v>1.3149911691333749</v>
      </c>
      <c r="T304" s="11">
        <f>(S303-MAX($S$3:$S303))/MAX(S$3:$S303)</f>
        <v>-4.0482224007352581E-3</v>
      </c>
      <c r="U304" s="38">
        <f t="shared" si="84"/>
        <v>1.0774779274891344E-4</v>
      </c>
      <c r="V304" s="11">
        <f t="shared" si="80"/>
        <v>2.7024422147892135E-3</v>
      </c>
      <c r="W304" s="28"/>
      <c r="X304" s="36">
        <v>44395</v>
      </c>
      <c r="Y304" s="38">
        <f t="shared" si="92"/>
        <v>-5.989962765096446E-3</v>
      </c>
      <c r="Z304" s="38">
        <f t="shared" si="92"/>
        <v>1.72630360583792E-4</v>
      </c>
      <c r="AA304" s="38">
        <f t="shared" si="92"/>
        <v>-1.0027862633388287E-4</v>
      </c>
      <c r="AB304" s="38">
        <f t="shared" si="92"/>
        <v>1.654580018306095E-3</v>
      </c>
      <c r="AC304" s="38">
        <f t="shared" si="92"/>
        <v>4.0862088597285132E-3</v>
      </c>
      <c r="AD304" s="38">
        <f t="shared" si="92"/>
        <v>-4.3227665706051521E-3</v>
      </c>
      <c r="AE304" s="38">
        <f t="shared" si="92"/>
        <v>-1.0705965954628249E-3</v>
      </c>
      <c r="AF304" s="38">
        <f t="shared" si="92"/>
        <v>2.071450238396277E-3</v>
      </c>
      <c r="AG304" s="38">
        <f t="shared" si="92"/>
        <v>-9.9642606934524647E-4</v>
      </c>
      <c r="AH304" s="38">
        <f t="shared" si="92"/>
        <v>-5.7768171927923048E-3</v>
      </c>
      <c r="AI304" s="38">
        <f t="shared" si="92"/>
        <v>3.9584177713626308E-4</v>
      </c>
      <c r="AJ304" s="28"/>
      <c r="AK304" s="36">
        <v>43191</v>
      </c>
      <c r="AL304" s="38">
        <f t="shared" si="93"/>
        <v>1.309880239520966E-2</v>
      </c>
      <c r="AM304" s="38">
        <f t="shared" si="93"/>
        <v>1.0591409139364401E-3</v>
      </c>
      <c r="AN304" s="38">
        <f t="shared" si="93"/>
        <v>-2.8910278980134319E-3</v>
      </c>
      <c r="AO304" s="38">
        <f t="shared" si="93"/>
        <v>-8.186104346924461E-4</v>
      </c>
      <c r="AP304" s="38">
        <f t="shared" si="93"/>
        <v>1.266605023195389E-3</v>
      </c>
      <c r="AQ304" s="38">
        <f t="shared" si="93"/>
        <v>9.86281273541878E-3</v>
      </c>
      <c r="AR304" s="38">
        <f t="shared" si="93"/>
        <v>3.7005397232106052E-3</v>
      </c>
      <c r="AS304" s="38">
        <f t="shared" si="93"/>
        <v>4.5419319211710274E-3</v>
      </c>
      <c r="AT304" s="38">
        <f t="shared" si="93"/>
        <v>-1.532259717238915E-3</v>
      </c>
      <c r="AU304" s="38">
        <f t="shared" si="93"/>
        <v>1.4057040884340091E-2</v>
      </c>
      <c r="AV304" s="38">
        <f t="shared" si="93"/>
        <v>1.7795857655279416E-3</v>
      </c>
    </row>
    <row r="305" spans="1:48" x14ac:dyDescent="0.35">
      <c r="A305" s="2">
        <v>41574</v>
      </c>
      <c r="B305" s="1">
        <v>3.9974872937009742E-3</v>
      </c>
      <c r="C305" s="1">
        <v>2.322174230621421E-3</v>
      </c>
      <c r="D305" s="1">
        <v>-6.3523306790713718E-5</v>
      </c>
      <c r="E305" s="1">
        <v>-1.1629283434175801E-3</v>
      </c>
      <c r="F305" s="1">
        <v>2.601525382861684E-6</v>
      </c>
      <c r="G305" s="1">
        <v>-7.5899710046056779E-4</v>
      </c>
      <c r="H305" s="1">
        <v>1.72523109999978E-3</v>
      </c>
      <c r="I305" s="1">
        <v>2.9368216785277119E-3</v>
      </c>
      <c r="J305" s="16">
        <f>HLOOKUP($J$2,'Weekly Returns (strats)'!$D$1:$F$751,'Weekly Returns (strats)'!$A304,FALSE)</f>
        <v>2.0156563687865341E-3</v>
      </c>
      <c r="K305" s="1">
        <f>SUMPRODUCT(B305:J305,'Weekly Analysis'!$C$47:$K$47)</f>
        <v>4.3589798949747183E-3</v>
      </c>
      <c r="L305" s="1">
        <f t="array" ref="L305">SUMPRODUCT(C305:J305,'Weekly Analysis'!$D$48:$K$48)</f>
        <v>6.7134340236552385E-4</v>
      </c>
      <c r="N305" s="16">
        <f t="shared" si="78"/>
        <v>1.3628755452798405</v>
      </c>
      <c r="O305" s="11">
        <f>(N304-MAX(N$3:$N304))/MAX(N$3:$N304)</f>
        <v>0</v>
      </c>
      <c r="P305" s="11">
        <f t="shared" si="83"/>
        <v>3.4314568166643689E-2</v>
      </c>
      <c r="Q305" s="11">
        <f t="shared" si="85"/>
        <v>6.7932350137621444E-2</v>
      </c>
      <c r="S305" s="1">
        <f t="shared" si="79"/>
        <v>1.3158739797789416</v>
      </c>
      <c r="T305" s="11">
        <f>(S304-MAX($S$3:$S304))/MAX(S$3:$S304)</f>
        <v>-4.1679479306748314E-3</v>
      </c>
      <c r="U305" s="38">
        <f t="shared" si="84"/>
        <v>4.5269078105558691E-4</v>
      </c>
      <c r="V305" s="11">
        <f t="shared" si="80"/>
        <v>2.47605158795694E-3</v>
      </c>
      <c r="W305" s="28"/>
      <c r="X305" s="36">
        <v>44409</v>
      </c>
      <c r="Y305" s="38">
        <f t="shared" si="92"/>
        <v>-3.8384109515501308E-3</v>
      </c>
      <c r="Z305" s="38">
        <f t="shared" si="92"/>
        <v>-8.5860375804891476E-4</v>
      </c>
      <c r="AA305" s="38">
        <f t="shared" si="92"/>
        <v>-1.6103309821681735E-3</v>
      </c>
      <c r="AB305" s="38">
        <f t="shared" si="92"/>
        <v>4.2338994213664272E-4</v>
      </c>
      <c r="AC305" s="38">
        <f t="shared" si="92"/>
        <v>6.2568946490158756E-3</v>
      </c>
      <c r="AD305" s="38">
        <f t="shared" si="92"/>
        <v>-6.2446127606506918E-3</v>
      </c>
      <c r="AE305" s="38">
        <f t="shared" si="92"/>
        <v>5.4543573104748333E-4</v>
      </c>
      <c r="AF305" s="38">
        <f t="shared" si="92"/>
        <v>-6.5416102010875657E-4</v>
      </c>
      <c r="AG305" s="38">
        <f t="shared" si="92"/>
        <v>1.8867061837668511E-4</v>
      </c>
      <c r="AH305" s="38">
        <f t="shared" si="92"/>
        <v>-4.0583580618128888E-3</v>
      </c>
      <c r="AI305" s="38">
        <f t="shared" si="92"/>
        <v>-4.0847320477369259E-4</v>
      </c>
      <c r="AJ305" s="28"/>
      <c r="AK305" s="36">
        <v>43205</v>
      </c>
      <c r="AL305" s="38">
        <f t="shared" si="93"/>
        <v>1.6677675033025089E-2</v>
      </c>
      <c r="AM305" s="38">
        <f t="shared" si="93"/>
        <v>-5.4202566147354414E-3</v>
      </c>
      <c r="AN305" s="38">
        <f t="shared" si="93"/>
        <v>-4.9668850229921957E-3</v>
      </c>
      <c r="AO305" s="38">
        <f t="shared" si="93"/>
        <v>-1.842039903965698E-3</v>
      </c>
      <c r="AP305" s="38">
        <f t="shared" si="93"/>
        <v>2.3886739918684511E-3</v>
      </c>
      <c r="AQ305" s="38">
        <f t="shared" si="93"/>
        <v>-2.8683589658244908E-3</v>
      </c>
      <c r="AR305" s="38">
        <f t="shared" si="93"/>
        <v>-1.144941458185444E-3</v>
      </c>
      <c r="AS305" s="38">
        <f t="shared" si="93"/>
        <v>1.0096610487901889E-3</v>
      </c>
      <c r="AT305" s="38">
        <f t="shared" si="93"/>
        <v>6.7659188940583093E-5</v>
      </c>
      <c r="AU305" s="38">
        <f t="shared" si="93"/>
        <v>1.5662803302818679E-2</v>
      </c>
      <c r="AV305" s="38">
        <f t="shared" si="93"/>
        <v>-1.8847617846690433E-3</v>
      </c>
    </row>
    <row r="306" spans="1:48" x14ac:dyDescent="0.35">
      <c r="A306" s="2">
        <v>41581</v>
      </c>
      <c r="B306" s="1">
        <v>-5.4035606620783661E-3</v>
      </c>
      <c r="C306" s="1">
        <v>-6.4238385489279182E-4</v>
      </c>
      <c r="D306" s="1">
        <v>-2.3263533784456669E-5</v>
      </c>
      <c r="E306" s="1">
        <v>-2.4108542405543171E-4</v>
      </c>
      <c r="F306" s="1">
        <v>7.4154637586251195E-4</v>
      </c>
      <c r="G306" s="1">
        <v>-2.799327478642311E-3</v>
      </c>
      <c r="H306" s="1">
        <v>1.0066204412964019E-3</v>
      </c>
      <c r="I306" s="1">
        <v>4.0867982521235469E-3</v>
      </c>
      <c r="J306" s="16">
        <f>HLOOKUP($J$2,'Weekly Returns (strats)'!$D$1:$F$751,'Weekly Returns (strats)'!$A305,FALSE)</f>
        <v>9.8266687866699343E-4</v>
      </c>
      <c r="K306" s="1">
        <f>SUMPRODUCT(B306:J306,'Weekly Analysis'!$C$47:$K$47)</f>
        <v>-5.2605255080150921E-3</v>
      </c>
      <c r="L306" s="1">
        <f t="array" ref="L306">SUMPRODUCT(C306:J306,'Weekly Analysis'!$D$48:$K$48)</f>
        <v>2.6563671468893583E-4</v>
      </c>
      <c r="N306" s="16">
        <f t="shared" si="78"/>
        <v>1.3557061037096458</v>
      </c>
      <c r="O306" s="11">
        <f>(N305-MAX(N$3:$N305))/MAX(N$3:$N305)</f>
        <v>0</v>
      </c>
      <c r="P306" s="11">
        <f t="shared" si="83"/>
        <v>3.1592606162412995E-2</v>
      </c>
      <c r="Q306" s="11">
        <f t="shared" si="85"/>
        <v>5.1832154157147592E-2</v>
      </c>
      <c r="S306" s="1">
        <f t="shared" si="79"/>
        <v>1.3162235242198748</v>
      </c>
      <c r="T306" s="11">
        <f>(S305-MAX($S$3:$S305))/MAX(S$3:$S305)</f>
        <v>-3.4994026526538897E-3</v>
      </c>
      <c r="U306" s="38">
        <f t="shared" si="84"/>
        <v>-3.9374571606121123E-4</v>
      </c>
      <c r="V306" s="11">
        <f t="shared" si="80"/>
        <v>2.5960205780204415E-3</v>
      </c>
      <c r="W306" s="28"/>
      <c r="X306" s="36">
        <v>44430</v>
      </c>
      <c r="Y306" s="38">
        <f t="shared" si="92"/>
        <v>-1.780462602336863E-2</v>
      </c>
      <c r="Z306" s="38">
        <f t="shared" si="92"/>
        <v>3.1358273400179382E-3</v>
      </c>
      <c r="AA306" s="38">
        <f t="shared" si="92"/>
        <v>-1.6032115658023427E-3</v>
      </c>
      <c r="AB306" s="38">
        <f t="shared" si="92"/>
        <v>4.3618187605365399E-4</v>
      </c>
      <c r="AC306" s="38">
        <f t="shared" si="92"/>
        <v>-3.4197538062722392E-4</v>
      </c>
      <c r="AD306" s="38">
        <f t="shared" si="92"/>
        <v>1.2685537561227811E-3</v>
      </c>
      <c r="AE306" s="38">
        <f t="shared" si="92"/>
        <v>-4.7386595390429553E-3</v>
      </c>
      <c r="AF306" s="38">
        <f t="shared" si="92"/>
        <v>-3.5256583740077888E-3</v>
      </c>
      <c r="AG306" s="38">
        <f t="shared" si="92"/>
        <v>-3.724765621376136E-3</v>
      </c>
      <c r="AH306" s="38">
        <f t="shared" si="92"/>
        <v>-1.8118328556841125E-2</v>
      </c>
      <c r="AI306" s="38">
        <f t="shared" si="92"/>
        <v>-5.8259041930605365E-4</v>
      </c>
      <c r="AJ306" s="28"/>
      <c r="AK306" s="36">
        <v>43212</v>
      </c>
      <c r="AL306" s="38">
        <f t="shared" si="93"/>
        <v>4.75069027123598E-3</v>
      </c>
      <c r="AM306" s="38">
        <f t="shared" si="93"/>
        <v>-4.4793001339054062E-3</v>
      </c>
      <c r="AN306" s="38">
        <f t="shared" si="93"/>
        <v>-1.7400600650026019E-3</v>
      </c>
      <c r="AO306" s="38">
        <f t="shared" si="93"/>
        <v>-1.192278184419471E-3</v>
      </c>
      <c r="AP306" s="38">
        <f t="shared" si="93"/>
        <v>-9.0434451217450405E-4</v>
      </c>
      <c r="AQ306" s="38">
        <f t="shared" si="93"/>
        <v>6.1557492931196833E-3</v>
      </c>
      <c r="AR306" s="38">
        <f t="shared" si="93"/>
        <v>-3.451026917452471E-3</v>
      </c>
      <c r="AS306" s="38">
        <f t="shared" si="93"/>
        <v>5.0338698732543818E-4</v>
      </c>
      <c r="AT306" s="38">
        <f t="shared" si="93"/>
        <v>2.557210916477981E-3</v>
      </c>
      <c r="AU306" s="38">
        <f t="shared" si="93"/>
        <v>4.6217662018181605E-3</v>
      </c>
      <c r="AV306" s="38">
        <f t="shared" si="93"/>
        <v>-2.3943041463309151E-4</v>
      </c>
    </row>
    <row r="307" spans="1:48" x14ac:dyDescent="0.35">
      <c r="A307" s="2">
        <v>41588</v>
      </c>
      <c r="B307" s="1">
        <v>-3.6600709138739922E-3</v>
      </c>
      <c r="C307" s="1">
        <v>-5.2582883902485555E-4</v>
      </c>
      <c r="D307" s="1">
        <v>-1.6195375280847471E-4</v>
      </c>
      <c r="E307" s="1">
        <v>-1.3016005821098191E-3</v>
      </c>
      <c r="F307" s="1">
        <v>8.7823035270809483E-3</v>
      </c>
      <c r="G307" s="1">
        <v>1.027019162462839E-4</v>
      </c>
      <c r="H307" s="1">
        <v>2.0851307259572849E-3</v>
      </c>
      <c r="I307" s="1">
        <v>4.1022550315172879E-4</v>
      </c>
      <c r="J307" s="16">
        <f>HLOOKUP($J$2,'Weekly Returns (strats)'!$D$1:$F$751,'Weekly Returns (strats)'!$A306,FALSE)</f>
        <v>7.870725486043284E-4</v>
      </c>
      <c r="K307" s="1">
        <f>SUMPRODUCT(B307:J307,'Weekly Analysis'!$C$47:$K$47)</f>
        <v>-3.0308264300182098E-3</v>
      </c>
      <c r="L307" s="1">
        <f t="array" ref="L307">SUMPRODUCT(C307:J307,'Weekly Analysis'!$D$48:$K$48)</f>
        <v>1.1685968985893111E-3</v>
      </c>
      <c r="N307" s="16">
        <f t="shared" si="78"/>
        <v>1.3515971938191857</v>
      </c>
      <c r="O307" s="11">
        <f>(N306-MAX(N$3:$N306))/MAX(N$3:$N306)</f>
        <v>-5.2605255080151172E-3</v>
      </c>
      <c r="P307" s="11">
        <f t="shared" si="83"/>
        <v>2.1296875468442389E-2</v>
      </c>
      <c r="Q307" s="11">
        <f t="shared" si="85"/>
        <v>5.2726344715113838E-2</v>
      </c>
      <c r="S307" s="1">
        <f t="shared" si="79"/>
        <v>1.3177616589481285</v>
      </c>
      <c r="T307" s="11">
        <f>(S306-MAX($S$3:$S306))/MAX(S$3:$S306)</f>
        <v>-3.2346955077889599E-3</v>
      </c>
      <c r="U307" s="38">
        <f t="shared" si="84"/>
        <v>1.9863850649135539E-3</v>
      </c>
      <c r="V307" s="11">
        <f t="shared" si="80"/>
        <v>3.7182878362007621E-3</v>
      </c>
      <c r="W307" s="28"/>
      <c r="X307" s="36">
        <v>44451</v>
      </c>
      <c r="Y307" s="38">
        <f t="shared" si="92"/>
        <v>-1.205636743215033E-2</v>
      </c>
      <c r="Z307" s="38">
        <f t="shared" si="92"/>
        <v>1.060807960302945E-3</v>
      </c>
      <c r="AA307" s="38">
        <f t="shared" si="92"/>
        <v>2.6290915218907251E-4</v>
      </c>
      <c r="AB307" s="38">
        <f t="shared" si="92"/>
        <v>2.838993576776971E-3</v>
      </c>
      <c r="AC307" s="38">
        <f t="shared" si="92"/>
        <v>2.7502704191833759E-3</v>
      </c>
      <c r="AD307" s="38">
        <f t="shared" si="92"/>
        <v>-6.0362920450940383E-4</v>
      </c>
      <c r="AE307" s="38">
        <f t="shared" si="92"/>
        <v>-1.1662286023282899E-3</v>
      </c>
      <c r="AF307" s="38">
        <f t="shared" si="92"/>
        <v>5.3374138322278522E-4</v>
      </c>
      <c r="AG307" s="38">
        <f t="shared" si="92"/>
        <v>-3.9100370879165958E-3</v>
      </c>
      <c r="AH307" s="38">
        <f t="shared" si="92"/>
        <v>-1.1697733210560127E-2</v>
      </c>
      <c r="AI307" s="38">
        <f t="shared" si="92"/>
        <v>6.6603498295323468E-4</v>
      </c>
      <c r="AJ307" s="28"/>
      <c r="AK307" s="36">
        <v>43233</v>
      </c>
      <c r="AL307" s="38">
        <f t="shared" si="93"/>
        <v>2.180368547370137E-2</v>
      </c>
      <c r="AM307" s="38">
        <f t="shared" si="93"/>
        <v>7.0769086563249317E-4</v>
      </c>
      <c r="AN307" s="38">
        <f t="shared" si="93"/>
        <v>-5.0928572476421907E-4</v>
      </c>
      <c r="AO307" s="38">
        <f t="shared" si="93"/>
        <v>-5.2312546707631302E-3</v>
      </c>
      <c r="AP307" s="38">
        <f t="shared" si="93"/>
        <v>1.8302846980194579E-3</v>
      </c>
      <c r="AQ307" s="38">
        <f t="shared" si="93"/>
        <v>1.9498143267262511E-3</v>
      </c>
      <c r="AR307" s="38">
        <f t="shared" si="93"/>
        <v>-3.23050660749935E-3</v>
      </c>
      <c r="AS307" s="38">
        <f t="shared" si="93"/>
        <v>3.580045045155078E-4</v>
      </c>
      <c r="AT307" s="38">
        <f t="shared" si="93"/>
        <v>-3.703174091651551E-5</v>
      </c>
      <c r="AU307" s="38">
        <f t="shared" si="93"/>
        <v>2.1661515477227694E-2</v>
      </c>
      <c r="AV307" s="38">
        <f t="shared" si="93"/>
        <v>-2.6402999345111292E-4</v>
      </c>
    </row>
    <row r="308" spans="1:48" x14ac:dyDescent="0.35">
      <c r="A308" s="2">
        <v>41595</v>
      </c>
      <c r="B308" s="1">
        <v>1.555504534496621E-2</v>
      </c>
      <c r="C308" s="1">
        <v>4.6622012717203454E-3</v>
      </c>
      <c r="D308" s="1">
        <v>-9.3966290264480001E-5</v>
      </c>
      <c r="E308" s="1">
        <v>-2.2220386290963119E-3</v>
      </c>
      <c r="F308" s="1">
        <v>-1.4783981943170879E-3</v>
      </c>
      <c r="G308" s="1">
        <v>3.3374695135002241E-4</v>
      </c>
      <c r="H308" s="1">
        <v>-5.851259012424892E-4</v>
      </c>
      <c r="I308" s="1">
        <v>2.7616396815135502E-3</v>
      </c>
      <c r="J308" s="16">
        <f>HLOOKUP($J$2,'Weekly Returns (strats)'!$D$1:$F$751,'Weekly Returns (strats)'!$A307,FALSE)</f>
        <v>-1.250062622590753E-3</v>
      </c>
      <c r="K308" s="1">
        <f>SUMPRODUCT(B308:J308,'Weekly Analysis'!$C$47:$K$47)</f>
        <v>1.5798766916638049E-2</v>
      </c>
      <c r="L308" s="1">
        <f t="array" ref="L308">SUMPRODUCT(C308:J308,'Weekly Analysis'!$D$48:$K$48)</f>
        <v>4.5262577596198858E-4</v>
      </c>
      <c r="N308" s="16">
        <f t="shared" si="78"/>
        <v>1.372950762849517</v>
      </c>
      <c r="O308" s="11">
        <f>(N307-MAX(N$3:$N307))/MAX(N$3:$N307)</f>
        <v>-8.2754081982877661E-3</v>
      </c>
      <c r="P308" s="11">
        <f t="shared" si="83"/>
        <v>1.1783821638996717E-2</v>
      </c>
      <c r="Q308" s="11">
        <f t="shared" si="85"/>
        <v>7.8590597848718913E-2</v>
      </c>
      <c r="S308" s="1">
        <f t="shared" si="79"/>
        <v>1.3183581118415428</v>
      </c>
      <c r="T308" s="11">
        <f>(S307-MAX($S$3:$S307))/MAX(S$3:$S307)</f>
        <v>-2.0698786643378823E-3</v>
      </c>
      <c r="U308" s="38">
        <f t="shared" si="84"/>
        <v>2.5604299003672004E-3</v>
      </c>
      <c r="V308" s="11">
        <f t="shared" si="80"/>
        <v>2.9321104089676808E-3</v>
      </c>
      <c r="W308" s="28"/>
      <c r="X308" s="36">
        <v>44458</v>
      </c>
      <c r="Y308" s="38">
        <f t="shared" si="92"/>
        <v>-9.6677056368533743E-3</v>
      </c>
      <c r="Z308" s="38">
        <f t="shared" si="92"/>
        <v>-4.5802796098081133E-3</v>
      </c>
      <c r="AA308" s="38">
        <f t="shared" si="92"/>
        <v>-4.5513410566544454E-4</v>
      </c>
      <c r="AB308" s="38">
        <f t="shared" si="92"/>
        <v>9.0826521344222755E-4</v>
      </c>
      <c r="AC308" s="38">
        <f t="shared" si="92"/>
        <v>3.0906884783844179E-3</v>
      </c>
      <c r="AD308" s="38">
        <f t="shared" si="92"/>
        <v>-1.3009097075741269E-3</v>
      </c>
      <c r="AE308" s="38">
        <f t="shared" si="92"/>
        <v>1.5887712021331879E-3</v>
      </c>
      <c r="AF308" s="38">
        <f t="shared" si="92"/>
        <v>8.0909864673576852E-3</v>
      </c>
      <c r="AG308" s="38">
        <f t="shared" si="92"/>
        <v>3.4972960962686978E-4</v>
      </c>
      <c r="AH308" s="38">
        <f t="shared" si="92"/>
        <v>-9.1898678818482186E-3</v>
      </c>
      <c r="AI308" s="38">
        <f t="shared" si="92"/>
        <v>8.8741297358100246E-4</v>
      </c>
      <c r="AJ308" s="28"/>
      <c r="AK308" s="36">
        <v>43261</v>
      </c>
      <c r="AL308" s="38">
        <f t="shared" si="93"/>
        <v>1.2842190016103089E-2</v>
      </c>
      <c r="AM308" s="38">
        <f t="shared" si="93"/>
        <v>1.24737933215413E-3</v>
      </c>
      <c r="AN308" s="38">
        <f t="shared" si="93"/>
        <v>-3.9328163601615168E-4</v>
      </c>
      <c r="AO308" s="38">
        <f t="shared" si="93"/>
        <v>-2.4672514191923511E-3</v>
      </c>
      <c r="AP308" s="38">
        <f t="shared" si="93"/>
        <v>3.677534266703775E-3</v>
      </c>
      <c r="AQ308" s="38">
        <f t="shared" si="93"/>
        <v>3.3505610470256908E-3</v>
      </c>
      <c r="AR308" s="38">
        <f t="shared" si="93"/>
        <v>-2.181831095643294E-3</v>
      </c>
      <c r="AS308" s="38">
        <f t="shared" si="93"/>
        <v>2.1235635961547319E-4</v>
      </c>
      <c r="AT308" s="38">
        <f t="shared" si="93"/>
        <v>7.8845880764721876E-4</v>
      </c>
      <c r="AU308" s="38">
        <f t="shared" si="93"/>
        <v>1.3255863029272267E-2</v>
      </c>
      <c r="AV308" s="38">
        <f t="shared" si="93"/>
        <v>7.6824988159990195E-4</v>
      </c>
    </row>
    <row r="309" spans="1:48" x14ac:dyDescent="0.35">
      <c r="A309" s="2">
        <v>41602</v>
      </c>
      <c r="B309" s="1">
        <v>1.6955858249023681E-3</v>
      </c>
      <c r="C309" s="1">
        <v>-1.6371060582368591E-3</v>
      </c>
      <c r="D309" s="1">
        <v>-1.226151575605128E-4</v>
      </c>
      <c r="E309" s="1">
        <v>-1.224452222155725E-3</v>
      </c>
      <c r="F309" s="1">
        <v>-8.7771931280214975E-4</v>
      </c>
      <c r="G309" s="1">
        <v>8.0414734716893754E-4</v>
      </c>
      <c r="H309" s="1">
        <v>-1.7371792327386391E-3</v>
      </c>
      <c r="I309" s="1">
        <v>1.386553346041097E-3</v>
      </c>
      <c r="J309" s="16">
        <f>HLOOKUP($J$2,'Weekly Returns (strats)'!$D$1:$F$751,'Weekly Returns (strats)'!$A308,FALSE)</f>
        <v>-4.5476562305424301E-4</v>
      </c>
      <c r="K309" s="1">
        <f>SUMPRODUCT(B309:J309,'Weekly Analysis'!$C$47:$K$47)</f>
        <v>1.5137763274679741E-3</v>
      </c>
      <c r="L309" s="1">
        <f t="array" ref="L309">SUMPRODUCT(C309:J309,'Weekly Analysis'!$D$48:$K$48)</f>
        <v>-3.3764620952101738E-4</v>
      </c>
      <c r="N309" s="16">
        <f t="shared" si="78"/>
        <v>1.3750291032130977</v>
      </c>
      <c r="O309" s="11">
        <f>(N308-MAX(N$3:$N308))/MAX(N$3:$N308)</f>
        <v>0</v>
      </c>
      <c r="P309" s="11">
        <f t="shared" si="83"/>
        <v>8.9175845698821199E-3</v>
      </c>
      <c r="Q309" s="11">
        <f t="shared" si="85"/>
        <v>8.3015183574966178E-2</v>
      </c>
      <c r="S309" s="1">
        <f t="shared" si="79"/>
        <v>1.3179129732222883</v>
      </c>
      <c r="T309" s="11">
        <f>(S308-MAX($S$3:$S308))/MAX(S$3:$S308)</f>
        <v>-1.6181897688124765E-3</v>
      </c>
      <c r="U309" s="38">
        <f t="shared" si="84"/>
        <v>1.5495354985963772E-3</v>
      </c>
      <c r="V309" s="11">
        <f t="shared" si="80"/>
        <v>2.5205585235319461E-3</v>
      </c>
      <c r="W309" s="28"/>
      <c r="X309" s="36">
        <v>44472</v>
      </c>
      <c r="Y309" s="38">
        <f t="shared" si="92"/>
        <v>-2.398656752218753E-2</v>
      </c>
      <c r="Z309" s="38">
        <f t="shared" si="92"/>
        <v>-3.0425963488843739E-3</v>
      </c>
      <c r="AA309" s="38">
        <f t="shared" si="92"/>
        <v>-4.6003588741594381E-4</v>
      </c>
      <c r="AB309" s="38">
        <f t="shared" si="92"/>
        <v>4.5531217193341966E-3</v>
      </c>
      <c r="AC309" s="38">
        <f t="shared" si="92"/>
        <v>-5.8468508912079883E-3</v>
      </c>
      <c r="AD309" s="38">
        <f t="shared" si="92"/>
        <v>5.8877782021780067E-3</v>
      </c>
      <c r="AE309" s="38">
        <f t="shared" si="92"/>
        <v>-5.0404674227648716E-3</v>
      </c>
      <c r="AF309" s="38">
        <f t="shared" si="92"/>
        <v>-4.4663152665527268E-4</v>
      </c>
      <c r="AG309" s="38">
        <f t="shared" si="92"/>
        <v>-4.0733281664542256E-3</v>
      </c>
      <c r="AH309" s="38">
        <f t="shared" si="92"/>
        <v>-2.419941403322012E-2</v>
      </c>
      <c r="AI309" s="38">
        <f t="shared" si="92"/>
        <v>-3.9528637763195604E-4</v>
      </c>
      <c r="AJ309" s="28"/>
      <c r="AK309" s="36">
        <v>43289</v>
      </c>
      <c r="AL309" s="38">
        <f t="shared" si="93"/>
        <v>9.6691281465464129E-3</v>
      </c>
      <c r="AM309" s="38">
        <f t="shared" si="93"/>
        <v>-2.5574580247115231E-3</v>
      </c>
      <c r="AN309" s="38">
        <f t="shared" si="93"/>
        <v>-3.671148257979207E-3</v>
      </c>
      <c r="AO309" s="38">
        <f t="shared" si="93"/>
        <v>-4.2834158674438516E-3</v>
      </c>
      <c r="AP309" s="38">
        <f t="shared" si="93"/>
        <v>4.3993568349754656E-3</v>
      </c>
      <c r="AQ309" s="38">
        <f t="shared" si="93"/>
        <v>-2.6008565226743881E-3</v>
      </c>
      <c r="AR309" s="38">
        <f t="shared" si="93"/>
        <v>-2.0048029089253521E-3</v>
      </c>
      <c r="AS309" s="38">
        <f t="shared" si="93"/>
        <v>3.9271181356936857E-4</v>
      </c>
      <c r="AT309" s="38">
        <f t="shared" si="93"/>
        <v>2.036195928893703E-3</v>
      </c>
      <c r="AU309" s="38">
        <f t="shared" si="93"/>
        <v>8.9982281579661511E-3</v>
      </c>
      <c r="AV309" s="38">
        <f t="shared" si="93"/>
        <v>-1.2459571216490611E-3</v>
      </c>
    </row>
    <row r="310" spans="1:48" x14ac:dyDescent="0.35">
      <c r="A310" s="2">
        <v>41609</v>
      </c>
      <c r="B310" s="1">
        <v>4.0625176324549086E-3</v>
      </c>
      <c r="C310" s="1">
        <v>8.1989528465609141E-4</v>
      </c>
      <c r="D310" s="1">
        <v>1.0741330850772E-5</v>
      </c>
      <c r="E310" s="1">
        <v>-1.8425796222298901E-4</v>
      </c>
      <c r="F310" s="1">
        <v>-2.131053451446074E-3</v>
      </c>
      <c r="G310" s="1">
        <v>-6.9237870550853398E-4</v>
      </c>
      <c r="H310" s="1">
        <v>3.0442667448626892E-4</v>
      </c>
      <c r="I310" s="1">
        <v>4.2984299279653637E-3</v>
      </c>
      <c r="J310" s="16">
        <f>HLOOKUP($J$2,'Weekly Returns (strats)'!$D$1:$F$751,'Weekly Returns (strats)'!$A309,FALSE)</f>
        <v>3.8079216108366509E-4</v>
      </c>
      <c r="K310" s="1">
        <f>SUMPRODUCT(B310:J310,'Weekly Analysis'!$C$47:$K$47)</f>
        <v>4.2464072098526559E-3</v>
      </c>
      <c r="L310" s="1">
        <f t="array" ref="L310">SUMPRODUCT(C310:J310,'Weekly Analysis'!$D$48:$K$48)</f>
        <v>3.4150921516724604E-4</v>
      </c>
      <c r="N310" s="16">
        <f t="shared" si="78"/>
        <v>1.3808680367107391</v>
      </c>
      <c r="O310" s="11">
        <f>(N309-MAX(N$3:$N309))/MAX(N$3:$N309)</f>
        <v>0</v>
      </c>
      <c r="P310" s="11">
        <f t="shared" si="83"/>
        <v>1.8560020444137626E-2</v>
      </c>
      <c r="Q310" s="11">
        <f t="shared" si="85"/>
        <v>0.10929450846113542</v>
      </c>
      <c r="S310" s="1">
        <f t="shared" si="79"/>
        <v>1.3183630526474321</v>
      </c>
      <c r="T310" s="11">
        <f>(S309-MAX($S$3:$S309))/MAX(S$3:$S309)</f>
        <v>-1.9552896026917427E-3</v>
      </c>
      <c r="U310" s="38">
        <f t="shared" si="84"/>
        <v>1.6255053858162949E-3</v>
      </c>
      <c r="V310" s="11">
        <f t="shared" si="80"/>
        <v>-2.7614073029769148E-4</v>
      </c>
      <c r="W310" s="28"/>
      <c r="X310" s="36">
        <v>44514</v>
      </c>
      <c r="Y310" s="38">
        <f t="shared" si="92"/>
        <v>-1.026957637998427E-4</v>
      </c>
      <c r="Z310" s="38">
        <f t="shared" si="92"/>
        <v>-2.249447055287845E-3</v>
      </c>
      <c r="AA310" s="38">
        <f t="shared" si="92"/>
        <v>-6.3753079553613423E-4</v>
      </c>
      <c r="AB310" s="38">
        <f t="shared" si="92"/>
        <v>2.7389756231177559E-4</v>
      </c>
      <c r="AC310" s="38">
        <f t="shared" si="92"/>
        <v>8.4570670167881338E-3</v>
      </c>
      <c r="AD310" s="38">
        <f t="shared" si="92"/>
        <v>1.1842902520977641E-3</v>
      </c>
      <c r="AE310" s="38">
        <f t="shared" si="92"/>
        <v>-3.2785225516485111E-4</v>
      </c>
      <c r="AF310" s="38">
        <f t="shared" si="92"/>
        <v>7.8792085390799738E-4</v>
      </c>
      <c r="AG310" s="38">
        <f t="shared" si="92"/>
        <v>-5.3889371250266382E-3</v>
      </c>
      <c r="AH310" s="38">
        <f t="shared" si="92"/>
        <v>2.7271835228424401E-4</v>
      </c>
      <c r="AI310" s="38">
        <f t="shared" si="92"/>
        <v>6.971976441561608E-4</v>
      </c>
      <c r="AJ310" s="28"/>
      <c r="AK310" s="36">
        <v>43296</v>
      </c>
      <c r="AL310" s="38">
        <f t="shared" si="93"/>
        <v>1.082915791175054E-2</v>
      </c>
      <c r="AM310" s="38">
        <f t="shared" si="93"/>
        <v>-2.48781008231358E-3</v>
      </c>
      <c r="AN310" s="38">
        <f t="shared" si="93"/>
        <v>-1.3426004314958659E-3</v>
      </c>
      <c r="AO310" s="38">
        <f t="shared" si="93"/>
        <v>-3.0637512066143961E-3</v>
      </c>
      <c r="AP310" s="38">
        <f t="shared" si="93"/>
        <v>-4.2162249228242503E-4</v>
      </c>
      <c r="AQ310" s="38">
        <f t="shared" si="93"/>
        <v>-5.0976394008317438E-4</v>
      </c>
      <c r="AR310" s="38">
        <f t="shared" si="93"/>
        <v>-2.667000272346232E-3</v>
      </c>
      <c r="AS310" s="38">
        <f t="shared" si="93"/>
        <v>-7.6302770467751024E-4</v>
      </c>
      <c r="AT310" s="38">
        <f t="shared" si="93"/>
        <v>-2.9555074091235371E-3</v>
      </c>
      <c r="AU310" s="38">
        <f t="shared" si="93"/>
        <v>9.9777171626744456E-3</v>
      </c>
      <c r="AV310" s="38">
        <f t="shared" si="93"/>
        <v>-1.5812471054270352E-3</v>
      </c>
    </row>
    <row r="311" spans="1:48" x14ac:dyDescent="0.35">
      <c r="A311" s="2">
        <v>41616</v>
      </c>
      <c r="B311" s="1">
        <v>-1.005900533857818E-2</v>
      </c>
      <c r="C311" s="1">
        <v>-3.2926487284704602E-3</v>
      </c>
      <c r="D311" s="1">
        <v>-2.2019491725688839E-4</v>
      </c>
      <c r="E311" s="1">
        <v>-7.0499288993219889E-4</v>
      </c>
      <c r="F311" s="1">
        <v>2.801453630871665E-3</v>
      </c>
      <c r="G311" s="1">
        <v>4.1229353246603484E-3</v>
      </c>
      <c r="H311" s="1">
        <v>9.6579471862456856E-4</v>
      </c>
      <c r="I311" s="1">
        <v>4.8919583562743174E-3</v>
      </c>
      <c r="J311" s="16">
        <f>HLOOKUP($J$2,'Weekly Returns (strats)'!$D$1:$F$751,'Weekly Returns (strats)'!$A310,FALSE)</f>
        <v>6.0427924920511966E-3</v>
      </c>
      <c r="K311" s="1">
        <f>SUMPRODUCT(B311:J311,'Weekly Analysis'!$C$47:$K$47)</f>
        <v>-9.2277509560770819E-3</v>
      </c>
      <c r="L311" s="1">
        <f t="array" ref="L311">SUMPRODUCT(C311:J311,'Weekly Analysis'!$D$48:$K$48)</f>
        <v>1.5437581389306145E-3</v>
      </c>
      <c r="N311" s="16">
        <f t="shared" si="78"/>
        <v>1.3681257303647654</v>
      </c>
      <c r="O311" s="11">
        <f>(N310-MAX(N$3:$N310))/MAX(N$3:$N310)</f>
        <v>0</v>
      </c>
      <c r="P311" s="11">
        <f t="shared" si="83"/>
        <v>1.2228892321739071E-2</v>
      </c>
      <c r="Q311" s="11">
        <f t="shared" si="85"/>
        <v>7.5788032331766342E-2</v>
      </c>
      <c r="S311" s="1">
        <f t="shared" si="79"/>
        <v>1.3203982863400221</v>
      </c>
      <c r="T311" s="11">
        <f>(S310-MAX($S$3:$S310))/MAX(S$3:$S310)</f>
        <v>-1.6144481369421506E-3</v>
      </c>
      <c r="U311" s="38">
        <f t="shared" si="84"/>
        <v>2.0008378404319238E-3</v>
      </c>
      <c r="V311" s="11">
        <f t="shared" si="80"/>
        <v>1.156093552231674E-3</v>
      </c>
      <c r="W311" s="28"/>
      <c r="X311" s="36">
        <v>44521</v>
      </c>
      <c r="Y311" s="38">
        <f t="shared" si="92"/>
        <v>-2.259538848662257E-3</v>
      </c>
      <c r="Z311" s="38">
        <f t="shared" si="92"/>
        <v>5.3593031100371844E-3</v>
      </c>
      <c r="AA311" s="38">
        <f t="shared" si="92"/>
        <v>1.8046260785919976E-4</v>
      </c>
      <c r="AB311" s="38">
        <f t="shared" si="92"/>
        <v>-6.0717177008429157E-4</v>
      </c>
      <c r="AC311" s="38">
        <f t="shared" si="92"/>
        <v>-2.6345706452775338E-3</v>
      </c>
      <c r="AD311" s="38">
        <f t="shared" si="92"/>
        <v>-1.036174407408996E-3</v>
      </c>
      <c r="AE311" s="38">
        <f t="shared" si="92"/>
        <v>-4.9075017485533667E-4</v>
      </c>
      <c r="AF311" s="38">
        <f t="shared" si="92"/>
        <v>2.618813566933653E-3</v>
      </c>
      <c r="AG311" s="38">
        <f t="shared" si="92"/>
        <v>-1.613446034301913E-3</v>
      </c>
      <c r="AH311" s="38">
        <f t="shared" si="92"/>
        <v>-2.0290490368807782E-3</v>
      </c>
      <c r="AI311" s="38">
        <f t="shared" si="92"/>
        <v>4.2805250759417497E-4</v>
      </c>
      <c r="AJ311" s="28"/>
      <c r="AK311" s="36">
        <v>43303</v>
      </c>
      <c r="AL311" s="38">
        <f t="shared" si="93"/>
        <v>1.4790534058202189E-3</v>
      </c>
      <c r="AM311" s="38">
        <f t="shared" si="93"/>
        <v>2.5304494280340428E-3</v>
      </c>
      <c r="AN311" s="38">
        <f t="shared" si="93"/>
        <v>-3.865745440617685E-5</v>
      </c>
      <c r="AO311" s="38">
        <f t="shared" si="93"/>
        <v>-4.5255535909738409E-4</v>
      </c>
      <c r="AP311" s="38">
        <f t="shared" si="93"/>
        <v>-2.2976946971339559E-3</v>
      </c>
      <c r="AQ311" s="38">
        <f t="shared" si="93"/>
        <v>-1.6085370159676371E-3</v>
      </c>
      <c r="AR311" s="38">
        <f t="shared" si="93"/>
        <v>-3.3412776557339979E-4</v>
      </c>
      <c r="AS311" s="38">
        <f t="shared" si="93"/>
        <v>2.2533440346701461E-3</v>
      </c>
      <c r="AT311" s="38">
        <f t="shared" si="93"/>
        <v>7.7033473546705977E-4</v>
      </c>
      <c r="AU311" s="38">
        <f t="shared" si="93"/>
        <v>1.5312318672692704E-3</v>
      </c>
      <c r="AV311" s="38">
        <f t="shared" si="93"/>
        <v>9.6902856976810114E-5</v>
      </c>
    </row>
    <row r="312" spans="1:48" x14ac:dyDescent="0.35">
      <c r="A312" s="2">
        <v>41623</v>
      </c>
      <c r="B312" s="1">
        <v>-1.4816076294277839E-2</v>
      </c>
      <c r="C312" s="1">
        <v>-2.0095133121037501E-3</v>
      </c>
      <c r="D312" s="1">
        <v>3.1514504729868159E-4</v>
      </c>
      <c r="E312" s="1">
        <v>2.947917326483029E-3</v>
      </c>
      <c r="F312" s="1">
        <v>2.2807790522825998E-3</v>
      </c>
      <c r="G312" s="1">
        <v>-2.7941289217899849E-3</v>
      </c>
      <c r="H312" s="1">
        <v>-1.9725395686845948E-3</v>
      </c>
      <c r="I312" s="1">
        <v>3.7975401005450049E-3</v>
      </c>
      <c r="J312" s="16">
        <f>HLOOKUP($J$2,'Weekly Returns (strats)'!$D$1:$F$751,'Weekly Returns (strats)'!$A311,FALSE)</f>
        <v>1.337753785330742E-3</v>
      </c>
      <c r="K312" s="1">
        <f>SUMPRODUCT(B312:J312,'Weekly Analysis'!$C$47:$K$47)</f>
        <v>-1.4447440328505952E-2</v>
      </c>
      <c r="L312" s="1">
        <f t="array" ref="L312">SUMPRODUCT(C312:J312,'Weekly Analysis'!$D$48:$K$48)</f>
        <v>6.8460965071921026E-4</v>
      </c>
      <c r="N312" s="16">
        <f t="shared" si="78"/>
        <v>1.3483598155134267</v>
      </c>
      <c r="O312" s="11">
        <f>(N311-MAX(N$3:$N311))/MAX(N$3:$N311)</f>
        <v>-9.2277509560770282E-3</v>
      </c>
      <c r="P312" s="11">
        <f t="shared" si="83"/>
        <v>-1.7911019099514203E-2</v>
      </c>
      <c r="Q312" s="11">
        <f t="shared" si="85"/>
        <v>3.7668245232884479E-2</v>
      </c>
      <c r="S312" s="1">
        <f t="shared" si="79"/>
        <v>1.3213022437496436</v>
      </c>
      <c r="T312" s="11">
        <f>(S311-MAX($S$3:$S311))/MAX(S$3:$S311)</f>
        <v>-7.3182315462767879E-5</v>
      </c>
      <c r="U312" s="38">
        <f t="shared" si="84"/>
        <v>2.2331807129309933E-3</v>
      </c>
      <c r="V312" s="11">
        <f t="shared" si="80"/>
        <v>3.1462767465344488E-3</v>
      </c>
      <c r="W312" s="28"/>
      <c r="X312" s="36">
        <v>44528</v>
      </c>
      <c r="Y312" s="38">
        <f t="shared" si="92"/>
        <v>-2.8179525451644372E-2</v>
      </c>
      <c r="Z312" s="38">
        <f t="shared" si="92"/>
        <v>5.8074796811682372E-3</v>
      </c>
      <c r="AA312" s="38">
        <f t="shared" si="92"/>
        <v>5.0945039471935738E-3</v>
      </c>
      <c r="AB312" s="38">
        <f t="shared" si="92"/>
        <v>2.251474179522317E-3</v>
      </c>
      <c r="AC312" s="38">
        <f t="shared" si="92"/>
        <v>6.4328746899119053E-3</v>
      </c>
      <c r="AD312" s="38">
        <f t="shared" si="92"/>
        <v>-9.3627801949658362E-4</v>
      </c>
      <c r="AE312" s="38">
        <f t="shared" si="92"/>
        <v>1.691267226342275E-3</v>
      </c>
      <c r="AF312" s="38">
        <f t="shared" si="92"/>
        <v>-2.7750886655869438E-3</v>
      </c>
      <c r="AG312" s="38">
        <f t="shared" si="92"/>
        <v>2.1278258329586741E-3</v>
      </c>
      <c r="AH312" s="38">
        <f t="shared" si="92"/>
        <v>-2.6746039180677004E-2</v>
      </c>
      <c r="AI312" s="38">
        <f t="shared" si="92"/>
        <v>2.6621887889394006E-3</v>
      </c>
      <c r="AJ312" s="28"/>
      <c r="AK312" s="36">
        <v>43310</v>
      </c>
      <c r="AL312" s="38">
        <f t="shared" si="93"/>
        <v>9.539775675567741E-3</v>
      </c>
      <c r="AM312" s="38">
        <f t="shared" si="93"/>
        <v>9.4842846926690427E-4</v>
      </c>
      <c r="AN312" s="38">
        <f t="shared" si="93"/>
        <v>-2.5227733186028441E-5</v>
      </c>
      <c r="AO312" s="38">
        <f t="shared" si="93"/>
        <v>-1.137165299611498E-3</v>
      </c>
      <c r="AP312" s="38">
        <f t="shared" si="93"/>
        <v>6.4408878721245071E-5</v>
      </c>
      <c r="AQ312" s="38">
        <f t="shared" si="93"/>
        <v>7.8591637849734219E-3</v>
      </c>
      <c r="AR312" s="38">
        <f t="shared" si="93"/>
        <v>7.6564151764690891E-4</v>
      </c>
      <c r="AS312" s="38">
        <f t="shared" si="93"/>
        <v>-2.2703928560841019E-4</v>
      </c>
      <c r="AT312" s="38">
        <f t="shared" si="93"/>
        <v>2.656100168958675E-3</v>
      </c>
      <c r="AU312" s="38">
        <f t="shared" si="93"/>
        <v>1.0231754317502371E-2</v>
      </c>
      <c r="AV312" s="38">
        <f t="shared" si="93"/>
        <v>1.285103192164313E-3</v>
      </c>
    </row>
    <row r="313" spans="1:48" x14ac:dyDescent="0.35">
      <c r="A313" s="2">
        <v>41630</v>
      </c>
      <c r="B313" s="1">
        <v>2.1722846441947441E-2</v>
      </c>
      <c r="C313" s="1">
        <v>5.5982658257653917E-3</v>
      </c>
      <c r="D313" s="1">
        <v>-1.3998056024443479E-3</v>
      </c>
      <c r="E313" s="1">
        <v>-6.4578520173744769E-3</v>
      </c>
      <c r="F313" s="1">
        <v>1.261585162695667E-3</v>
      </c>
      <c r="G313" s="1">
        <v>1.768308830438992E-3</v>
      </c>
      <c r="H313" s="1">
        <v>-4.918402759428453E-3</v>
      </c>
      <c r="I313" s="1">
        <v>2.7905902831211189E-3</v>
      </c>
      <c r="J313" s="16">
        <f>HLOOKUP($J$2,'Weekly Returns (strats)'!$D$1:$F$751,'Weekly Returns (strats)'!$A312,FALSE)</f>
        <v>1.761727694934212E-3</v>
      </c>
      <c r="K313" s="1">
        <f>SUMPRODUCT(B313:J313,'Weekly Analysis'!$C$47:$K$47)</f>
        <v>2.1943031383424457E-2</v>
      </c>
      <c r="L313" s="1">
        <f t="array" ref="L313">SUMPRODUCT(C313:J313,'Weekly Analysis'!$D$48:$K$48)</f>
        <v>4.0891489131446437E-4</v>
      </c>
      <c r="N313" s="16">
        <f t="shared" si="78"/>
        <v>1.3779469172613861</v>
      </c>
      <c r="O313" s="11">
        <f>(N312-MAX(N$3:$N312))/MAX(N$3:$N312)</f>
        <v>-2.3541873903278849E-2</v>
      </c>
      <c r="P313" s="11">
        <f t="shared" si="83"/>
        <v>2.1220016663430208E-3</v>
      </c>
      <c r="Q313" s="11">
        <f t="shared" si="85"/>
        <v>4.0368903383674937E-2</v>
      </c>
      <c r="S313" s="1">
        <f t="shared" si="79"/>
        <v>1.3218425439130399</v>
      </c>
      <c r="T313" s="11">
        <f>(S312-MAX($S$3:$S312))/MAX(S$3:$S312)</f>
        <v>0</v>
      </c>
      <c r="U313" s="38">
        <f t="shared" si="84"/>
        <v>2.9816617414000213E-3</v>
      </c>
      <c r="V313" s="11">
        <f t="shared" si="80"/>
        <v>5.3185151051184931E-3</v>
      </c>
      <c r="W313" s="28"/>
      <c r="X313" s="36">
        <v>44535</v>
      </c>
      <c r="Y313" s="38">
        <f t="shared" ref="Y313:AI322" si="94">VLOOKUP($X313,$A$3:$L$751,Y$1,FALSE)</f>
        <v>-1.236660222969577E-2</v>
      </c>
      <c r="Z313" s="38">
        <f t="shared" si="94"/>
        <v>6.9524367617195271E-3</v>
      </c>
      <c r="AA313" s="38">
        <f t="shared" si="94"/>
        <v>1.311390149379432E-2</v>
      </c>
      <c r="AB313" s="38">
        <f t="shared" si="94"/>
        <v>1.069722109965365E-4</v>
      </c>
      <c r="AC313" s="38">
        <f t="shared" si="94"/>
        <v>2.15138616573077E-2</v>
      </c>
      <c r="AD313" s="38">
        <f t="shared" si="94"/>
        <v>5.6229327453141131E-3</v>
      </c>
      <c r="AE313" s="38">
        <f t="shared" si="94"/>
        <v>1.6728989220506248E-2</v>
      </c>
      <c r="AF313" s="38">
        <f t="shared" si="94"/>
        <v>-5.0828012739361659E-3</v>
      </c>
      <c r="AG313" s="38">
        <f t="shared" si="94"/>
        <v>1.0385348729604839E-2</v>
      </c>
      <c r="AH313" s="38">
        <f t="shared" si="94"/>
        <v>-8.1450098728824173E-3</v>
      </c>
      <c r="AI313" s="38">
        <f t="shared" si="94"/>
        <v>7.8401000912247994E-3</v>
      </c>
      <c r="AJ313" s="28"/>
      <c r="AK313" s="36">
        <v>43338</v>
      </c>
      <c r="AL313" s="38">
        <f t="shared" ref="AL313:AV322" si="95">VLOOKUP($AK313,$A$3:$L$751,AL$1,FALSE)</f>
        <v>1.2982329606924029E-2</v>
      </c>
      <c r="AM313" s="38">
        <f t="shared" si="95"/>
        <v>-6.0845292344635649E-4</v>
      </c>
      <c r="AN313" s="38">
        <f t="shared" si="95"/>
        <v>-3.6717922697876443E-4</v>
      </c>
      <c r="AO313" s="38">
        <f t="shared" si="95"/>
        <v>-1.512219366982759E-3</v>
      </c>
      <c r="AP313" s="38">
        <f t="shared" si="95"/>
        <v>3.639899332705887E-3</v>
      </c>
      <c r="AQ313" s="38">
        <f t="shared" si="95"/>
        <v>-1.9244295092215591E-3</v>
      </c>
      <c r="AR313" s="38">
        <f t="shared" si="95"/>
        <v>-1.331213601795667E-3</v>
      </c>
      <c r="AS313" s="38">
        <f t="shared" si="95"/>
        <v>1.206723959626288E-3</v>
      </c>
      <c r="AT313" s="38">
        <f t="shared" si="95"/>
        <v>-2.3976823112537021E-4</v>
      </c>
      <c r="AU313" s="38">
        <f t="shared" si="95"/>
        <v>1.2973857294842989E-2</v>
      </c>
      <c r="AV313" s="38">
        <f t="shared" si="95"/>
        <v>-1.5734293864793883E-5</v>
      </c>
    </row>
    <row r="314" spans="1:48" x14ac:dyDescent="0.35">
      <c r="A314" s="2">
        <v>41637</v>
      </c>
      <c r="B314" s="1">
        <v>1.6467403564177859E-2</v>
      </c>
      <c r="C314" s="1">
        <v>-2.7877498606125868E-3</v>
      </c>
      <c r="D314" s="1">
        <v>-1.873206337712485E-4</v>
      </c>
      <c r="E314" s="1">
        <v>-1.9874251933691411E-3</v>
      </c>
      <c r="F314" s="1">
        <v>6.5524000514954554E-3</v>
      </c>
      <c r="G314" s="1">
        <v>-2.5497151823173909E-3</v>
      </c>
      <c r="H314" s="1">
        <v>-1.7781520963574551E-3</v>
      </c>
      <c r="I314" s="1">
        <v>1.1972186996644929E-3</v>
      </c>
      <c r="J314" s="16">
        <f>HLOOKUP($J$2,'Weekly Returns (strats)'!$D$1:$F$751,'Weekly Returns (strats)'!$A313,FALSE)</f>
        <v>-2.4029254027306819E-3</v>
      </c>
      <c r="K314" s="1">
        <f>SUMPRODUCT(B314:J314,'Weekly Analysis'!$C$47:$K$47)</f>
        <v>1.6355447948577247E-2</v>
      </c>
      <c r="L314" s="1">
        <f t="array" ref="L314">SUMPRODUCT(C314:J314,'Weekly Analysis'!$D$48:$K$48)</f>
        <v>-2.0791757182970515E-4</v>
      </c>
      <c r="N314" s="16">
        <f t="shared" si="78"/>
        <v>1.4004838563425572</v>
      </c>
      <c r="O314" s="11">
        <f>(N313-MAX(N$3:$N313))/MAX(N$3:$N313)</f>
        <v>-2.1154225977387409E-3</v>
      </c>
      <c r="P314" s="11">
        <f t="shared" si="83"/>
        <v>1.4205426666652032E-2</v>
      </c>
      <c r="Q314" s="11">
        <f t="shared" si="85"/>
        <v>6.2856296830740899E-2</v>
      </c>
      <c r="S314" s="1">
        <f t="shared" si="79"/>
        <v>1.3215677096209684</v>
      </c>
      <c r="T314" s="11">
        <f>(S313-MAX($S$3:$S313))/MAX(S$3:$S313)</f>
        <v>0</v>
      </c>
      <c r="U314" s="38">
        <f t="shared" si="84"/>
        <v>2.4307848790974251E-3</v>
      </c>
      <c r="V314" s="11">
        <f t="shared" si="80"/>
        <v>4.7816063372343454E-3</v>
      </c>
      <c r="W314" s="28"/>
      <c r="X314" s="36">
        <v>44549</v>
      </c>
      <c r="Y314" s="38">
        <f t="shared" si="94"/>
        <v>-1.532377656945128E-2</v>
      </c>
      <c r="Z314" s="38">
        <f t="shared" si="94"/>
        <v>-7.9563343381661156E-5</v>
      </c>
      <c r="AA314" s="38">
        <f t="shared" si="94"/>
        <v>-1.257453355695215E-3</v>
      </c>
      <c r="AB314" s="38">
        <f t="shared" si="94"/>
        <v>2.7352101573043801E-3</v>
      </c>
      <c r="AC314" s="38">
        <f t="shared" si="94"/>
        <v>-8.2405437555558621E-3</v>
      </c>
      <c r="AD314" s="38">
        <f t="shared" si="94"/>
        <v>7.4853993583940959E-3</v>
      </c>
      <c r="AE314" s="38">
        <f t="shared" si="94"/>
        <v>4.7796360774210456E-3</v>
      </c>
      <c r="AF314" s="38">
        <f t="shared" si="94"/>
        <v>-3.0979265187240138E-3</v>
      </c>
      <c r="AG314" s="38">
        <f t="shared" si="94"/>
        <v>-7.6062521681492523E-3</v>
      </c>
      <c r="AH314" s="38">
        <f t="shared" si="94"/>
        <v>-1.5737427174166777E-2</v>
      </c>
      <c r="AI314" s="38">
        <f t="shared" si="94"/>
        <v>-7.682082659002063E-4</v>
      </c>
      <c r="AJ314" s="28"/>
      <c r="AK314" s="36">
        <v>43345</v>
      </c>
      <c r="AL314" s="38">
        <f t="shared" si="95"/>
        <v>6.6453067521063947E-3</v>
      </c>
      <c r="AM314" s="38">
        <f t="shared" si="95"/>
        <v>4.4893391392482052E-3</v>
      </c>
      <c r="AN314" s="38">
        <f t="shared" si="95"/>
        <v>4.099515110012053E-5</v>
      </c>
      <c r="AO314" s="38">
        <f t="shared" si="95"/>
        <v>-1.270917178563868E-3</v>
      </c>
      <c r="AP314" s="38">
        <f t="shared" si="95"/>
        <v>5.2161146960146855E-4</v>
      </c>
      <c r="AQ314" s="38">
        <f t="shared" si="95"/>
        <v>1.487701989801415E-3</v>
      </c>
      <c r="AR314" s="38">
        <f t="shared" si="95"/>
        <v>2.9632453120380649E-3</v>
      </c>
      <c r="AS314" s="38">
        <f t="shared" si="95"/>
        <v>1.082357674808909E-3</v>
      </c>
      <c r="AT314" s="38">
        <f t="shared" si="95"/>
        <v>1.190522341658395E-3</v>
      </c>
      <c r="AU314" s="38">
        <f t="shared" si="95"/>
        <v>7.2374151776917793E-3</v>
      </c>
      <c r="AV314" s="38">
        <f t="shared" si="95"/>
        <v>1.0996299332299991E-3</v>
      </c>
    </row>
    <row r="315" spans="1:48" x14ac:dyDescent="0.35">
      <c r="A315" s="2">
        <v>41644</v>
      </c>
      <c r="B315" s="1">
        <v>-6.1584553928096808E-3</v>
      </c>
      <c r="C315" s="1">
        <v>-9.1394781231635136E-4</v>
      </c>
      <c r="D315" s="1">
        <v>-1.3446583447151991E-5</v>
      </c>
      <c r="E315" s="1">
        <v>9.2378389219160972E-4</v>
      </c>
      <c r="F315" s="1">
        <v>-2.0729808264925761E-3</v>
      </c>
      <c r="G315" s="1">
        <v>-1.4961229043594091E-3</v>
      </c>
      <c r="H315" s="1">
        <v>4.4877235412066341E-4</v>
      </c>
      <c r="I315" s="1">
        <v>4.9128456947462604E-3</v>
      </c>
      <c r="J315" s="16">
        <f>HLOOKUP($J$2,'Weekly Returns (strats)'!$D$1:$F$751,'Weekly Returns (strats)'!$A314,FALSE)</f>
        <v>2.0601357952259041E-3</v>
      </c>
      <c r="K315" s="1">
        <f>SUMPRODUCT(B315:J315,'Weekly Analysis'!$C$47:$K$47)</f>
        <v>-5.9677607158401648E-3</v>
      </c>
      <c r="L315" s="1">
        <f t="array" ref="L315">SUMPRODUCT(C315:J315,'Weekly Analysis'!$D$48:$K$48)</f>
        <v>3.5414725722910159E-4</v>
      </c>
      <c r="N315" s="16">
        <f t="shared" si="78"/>
        <v>1.3921261038015078</v>
      </c>
      <c r="O315" s="11">
        <f>(N314-MAX(N$3:$N314))/MAX(N$3:$N314)</f>
        <v>0</v>
      </c>
      <c r="P315" s="11">
        <f t="shared" si="83"/>
        <v>1.7542520328408306E-2</v>
      </c>
      <c r="Q315" s="11">
        <f t="shared" si="85"/>
        <v>5.9305546827350675E-2</v>
      </c>
      <c r="S315" s="1">
        <f t="shared" si="79"/>
        <v>1.322035739200573</v>
      </c>
      <c r="T315" s="11">
        <f>(S314-MAX($S$3:$S314))/MAX(S$3:$S314)</f>
        <v>-2.0791757182965639E-4</v>
      </c>
      <c r="U315" s="38">
        <f t="shared" si="84"/>
        <v>1.2401204072218786E-3</v>
      </c>
      <c r="V315" s="11">
        <f t="shared" si="80"/>
        <v>4.0203422705460401E-3</v>
      </c>
      <c r="W315" s="28"/>
      <c r="X315" s="36">
        <v>44570</v>
      </c>
      <c r="Y315" s="38">
        <f t="shared" si="94"/>
        <v>-1.51912399753239E-2</v>
      </c>
      <c r="Z315" s="38">
        <f t="shared" si="94"/>
        <v>-8.6153655875218504E-3</v>
      </c>
      <c r="AA315" s="38">
        <f t="shared" si="94"/>
        <v>6.1561023716349972E-5</v>
      </c>
      <c r="AB315" s="38">
        <f t="shared" si="94"/>
        <v>3.4840285426942512E-3</v>
      </c>
      <c r="AC315" s="38">
        <f t="shared" si="94"/>
        <v>-1.6555424979613188E-2</v>
      </c>
      <c r="AD315" s="38">
        <f t="shared" si="94"/>
        <v>1.477941176470576E-2</v>
      </c>
      <c r="AE315" s="38">
        <f t="shared" si="94"/>
        <v>-8.7353997033323694E-4</v>
      </c>
      <c r="AF315" s="38">
        <f t="shared" si="94"/>
        <v>-1.0235464087443361E-3</v>
      </c>
      <c r="AG315" s="38">
        <f t="shared" si="94"/>
        <v>-7.4234006002202868E-3</v>
      </c>
      <c r="AH315" s="38">
        <f t="shared" si="94"/>
        <v>-1.6097703873902931E-2</v>
      </c>
      <c r="AI315" s="38">
        <f t="shared" si="94"/>
        <v>-1.6834329545039116E-3</v>
      </c>
      <c r="AJ315" s="28"/>
      <c r="AK315" s="36">
        <v>43359</v>
      </c>
      <c r="AL315" s="38">
        <f t="shared" si="95"/>
        <v>1.2971934179444981E-2</v>
      </c>
      <c r="AM315" s="38">
        <f t="shared" si="95"/>
        <v>-7.6296859902252878E-3</v>
      </c>
      <c r="AN315" s="38">
        <f t="shared" si="95"/>
        <v>-1.3135959359702461E-3</v>
      </c>
      <c r="AO315" s="38">
        <f t="shared" si="95"/>
        <v>-3.0184282990891602E-3</v>
      </c>
      <c r="AP315" s="38">
        <f t="shared" si="95"/>
        <v>-2.1244268412537229E-3</v>
      </c>
      <c r="AQ315" s="38">
        <f t="shared" si="95"/>
        <v>7.1926362955987422E-4</v>
      </c>
      <c r="AR315" s="38">
        <f t="shared" si="95"/>
        <v>-6.2729655153292985E-4</v>
      </c>
      <c r="AS315" s="38">
        <f t="shared" si="95"/>
        <v>1.397916125081444E-3</v>
      </c>
      <c r="AT315" s="38">
        <f t="shared" si="95"/>
        <v>4.7061442033236029E-4</v>
      </c>
      <c r="AU315" s="38">
        <f t="shared" si="95"/>
        <v>1.2032020854552154E-2</v>
      </c>
      <c r="AV315" s="38">
        <f t="shared" si="95"/>
        <v>-1.7455533176581016E-3</v>
      </c>
    </row>
    <row r="316" spans="1:48" x14ac:dyDescent="0.35">
      <c r="A316" s="2">
        <v>41651</v>
      </c>
      <c r="B316" s="1">
        <v>4.0752526098364328E-3</v>
      </c>
      <c r="C316" s="1">
        <v>-3.8846697819905351E-3</v>
      </c>
      <c r="D316" s="1">
        <v>-2.2007870839346741E-4</v>
      </c>
      <c r="E316" s="1">
        <v>-2.3444007665548439E-3</v>
      </c>
      <c r="F316" s="1">
        <v>-1.393913628019486E-2</v>
      </c>
      <c r="G316" s="1">
        <v>1.404181721663678E-3</v>
      </c>
      <c r="H316" s="1">
        <v>6.193658819486636E-5</v>
      </c>
      <c r="I316" s="1">
        <v>3.659863465635738E-3</v>
      </c>
      <c r="J316" s="16">
        <f>HLOOKUP($J$2,'Weekly Returns (strats)'!$D$1:$F$751,'Weekly Returns (strats)'!$A315,FALSE)</f>
        <v>-1.208153563833414E-3</v>
      </c>
      <c r="K316" s="1">
        <f>SUMPRODUCT(B316:J316,'Weekly Analysis'!$C$47:$K$47)</f>
        <v>2.8469562512363836E-3</v>
      </c>
      <c r="L316" s="1">
        <f t="array" ref="L316">SUMPRODUCT(C316:J316,'Weekly Analysis'!$D$48:$K$48)</f>
        <v>-2.2811218088286639E-3</v>
      </c>
      <c r="N316" s="16">
        <f t="shared" si="78"/>
        <v>1.3960894259152348</v>
      </c>
      <c r="O316" s="11">
        <f>(N315-MAX(N$3:$N315))/MAX(N$3:$N315)</f>
        <v>-5.9677607158401431E-3</v>
      </c>
      <c r="P316" s="11">
        <f t="shared" si="83"/>
        <v>3.5398274149570197E-2</v>
      </c>
      <c r="Q316" s="11">
        <f t="shared" si="85"/>
        <v>5.4916194767199666E-2</v>
      </c>
      <c r="S316" s="1">
        <f t="shared" si="79"/>
        <v>1.3190200146438318</v>
      </c>
      <c r="T316" s="11">
        <f>(S315-MAX($S$3:$S315))/MAX(S$3:$S315)</f>
        <v>0</v>
      </c>
      <c r="U316" s="38">
        <f t="shared" si="84"/>
        <v>-1.7272574209328262E-3</v>
      </c>
      <c r="V316" s="11">
        <f t="shared" si="80"/>
        <v>2.9432009398497883E-3</v>
      </c>
      <c r="W316" s="28"/>
      <c r="X316" s="36">
        <v>44584</v>
      </c>
      <c r="Y316" s="38">
        <f t="shared" si="94"/>
        <v>-4.241792600312666E-2</v>
      </c>
      <c r="Z316" s="38">
        <f t="shared" si="94"/>
        <v>-5.0955224890035788E-3</v>
      </c>
      <c r="AA316" s="38">
        <f t="shared" si="94"/>
        <v>8.9453307565175999E-3</v>
      </c>
      <c r="AB316" s="38">
        <f t="shared" si="94"/>
        <v>1.7551814244293421E-2</v>
      </c>
      <c r="AC316" s="38">
        <f t="shared" si="94"/>
        <v>6.1318544892932873E-3</v>
      </c>
      <c r="AD316" s="38">
        <f t="shared" si="94"/>
        <v>-4.8007681228989801E-4</v>
      </c>
      <c r="AE316" s="38">
        <f t="shared" si="94"/>
        <v>-5.275462478746773E-3</v>
      </c>
      <c r="AF316" s="38">
        <f t="shared" si="94"/>
        <v>-3.2336706756625482E-3</v>
      </c>
      <c r="AG316" s="38">
        <f t="shared" si="94"/>
        <v>2.078301813331684E-3</v>
      </c>
      <c r="AH316" s="38">
        <f t="shared" si="94"/>
        <v>-4.0435130042414606E-2</v>
      </c>
      <c r="AI316" s="38">
        <f t="shared" si="94"/>
        <v>3.6823353556081186E-3</v>
      </c>
      <c r="AJ316" s="28"/>
      <c r="AK316" s="36">
        <v>43366</v>
      </c>
      <c r="AL316" s="38">
        <f t="shared" si="95"/>
        <v>1.6323465475672979E-2</v>
      </c>
      <c r="AM316" s="38">
        <f t="shared" si="95"/>
        <v>1.962656606826485E-3</v>
      </c>
      <c r="AN316" s="38">
        <f t="shared" si="95"/>
        <v>-9.7690821046214626E-5</v>
      </c>
      <c r="AO316" s="38">
        <f t="shared" si="95"/>
        <v>-1.0835502204280529E-3</v>
      </c>
      <c r="AP316" s="38">
        <f t="shared" si="95"/>
        <v>-4.7637859781480048E-3</v>
      </c>
      <c r="AQ316" s="38">
        <f t="shared" si="95"/>
        <v>-1.0004176500868489E-3</v>
      </c>
      <c r="AR316" s="38">
        <f t="shared" si="95"/>
        <v>-1.840336899309847E-3</v>
      </c>
      <c r="AS316" s="38">
        <f t="shared" si="95"/>
        <v>1.032273642897152E-3</v>
      </c>
      <c r="AT316" s="38">
        <f t="shared" si="95"/>
        <v>5.8599979950020309E-3</v>
      </c>
      <c r="AU316" s="38">
        <f t="shared" si="95"/>
        <v>1.6207694525475016E-2</v>
      </c>
      <c r="AV316" s="38">
        <f t="shared" si="95"/>
        <v>-2.1500319322478346E-4</v>
      </c>
    </row>
    <row r="317" spans="1:48" x14ac:dyDescent="0.35">
      <c r="A317" s="2">
        <v>41658</v>
      </c>
      <c r="B317" s="1">
        <v>1.556766373846274E-3</v>
      </c>
      <c r="C317" s="1">
        <v>1.5309382842487731E-3</v>
      </c>
      <c r="D317" s="1">
        <v>-1.089427819693789E-4</v>
      </c>
      <c r="E317" s="1">
        <v>-2.2373686562748851E-4</v>
      </c>
      <c r="F317" s="1">
        <v>-1.1187030791355631E-3</v>
      </c>
      <c r="G317" s="1">
        <v>-3.1720788659174159E-3</v>
      </c>
      <c r="H317" s="1">
        <v>2.424135506359892E-3</v>
      </c>
      <c r="I317" s="1">
        <v>-1.903351364874184E-3</v>
      </c>
      <c r="J317" s="16">
        <f>HLOOKUP($J$2,'Weekly Returns (strats)'!$D$1:$F$751,'Weekly Returns (strats)'!$A316,FALSE)</f>
        <v>1.693992599905547E-3</v>
      </c>
      <c r="K317" s="1">
        <f>SUMPRODUCT(B317:J317,'Weekly Analysis'!$C$47:$K$47)</f>
        <v>1.2821448205982081E-3</v>
      </c>
      <c r="L317" s="1">
        <f t="array" ref="L317">SUMPRODUCT(C317:J317,'Weekly Analysis'!$D$48:$K$48)</f>
        <v>-5.1001145603212221E-4</v>
      </c>
      <c r="N317" s="16">
        <f t="shared" si="78"/>
        <v>1.3978794147417639</v>
      </c>
      <c r="O317" s="11">
        <f>(N316-MAX(N$3:$N316))/MAX(N$3:$N316)</f>
        <v>-3.1377944182796676E-3</v>
      </c>
      <c r="P317" s="11">
        <f t="shared" si="83"/>
        <v>1.4465359463913696E-2</v>
      </c>
      <c r="Q317" s="11">
        <f t="shared" si="85"/>
        <v>3.0154769354191924E-2</v>
      </c>
      <c r="S317" s="1">
        <f t="shared" si="79"/>
        <v>1.3183472993256278</v>
      </c>
      <c r="T317" s="11">
        <f>(S316-MAX($S$3:$S316))/MAX(S$3:$S316)</f>
        <v>-2.2811218088285962E-3</v>
      </c>
      <c r="U317" s="38">
        <f t="shared" si="84"/>
        <v>-2.6442215856248286E-3</v>
      </c>
      <c r="V317" s="11">
        <f t="shared" si="80"/>
        <v>2.5522073995862815E-3</v>
      </c>
      <c r="W317" s="28"/>
      <c r="X317" s="36">
        <v>44591</v>
      </c>
      <c r="Y317" s="38">
        <f t="shared" si="94"/>
        <v>-1.063887679582054E-2</v>
      </c>
      <c r="Z317" s="38">
        <f t="shared" si="94"/>
        <v>-3.893027948392525E-3</v>
      </c>
      <c r="AA317" s="38">
        <f t="shared" si="94"/>
        <v>-1.61344033579369E-4</v>
      </c>
      <c r="AB317" s="38">
        <f t="shared" si="94"/>
        <v>-4.2917448405253023E-3</v>
      </c>
      <c r="AC317" s="38">
        <f t="shared" si="94"/>
        <v>1.6821780049760392E-2</v>
      </c>
      <c r="AD317" s="38">
        <f t="shared" si="94"/>
        <v>-9.78739600891676E-4</v>
      </c>
      <c r="AE317" s="38">
        <f t="shared" si="94"/>
        <v>-5.8436588718637772E-3</v>
      </c>
      <c r="AF317" s="38">
        <f t="shared" si="94"/>
        <v>-2.2325503596686419E-2</v>
      </c>
      <c r="AG317" s="38">
        <f t="shared" si="94"/>
        <v>4.2824755751671439E-3</v>
      </c>
      <c r="AH317" s="38">
        <f t="shared" si="94"/>
        <v>-1.1730307019596859E-2</v>
      </c>
      <c r="AI317" s="38">
        <f t="shared" si="94"/>
        <v>-2.0269418441560159E-3</v>
      </c>
      <c r="AJ317" s="28"/>
      <c r="AK317" s="36">
        <v>43408</v>
      </c>
      <c r="AL317" s="38">
        <f t="shared" si="95"/>
        <v>3.1492666091458073E-2</v>
      </c>
      <c r="AM317" s="38">
        <f t="shared" si="95"/>
        <v>-2.5456624510654668E-3</v>
      </c>
      <c r="AN317" s="38">
        <f t="shared" si="95"/>
        <v>-1.422848964146162E-2</v>
      </c>
      <c r="AO317" s="38">
        <f t="shared" si="95"/>
        <v>2.7027027027015649E-4</v>
      </c>
      <c r="AP317" s="38">
        <f t="shared" si="95"/>
        <v>7.0282946132292582E-3</v>
      </c>
      <c r="AQ317" s="38">
        <f t="shared" si="95"/>
        <v>4.760042353883831E-3</v>
      </c>
      <c r="AR317" s="38">
        <f t="shared" si="95"/>
        <v>-3.3800099302282449E-3</v>
      </c>
      <c r="AS317" s="38">
        <f t="shared" si="95"/>
        <v>1.468987840373748E-3</v>
      </c>
      <c r="AT317" s="38">
        <f t="shared" si="95"/>
        <v>1.754630598326701E-3</v>
      </c>
      <c r="AU317" s="38">
        <f t="shared" si="95"/>
        <v>3.0971791736955825E-2</v>
      </c>
      <c r="AV317" s="38">
        <f t="shared" si="95"/>
        <v>-9.6733808693274408E-4</v>
      </c>
    </row>
    <row r="318" spans="1:48" x14ac:dyDescent="0.35">
      <c r="A318" s="2">
        <v>41665</v>
      </c>
      <c r="B318" s="1">
        <v>-2.3370711668701971E-2</v>
      </c>
      <c r="C318" s="1">
        <v>-2.0050305349882391E-3</v>
      </c>
      <c r="D318" s="1">
        <v>5.9364614135870575E-4</v>
      </c>
      <c r="E318" s="1">
        <v>8.1821025720012486E-3</v>
      </c>
      <c r="F318" s="1">
        <v>-9.3767112310020316E-4</v>
      </c>
      <c r="G318" s="1">
        <v>-2.4187945482772029E-3</v>
      </c>
      <c r="H318" s="1">
        <v>-3.7955969328182788E-3</v>
      </c>
      <c r="I318" s="1">
        <v>-3.2233264371894782E-4</v>
      </c>
      <c r="J318" s="16">
        <f>HLOOKUP($J$2,'Weekly Returns (strats)'!$D$1:$F$751,'Weekly Returns (strats)'!$A317,FALSE)</f>
        <v>4.6212472507392022E-3</v>
      </c>
      <c r="K318" s="1">
        <f>SUMPRODUCT(B318:J318,'Weekly Analysis'!$C$47:$K$47)</f>
        <v>-2.3016707377103506E-2</v>
      </c>
      <c r="L318" s="1">
        <f t="array" ref="L318">SUMPRODUCT(C318:J318,'Weekly Analysis'!$D$48:$K$48)</f>
        <v>6.5743654154000984E-4</v>
      </c>
      <c r="N318" s="16">
        <f t="shared" si="78"/>
        <v>1.3657048333041761</v>
      </c>
      <c r="O318" s="11">
        <f>(N317-MAX(N$3:$N317))/MAX(N$3:$N317)</f>
        <v>-1.8596727045429595E-3</v>
      </c>
      <c r="P318" s="11">
        <f t="shared" si="83"/>
        <v>-2.4833576539188718E-2</v>
      </c>
      <c r="Q318" s="11">
        <f t="shared" si="85"/>
        <v>2.0759694706788956E-3</v>
      </c>
      <c r="S318" s="1">
        <f t="shared" si="79"/>
        <v>1.319214029014645</v>
      </c>
      <c r="T318" s="11">
        <f>(S317-MAX($S$3:$S317))/MAX(S$3:$S317)</f>
        <v>-2.7899698666056091E-3</v>
      </c>
      <c r="U318" s="38">
        <f t="shared" si="84"/>
        <v>-1.7809761763916132E-3</v>
      </c>
      <c r="V318" s="11">
        <f t="shared" si="80"/>
        <v>2.5382743993953572E-3</v>
      </c>
      <c r="W318" s="28"/>
      <c r="X318" s="36">
        <v>44605</v>
      </c>
      <c r="Y318" s="38">
        <f t="shared" si="94"/>
        <v>-4.3702284928107682E-3</v>
      </c>
      <c r="Z318" s="38">
        <f t="shared" si="94"/>
        <v>-4.5938353907547516E-3</v>
      </c>
      <c r="AA318" s="38">
        <f t="shared" si="94"/>
        <v>-1.2454014338784125E-3</v>
      </c>
      <c r="AB318" s="38">
        <f t="shared" si="94"/>
        <v>5.3492390352434249E-3</v>
      </c>
      <c r="AC318" s="38">
        <f t="shared" si="94"/>
        <v>2.0150837320013291E-2</v>
      </c>
      <c r="AD318" s="38">
        <f t="shared" si="94"/>
        <v>-2.1273229135532201E-3</v>
      </c>
      <c r="AE318" s="38">
        <f t="shared" si="94"/>
        <v>-8.2692285355682182E-3</v>
      </c>
      <c r="AF318" s="38">
        <f t="shared" si="94"/>
        <v>-2.7538480071356182E-3</v>
      </c>
      <c r="AG318" s="38">
        <f t="shared" si="94"/>
        <v>-3.3893870394382519E-3</v>
      </c>
      <c r="AH318" s="38">
        <f t="shared" si="94"/>
        <v>-3.5466656006681568E-3</v>
      </c>
      <c r="AI318" s="38">
        <f t="shared" si="94"/>
        <v>1.5294739425505612E-3</v>
      </c>
      <c r="AJ318" s="28"/>
      <c r="AK318" s="36">
        <v>43415</v>
      </c>
      <c r="AL318" s="38">
        <f t="shared" si="95"/>
        <v>9.6612296110414331E-3</v>
      </c>
      <c r="AM318" s="38">
        <f t="shared" si="95"/>
        <v>-4.0609533825289867E-3</v>
      </c>
      <c r="AN318" s="38">
        <f t="shared" si="95"/>
        <v>-5.5371702216844843E-3</v>
      </c>
      <c r="AO318" s="38">
        <f t="shared" si="95"/>
        <v>-1.2678486064058301E-3</v>
      </c>
      <c r="AP318" s="38">
        <f t="shared" si="95"/>
        <v>2.535501752337301E-4</v>
      </c>
      <c r="AQ318" s="38">
        <f t="shared" si="95"/>
        <v>1.7848666097028949E-3</v>
      </c>
      <c r="AR318" s="38">
        <f t="shared" si="95"/>
        <v>-4.2908348516563777E-3</v>
      </c>
      <c r="AS318" s="38">
        <f t="shared" si="95"/>
        <v>3.2296191603335971E-3</v>
      </c>
      <c r="AT318" s="38">
        <f t="shared" si="95"/>
        <v>-4.3996625383162513E-3</v>
      </c>
      <c r="AU318" s="38">
        <f t="shared" si="95"/>
        <v>8.8724012415920175E-3</v>
      </c>
      <c r="AV318" s="38">
        <f t="shared" si="95"/>
        <v>-1.4649669718346315E-3</v>
      </c>
    </row>
    <row r="319" spans="1:48" x14ac:dyDescent="0.35">
      <c r="A319" s="2">
        <v>41672</v>
      </c>
      <c r="B319" s="1">
        <v>-1.222076962428242E-2</v>
      </c>
      <c r="C319" s="1">
        <v>6.9861895734302237E-4</v>
      </c>
      <c r="D319" s="1">
        <v>2.308647201776592E-3</v>
      </c>
      <c r="E319" s="1">
        <v>-5.305382528414393E-4</v>
      </c>
      <c r="F319" s="1">
        <v>8.0749308381987354E-3</v>
      </c>
      <c r="G319" s="1">
        <v>2.6310132840376981E-3</v>
      </c>
      <c r="H319" s="1">
        <v>6.3258746314136527E-3</v>
      </c>
      <c r="I319" s="1">
        <v>3.1229282684828159E-3</v>
      </c>
      <c r="J319" s="16">
        <f>HLOOKUP($J$2,'Weekly Returns (strats)'!$D$1:$F$751,'Weekly Returns (strats)'!$A318,FALSE)</f>
        <v>3.765906736984181E-3</v>
      </c>
      <c r="K319" s="1">
        <f>SUMPRODUCT(B319:J319,'Weekly Analysis'!$C$47:$K$47)</f>
        <v>-1.0655601614760339E-2</v>
      </c>
      <c r="L319" s="1">
        <f t="array" ref="L319">SUMPRODUCT(C319:J319,'Weekly Analysis'!$D$48:$K$48)</f>
        <v>2.9067405891124391E-3</v>
      </c>
      <c r="N319" s="16">
        <f t="shared" si="78"/>
        <v>1.3511524266771342</v>
      </c>
      <c r="O319" s="11">
        <f>(N318-MAX(N$3:$N318))/MAX(N$3:$N318)</f>
        <v>-2.4833576539188735E-2</v>
      </c>
      <c r="P319" s="11">
        <f t="shared" si="83"/>
        <v>-2.9432446538058543E-2</v>
      </c>
      <c r="Q319" s="11">
        <f t="shared" si="85"/>
        <v>-3.3588969025449833E-3</v>
      </c>
      <c r="S319" s="1">
        <f t="shared" si="79"/>
        <v>1.3230486419785084</v>
      </c>
      <c r="T319" s="11">
        <f>(S318-MAX($S$3:$S318))/MAX(S$3:$S318)</f>
        <v>-2.134367553205709E-3</v>
      </c>
      <c r="U319" s="38">
        <f t="shared" si="84"/>
        <v>7.6616898310777337E-4</v>
      </c>
      <c r="V319" s="11">
        <f t="shared" si="80"/>
        <v>5.1853789520126536E-3</v>
      </c>
      <c r="W319" s="28"/>
      <c r="X319" s="36">
        <v>44612</v>
      </c>
      <c r="Y319" s="38">
        <f t="shared" si="94"/>
        <v>-1.6555125044029669E-2</v>
      </c>
      <c r="Z319" s="38">
        <f t="shared" si="94"/>
        <v>-6.7031288791254973E-3</v>
      </c>
      <c r="AA319" s="38">
        <f t="shared" si="94"/>
        <v>-8.5723693035377746E-4</v>
      </c>
      <c r="AB319" s="38">
        <f t="shared" si="94"/>
        <v>8.3460859329016479E-3</v>
      </c>
      <c r="AC319" s="38">
        <f t="shared" si="94"/>
        <v>3.102584158284872E-3</v>
      </c>
      <c r="AD319" s="38">
        <f t="shared" si="94"/>
        <v>-2.4578033052611299E-3</v>
      </c>
      <c r="AE319" s="38">
        <f t="shared" si="94"/>
        <v>-4.2114589160574534E-3</v>
      </c>
      <c r="AF319" s="38">
        <f t="shared" si="94"/>
        <v>6.4701767787662678E-3</v>
      </c>
      <c r="AG319" s="38">
        <f t="shared" si="94"/>
        <v>-5.2628186143234279E-3</v>
      </c>
      <c r="AH319" s="38">
        <f t="shared" si="94"/>
        <v>-1.624727162199522E-2</v>
      </c>
      <c r="AI319" s="38">
        <f t="shared" si="94"/>
        <v>5.7172778377826609E-4</v>
      </c>
      <c r="AJ319" s="28"/>
      <c r="AK319" s="36">
        <v>43436</v>
      </c>
      <c r="AL319" s="38">
        <f t="shared" si="95"/>
        <v>3.3072086814228019E-2</v>
      </c>
      <c r="AM319" s="38">
        <f t="shared" si="95"/>
        <v>9.4386279621447855E-3</v>
      </c>
      <c r="AN319" s="38">
        <f t="shared" si="95"/>
        <v>-5.6902685884731019E-3</v>
      </c>
      <c r="AO319" s="38">
        <f t="shared" si="95"/>
        <v>-7.0911737079508708E-3</v>
      </c>
      <c r="AP319" s="38">
        <f t="shared" si="95"/>
        <v>-2.1728697041950898E-3</v>
      </c>
      <c r="AQ319" s="38">
        <f t="shared" si="95"/>
        <v>-2.0492964397016422E-3</v>
      </c>
      <c r="AR319" s="38">
        <f t="shared" si="95"/>
        <v>1.7953743315355371E-3</v>
      </c>
      <c r="AS319" s="38">
        <f t="shared" si="95"/>
        <v>-1.3056366600838751E-4</v>
      </c>
      <c r="AT319" s="38">
        <f t="shared" si="95"/>
        <v>3.2662139981376459E-3</v>
      </c>
      <c r="AU319" s="38">
        <f t="shared" si="95"/>
        <v>3.253084368273957E-2</v>
      </c>
      <c r="AV319" s="38">
        <f t="shared" si="95"/>
        <v>-1.0051658156214108E-3</v>
      </c>
    </row>
    <row r="320" spans="1:48" x14ac:dyDescent="0.35">
      <c r="A320" s="2">
        <v>41679</v>
      </c>
      <c r="B320" s="1">
        <v>7.9410749223154387E-3</v>
      </c>
      <c r="C320" s="1">
        <v>-2.8559913939463218E-5</v>
      </c>
      <c r="D320" s="1">
        <v>-1.416511761370204E-2</v>
      </c>
      <c r="E320" s="1">
        <v>-1.8212250508105039E-3</v>
      </c>
      <c r="F320" s="1">
        <v>-2.518255983326367E-3</v>
      </c>
      <c r="G320" s="1">
        <v>3.696049257789102E-3</v>
      </c>
      <c r="H320" s="1">
        <v>-1.16702014879243E-2</v>
      </c>
      <c r="I320" s="1">
        <v>2.2626994726115961E-3</v>
      </c>
      <c r="J320" s="16">
        <f>HLOOKUP($J$2,'Weekly Returns (strats)'!$D$1:$F$751,'Weekly Returns (strats)'!$A319,FALSE)</f>
        <v>4.3499460827023384E-3</v>
      </c>
      <c r="K320" s="1">
        <f>SUMPRODUCT(B320:J320,'Weekly Analysis'!$C$47:$K$47)</f>
        <v>6.6442851865128934E-3</v>
      </c>
      <c r="L320" s="1">
        <f t="array" ref="L320">SUMPRODUCT(C320:J320,'Weekly Analysis'!$D$48:$K$48)</f>
        <v>-2.40832379506187E-3</v>
      </c>
      <c r="N320" s="16">
        <f t="shared" si="78"/>
        <v>1.3601298687304262</v>
      </c>
      <c r="O320" s="11">
        <f>(N319-MAX(N$3:$N319))/MAX(N$3:$N319)</f>
        <v>-3.5224561455677789E-2</v>
      </c>
      <c r="P320" s="11">
        <f t="shared" si="83"/>
        <v>-2.575734513656569E-2</v>
      </c>
      <c r="Q320" s="11">
        <f t="shared" si="85"/>
        <v>6.3130309460985856E-3</v>
      </c>
      <c r="S320" s="1">
        <f t="shared" si="79"/>
        <v>1.3198623124520072</v>
      </c>
      <c r="T320" s="11">
        <f>(S319-MAX($S$3:$S319))/MAX(S$3:$S319)</f>
        <v>0</v>
      </c>
      <c r="U320" s="38">
        <f t="shared" si="84"/>
        <v>6.3857848919979254E-4</v>
      </c>
      <c r="V320" s="11">
        <f t="shared" si="80"/>
        <v>1.5941073179770449E-3</v>
      </c>
      <c r="W320" s="28"/>
      <c r="X320" s="36">
        <v>44619</v>
      </c>
      <c r="Y320" s="38">
        <f t="shared" si="94"/>
        <v>-6.4469914040113929E-3</v>
      </c>
      <c r="Z320" s="38">
        <f t="shared" si="94"/>
        <v>-1.8320474497764969E-3</v>
      </c>
      <c r="AA320" s="38">
        <f t="shared" si="94"/>
        <v>-8.8878042048231021E-3</v>
      </c>
      <c r="AB320" s="38">
        <f t="shared" si="94"/>
        <v>-2.9652459169499101E-3</v>
      </c>
      <c r="AC320" s="38">
        <f t="shared" si="94"/>
        <v>8.3641539141851031E-4</v>
      </c>
      <c r="AD320" s="38">
        <f t="shared" si="94"/>
        <v>-8.5661047184204531E-4</v>
      </c>
      <c r="AE320" s="38">
        <f t="shared" si="94"/>
        <v>1.676349087417206E-3</v>
      </c>
      <c r="AF320" s="38">
        <f t="shared" si="94"/>
        <v>-4.5483730786527784E-3</v>
      </c>
      <c r="AG320" s="38">
        <f t="shared" si="94"/>
        <v>2.562486958477939E-3</v>
      </c>
      <c r="AH320" s="38">
        <f t="shared" si="94"/>
        <v>-7.8912441756066494E-3</v>
      </c>
      <c r="AI320" s="38">
        <f t="shared" si="94"/>
        <v>-2.6821837186769035E-3</v>
      </c>
      <c r="AJ320" s="28"/>
      <c r="AK320" s="36">
        <v>43464</v>
      </c>
      <c r="AL320" s="38">
        <f t="shared" si="95"/>
        <v>1.848105921294585E-2</v>
      </c>
      <c r="AM320" s="38">
        <f t="shared" si="95"/>
        <v>2.398537324809236E-2</v>
      </c>
      <c r="AN320" s="38">
        <f t="shared" si="95"/>
        <v>8.4531282557173126E-3</v>
      </c>
      <c r="AO320" s="38">
        <f t="shared" si="95"/>
        <v>-1.0612409754127359E-2</v>
      </c>
      <c r="AP320" s="38">
        <f t="shared" si="95"/>
        <v>4.5182752932800848E-4</v>
      </c>
      <c r="AQ320" s="38">
        <f t="shared" si="95"/>
        <v>-8.6017655759792477E-3</v>
      </c>
      <c r="AR320" s="38">
        <f t="shared" si="95"/>
        <v>3.4885615104176542E-3</v>
      </c>
      <c r="AS320" s="38">
        <f t="shared" si="95"/>
        <v>-3.1538275538747218E-3</v>
      </c>
      <c r="AT320" s="38">
        <f t="shared" si="95"/>
        <v>9.8840860768012462E-4</v>
      </c>
      <c r="AU320" s="38">
        <f t="shared" si="95"/>
        <v>1.9558132512525087E-2</v>
      </c>
      <c r="AV320" s="38">
        <f t="shared" si="95"/>
        <v>2.0002789849328808E-3</v>
      </c>
    </row>
    <row r="321" spans="1:48" x14ac:dyDescent="0.35">
      <c r="A321" s="2">
        <v>41686</v>
      </c>
      <c r="B321" s="1">
        <v>2.39780771865723E-2</v>
      </c>
      <c r="C321" s="1">
        <v>2.0436788758497748E-3</v>
      </c>
      <c r="D321" s="1">
        <v>-1.576813996144621E-3</v>
      </c>
      <c r="E321" s="1">
        <v>-3.4244228236556258E-3</v>
      </c>
      <c r="F321" s="1">
        <v>6.6541267204779054E-3</v>
      </c>
      <c r="G321" s="1">
        <v>-9.6546538849318075E-4</v>
      </c>
      <c r="H321" s="1">
        <v>-1.701254431071719E-3</v>
      </c>
      <c r="I321" s="1">
        <v>1.8385315932019091E-3</v>
      </c>
      <c r="J321" s="16">
        <f>HLOOKUP($J$2,'Weekly Returns (strats)'!$D$1:$F$751,'Weekly Returns (strats)'!$A320,FALSE)</f>
        <v>-4.6221803672965578E-3</v>
      </c>
      <c r="K321" s="1">
        <f>SUMPRODUCT(B321:J321,'Weekly Analysis'!$C$47:$K$47)</f>
        <v>2.4088771624324896E-2</v>
      </c>
      <c r="L321" s="1">
        <f t="array" ref="L321">SUMPRODUCT(C321:J321,'Weekly Analysis'!$D$48:$K$48)</f>
        <v>2.0557538439768534E-4</v>
      </c>
      <c r="N321" s="16">
        <f t="shared" si="78"/>
        <v>1.3928937265176966</v>
      </c>
      <c r="O321" s="11">
        <f>(N320-MAX(N$3:$N320))/MAX(N$3:$N320)</f>
        <v>-2.8814318301046159E-2</v>
      </c>
      <c r="P321" s="11">
        <f t="shared" si="83"/>
        <v>-3.5666082292143964E-3</v>
      </c>
      <c r="Q321" s="11">
        <f t="shared" si="85"/>
        <v>1.4525621899789565E-2</v>
      </c>
      <c r="S321" s="1">
        <f t="shared" si="79"/>
        <v>1.3201336436542417</v>
      </c>
      <c r="T321" s="11">
        <f>(S320-MAX($S$3:$S320))/MAX(S$3:$S320)</f>
        <v>-2.4083237950618501E-3</v>
      </c>
      <c r="U321" s="38">
        <f t="shared" si="84"/>
        <v>1.3549876648799586E-3</v>
      </c>
      <c r="V321" s="11">
        <f t="shared" si="80"/>
        <v>1.3467750505351539E-3</v>
      </c>
      <c r="W321" s="28"/>
      <c r="X321" s="36">
        <v>44626</v>
      </c>
      <c r="Y321" s="38">
        <f t="shared" si="94"/>
        <v>-2.7230880150851289E-2</v>
      </c>
      <c r="Z321" s="38">
        <f t="shared" si="94"/>
        <v>9.2360664389758984E-3</v>
      </c>
      <c r="AA321" s="38">
        <f t="shared" si="94"/>
        <v>1.5906325336773164E-2</v>
      </c>
      <c r="AB321" s="38">
        <f t="shared" si="94"/>
        <v>3.2902054914818461E-3</v>
      </c>
      <c r="AC321" s="38">
        <f t="shared" si="94"/>
        <v>-1.337612143245159E-3</v>
      </c>
      <c r="AD321" s="38">
        <f t="shared" si="94"/>
        <v>7.2918508043131602E-3</v>
      </c>
      <c r="AE321" s="38">
        <f t="shared" si="94"/>
        <v>1.4806337225605761E-2</v>
      </c>
      <c r="AF321" s="38">
        <f t="shared" si="94"/>
        <v>2.2546595872708019E-3</v>
      </c>
      <c r="AG321" s="38">
        <f t="shared" si="94"/>
        <v>2.422600071591452E-3</v>
      </c>
      <c r="AH321" s="38">
        <f t="shared" si="94"/>
        <v>-2.3728498520700508E-2</v>
      </c>
      <c r="AI321" s="38">
        <f t="shared" si="94"/>
        <v>6.5044230274228822E-3</v>
      </c>
      <c r="AJ321" s="28"/>
      <c r="AK321" s="36">
        <v>43471</v>
      </c>
      <c r="AL321" s="38">
        <f t="shared" si="95"/>
        <v>1.615961000270838E-2</v>
      </c>
      <c r="AM321" s="38">
        <f t="shared" si="95"/>
        <v>-8.3196507469973646E-3</v>
      </c>
      <c r="AN321" s="38">
        <f t="shared" si="95"/>
        <v>-1.3778157163245869E-2</v>
      </c>
      <c r="AO321" s="38">
        <f t="shared" si="95"/>
        <v>-3.2454278249510748E-3</v>
      </c>
      <c r="AP321" s="38">
        <f t="shared" si="95"/>
        <v>8.3389006037158601E-3</v>
      </c>
      <c r="AQ321" s="38">
        <f t="shared" si="95"/>
        <v>1.7865967233057221E-3</v>
      </c>
      <c r="AR321" s="38">
        <f t="shared" si="95"/>
        <v>1.3430168951708449E-2</v>
      </c>
      <c r="AS321" s="38">
        <f t="shared" si="95"/>
        <v>-1.6794495415028979E-5</v>
      </c>
      <c r="AT321" s="38">
        <f t="shared" si="95"/>
        <v>-5.3747576216903736E-3</v>
      </c>
      <c r="AU321" s="38">
        <f t="shared" si="95"/>
        <v>1.4774309328299358E-2</v>
      </c>
      <c r="AV321" s="38">
        <f t="shared" si="95"/>
        <v>-2.5727012524738991E-3</v>
      </c>
    </row>
    <row r="322" spans="1:48" x14ac:dyDescent="0.35">
      <c r="A322" s="2">
        <v>41693</v>
      </c>
      <c r="B322" s="1">
        <v>6.021409455842841E-3</v>
      </c>
      <c r="C322" s="1">
        <v>2.7657961798244202E-4</v>
      </c>
      <c r="D322" s="1">
        <v>-7.6308332235153195E-5</v>
      </c>
      <c r="E322" s="1">
        <v>-6.14565773912501E-4</v>
      </c>
      <c r="F322" s="1">
        <v>3.7804676888074321E-3</v>
      </c>
      <c r="G322" s="1">
        <v>-7.5259345414746548E-4</v>
      </c>
      <c r="H322" s="1">
        <v>1.870720293561057E-3</v>
      </c>
      <c r="I322" s="1">
        <v>3.331716779471305E-3</v>
      </c>
      <c r="J322" s="16">
        <f>HLOOKUP($J$2,'Weekly Returns (strats)'!$D$1:$F$751,'Weekly Returns (strats)'!$A321,FALSE)</f>
        <v>-9.3357848460418058E-4</v>
      </c>
      <c r="K322" s="1">
        <f>SUMPRODUCT(B322:J322,'Weekly Analysis'!$C$47:$K$47)</f>
        <v>6.4773410153809519E-3</v>
      </c>
      <c r="L322" s="1">
        <f t="array" ref="L322">SUMPRODUCT(C322:J322,'Weekly Analysis'!$D$48:$K$48)</f>
        <v>8.4673003914220648E-4</v>
      </c>
      <c r="N322" s="16">
        <f t="shared" si="78"/>
        <v>1.4019159741825364</v>
      </c>
      <c r="O322" s="11">
        <f>(N321-MAX(N$3:$N321))/MAX(N$3:$N321)</f>
        <v>-5.4196482097856368E-3</v>
      </c>
      <c r="P322" s="11">
        <f t="shared" si="83"/>
        <v>2.6514617211064184E-2</v>
      </c>
      <c r="Q322" s="11">
        <f t="shared" si="85"/>
        <v>1.9553674105232233E-2</v>
      </c>
      <c r="S322" s="1">
        <f t="shared" si="79"/>
        <v>1.3212514404660058</v>
      </c>
      <c r="T322" s="11">
        <f>(S321-MAX($S$3:$S321))/MAX(S$3:$S321)</f>
        <v>-2.2032435027540148E-3</v>
      </c>
      <c r="U322" s="38">
        <f t="shared" si="84"/>
        <v>1.5444131176216569E-3</v>
      </c>
      <c r="V322" s="11">
        <f t="shared" si="80"/>
        <v>2.5331469615592628E-3</v>
      </c>
      <c r="W322" s="28"/>
      <c r="X322" s="36">
        <v>44633</v>
      </c>
      <c r="Y322" s="38">
        <f t="shared" si="94"/>
        <v>-2.269099201824409E-2</v>
      </c>
      <c r="Z322" s="38">
        <f t="shared" si="94"/>
        <v>-5.5836520292112954E-3</v>
      </c>
      <c r="AA322" s="38">
        <f t="shared" si="94"/>
        <v>-7.3988343078327801E-3</v>
      </c>
      <c r="AB322" s="38">
        <f t="shared" si="94"/>
        <v>1.444810120673146E-2</v>
      </c>
      <c r="AC322" s="38">
        <f t="shared" si="94"/>
        <v>8.5522375054039815E-3</v>
      </c>
      <c r="AD322" s="38">
        <f t="shared" si="94"/>
        <v>6.2124336419075998E-3</v>
      </c>
      <c r="AE322" s="38">
        <f t="shared" si="94"/>
        <v>-1.5123909061890321E-2</v>
      </c>
      <c r="AF322" s="38">
        <f t="shared" si="94"/>
        <v>8.0940906117568103E-4</v>
      </c>
      <c r="AG322" s="38">
        <f t="shared" si="94"/>
        <v>1.9886871102034801E-2</v>
      </c>
      <c r="AH322" s="38">
        <f t="shared" si="94"/>
        <v>-2.10484962654163E-2</v>
      </c>
      <c r="AI322" s="38">
        <f t="shared" si="94"/>
        <v>3.0503492552516106E-3</v>
      </c>
      <c r="AJ322" s="28"/>
      <c r="AK322" s="36">
        <v>43478</v>
      </c>
      <c r="AL322" s="38">
        <f t="shared" si="95"/>
        <v>2.9273276474768961E-2</v>
      </c>
      <c r="AM322" s="38">
        <f t="shared" si="95"/>
        <v>2.7285014360534099E-3</v>
      </c>
      <c r="AN322" s="38">
        <f t="shared" si="95"/>
        <v>-4.5224323578765269E-3</v>
      </c>
      <c r="AO322" s="38">
        <f t="shared" si="95"/>
        <v>-7.2184793070259046E-3</v>
      </c>
      <c r="AP322" s="38">
        <f t="shared" si="95"/>
        <v>-4.9442921614918697E-3</v>
      </c>
      <c r="AQ322" s="38">
        <f t="shared" si="95"/>
        <v>-5.9952948319041974E-3</v>
      </c>
      <c r="AR322" s="38">
        <f t="shared" si="95"/>
        <v>-6.5290836383735673E-3</v>
      </c>
      <c r="AS322" s="38">
        <f t="shared" si="95"/>
        <v>5.8311976788338882E-4</v>
      </c>
      <c r="AT322" s="38">
        <f t="shared" si="95"/>
        <v>-1.8205175740421129E-3</v>
      </c>
      <c r="AU322" s="38">
        <f t="shared" si="95"/>
        <v>2.7500813763965484E-2</v>
      </c>
      <c r="AV322" s="38">
        <f t="shared" si="95"/>
        <v>-3.2917164629207539E-3</v>
      </c>
    </row>
    <row r="323" spans="1:48" x14ac:dyDescent="0.35">
      <c r="A323" s="2">
        <v>41700</v>
      </c>
      <c r="B323" s="1">
        <v>9.6430946575039034E-3</v>
      </c>
      <c r="C323" s="1">
        <v>3.4985035058909819E-3</v>
      </c>
      <c r="D323" s="1">
        <v>-5.9962723194362251E-5</v>
      </c>
      <c r="E323" s="1">
        <v>-1.3796944345071389E-3</v>
      </c>
      <c r="F323" s="1">
        <v>-7.7164060102097639E-3</v>
      </c>
      <c r="G323" s="1">
        <v>-1.4977619157656721E-3</v>
      </c>
      <c r="H323" s="1">
        <v>1.4251383574446219E-3</v>
      </c>
      <c r="I323" s="1">
        <v>8.5402162632974843E-4</v>
      </c>
      <c r="J323" s="16">
        <f>HLOOKUP($J$2,'Weekly Returns (strats)'!$D$1:$F$751,'Weekly Returns (strats)'!$A322,FALSE)</f>
        <v>-5.6039242294592118E-4</v>
      </c>
      <c r="K323" s="1">
        <f>SUMPRODUCT(B323:J323,'Weekly Analysis'!$C$47:$K$47)</f>
        <v>9.163079099475703E-3</v>
      </c>
      <c r="L323" s="1">
        <f t="array" ref="L323">SUMPRODUCT(C323:J323,'Weekly Analysis'!$D$48:$K$48)</f>
        <v>-8.9145746490951455E-4</v>
      </c>
      <c r="N323" s="16">
        <f t="shared" si="78"/>
        <v>1.4147618411447895</v>
      </c>
      <c r="O323" s="11">
        <f>(N322-MAX(N$3:$N322))/MAX(N$3:$N322)</f>
        <v>0</v>
      </c>
      <c r="P323" s="11">
        <f t="shared" si="83"/>
        <v>4.7077896772971028E-2</v>
      </c>
      <c r="Q323" s="11">
        <f t="shared" si="85"/>
        <v>2.4545288567027868E-2</v>
      </c>
      <c r="S323" s="1">
        <f t="shared" si="79"/>
        <v>1.32007360100638</v>
      </c>
      <c r="T323" s="11">
        <f>(S322-MAX($S$3:$S322))/MAX(S$3:$S322)</f>
        <v>-1.3583790160692404E-3</v>
      </c>
      <c r="U323" s="38">
        <f t="shared" si="84"/>
        <v>-2.2486255438646241E-3</v>
      </c>
      <c r="V323" s="11">
        <f t="shared" si="80"/>
        <v>1.297478987683176E-3</v>
      </c>
      <c r="W323" s="28"/>
      <c r="X323" s="36">
        <v>44661</v>
      </c>
      <c r="Y323" s="38">
        <f t="shared" ref="Y323:AI329" si="96">VLOOKUP($X323,$A$3:$L$751,Y$1,FALSE)</f>
        <v>-1.4426336198714579E-2</v>
      </c>
      <c r="Z323" s="38">
        <f t="shared" si="96"/>
        <v>-2.8750521936421469E-3</v>
      </c>
      <c r="AA323" s="38">
        <f t="shared" si="96"/>
        <v>-2.640345248342169E-3</v>
      </c>
      <c r="AB323" s="38">
        <f t="shared" si="96"/>
        <v>3.3985107914518138E-3</v>
      </c>
      <c r="AC323" s="38">
        <f t="shared" si="96"/>
        <v>-4.7449241274178152E-3</v>
      </c>
      <c r="AD323" s="38">
        <f t="shared" si="96"/>
        <v>1.051441492368577E-2</v>
      </c>
      <c r="AE323" s="38">
        <f t="shared" si="96"/>
        <v>7.470243882741201E-4</v>
      </c>
      <c r="AF323" s="38">
        <f t="shared" si="96"/>
        <v>-8.9145841124905773E-4</v>
      </c>
      <c r="AG323" s="38">
        <f t="shared" si="96"/>
        <v>2.779362867411983E-3</v>
      </c>
      <c r="AH323" s="38">
        <f t="shared" si="96"/>
        <v>-1.414345181770109E-2</v>
      </c>
      <c r="AI323" s="38">
        <f t="shared" si="96"/>
        <v>5.2535670759648221E-4</v>
      </c>
      <c r="AJ323" s="28"/>
      <c r="AK323" s="36">
        <v>43485</v>
      </c>
      <c r="AL323" s="38">
        <f t="shared" ref="AL323:AV332" si="97">VLOOKUP($AK323,$A$3:$L$751,AL$1,FALSE)</f>
        <v>2.1794484484916499E-2</v>
      </c>
      <c r="AM323" s="38">
        <f t="shared" si="97"/>
        <v>3.9751071401492588E-3</v>
      </c>
      <c r="AN323" s="38">
        <f t="shared" si="97"/>
        <v>-7.5501848688647177E-4</v>
      </c>
      <c r="AO323" s="38">
        <f t="shared" si="97"/>
        <v>-1.1262260083951261E-2</v>
      </c>
      <c r="AP323" s="38">
        <f t="shared" si="97"/>
        <v>4.8450897982364686E-3</v>
      </c>
      <c r="AQ323" s="38">
        <f t="shared" si="97"/>
        <v>-7.4725148877690106E-3</v>
      </c>
      <c r="AR323" s="38">
        <f t="shared" si="97"/>
        <v>3.1934570748273221E-3</v>
      </c>
      <c r="AS323" s="38">
        <f t="shared" si="97"/>
        <v>-8.3264127240134655E-5</v>
      </c>
      <c r="AT323" s="38">
        <f t="shared" si="97"/>
        <v>-7.7612106186372154E-3</v>
      </c>
      <c r="AU323" s="38">
        <f t="shared" si="97"/>
        <v>2.0715726307239991E-2</v>
      </c>
      <c r="AV323" s="38">
        <f t="shared" si="97"/>
        <v>-2.0034080442563637E-3</v>
      </c>
    </row>
    <row r="324" spans="1:48" x14ac:dyDescent="0.35">
      <c r="A324" s="2">
        <v>41707</v>
      </c>
      <c r="B324" s="1">
        <v>3.6776814139860559E-3</v>
      </c>
      <c r="C324" s="1">
        <v>3.791292751952779E-3</v>
      </c>
      <c r="D324" s="1">
        <v>-1.6594456301513569E-3</v>
      </c>
      <c r="E324" s="1">
        <v>-7.6362024549581076E-4</v>
      </c>
      <c r="F324" s="1">
        <v>2.1195695353360641E-3</v>
      </c>
      <c r="G324" s="1">
        <v>1.5342944816827411E-3</v>
      </c>
      <c r="H324" s="1">
        <v>5.9219748217025359E-3</v>
      </c>
      <c r="I324" s="1">
        <v>2.459848200947246E-3</v>
      </c>
      <c r="J324" s="16">
        <f>HLOOKUP($J$2,'Weekly Returns (strats)'!$D$1:$F$751,'Weekly Returns (strats)'!$A323,FALSE)</f>
        <v>7.4653187716093861E-3</v>
      </c>
      <c r="K324" s="1">
        <f>SUMPRODUCT(B324:J324,'Weekly Analysis'!$C$47:$K$47)</f>
        <v>4.6223145507525284E-3</v>
      </c>
      <c r="L324" s="1">
        <f t="array" ref="L324">SUMPRODUCT(C324:J324,'Weekly Analysis'!$D$48:$K$48)</f>
        <v>1.7543186825663072E-3</v>
      </c>
      <c r="N324" s="16">
        <f t="shared" ref="N324:N387" si="98">+(K324+1)*N323</f>
        <v>1.4213013153889624</v>
      </c>
      <c r="O324" s="11">
        <f>(N323-MAX(N$3:$N323))/MAX(N$3:$N323)</f>
        <v>0</v>
      </c>
      <c r="P324" s="11">
        <f t="shared" si="83"/>
        <v>4.4974710183840694E-2</v>
      </c>
      <c r="Q324" s="11">
        <f t="shared" si="85"/>
        <v>3.8867469446700387E-2</v>
      </c>
      <c r="S324" s="1">
        <f t="shared" ref="S324:S387" si="99">+(L324+1)*S323</f>
        <v>1.3223894307869881</v>
      </c>
      <c r="T324" s="11">
        <f>(S323-MAX($S$3:$S323))/MAX(S$3:$S323)</f>
        <v>-2.2486255438646475E-3</v>
      </c>
      <c r="U324" s="38">
        <f t="shared" si="84"/>
        <v>1.9146833053260703E-3</v>
      </c>
      <c r="V324" s="11">
        <f t="shared" si="80"/>
        <v>1.507987754577611E-3</v>
      </c>
      <c r="W324" s="28"/>
      <c r="X324" s="36">
        <v>44668</v>
      </c>
      <c r="Y324" s="38">
        <f t="shared" si="96"/>
        <v>-1.6646031090934099E-2</v>
      </c>
      <c r="Z324" s="38">
        <f t="shared" si="96"/>
        <v>-8.0673032049745075E-3</v>
      </c>
      <c r="AA324" s="38">
        <f t="shared" si="96"/>
        <v>-1.719303587579879E-3</v>
      </c>
      <c r="AB324" s="38">
        <f t="shared" si="96"/>
        <v>7.6442709129611597E-3</v>
      </c>
      <c r="AC324" s="38">
        <f t="shared" si="96"/>
        <v>-7.0099526862178792E-3</v>
      </c>
      <c r="AD324" s="38">
        <f t="shared" si="96"/>
        <v>-2.2204244625368959E-3</v>
      </c>
      <c r="AE324" s="38">
        <f t="shared" si="96"/>
        <v>4.4349115672261963E-3</v>
      </c>
      <c r="AF324" s="38">
        <f t="shared" si="96"/>
        <v>7.9183126700552739E-4</v>
      </c>
      <c r="AG324" s="38">
        <f t="shared" si="96"/>
        <v>8.8428986111077634E-4</v>
      </c>
      <c r="AH324" s="38">
        <f t="shared" si="96"/>
        <v>-1.7373710693693752E-2</v>
      </c>
      <c r="AI324" s="38">
        <f t="shared" si="96"/>
        <v>-1.3514049765536433E-3</v>
      </c>
      <c r="AJ324" s="28"/>
      <c r="AK324" s="36">
        <v>43492</v>
      </c>
      <c r="AL324" s="38">
        <f t="shared" si="97"/>
        <v>2.2385538097651199E-3</v>
      </c>
      <c r="AM324" s="38">
        <f t="shared" si="97"/>
        <v>-2.4945338422294179E-3</v>
      </c>
      <c r="AN324" s="38">
        <f t="shared" si="97"/>
        <v>-1.173236425778712E-3</v>
      </c>
      <c r="AO324" s="38">
        <f t="shared" si="97"/>
        <v>9.0748834346854323E-4</v>
      </c>
      <c r="AP324" s="38">
        <f t="shared" si="97"/>
        <v>3.886035382626741E-3</v>
      </c>
      <c r="AQ324" s="38">
        <f t="shared" si="97"/>
        <v>-5.1922577667518066E-4</v>
      </c>
      <c r="AR324" s="38">
        <f t="shared" si="97"/>
        <v>6.542017465375638E-3</v>
      </c>
      <c r="AS324" s="38">
        <f t="shared" si="97"/>
        <v>2.2114061473734741E-3</v>
      </c>
      <c r="AT324" s="38">
        <f t="shared" si="97"/>
        <v>2.646293505134123E-3</v>
      </c>
      <c r="AU324" s="38">
        <f t="shared" si="97"/>
        <v>2.6603442590921768E-3</v>
      </c>
      <c r="AV324" s="38">
        <f t="shared" si="97"/>
        <v>7.833251201788201E-4</v>
      </c>
    </row>
    <row r="325" spans="1:48" x14ac:dyDescent="0.35">
      <c r="A325" s="2">
        <v>41714</v>
      </c>
      <c r="B325" s="1">
        <v>-2.3954060705496331E-2</v>
      </c>
      <c r="C325" s="1">
        <v>-1.5338387457725089E-3</v>
      </c>
      <c r="D325" s="1">
        <v>1.080311275003742E-3</v>
      </c>
      <c r="E325" s="1">
        <v>2.707855423581762E-3</v>
      </c>
      <c r="F325" s="1">
        <v>-3.5309645865250539E-3</v>
      </c>
      <c r="G325" s="1">
        <v>-4.6043904317688567E-3</v>
      </c>
      <c r="H325" s="1">
        <v>-8.9772667598564393E-4</v>
      </c>
      <c r="I325" s="1">
        <v>2.7235171297770311E-3</v>
      </c>
      <c r="J325" s="16">
        <f>HLOOKUP($J$2,'Weekly Returns (strats)'!$D$1:$F$751,'Weekly Returns (strats)'!$A324,FALSE)</f>
        <v>1.8285150728791779E-3</v>
      </c>
      <c r="K325" s="1">
        <f>SUMPRODUCT(B325:J325,'Weekly Analysis'!$C$47:$K$47)</f>
        <v>-2.4123107340074005E-2</v>
      </c>
      <c r="L325" s="1">
        <f t="array" ref="L325">SUMPRODUCT(C325:J325,'Weekly Analysis'!$D$48:$K$48)</f>
        <v>-3.1394374992996726E-4</v>
      </c>
      <c r="N325" s="16">
        <f t="shared" si="98"/>
        <v>1.387015111195246</v>
      </c>
      <c r="O325" s="11">
        <f>(N324-MAX(N$3:$N324))/MAX(N$3:$N324)</f>
        <v>0</v>
      </c>
      <c r="P325" s="11">
        <f t="shared" si="83"/>
        <v>-4.2204334835704849E-3</v>
      </c>
      <c r="Q325" s="11">
        <f t="shared" si="85"/>
        <v>2.8668383051077662E-2</v>
      </c>
      <c r="S325" s="1">
        <f t="shared" si="99"/>
        <v>1.321974274890219</v>
      </c>
      <c r="T325" s="11">
        <f>(S324-MAX($S$3:$S324))/MAX(S$3:$S324)</f>
        <v>-4.9825166710004091E-4</v>
      </c>
      <c r="U325" s="38">
        <f t="shared" si="84"/>
        <v>1.3942764392265161E-3</v>
      </c>
      <c r="V325" s="11">
        <f t="shared" ref="V325:V388" si="100">S325/S312-1</f>
        <v>5.0861272941493674E-4</v>
      </c>
      <c r="W325" s="28"/>
      <c r="X325" s="36">
        <v>44675</v>
      </c>
      <c r="Y325" s="38">
        <f t="shared" si="96"/>
        <v>-2.6636821488528199E-2</v>
      </c>
      <c r="Z325" s="38">
        <f t="shared" si="96"/>
        <v>-3.5340961013046179E-3</v>
      </c>
      <c r="AA325" s="38">
        <f t="shared" si="96"/>
        <v>1.138619513994632E-3</v>
      </c>
      <c r="AB325" s="38">
        <f t="shared" si="96"/>
        <v>7.8313745171041393E-3</v>
      </c>
      <c r="AC325" s="38">
        <f t="shared" si="96"/>
        <v>3.1137517367508479E-3</v>
      </c>
      <c r="AD325" s="38">
        <f t="shared" si="96"/>
        <v>6.5467154292024876E-3</v>
      </c>
      <c r="AE325" s="38">
        <f t="shared" si="96"/>
        <v>-1.184175288247402E-2</v>
      </c>
      <c r="AF325" s="38">
        <f t="shared" si="96"/>
        <v>3.975868599926047E-4</v>
      </c>
      <c r="AG325" s="38">
        <f t="shared" si="96"/>
        <v>-1.869600255122172E-3</v>
      </c>
      <c r="AH325" s="38">
        <f t="shared" si="96"/>
        <v>-2.5722716220369802E-2</v>
      </c>
      <c r="AI325" s="38">
        <f t="shared" si="96"/>
        <v>1.697624069437023E-3</v>
      </c>
      <c r="AJ325" s="28"/>
      <c r="AK325" s="36">
        <v>43499</v>
      </c>
      <c r="AL325" s="38">
        <f t="shared" si="97"/>
        <v>1.4539171477938369E-2</v>
      </c>
      <c r="AM325" s="38">
        <f t="shared" si="97"/>
        <v>-4.6482395453665282E-3</v>
      </c>
      <c r="AN325" s="38">
        <f t="shared" si="97"/>
        <v>-1.4676709297850039E-3</v>
      </c>
      <c r="AO325" s="38">
        <f t="shared" si="97"/>
        <v>-4.8042852974279349E-3</v>
      </c>
      <c r="AP325" s="38">
        <f t="shared" si="97"/>
        <v>3.266338327880891E-3</v>
      </c>
      <c r="AQ325" s="38">
        <f t="shared" si="97"/>
        <v>1.09671274784251E-3</v>
      </c>
      <c r="AR325" s="38">
        <f t="shared" si="97"/>
        <v>-9.9460305555110207E-4</v>
      </c>
      <c r="AS325" s="38">
        <f t="shared" si="97"/>
        <v>-2.018471992222048E-3</v>
      </c>
      <c r="AT325" s="38">
        <f t="shared" si="97"/>
        <v>-5.375618690691697E-4</v>
      </c>
      <c r="AU325" s="38">
        <f t="shared" si="97"/>
        <v>1.3811481776404006E-2</v>
      </c>
      <c r="AV325" s="38">
        <f t="shared" si="97"/>
        <v>-1.3514237314209605E-3</v>
      </c>
    </row>
    <row r="326" spans="1:48" x14ac:dyDescent="0.35">
      <c r="A326" s="2">
        <v>41721</v>
      </c>
      <c r="B326" s="1">
        <v>7.6763601725780006E-3</v>
      </c>
      <c r="C326" s="1">
        <v>-3.7827753083932159E-3</v>
      </c>
      <c r="D326" s="1">
        <v>-3.0617766207553521E-3</v>
      </c>
      <c r="E326" s="1">
        <v>-3.2489618015350001E-3</v>
      </c>
      <c r="F326" s="1">
        <v>6.7568354862124983E-3</v>
      </c>
      <c r="G326" s="1">
        <v>5.7864101042930383E-3</v>
      </c>
      <c r="H326" s="1">
        <v>7.3146618611397152E-4</v>
      </c>
      <c r="I326" s="1">
        <v>5.9025031284607454E-3</v>
      </c>
      <c r="J326" s="16">
        <f>HLOOKUP($J$2,'Weekly Returns (strats)'!$D$1:$F$751,'Weekly Returns (strats)'!$A325,FALSE)</f>
        <v>-1.9366986185953561E-3</v>
      </c>
      <c r="K326" s="1">
        <f>SUMPRODUCT(B326:J326,'Weekly Analysis'!$C$47:$K$47)</f>
        <v>8.1995377164491307E-3</v>
      </c>
      <c r="L326" s="1">
        <f t="array" ref="L326">SUMPRODUCT(C326:J326,'Weekly Analysis'!$D$48:$K$48)</f>
        <v>9.7161543861781275E-4</v>
      </c>
      <c r="N326" s="16">
        <f t="shared" si="98"/>
        <v>1.3983879939127764</v>
      </c>
      <c r="O326" s="11">
        <f>(N325-MAX(N$3:$N325))/MAX(N$3:$N325)</f>
        <v>-2.4123107340074074E-2</v>
      </c>
      <c r="P326" s="11">
        <f t="shared" si="83"/>
        <v>-2.5165418860551014E-3</v>
      </c>
      <c r="Q326" s="11">
        <f t="shared" si="85"/>
        <v>1.4834444197615371E-2</v>
      </c>
      <c r="S326" s="1">
        <f t="shared" si="99"/>
        <v>1.323258725505158</v>
      </c>
      <c r="T326" s="11">
        <f>(S325-MAX($S$3:$S325))/MAX(S$3:$S325)</f>
        <v>-8.1203899403329183E-4</v>
      </c>
      <c r="U326" s="38">
        <f t="shared" si="84"/>
        <v>1.5192301614022075E-3</v>
      </c>
      <c r="V326" s="11">
        <f t="shared" si="100"/>
        <v>1.0713693538155766E-3</v>
      </c>
      <c r="W326" s="28"/>
      <c r="X326" s="36">
        <v>44682</v>
      </c>
      <c r="Y326" s="38">
        <f t="shared" si="96"/>
        <v>-2.6330918707600182E-2</v>
      </c>
      <c r="Z326" s="38">
        <f t="shared" si="96"/>
        <v>-4.3981958039339686E-3</v>
      </c>
      <c r="AA326" s="38">
        <f t="shared" si="96"/>
        <v>1.1730279810054143E-2</v>
      </c>
      <c r="AB326" s="38">
        <f t="shared" si="96"/>
        <v>1.116360941263661E-2</v>
      </c>
      <c r="AC326" s="38">
        <f t="shared" si="96"/>
        <v>1.1923332655170499E-2</v>
      </c>
      <c r="AD326" s="38">
        <f t="shared" si="96"/>
        <v>-2.887870088692845E-3</v>
      </c>
      <c r="AE326" s="38">
        <f t="shared" si="96"/>
        <v>1.137921750495252E-2</v>
      </c>
      <c r="AF326" s="38">
        <f t="shared" si="96"/>
        <v>1.401579557238941E-3</v>
      </c>
      <c r="AG326" s="38">
        <f t="shared" si="96"/>
        <v>6.4837823530996541E-3</v>
      </c>
      <c r="AH326" s="38">
        <f t="shared" si="96"/>
        <v>-2.3411534011617496E-2</v>
      </c>
      <c r="AI326" s="38">
        <f t="shared" si="96"/>
        <v>5.4217144353964101E-3</v>
      </c>
      <c r="AJ326" s="28"/>
      <c r="AK326" s="36">
        <v>43513</v>
      </c>
      <c r="AL326" s="38">
        <f t="shared" si="97"/>
        <v>2.0002505533052162E-2</v>
      </c>
      <c r="AM326" s="38">
        <f t="shared" si="97"/>
        <v>7.0074206197259237E-3</v>
      </c>
      <c r="AN326" s="38">
        <f t="shared" si="97"/>
        <v>-5.8958329836589218E-4</v>
      </c>
      <c r="AO326" s="38">
        <f t="shared" si="97"/>
        <v>-5.0593928728551729E-3</v>
      </c>
      <c r="AP326" s="38">
        <f t="shared" si="97"/>
        <v>2.4992190381553111E-4</v>
      </c>
      <c r="AQ326" s="38">
        <f t="shared" si="97"/>
        <v>-3.638702740067945E-3</v>
      </c>
      <c r="AR326" s="38">
        <f t="shared" si="97"/>
        <v>3.915226349022749E-4</v>
      </c>
      <c r="AS326" s="38">
        <f t="shared" si="97"/>
        <v>5.7276526859384447E-5</v>
      </c>
      <c r="AT326" s="38">
        <f t="shared" si="97"/>
        <v>4.2184996557184107E-3</v>
      </c>
      <c r="AU326" s="38">
        <f t="shared" si="97"/>
        <v>2.0009172825444864E-2</v>
      </c>
      <c r="AV326" s="38">
        <f t="shared" si="97"/>
        <v>1.2382114443590094E-5</v>
      </c>
    </row>
    <row r="327" spans="1:48" x14ac:dyDescent="0.35">
      <c r="A327" s="2">
        <v>41728</v>
      </c>
      <c r="B327" s="1">
        <v>9.8420818505338126E-3</v>
      </c>
      <c r="C327" s="1">
        <v>-3.6349311511807429E-3</v>
      </c>
      <c r="D327" s="1">
        <v>-3.962223579330737E-4</v>
      </c>
      <c r="E327" s="1">
        <v>-1.3524682170718011E-4</v>
      </c>
      <c r="F327" s="1">
        <v>4.5856466117844778E-3</v>
      </c>
      <c r="G327" s="1">
        <v>3.2911608822023819E-3</v>
      </c>
      <c r="H327" s="1">
        <v>3.5702472724508111E-4</v>
      </c>
      <c r="I327" s="1">
        <v>3.6301228379953532E-3</v>
      </c>
      <c r="J327" s="16">
        <f>HLOOKUP($J$2,'Weekly Returns (strats)'!$D$1:$F$751,'Weekly Returns (strats)'!$A326,FALSE)</f>
        <v>-6.6341340584596953E-4</v>
      </c>
      <c r="K327" s="1">
        <f>SUMPRODUCT(B327:J327,'Weekly Analysis'!$C$47:$K$47)</f>
        <v>1.0380468303654291E-2</v>
      </c>
      <c r="L327" s="1">
        <f t="array" ref="L327">SUMPRODUCT(C327:J327,'Weekly Analysis'!$D$48:$K$48)</f>
        <v>9.9986055579517593E-4</v>
      </c>
      <c r="N327" s="16">
        <f t="shared" si="98"/>
        <v>1.4129039161597987</v>
      </c>
      <c r="O327" s="11">
        <f>(N326-MAX(N$3:$N326))/MAX(N$3:$N326)</f>
        <v>-1.6121367952097808E-2</v>
      </c>
      <c r="P327" s="11">
        <f t="shared" si="83"/>
        <v>-1.3132422227951634E-3</v>
      </c>
      <c r="Q327" s="11">
        <f t="shared" si="85"/>
        <v>8.8684062732984348E-3</v>
      </c>
      <c r="S327" s="1">
        <f t="shared" si="99"/>
        <v>1.3245817997099025</v>
      </c>
      <c r="T327" s="11">
        <f>(S326-MAX($S$3:$S326))/MAX(S$3:$S326)</f>
        <v>0</v>
      </c>
      <c r="U327" s="38">
        <f t="shared" si="84"/>
        <v>3.4151116271741166E-3</v>
      </c>
      <c r="V327" s="11">
        <f t="shared" si="100"/>
        <v>2.2806928975274143E-3</v>
      </c>
      <c r="W327" s="28"/>
      <c r="X327" s="36">
        <v>44689</v>
      </c>
      <c r="Y327" s="38">
        <f t="shared" si="96"/>
        <v>-1.476145488899383E-2</v>
      </c>
      <c r="Z327" s="38">
        <f t="shared" si="96"/>
        <v>-3.7212298942505E-3</v>
      </c>
      <c r="AA327" s="38">
        <f t="shared" si="96"/>
        <v>-2.8035035606648879E-3</v>
      </c>
      <c r="AB327" s="38">
        <f t="shared" si="96"/>
        <v>8.4749644967696547E-4</v>
      </c>
      <c r="AC327" s="38">
        <f t="shared" si="96"/>
        <v>-4.8071390320332582E-3</v>
      </c>
      <c r="AD327" s="38">
        <f t="shared" si="96"/>
        <v>2.3633957269806331E-3</v>
      </c>
      <c r="AE327" s="38">
        <f t="shared" si="96"/>
        <v>1.9459512824626431E-2</v>
      </c>
      <c r="AF327" s="38">
        <f t="shared" si="96"/>
        <v>-4.9474213915940198E-3</v>
      </c>
      <c r="AG327" s="38">
        <f t="shared" si="96"/>
        <v>-6.0103492918663903E-3</v>
      </c>
      <c r="AH327" s="38">
        <f t="shared" si="96"/>
        <v>-1.5677575968365203E-2</v>
      </c>
      <c r="AI327" s="38">
        <f t="shared" si="96"/>
        <v>-1.7013677188325539E-3</v>
      </c>
      <c r="AJ327" s="28"/>
      <c r="AK327" s="36">
        <v>43520</v>
      </c>
      <c r="AL327" s="38">
        <f t="shared" si="97"/>
        <v>1.2281994595922271E-2</v>
      </c>
      <c r="AM327" s="38">
        <f t="shared" si="97"/>
        <v>-5.0418085051338046E-3</v>
      </c>
      <c r="AN327" s="38">
        <f t="shared" si="97"/>
        <v>-2.7235917449702768E-4</v>
      </c>
      <c r="AO327" s="38">
        <f t="shared" si="97"/>
        <v>-6.0010738763782712E-4</v>
      </c>
      <c r="AP327" s="38">
        <f t="shared" si="97"/>
        <v>-1.9771359704970879E-4</v>
      </c>
      <c r="AQ327" s="38">
        <f t="shared" si="97"/>
        <v>-1.5321018703204901E-3</v>
      </c>
      <c r="AR327" s="38">
        <f t="shared" si="97"/>
        <v>1.3073762448894131E-3</v>
      </c>
      <c r="AS327" s="38">
        <f t="shared" si="97"/>
        <v>1.426790061502814E-3</v>
      </c>
      <c r="AT327" s="38">
        <f t="shared" si="97"/>
        <v>1.093817549222553E-4</v>
      </c>
      <c r="AU327" s="38">
        <f t="shared" si="97"/>
        <v>1.18278518783779E-2</v>
      </c>
      <c r="AV327" s="38">
        <f t="shared" si="97"/>
        <v>-8.4340790401097449E-4</v>
      </c>
    </row>
    <row r="328" spans="1:48" x14ac:dyDescent="0.35">
      <c r="A328" s="2">
        <v>41735</v>
      </c>
      <c r="B328" s="1">
        <v>1.002147458840374E-2</v>
      </c>
      <c r="C328" s="1">
        <v>-1.835196015003038E-3</v>
      </c>
      <c r="D328" s="1">
        <v>-3.4482391597434597E-4</v>
      </c>
      <c r="E328" s="1">
        <v>-1.298910161550926E-3</v>
      </c>
      <c r="F328" s="1">
        <v>-7.9308721174147553E-3</v>
      </c>
      <c r="G328" s="1">
        <v>1.789289822349049E-3</v>
      </c>
      <c r="H328" s="1">
        <v>-1.9826239139947299E-3</v>
      </c>
      <c r="I328" s="1">
        <v>7.451156455622332E-4</v>
      </c>
      <c r="J328" s="16">
        <f>HLOOKUP($J$2,'Weekly Returns (strats)'!$D$1:$F$751,'Weekly Returns (strats)'!$A327,FALSE)</f>
        <v>1.203903084993518E-3</v>
      </c>
      <c r="K328" s="1">
        <f>SUMPRODUCT(B328:J328,'Weekly Analysis'!$C$47:$K$47)</f>
        <v>9.3402971147862543E-3</v>
      </c>
      <c r="L328" s="1">
        <f t="array" ref="L328">SUMPRODUCT(C328:J328,'Weekly Analysis'!$D$48:$K$48)</f>
        <v>-1.2650438795753273E-3</v>
      </c>
      <c r="N328" s="16">
        <f t="shared" si="98"/>
        <v>1.4261008585313764</v>
      </c>
      <c r="O328" s="11">
        <f>(N327-MAX(N$3:$N327))/MAX(N$3:$N327)</f>
        <v>-5.9082469974817619E-3</v>
      </c>
      <c r="P328" s="11">
        <f t="shared" ref="P328:P391" si="101">N328/N324-1</f>
        <v>3.3768653349204314E-3</v>
      </c>
      <c r="Q328" s="11">
        <f t="shared" si="85"/>
        <v>2.4404940498632177E-2</v>
      </c>
      <c r="S328" s="1">
        <f t="shared" si="99"/>
        <v>1.3229061456111826</v>
      </c>
      <c r="T328" s="11">
        <f>(S327-MAX($S$3:$S327))/MAX(S$3:$S327)</f>
        <v>0</v>
      </c>
      <c r="U328" s="38">
        <f t="shared" ref="U328:U391" si="102">S328/S324-1</f>
        <v>3.9074331068045254E-4</v>
      </c>
      <c r="V328" s="11">
        <f t="shared" si="100"/>
        <v>6.5838341944957079E-4</v>
      </c>
      <c r="W328" s="28"/>
      <c r="X328" s="36">
        <v>44696</v>
      </c>
      <c r="Y328" s="38">
        <f t="shared" si="96"/>
        <v>-2.1874625434496031E-2</v>
      </c>
      <c r="Z328" s="38">
        <f t="shared" si="96"/>
        <v>-1.6955170730996061E-2</v>
      </c>
      <c r="AA328" s="38">
        <f t="shared" si="96"/>
        <v>-1.0394020117252656E-2</v>
      </c>
      <c r="AB328" s="38">
        <f t="shared" si="96"/>
        <v>1.0825037189609921E-2</v>
      </c>
      <c r="AC328" s="38">
        <f t="shared" si="96"/>
        <v>-6.8899598298714278E-3</v>
      </c>
      <c r="AD328" s="38">
        <f t="shared" si="96"/>
        <v>4.8099594454400476E-3</v>
      </c>
      <c r="AE328" s="38">
        <f t="shared" si="96"/>
        <v>1.4522357319369791E-2</v>
      </c>
      <c r="AF328" s="38">
        <f t="shared" si="96"/>
        <v>-3.027646649728921E-3</v>
      </c>
      <c r="AG328" s="38">
        <f t="shared" si="96"/>
        <v>2.1190528528836068E-3</v>
      </c>
      <c r="AH328" s="38">
        <f t="shared" si="96"/>
        <v>-2.3377716970328956E-2</v>
      </c>
      <c r="AI328" s="38">
        <f t="shared" si="96"/>
        <v>-2.7914557094040017E-3</v>
      </c>
      <c r="AJ328" s="28"/>
      <c r="AK328" s="36">
        <v>43527</v>
      </c>
      <c r="AL328" s="38">
        <f t="shared" si="97"/>
        <v>3.6803364879074429E-3</v>
      </c>
      <c r="AM328" s="38">
        <f t="shared" si="97"/>
        <v>-7.0144800637583771E-4</v>
      </c>
      <c r="AN328" s="38">
        <f t="shared" si="97"/>
        <v>-1.7948902347092449E-4</v>
      </c>
      <c r="AO328" s="38">
        <f t="shared" si="97"/>
        <v>-8.427617301898227E-4</v>
      </c>
      <c r="AP328" s="38">
        <f t="shared" si="97"/>
        <v>8.2554519990890255E-3</v>
      </c>
      <c r="AQ328" s="38">
        <f t="shared" si="97"/>
        <v>-2.0169851380044119E-3</v>
      </c>
      <c r="AR328" s="38">
        <f t="shared" si="97"/>
        <v>-2.5888753610947562E-4</v>
      </c>
      <c r="AS328" s="38">
        <f t="shared" si="97"/>
        <v>2.7742186744439401E-3</v>
      </c>
      <c r="AT328" s="38">
        <f t="shared" si="97"/>
        <v>1.935795585668032E-4</v>
      </c>
      <c r="AU328" s="38">
        <f t="shared" si="97"/>
        <v>4.2400428275136169E-3</v>
      </c>
      <c r="AV328" s="38">
        <f t="shared" si="97"/>
        <v>1.0394546306971815E-3</v>
      </c>
    </row>
    <row r="329" spans="1:48" x14ac:dyDescent="0.35">
      <c r="A329" s="2">
        <v>41742</v>
      </c>
      <c r="B329" s="1">
        <v>-1.8317614348797969E-2</v>
      </c>
      <c r="C329" s="1">
        <v>-2.7133736915013751E-3</v>
      </c>
      <c r="D329" s="1">
        <v>2.0305234882955769E-4</v>
      </c>
      <c r="E329" s="1">
        <v>6.719636908844917E-3</v>
      </c>
      <c r="F329" s="1">
        <v>-5.1715603645974603E-3</v>
      </c>
      <c r="G329" s="1">
        <v>-2.4920263661494251E-3</v>
      </c>
      <c r="H329" s="1">
        <v>-5.3233863250357061E-4</v>
      </c>
      <c r="I329" s="1">
        <v>-1.44858948175719E-3</v>
      </c>
      <c r="J329" s="16">
        <f>HLOOKUP($J$2,'Weekly Returns (strats)'!$D$1:$F$751,'Weekly Returns (strats)'!$A328,FALSE)</f>
        <v>1.840987168161945E-3</v>
      </c>
      <c r="K329" s="1">
        <f>SUMPRODUCT(B329:J329,'Weekly Analysis'!$C$47:$K$47)</f>
        <v>-1.8630282705195546E-2</v>
      </c>
      <c r="L329" s="1">
        <f t="array" ref="L329">SUMPRODUCT(C329:J329,'Weekly Analysis'!$D$48:$K$48)</f>
        <v>-5.80669804738358E-4</v>
      </c>
      <c r="N329" s="16">
        <f t="shared" si="98"/>
        <v>1.3995321963708147</v>
      </c>
      <c r="O329" s="11">
        <f>(N328-MAX(N$3:$N328))/MAX(N$3:$N328)</f>
        <v>0</v>
      </c>
      <c r="P329" s="11">
        <f t="shared" si="101"/>
        <v>9.024476427500705E-3</v>
      </c>
      <c r="Q329" s="11">
        <f t="shared" si="85"/>
        <v>2.4660099787827683E-3</v>
      </c>
      <c r="S329" s="1">
        <f t="shared" si="99"/>
        <v>1.3221379739579233</v>
      </c>
      <c r="T329" s="11">
        <f>(S328-MAX($S$3:$S328))/MAX(S$3:$S328)</f>
        <v>-1.265043879575375E-3</v>
      </c>
      <c r="U329" s="38">
        <f t="shared" si="102"/>
        <v>1.2382923844556082E-4</v>
      </c>
      <c r="V329" s="11">
        <f t="shared" si="100"/>
        <v>2.363845339324433E-3</v>
      </c>
      <c r="W329" s="28"/>
      <c r="X329" s="36">
        <v>44703</v>
      </c>
      <c r="Y329" s="38">
        <f t="shared" si="96"/>
        <v>-1.1028735984314751E-2</v>
      </c>
      <c r="Z329" s="38">
        <f t="shared" si="96"/>
        <v>-1.115960034479513E-2</v>
      </c>
      <c r="AA329" s="38">
        <f t="shared" si="96"/>
        <v>-4.3193569653161012E-3</v>
      </c>
      <c r="AB329" s="38">
        <f t="shared" si="96"/>
        <v>1.4297681579424021E-2</v>
      </c>
      <c r="AC329" s="38">
        <f t="shared" si="96"/>
        <v>-1.9442789409207881E-2</v>
      </c>
      <c r="AD329" s="38">
        <f t="shared" si="96"/>
        <v>-1.578579108145628E-3</v>
      </c>
      <c r="AE329" s="38">
        <f t="shared" si="96"/>
        <v>2.441598677814127E-3</v>
      </c>
      <c r="AF329" s="38">
        <f t="shared" si="96"/>
        <v>1.3552622934399411E-3</v>
      </c>
      <c r="AG329" s="38">
        <f t="shared" si="96"/>
        <v>-4.9987709830783267E-3</v>
      </c>
      <c r="AH329" s="38">
        <f t="shared" si="96"/>
        <v>-1.2860751908777479E-2</v>
      </c>
      <c r="AI329" s="38">
        <f t="shared" si="96"/>
        <v>-3.4023152882879195E-3</v>
      </c>
      <c r="AJ329" s="28"/>
      <c r="AK329" s="36">
        <v>43541</v>
      </c>
      <c r="AL329" s="38">
        <f t="shared" si="97"/>
        <v>2.8228129372068089E-2</v>
      </c>
      <c r="AM329" s="38">
        <f t="shared" si="97"/>
        <v>2.4270990462715861E-4</v>
      </c>
      <c r="AN329" s="38">
        <f t="shared" si="97"/>
        <v>-4.6952935509083082E-3</v>
      </c>
      <c r="AO329" s="38">
        <f t="shared" si="97"/>
        <v>-4.6249579549276776E-3</v>
      </c>
      <c r="AP329" s="38">
        <f t="shared" si="97"/>
        <v>-4.5684354110457123E-3</v>
      </c>
      <c r="AQ329" s="38">
        <f t="shared" si="97"/>
        <v>-1.1591738954053191E-4</v>
      </c>
      <c r="AR329" s="38">
        <f t="shared" si="97"/>
        <v>-3.878274243851787E-3</v>
      </c>
      <c r="AS329" s="38">
        <f t="shared" si="97"/>
        <v>-6.007230684956788E-5</v>
      </c>
      <c r="AT329" s="38">
        <f t="shared" si="97"/>
        <v>1.733673911809674E-3</v>
      </c>
      <c r="AU329" s="38">
        <f t="shared" si="97"/>
        <v>2.7066704625804256E-2</v>
      </c>
      <c r="AV329" s="38">
        <f t="shared" si="97"/>
        <v>-2.1569316716328326E-3</v>
      </c>
    </row>
    <row r="330" spans="1:48" x14ac:dyDescent="0.35">
      <c r="A330" s="2">
        <v>41749</v>
      </c>
      <c r="B330" s="1">
        <v>1.6771255622813449E-2</v>
      </c>
      <c r="C330" s="1">
        <v>1.1766579939467281E-3</v>
      </c>
      <c r="D330" s="1">
        <v>-1.6568791135281309E-3</v>
      </c>
      <c r="E330" s="1">
        <v>-7.5580005899846814E-3</v>
      </c>
      <c r="F330" s="1">
        <v>7.3441868072610886E-3</v>
      </c>
      <c r="G330" s="1">
        <v>-2.4470933306047771E-3</v>
      </c>
      <c r="H330" s="1">
        <v>-1.0865492224342299E-3</v>
      </c>
      <c r="I330" s="1">
        <v>2.9259623630253362E-3</v>
      </c>
      <c r="J330" s="16">
        <f>HLOOKUP($J$2,'Weekly Returns (strats)'!$D$1:$F$751,'Weekly Returns (strats)'!$A329,FALSE)</f>
        <v>1.3693046434799521E-3</v>
      </c>
      <c r="K330" s="1">
        <f>SUMPRODUCT(B330:J330,'Weekly Analysis'!$C$47:$K$47)</f>
        <v>1.6754611728033827E-2</v>
      </c>
      <c r="L330" s="1">
        <f t="array" ref="L330">SUMPRODUCT(C330:J330,'Weekly Analysis'!$D$48:$K$48)</f>
        <v>-3.0910090305007247E-5</v>
      </c>
      <c r="N330" s="16">
        <f t="shared" si="98"/>
        <v>1.4229808149218899</v>
      </c>
      <c r="O330" s="11">
        <f>(N329-MAX(N$3:$N329))/MAX(N$3:$N329)</f>
        <v>-1.863028270519556E-2</v>
      </c>
      <c r="P330" s="11">
        <f t="shared" si="101"/>
        <v>1.758655045392743E-2</v>
      </c>
      <c r="Q330" s="11">
        <f t="shared" si="85"/>
        <v>1.7956770745324313E-2</v>
      </c>
      <c r="S330" s="1">
        <f t="shared" si="99"/>
        <v>1.3220971065537526</v>
      </c>
      <c r="T330" s="11">
        <f>(S329-MAX($S$3:$S329))/MAX(S$3:$S329)</f>
        <v>-1.8449791115312285E-3</v>
      </c>
      <c r="U330" s="38">
        <f t="shared" si="102"/>
        <v>-8.7784718816952267E-4</v>
      </c>
      <c r="V330" s="11">
        <f t="shared" si="100"/>
        <v>2.84432427634429E-3</v>
      </c>
      <c r="W330" s="28"/>
      <c r="Y330" s="28"/>
      <c r="AJ330" s="28"/>
      <c r="AK330" s="36">
        <v>43555</v>
      </c>
      <c r="AL330" s="38">
        <f t="shared" si="97"/>
        <v>6.4373365520016268E-3</v>
      </c>
      <c r="AM330" s="38">
        <f t="shared" si="97"/>
        <v>-3.5807075815758038E-3</v>
      </c>
      <c r="AN330" s="38">
        <f t="shared" si="97"/>
        <v>-2.3201088628154731E-3</v>
      </c>
      <c r="AO330" s="38">
        <f t="shared" si="97"/>
        <v>-2.182508303020803E-3</v>
      </c>
      <c r="AP330" s="38">
        <f t="shared" si="97"/>
        <v>1.417604536276248E-2</v>
      </c>
      <c r="AQ330" s="38">
        <f t="shared" si="97"/>
        <v>-3.0663015389360559E-3</v>
      </c>
      <c r="AR330" s="38">
        <f t="shared" si="97"/>
        <v>5.0556657479483569E-4</v>
      </c>
      <c r="AS330" s="38">
        <f t="shared" si="97"/>
        <v>3.630181147879163E-3</v>
      </c>
      <c r="AT330" s="38">
        <f t="shared" si="97"/>
        <v>-1.3522031879420471E-3</v>
      </c>
      <c r="AU330" s="38">
        <f t="shared" si="97"/>
        <v>6.8624798641798834E-3</v>
      </c>
      <c r="AV330" s="38">
        <f t="shared" si="97"/>
        <v>7.8955186547390347E-4</v>
      </c>
    </row>
    <row r="331" spans="1:48" x14ac:dyDescent="0.35">
      <c r="A331" s="2">
        <v>41756</v>
      </c>
      <c r="B331" s="1">
        <v>-7.646512644056136E-4</v>
      </c>
      <c r="C331" s="1">
        <v>-1.124360652470235E-4</v>
      </c>
      <c r="D331" s="1">
        <v>-2.056463696931133E-5</v>
      </c>
      <c r="E331" s="1">
        <v>-6.5243028341499532E-4</v>
      </c>
      <c r="F331" s="1">
        <v>3.7898932490399669E-3</v>
      </c>
      <c r="G331" s="1">
        <v>-1.076969101243441E-3</v>
      </c>
      <c r="H331" s="1">
        <v>-1.4233344039183971E-3</v>
      </c>
      <c r="I331" s="1">
        <v>1.805780360221831E-3</v>
      </c>
      <c r="J331" s="16">
        <f>HLOOKUP($J$2,'Weekly Returns (strats)'!$D$1:$F$751,'Weekly Returns (strats)'!$A330,FALSE)</f>
        <v>-2.471578006021713E-3</v>
      </c>
      <c r="K331" s="1">
        <f>SUMPRODUCT(B331:J331,'Weekly Analysis'!$C$47:$K$47)</f>
        <v>-6.0030435985528713E-4</v>
      </c>
      <c r="L331" s="1">
        <f t="array" ref="L331">SUMPRODUCT(C331:J331,'Weekly Analysis'!$D$48:$K$48)</f>
        <v>3.0521567987917754E-4</v>
      </c>
      <c r="N331" s="16">
        <f t="shared" si="98"/>
        <v>1.4221265933347018</v>
      </c>
      <c r="O331" s="11">
        <f>(N330-MAX(N$3:$N330))/MAX(N$3:$N330)</f>
        <v>-2.18781413027095E-3</v>
      </c>
      <c r="P331" s="11">
        <f t="shared" si="101"/>
        <v>6.5274623910518415E-3</v>
      </c>
      <c r="Q331" s="11">
        <f t="shared" si="85"/>
        <v>4.131329014485452E-2</v>
      </c>
      <c r="S331" s="1">
        <f t="shared" si="99"/>
        <v>1.3225006313209955</v>
      </c>
      <c r="T331" s="11">
        <f>(S330-MAX($S$3:$S330))/MAX(S$3:$S330)</f>
        <v>-1.875832173365313E-3</v>
      </c>
      <c r="U331" s="38">
        <f t="shared" si="102"/>
        <v>-1.5711890268783613E-3</v>
      </c>
      <c r="V331" s="11">
        <f t="shared" si="100"/>
        <v>2.4913336532703667E-3</v>
      </c>
      <c r="W331" s="28"/>
      <c r="Y331" s="28"/>
      <c r="AJ331" s="28"/>
      <c r="AK331" s="36">
        <v>43562</v>
      </c>
      <c r="AL331" s="38">
        <f t="shared" si="97"/>
        <v>2.1027383569858001E-2</v>
      </c>
      <c r="AM331" s="38">
        <f t="shared" si="97"/>
        <v>3.8912247799389732E-3</v>
      </c>
      <c r="AN331" s="38">
        <f t="shared" si="97"/>
        <v>-3.0092216589522319E-4</v>
      </c>
      <c r="AO331" s="38">
        <f t="shared" si="97"/>
        <v>-3.2333734863373431E-3</v>
      </c>
      <c r="AP331" s="38">
        <f t="shared" si="97"/>
        <v>-9.2976857640929885E-3</v>
      </c>
      <c r="AQ331" s="38">
        <f t="shared" si="97"/>
        <v>-3.8688461166469512E-4</v>
      </c>
      <c r="AR331" s="38">
        <f t="shared" si="97"/>
        <v>-1.5676448005791379E-3</v>
      </c>
      <c r="AS331" s="38">
        <f t="shared" si="97"/>
        <v>2.4964046358966208E-4</v>
      </c>
      <c r="AT331" s="38">
        <f t="shared" si="97"/>
        <v>5.1353794519641838E-3</v>
      </c>
      <c r="AU331" s="38">
        <f t="shared" si="97"/>
        <v>2.0490656431388914E-2</v>
      </c>
      <c r="AV331" s="38">
        <f t="shared" si="97"/>
        <v>-9.9677897144258743E-4</v>
      </c>
    </row>
    <row r="332" spans="1:48" x14ac:dyDescent="0.35">
      <c r="A332" s="2">
        <v>41763</v>
      </c>
      <c r="B332" s="1">
        <v>1.147854605083376E-2</v>
      </c>
      <c r="C332" s="1">
        <v>-3.3851304617185112E-3</v>
      </c>
      <c r="D332" s="1">
        <v>-4.2176298934137879E-4</v>
      </c>
      <c r="E332" s="1">
        <v>-2.9227385696374291E-3</v>
      </c>
      <c r="F332" s="1">
        <v>-1.449891703958628E-3</v>
      </c>
      <c r="G332" s="1">
        <v>5.3307549478476268E-3</v>
      </c>
      <c r="H332" s="1">
        <v>2.5630153121314342E-4</v>
      </c>
      <c r="I332" s="1">
        <v>6.4016018371073624E-3</v>
      </c>
      <c r="J332" s="16">
        <f>HLOOKUP($J$2,'Weekly Returns (strats)'!$D$1:$F$751,'Weekly Returns (strats)'!$A331,FALSE)</f>
        <v>2.7721797532527241E-3</v>
      </c>
      <c r="K332" s="1">
        <f>SUMPRODUCT(B332:J332,'Weekly Analysis'!$C$47:$K$47)</f>
        <v>1.1855281248710171E-2</v>
      </c>
      <c r="L332" s="1">
        <f t="array" ref="L332">SUMPRODUCT(C332:J332,'Weekly Analysis'!$D$48:$K$48)</f>
        <v>6.9965108177047789E-4</v>
      </c>
      <c r="N332" s="16">
        <f t="shared" si="98"/>
        <v>1.4389863040699549</v>
      </c>
      <c r="O332" s="11">
        <f>(N331-MAX(N$3:$N331))/MAX(N$3:$N331)</f>
        <v>-2.7868051357652994E-3</v>
      </c>
      <c r="P332" s="11">
        <f t="shared" si="101"/>
        <v>9.0354377542751774E-3</v>
      </c>
      <c r="Q332" s="11">
        <f t="shared" si="85"/>
        <v>6.5006638524736315E-2</v>
      </c>
      <c r="S332" s="1">
        <f t="shared" si="99"/>
        <v>1.3234259203183414</v>
      </c>
      <c r="T332" s="11">
        <f>(S331-MAX($S$3:$S331))/MAX(S$3:$S331)</f>
        <v>-1.5711890268783988E-3</v>
      </c>
      <c r="U332" s="38">
        <f t="shared" si="102"/>
        <v>3.9290369077438214E-4</v>
      </c>
      <c r="V332" s="11">
        <f t="shared" si="100"/>
        <v>2.8515832892495041E-4</v>
      </c>
      <c r="W332" s="28"/>
      <c r="Y332" s="28"/>
      <c r="AJ332" s="28"/>
      <c r="AK332" s="36">
        <v>43569</v>
      </c>
      <c r="AL332" s="38">
        <f t="shared" si="97"/>
        <v>4.7766336478602964E-3</v>
      </c>
      <c r="AM332" s="38">
        <f t="shared" si="97"/>
        <v>-8.5935607352605192E-4</v>
      </c>
      <c r="AN332" s="38">
        <f t="shared" si="97"/>
        <v>-2.8965895919919049E-4</v>
      </c>
      <c r="AO332" s="38">
        <f t="shared" si="97"/>
        <v>-1.272102785905171E-3</v>
      </c>
      <c r="AP332" s="38">
        <f t="shared" si="97"/>
        <v>6.6268191724091498E-4</v>
      </c>
      <c r="AQ332" s="38">
        <f t="shared" si="97"/>
        <v>3.8316400580551409E-3</v>
      </c>
      <c r="AR332" s="38">
        <f t="shared" si="97"/>
        <v>1.035853478525528E-3</v>
      </c>
      <c r="AS332" s="38">
        <f t="shared" si="97"/>
        <v>4.0641575759381432E-4</v>
      </c>
      <c r="AT332" s="38">
        <f t="shared" si="97"/>
        <v>-2.926394112415132E-3</v>
      </c>
      <c r="AU332" s="38">
        <f t="shared" si="97"/>
        <v>4.8691699161590267E-3</v>
      </c>
      <c r="AV332" s="38">
        <f t="shared" si="97"/>
        <v>1.7185306969763923E-4</v>
      </c>
    </row>
    <row r="333" spans="1:48" x14ac:dyDescent="0.35">
      <c r="A333" s="2">
        <v>41770</v>
      </c>
      <c r="B333" s="1">
        <v>-1.6752229127262601E-3</v>
      </c>
      <c r="C333" s="1">
        <v>-3.0198166821187029E-3</v>
      </c>
      <c r="D333" s="1">
        <v>-1.4079707642866701E-4</v>
      </c>
      <c r="E333" s="1">
        <v>-8.0956090465855723E-4</v>
      </c>
      <c r="F333" s="1">
        <v>-8.5122269135770364E-3</v>
      </c>
      <c r="G333" s="1">
        <v>7.660096006523176E-5</v>
      </c>
      <c r="H333" s="1">
        <v>1.5838892960611251E-3</v>
      </c>
      <c r="I333" s="1">
        <v>1.696862704890556E-3</v>
      </c>
      <c r="J333" s="16">
        <f>HLOOKUP($J$2,'Weekly Returns (strats)'!$D$1:$F$751,'Weekly Returns (strats)'!$A332,FALSE)</f>
        <v>-1.4604814211826021E-3</v>
      </c>
      <c r="K333" s="1">
        <f>SUMPRODUCT(B333:J333,'Weekly Analysis'!$C$47:$K$47)</f>
        <v>-2.527407956380903E-3</v>
      </c>
      <c r="L333" s="1">
        <f t="array" ref="L333">SUMPRODUCT(C333:J333,'Weekly Analysis'!$D$48:$K$48)</f>
        <v>-1.5826293667871947E-3</v>
      </c>
      <c r="N333" s="16">
        <f t="shared" si="98"/>
        <v>1.4353493986359251</v>
      </c>
      <c r="O333" s="11">
        <f>(N332-MAX(N$3:$N332))/MAX(N$3:$N332)</f>
        <v>0</v>
      </c>
      <c r="P333" s="11">
        <f t="shared" si="101"/>
        <v>2.5592267443356853E-2</v>
      </c>
      <c r="Q333" s="11">
        <f t="shared" si="85"/>
        <v>5.5303196874656235E-2</v>
      </c>
      <c r="S333" s="1">
        <f t="shared" si="99"/>
        <v>1.3213314275920782</v>
      </c>
      <c r="T333" s="11">
        <f>(S332-MAX($S$3:$S332))/MAX(S$3:$S332)</f>
        <v>-8.7263722921022545E-4</v>
      </c>
      <c r="U333" s="38">
        <f t="shared" si="102"/>
        <v>-6.100319193091952E-4</v>
      </c>
      <c r="V333" s="11">
        <f t="shared" si="100"/>
        <v>1.113082119408082E-3</v>
      </c>
      <c r="W333" s="28"/>
      <c r="Y333" s="28"/>
      <c r="AJ333" s="28"/>
      <c r="AK333" s="36">
        <v>43576</v>
      </c>
      <c r="AL333" s="38">
        <f t="shared" ref="AL333:AV342" si="103">VLOOKUP($AK333,$A$3:$L$751,AL$1,FALSE)</f>
        <v>9.7416514047465874E-4</v>
      </c>
      <c r="AM333" s="38">
        <f t="shared" si="103"/>
        <v>-1.0917056906215581E-3</v>
      </c>
      <c r="AN333" s="38">
        <f t="shared" si="103"/>
        <v>-3.6749687550907677E-5</v>
      </c>
      <c r="AO333" s="38">
        <f t="shared" si="103"/>
        <v>-3.2904513225495702E-4</v>
      </c>
      <c r="AP333" s="38">
        <f t="shared" si="103"/>
        <v>-1.4393367366856509E-2</v>
      </c>
      <c r="AQ333" s="38">
        <f t="shared" si="103"/>
        <v>-2.2458697202782929E-3</v>
      </c>
      <c r="AR333" s="38">
        <f t="shared" si="103"/>
        <v>1.3159722476063779E-4</v>
      </c>
      <c r="AS333" s="38">
        <f t="shared" si="103"/>
        <v>2.7020893811093849E-3</v>
      </c>
      <c r="AT333" s="38">
        <f t="shared" si="103"/>
        <v>2.8906784173752249E-3</v>
      </c>
      <c r="AU333" s="38">
        <f t="shared" si="103"/>
        <v>-9.703463825324864E-5</v>
      </c>
      <c r="AV333" s="38">
        <f t="shared" si="103"/>
        <v>-1.9893710176375422E-3</v>
      </c>
    </row>
    <row r="334" spans="1:48" x14ac:dyDescent="0.35">
      <c r="A334" s="2">
        <v>41777</v>
      </c>
      <c r="B334" s="1">
        <v>3.9514994045686258E-3</v>
      </c>
      <c r="C334" s="1">
        <v>-1.479782708963318E-3</v>
      </c>
      <c r="D334" s="1">
        <v>-1.7877177990444079E-4</v>
      </c>
      <c r="E334" s="1">
        <v>-1.0299008638190439E-3</v>
      </c>
      <c r="F334" s="1">
        <v>5.3066350575300416E-4</v>
      </c>
      <c r="G334" s="1">
        <v>-2.6723176824028361E-3</v>
      </c>
      <c r="H334" s="1">
        <v>4.6964989450115619E-4</v>
      </c>
      <c r="I334" s="1">
        <v>-2.2069815300862489E-4</v>
      </c>
      <c r="J334" s="16">
        <f>HLOOKUP($J$2,'Weekly Returns (strats)'!$D$1:$F$751,'Weekly Returns (strats)'!$A333,FALSE)</f>
        <v>-3.5338814708507638E-4</v>
      </c>
      <c r="K334" s="1">
        <f>SUMPRODUCT(B334:J334,'Weekly Analysis'!$C$47:$K$47)</f>
        <v>3.55497769478104E-3</v>
      </c>
      <c r="L334" s="1">
        <f t="array" ref="L334">SUMPRODUCT(C334:J334,'Weekly Analysis'!$D$48:$K$48)</f>
        <v>-7.3639746103408826E-4</v>
      </c>
      <c r="N334" s="16">
        <f t="shared" si="98"/>
        <v>1.4404520337322932</v>
      </c>
      <c r="O334" s="11">
        <f>(N333-MAX(N$3:$N333))/MAX(N$3:$N333)</f>
        <v>-2.5274079563810219E-3</v>
      </c>
      <c r="P334" s="11">
        <f t="shared" si="101"/>
        <v>1.227790187133504E-2</v>
      </c>
      <c r="Q334" s="11">
        <f t="shared" si="85"/>
        <v>3.4143528906181997E-2</v>
      </c>
      <c r="S334" s="1">
        <f t="shared" si="99"/>
        <v>1.320358402483615</v>
      </c>
      <c r="T334" s="11">
        <f>(S333-MAX($S$3:$S333))/MAX(S$3:$S333)</f>
        <v>-2.4538855346919104E-3</v>
      </c>
      <c r="U334" s="38">
        <f t="shared" si="102"/>
        <v>-1.3151107142724827E-3</v>
      </c>
      <c r="V334" s="11">
        <f t="shared" si="100"/>
        <v>1.7025460297426243E-4</v>
      </c>
      <c r="W334" s="28"/>
      <c r="Y334" s="28"/>
      <c r="AJ334" s="28"/>
      <c r="AK334" s="36">
        <v>43583</v>
      </c>
      <c r="AL334" s="38">
        <f t="shared" si="103"/>
        <v>4.3600124571785406E-3</v>
      </c>
      <c r="AM334" s="38">
        <f t="shared" si="103"/>
        <v>3.9911940130881174E-3</v>
      </c>
      <c r="AN334" s="38">
        <f t="shared" si="103"/>
        <v>-9.9032177325097934E-5</v>
      </c>
      <c r="AO334" s="38">
        <f t="shared" si="103"/>
        <v>-1.412174430086677E-3</v>
      </c>
      <c r="AP334" s="38">
        <f t="shared" si="103"/>
        <v>1.3573890498482461E-3</v>
      </c>
      <c r="AQ334" s="38">
        <f t="shared" si="103"/>
        <v>-1.024025967752973E-3</v>
      </c>
      <c r="AR334" s="38">
        <f t="shared" si="103"/>
        <v>8.6932709247200535E-4</v>
      </c>
      <c r="AS334" s="38">
        <f t="shared" si="103"/>
        <v>1.0006015413697169E-3</v>
      </c>
      <c r="AT334" s="38">
        <f t="shared" si="103"/>
        <v>4.0524606369518601E-4</v>
      </c>
      <c r="AU334" s="38">
        <f t="shared" si="103"/>
        <v>4.6837931333151284E-3</v>
      </c>
      <c r="AV334" s="38">
        <f t="shared" si="103"/>
        <v>6.0130696996795027E-4</v>
      </c>
    </row>
    <row r="335" spans="1:48" x14ac:dyDescent="0.35">
      <c r="A335" s="2">
        <v>41784</v>
      </c>
      <c r="B335" s="1">
        <v>9.2737369925055546E-3</v>
      </c>
      <c r="C335" s="1">
        <v>-9.0244408375184104E-4</v>
      </c>
      <c r="D335" s="1">
        <v>-1.056268334121979E-4</v>
      </c>
      <c r="E335" s="1">
        <v>-3.4869423681144211E-3</v>
      </c>
      <c r="F335" s="1">
        <v>1.6704912925199159E-3</v>
      </c>
      <c r="G335" s="1">
        <v>-1.2885388310989181E-3</v>
      </c>
      <c r="H335" s="1">
        <v>-1.394499966782647E-3</v>
      </c>
      <c r="I335" s="1">
        <v>4.3893083371826508E-4</v>
      </c>
      <c r="J335" s="16">
        <f>HLOOKUP($J$2,'Weekly Returns (strats)'!$D$1:$F$751,'Weekly Returns (strats)'!$A334,FALSE)</f>
        <v>-6.343901970742305E-4</v>
      </c>
      <c r="K335" s="1">
        <f>SUMPRODUCT(B335:J335,'Weekly Analysis'!$C$47:$K$47)</f>
        <v>8.9378633933728611E-3</v>
      </c>
      <c r="L335" s="1">
        <f t="array" ref="L335">SUMPRODUCT(C335:J335,'Weekly Analysis'!$D$48:$K$48)</f>
        <v>-6.2376525553214631E-4</v>
      </c>
      <c r="N335" s="16">
        <f t="shared" si="98"/>
        <v>1.4533265972344984</v>
      </c>
      <c r="O335" s="11">
        <f>(N334-MAX(N$3:$N334))/MAX(N$3:$N334)</f>
        <v>0</v>
      </c>
      <c r="P335" s="11">
        <f t="shared" si="101"/>
        <v>2.1938977898329437E-2</v>
      </c>
      <c r="Q335" s="11">
        <f t="shared" si="85"/>
        <v>3.6671686462478537E-2</v>
      </c>
      <c r="S335" s="1">
        <f t="shared" si="99"/>
        <v>1.3195348087872958</v>
      </c>
      <c r="T335" s="11">
        <f>(S334-MAX($S$3:$S334))/MAX(S$3:$S334)</f>
        <v>-3.1884759606484667E-3</v>
      </c>
      <c r="U335" s="38">
        <f t="shared" si="102"/>
        <v>-2.2425868566408047E-3</v>
      </c>
      <c r="V335" s="11">
        <f t="shared" si="100"/>
        <v>-1.299246779329577E-3</v>
      </c>
      <c r="W335" s="28"/>
      <c r="Y335" s="28"/>
      <c r="AJ335" s="28"/>
      <c r="AK335" s="36">
        <v>43590</v>
      </c>
      <c r="AL335" s="38">
        <f t="shared" si="103"/>
        <v>2.6356589147287219E-3</v>
      </c>
      <c r="AM335" s="38">
        <f t="shared" si="103"/>
        <v>2.0087132447565989E-4</v>
      </c>
      <c r="AN335" s="38">
        <f t="shared" si="103"/>
        <v>-5.5045696615418915E-4</v>
      </c>
      <c r="AO335" s="38">
        <f t="shared" si="103"/>
        <v>-5.1037767948280965E-4</v>
      </c>
      <c r="AP335" s="38">
        <f t="shared" si="103"/>
        <v>-1.875766137503099E-3</v>
      </c>
      <c r="AQ335" s="38">
        <f t="shared" si="103"/>
        <v>1.8277292639763409E-3</v>
      </c>
      <c r="AR335" s="38">
        <f t="shared" si="103"/>
        <v>3.2866405645592961E-4</v>
      </c>
      <c r="AS335" s="38">
        <f t="shared" si="103"/>
        <v>2.2810205637555652E-3</v>
      </c>
      <c r="AT335" s="38">
        <f t="shared" si="103"/>
        <v>3.4959371528486832E-4</v>
      </c>
      <c r="AU335" s="38">
        <f t="shared" si="103"/>
        <v>2.7504565300583632E-3</v>
      </c>
      <c r="AV335" s="38">
        <f t="shared" si="103"/>
        <v>2.1319557132647683E-4</v>
      </c>
    </row>
    <row r="336" spans="1:48" x14ac:dyDescent="0.35">
      <c r="A336" s="2">
        <v>41791</v>
      </c>
      <c r="B336" s="1">
        <v>7.8529835995513331E-3</v>
      </c>
      <c r="C336" s="1">
        <v>4.7817087866575134E-3</v>
      </c>
      <c r="D336" s="1">
        <v>-2.5153331287330889E-5</v>
      </c>
      <c r="E336" s="1">
        <v>-2.4620211402562871E-3</v>
      </c>
      <c r="F336" s="1">
        <v>4.7835552568421206E-3</v>
      </c>
      <c r="G336" s="1">
        <v>1.401278239174131E-3</v>
      </c>
      <c r="H336" s="1">
        <v>-3.4832730716627403E-4</v>
      </c>
      <c r="I336" s="1">
        <v>1.7287182268570509E-3</v>
      </c>
      <c r="J336" s="16">
        <f>HLOOKUP($J$2,'Weekly Returns (strats)'!$D$1:$F$751,'Weekly Returns (strats)'!$A335,FALSE)</f>
        <v>-3.1290639824651518E-3</v>
      </c>
      <c r="K336" s="1">
        <f>SUMPRODUCT(B336:J336,'Weekly Analysis'!$C$47:$K$47)</f>
        <v>8.5106900524083498E-3</v>
      </c>
      <c r="L336" s="1">
        <f t="array" ref="L336">SUMPRODUCT(C336:J336,'Weekly Analysis'!$D$48:$K$48)</f>
        <v>1.2214548410201744E-3</v>
      </c>
      <c r="N336" s="16">
        <f t="shared" si="98"/>
        <v>1.4656954094484824</v>
      </c>
      <c r="O336" s="11">
        <f>(N335-MAX(N$3:$N335))/MAX(N$3:$N335)</f>
        <v>0</v>
      </c>
      <c r="P336" s="11">
        <f t="shared" si="101"/>
        <v>1.8561056003788767E-2</v>
      </c>
      <c r="Q336" s="11">
        <f t="shared" si="85"/>
        <v>3.6001514051636319E-2</v>
      </c>
      <c r="S336" s="1">
        <f t="shared" si="99"/>
        <v>1.3211465609673836</v>
      </c>
      <c r="T336" s="11">
        <f>(S335-MAX($S$3:$S335))/MAX(S$3:$S335)</f>
        <v>-3.8102523556582816E-3</v>
      </c>
      <c r="U336" s="38">
        <f t="shared" si="102"/>
        <v>-1.722317294805209E-3</v>
      </c>
      <c r="V336" s="11">
        <f t="shared" si="100"/>
        <v>8.1280313475362576E-4</v>
      </c>
      <c r="W336" s="28"/>
      <c r="Y336" s="28"/>
      <c r="AJ336" s="28"/>
      <c r="AK336" s="36">
        <v>43625</v>
      </c>
      <c r="AL336" s="38">
        <f t="shared" si="103"/>
        <v>3.6257502260955483E-2</v>
      </c>
      <c r="AM336" s="38">
        <f t="shared" si="103"/>
        <v>1.224395891285646E-2</v>
      </c>
      <c r="AN336" s="38">
        <f t="shared" si="103"/>
        <v>-3.036576992982154E-3</v>
      </c>
      <c r="AO336" s="38">
        <f t="shared" si="103"/>
        <v>-6.6287082948146558E-3</v>
      </c>
      <c r="AP336" s="38">
        <f t="shared" si="103"/>
        <v>-1.471469346961877E-2</v>
      </c>
      <c r="AQ336" s="38">
        <f t="shared" si="103"/>
        <v>7.8060844950682551E-3</v>
      </c>
      <c r="AR336" s="38">
        <f t="shared" si="103"/>
        <v>-5.6542458973618537E-4</v>
      </c>
      <c r="AS336" s="38">
        <f t="shared" si="103"/>
        <v>1.867702982679464E-3</v>
      </c>
      <c r="AT336" s="38">
        <f t="shared" si="103"/>
        <v>2.002300994352169E-3</v>
      </c>
      <c r="AU336" s="38">
        <f t="shared" si="103"/>
        <v>3.6075842086700498E-2</v>
      </c>
      <c r="AV336" s="38">
        <f t="shared" si="103"/>
        <v>-3.3736889504498615E-4</v>
      </c>
    </row>
    <row r="337" spans="1:48" x14ac:dyDescent="0.35">
      <c r="A337" s="2">
        <v>41798</v>
      </c>
      <c r="B337" s="1">
        <v>1.229725431994066E-2</v>
      </c>
      <c r="C337" s="1">
        <v>-1.1524590408387161E-3</v>
      </c>
      <c r="D337" s="1">
        <v>-9.3755182954180505E-5</v>
      </c>
      <c r="E337" s="1">
        <v>-2.563629681602841E-3</v>
      </c>
      <c r="F337" s="1">
        <v>3.7942987149440451E-3</v>
      </c>
      <c r="G337" s="1">
        <v>1.32252559726953E-3</v>
      </c>
      <c r="H337" s="1">
        <v>-2.2244210415287569E-3</v>
      </c>
      <c r="I337" s="1">
        <v>3.1058882225662998E-3</v>
      </c>
      <c r="J337" s="16">
        <f>HLOOKUP($J$2,'Weekly Returns (strats)'!$D$1:$F$751,'Weekly Returns (strats)'!$A336,FALSE)</f>
        <v>-1.280206537186968E-3</v>
      </c>
      <c r="K337" s="1">
        <f>SUMPRODUCT(B337:J337,'Weekly Analysis'!$C$47:$K$47)</f>
        <v>1.2542886727992192E-2</v>
      </c>
      <c r="L337" s="1">
        <f t="array" ref="L337">SUMPRODUCT(C337:J337,'Weekly Analysis'!$D$48:$K$48)</f>
        <v>4.5617447209570275E-4</v>
      </c>
      <c r="N337" s="16">
        <f t="shared" si="98"/>
        <v>1.4840794609469328</v>
      </c>
      <c r="O337" s="11">
        <f>(N336-MAX(N$3:$N336))/MAX(N$3:$N336)</f>
        <v>0</v>
      </c>
      <c r="P337" s="11">
        <f t="shared" si="101"/>
        <v>3.3949965323647247E-2</v>
      </c>
      <c r="Q337" s="11">
        <f t="shared" ref="Q337:Q400" si="104">N337/N324-1</f>
        <v>4.4169483893561345E-2</v>
      </c>
      <c r="S337" s="1">
        <f t="shared" si="99"/>
        <v>1.321749234302394</v>
      </c>
      <c r="T337" s="11">
        <f>(S336-MAX($S$3:$S336))/MAX(S$3:$S336)</f>
        <v>-2.5934515658234893E-3</v>
      </c>
      <c r="U337" s="38">
        <f t="shared" si="102"/>
        <v>3.1620129635245853E-4</v>
      </c>
      <c r="V337" s="11">
        <f t="shared" si="100"/>
        <v>-4.8412099317307611E-4</v>
      </c>
      <c r="W337" s="28"/>
      <c r="Y337" s="28"/>
      <c r="AJ337" s="28"/>
      <c r="AK337" s="36">
        <v>43632</v>
      </c>
      <c r="AL337" s="38">
        <f t="shared" si="103"/>
        <v>3.014915899714365E-3</v>
      </c>
      <c r="AM337" s="38">
        <f t="shared" si="103"/>
        <v>-2.055274861107903E-3</v>
      </c>
      <c r="AN337" s="38">
        <f t="shared" si="103"/>
        <v>-1.8008856354795319E-4</v>
      </c>
      <c r="AO337" s="38">
        <f t="shared" si="103"/>
        <v>-1.046943242986043E-3</v>
      </c>
      <c r="AP337" s="38">
        <f t="shared" si="103"/>
        <v>2.357184937157386E-3</v>
      </c>
      <c r="AQ337" s="38">
        <f t="shared" si="103"/>
        <v>2.0897840236968608E-3</v>
      </c>
      <c r="AR337" s="38">
        <f t="shared" si="103"/>
        <v>-8.4944463210601118E-4</v>
      </c>
      <c r="AS337" s="38">
        <f t="shared" si="103"/>
        <v>3.485615111214146E-3</v>
      </c>
      <c r="AT337" s="38">
        <f t="shared" si="103"/>
        <v>-2.3777447411776901E-5</v>
      </c>
      <c r="AU337" s="38">
        <f t="shared" si="103"/>
        <v>3.3519163136995276E-3</v>
      </c>
      <c r="AV337" s="38">
        <f t="shared" si="103"/>
        <v>6.2585791168673051E-4</v>
      </c>
    </row>
    <row r="338" spans="1:48" x14ac:dyDescent="0.35">
      <c r="A338" s="2">
        <v>41805</v>
      </c>
      <c r="B338" s="1">
        <v>-2.827521206409056E-3</v>
      </c>
      <c r="C338" s="1">
        <v>9.394527501118688E-4</v>
      </c>
      <c r="D338" s="1">
        <v>1.326538691392987E-5</v>
      </c>
      <c r="E338" s="1">
        <v>6.7095013716444996E-4</v>
      </c>
      <c r="F338" s="1">
        <v>-4.5834926540625816E-3</v>
      </c>
      <c r="G338" s="1">
        <v>-4.5162114950370041E-4</v>
      </c>
      <c r="H338" s="1">
        <v>-9.7720218143249049E-4</v>
      </c>
      <c r="I338" s="1">
        <v>2.3998692831266322E-3</v>
      </c>
      <c r="J338" s="16">
        <f>HLOOKUP($J$2,'Weekly Returns (strats)'!$D$1:$F$751,'Weekly Returns (strats)'!$A337,FALSE)</f>
        <v>-2.604961127219418E-3</v>
      </c>
      <c r="K338" s="1">
        <f>SUMPRODUCT(B338:J338,'Weekly Analysis'!$C$47:$K$47)</f>
        <v>-3.0240628224466521E-3</v>
      </c>
      <c r="L338" s="1">
        <f t="array" ref="L338">SUMPRODUCT(C338:J338,'Weekly Analysis'!$D$48:$K$48)</f>
        <v>-3.650058583555358E-4</v>
      </c>
      <c r="N338" s="16">
        <f t="shared" si="98"/>
        <v>1.4795915114235265</v>
      </c>
      <c r="O338" s="11">
        <f>(N337-MAX(N$3:$N337))/MAX(N$3:$N337)</f>
        <v>0</v>
      </c>
      <c r="P338" s="11">
        <f t="shared" si="101"/>
        <v>2.7171663321423178E-2</v>
      </c>
      <c r="Q338" s="11">
        <f t="shared" si="104"/>
        <v>6.6745055249256557E-2</v>
      </c>
      <c r="S338" s="1">
        <f t="shared" si="99"/>
        <v>1.3212667880885967</v>
      </c>
      <c r="T338" s="11">
        <f>(S337-MAX($S$3:$S337))/MAX(S$3:$S337)</f>
        <v>-2.1384601601266888E-3</v>
      </c>
      <c r="U338" s="38">
        <f t="shared" si="102"/>
        <v>6.8798411345971644E-4</v>
      </c>
      <c r="V338" s="11">
        <f t="shared" si="100"/>
        <v>-5.3517440926076354E-4</v>
      </c>
      <c r="W338" s="28"/>
      <c r="Y338" s="28"/>
      <c r="AJ338" s="28"/>
      <c r="AK338" s="36">
        <v>43639</v>
      </c>
      <c r="AL338" s="38">
        <f t="shared" si="103"/>
        <v>2.4205030849548951E-2</v>
      </c>
      <c r="AM338" s="38">
        <f t="shared" si="103"/>
        <v>7.6132363866661112E-3</v>
      </c>
      <c r="AN338" s="38">
        <f t="shared" si="103"/>
        <v>-4.6444945449303221E-4</v>
      </c>
      <c r="AO338" s="38">
        <f t="shared" si="103"/>
        <v>-1.5561813215896341E-3</v>
      </c>
      <c r="AP338" s="38">
        <f t="shared" si="103"/>
        <v>-1.1182644781173621E-2</v>
      </c>
      <c r="AQ338" s="38">
        <f t="shared" si="103"/>
        <v>-1.243602621131656E-3</v>
      </c>
      <c r="AR338" s="38">
        <f t="shared" si="103"/>
        <v>-6.8416607143942931E-3</v>
      </c>
      <c r="AS338" s="38">
        <f t="shared" si="103"/>
        <v>-2.8192914344715708E-4</v>
      </c>
      <c r="AT338" s="38">
        <f t="shared" si="103"/>
        <v>2.9590626277595788E-3</v>
      </c>
      <c r="AU338" s="38">
        <f t="shared" si="103"/>
        <v>2.3630987221586568E-2</v>
      </c>
      <c r="AV338" s="38">
        <f t="shared" si="103"/>
        <v>-1.0660810233587184E-3</v>
      </c>
    </row>
    <row r="339" spans="1:48" x14ac:dyDescent="0.35">
      <c r="A339" s="2">
        <v>41812</v>
      </c>
      <c r="B339" s="1">
        <v>1.013442554085286E-2</v>
      </c>
      <c r="C339" s="1">
        <v>-1.534100170349495E-4</v>
      </c>
      <c r="D339" s="1">
        <v>-2.4973399124134099E-4</v>
      </c>
      <c r="E339" s="1">
        <v>-2.765896124583223E-3</v>
      </c>
      <c r="F339" s="1">
        <v>-8.5876246486758286E-3</v>
      </c>
      <c r="G339" s="1">
        <v>-2.9837513426889117E-4</v>
      </c>
      <c r="H339" s="1">
        <v>-1.1992356132665141E-3</v>
      </c>
      <c r="I339" s="1">
        <v>3.9035558715150298E-3</v>
      </c>
      <c r="J339" s="16">
        <f>HLOOKUP($J$2,'Weekly Returns (strats)'!$D$1:$F$751,'Weekly Returns (strats)'!$A338,FALSE)</f>
        <v>-2.4138083239485519E-3</v>
      </c>
      <c r="K339" s="1">
        <f>SUMPRODUCT(B339:J339,'Weekly Analysis'!$C$47:$K$47)</f>
        <v>9.3866847248997489E-3</v>
      </c>
      <c r="L339" s="1">
        <f t="array" ref="L339">SUMPRODUCT(C339:J339,'Weekly Analysis'!$D$48:$K$48)</f>
        <v>-1.3886615153414917E-3</v>
      </c>
      <c r="N339" s="16">
        <f t="shared" si="98"/>
        <v>1.4934799704628972</v>
      </c>
      <c r="O339" s="11">
        <f>(N338-MAX(N$3:$N338))/MAX(N$3:$N338)</f>
        <v>-3.0240628224466296E-3</v>
      </c>
      <c r="P339" s="11">
        <f t="shared" si="101"/>
        <v>2.7628595874324313E-2</v>
      </c>
      <c r="Q339" s="11">
        <f t="shared" si="104"/>
        <v>6.8001139143112566E-2</v>
      </c>
      <c r="S339" s="1">
        <f t="shared" si="99"/>
        <v>1.3194319957484792</v>
      </c>
      <c r="T339" s="11">
        <f>(S338-MAX($S$3:$S338))/MAX(S$3:$S338)</f>
        <v>-2.5026854679959343E-3</v>
      </c>
      <c r="U339" s="38">
        <f t="shared" si="102"/>
        <v>-7.7916124782695384E-5</v>
      </c>
      <c r="V339" s="11">
        <f t="shared" si="100"/>
        <v>-2.8918983740068294E-3</v>
      </c>
      <c r="W339" s="28"/>
      <c r="Y339" s="28"/>
      <c r="AJ339" s="28"/>
      <c r="AK339" s="36">
        <v>43646</v>
      </c>
      <c r="AL339" s="38">
        <f t="shared" si="103"/>
        <v>8.8816805684288624E-4</v>
      </c>
      <c r="AM339" s="38">
        <f t="shared" si="103"/>
        <v>-4.5435810284037981E-3</v>
      </c>
      <c r="AN339" s="38">
        <f t="shared" si="103"/>
        <v>-1.7910326687159409E-4</v>
      </c>
      <c r="AO339" s="38">
        <f t="shared" si="103"/>
        <v>-5.7254943540263614E-4</v>
      </c>
      <c r="AP339" s="38">
        <f t="shared" si="103"/>
        <v>1.946857600686769E-3</v>
      </c>
      <c r="AQ339" s="38">
        <f t="shared" si="103"/>
        <v>3.2565490158531501E-4</v>
      </c>
      <c r="AR339" s="38">
        <f t="shared" si="103"/>
        <v>8.3599948382739875E-4</v>
      </c>
      <c r="AS339" s="38">
        <f t="shared" si="103"/>
        <v>2.5642092900211022E-3</v>
      </c>
      <c r="AT339" s="38">
        <f t="shared" si="103"/>
        <v>-8.0009906498257344E-4</v>
      </c>
      <c r="AU339" s="38">
        <f t="shared" si="103"/>
        <v>8.347574863323342E-4</v>
      </c>
      <c r="AV339" s="38">
        <f t="shared" si="103"/>
        <v>-9.9191059519596818E-5</v>
      </c>
    </row>
    <row r="340" spans="1:48" x14ac:dyDescent="0.35">
      <c r="A340" s="2">
        <v>41819</v>
      </c>
      <c r="B340" s="1">
        <v>-2.65114103030617E-3</v>
      </c>
      <c r="C340" s="1">
        <v>-2.4986228272902982E-3</v>
      </c>
      <c r="D340" s="1">
        <v>-4.2091410880518147E-5</v>
      </c>
      <c r="E340" s="1">
        <v>-2.8737818281854288E-4</v>
      </c>
      <c r="F340" s="1">
        <v>-4.6137880057946284E-3</v>
      </c>
      <c r="G340" s="1">
        <v>-2.038084030460352E-3</v>
      </c>
      <c r="H340" s="1">
        <v>2.8125067001982812E-4</v>
      </c>
      <c r="I340" s="1">
        <v>2.42972956175258E-3</v>
      </c>
      <c r="J340" s="16">
        <f>HLOOKUP($J$2,'Weekly Returns (strats)'!$D$1:$F$751,'Weekly Returns (strats)'!$A339,FALSE)</f>
        <v>2.3617454604061279E-3</v>
      </c>
      <c r="K340" s="1">
        <f>SUMPRODUCT(B340:J340,'Weekly Analysis'!$C$47:$K$47)</f>
        <v>-3.0980312111141602E-3</v>
      </c>
      <c r="L340" s="1">
        <f t="array" ref="L340">SUMPRODUCT(C340:J340,'Weekly Analysis'!$D$48:$K$48)</f>
        <v>-8.2993890721483831E-4</v>
      </c>
      <c r="N340" s="16">
        <f t="shared" si="98"/>
        <v>1.4888531229012292</v>
      </c>
      <c r="O340" s="11">
        <f>(N339-MAX(N$3:$N339))/MAX(N$3:$N339)</f>
        <v>0</v>
      </c>
      <c r="P340" s="11">
        <f t="shared" si="101"/>
        <v>1.5799813046737166E-2</v>
      </c>
      <c r="Q340" s="11">
        <f t="shared" si="104"/>
        <v>5.3753978506802191E-2</v>
      </c>
      <c r="S340" s="1">
        <f t="shared" si="99"/>
        <v>1.3183369477997835</v>
      </c>
      <c r="T340" s="11">
        <f>(S339-MAX($S$3:$S339))/MAX(S$3:$S339)</f>
        <v>-3.8878716003429492E-3</v>
      </c>
      <c r="U340" s="38">
        <f t="shared" si="102"/>
        <v>-2.1266476033838799E-3</v>
      </c>
      <c r="V340" s="11">
        <f t="shared" si="100"/>
        <v>-4.7145838116503525E-3</v>
      </c>
      <c r="W340" s="28"/>
      <c r="Y340" s="28"/>
      <c r="AJ340" s="28"/>
      <c r="AK340" s="36">
        <v>43653</v>
      </c>
      <c r="AL340" s="38">
        <f t="shared" si="103"/>
        <v>1.196033797600227E-2</v>
      </c>
      <c r="AM340" s="38">
        <f t="shared" si="103"/>
        <v>-2.933598199042708E-3</v>
      </c>
      <c r="AN340" s="38">
        <f t="shared" si="103"/>
        <v>-5.6481087863075041E-4</v>
      </c>
      <c r="AO340" s="38">
        <f t="shared" si="103"/>
        <v>-2.4718600481641322E-3</v>
      </c>
      <c r="AP340" s="38">
        <f t="shared" si="103"/>
        <v>-9.4727847400971951E-3</v>
      </c>
      <c r="AQ340" s="38">
        <f t="shared" si="103"/>
        <v>-3.8299868822949672E-3</v>
      </c>
      <c r="AR340" s="38">
        <f t="shared" si="103"/>
        <v>-3.7658022253579389E-3</v>
      </c>
      <c r="AS340" s="38">
        <f t="shared" si="103"/>
        <v>3.7459686030754109E-3</v>
      </c>
      <c r="AT340" s="38">
        <f t="shared" si="103"/>
        <v>1.7144640455857289E-3</v>
      </c>
      <c r="AU340" s="38">
        <f t="shared" si="103"/>
        <v>1.0748607714590066E-2</v>
      </c>
      <c r="AV340" s="38">
        <f t="shared" si="103"/>
        <v>-2.2503561997655212E-3</v>
      </c>
    </row>
    <row r="341" spans="1:48" x14ac:dyDescent="0.35">
      <c r="A341" s="2">
        <v>41826</v>
      </c>
      <c r="B341" s="1">
        <v>1.391639737308448E-2</v>
      </c>
      <c r="C341" s="1">
        <v>-1.1621795994752879E-3</v>
      </c>
      <c r="D341" s="1">
        <v>-6.1304290450703292E-5</v>
      </c>
      <c r="E341" s="1">
        <v>-2.2165183127824668E-3</v>
      </c>
      <c r="F341" s="1">
        <v>-1.324181795164392E-3</v>
      </c>
      <c r="G341" s="1">
        <v>-1.230474758177613E-3</v>
      </c>
      <c r="H341" s="1">
        <v>-1.683246964481744E-3</v>
      </c>
      <c r="I341" s="1">
        <v>1.986744673812435E-3</v>
      </c>
      <c r="J341" s="16">
        <f>HLOOKUP($J$2,'Weekly Returns (strats)'!$D$1:$F$751,'Weekly Returns (strats)'!$A340,FALSE)</f>
        <v>1.496639012876777E-5</v>
      </c>
      <c r="K341" s="1">
        <f>SUMPRODUCT(B341:J341,'Weekly Analysis'!$C$47:$K$47)</f>
        <v>1.3575122857630115E-2</v>
      </c>
      <c r="L341" s="1">
        <f t="array" ref="L341">SUMPRODUCT(C341:J341,'Weekly Analysis'!$D$48:$K$48)</f>
        <v>-6.337955287009651E-4</v>
      </c>
      <c r="N341" s="16">
        <f t="shared" si="98"/>
        <v>1.5090644869615797</v>
      </c>
      <c r="O341" s="11">
        <f>(N340-MAX(N$3:$N340))/MAX(N$3:$N340)</f>
        <v>-3.0980312111142071E-3</v>
      </c>
      <c r="P341" s="11">
        <f t="shared" si="101"/>
        <v>1.6835369447606885E-2</v>
      </c>
      <c r="Q341" s="11">
        <f t="shared" si="104"/>
        <v>5.8175147945455086E-2</v>
      </c>
      <c r="S341" s="1">
        <f t="shared" si="99"/>
        <v>1.3175013917369467</v>
      </c>
      <c r="T341" s="11">
        <f>(S340-MAX($S$3:$S340))/MAX(S$3:$S340)</f>
        <v>-4.7145838116503793E-3</v>
      </c>
      <c r="U341" s="38">
        <f t="shared" si="102"/>
        <v>-3.2138036892370714E-3</v>
      </c>
      <c r="V341" s="11">
        <f t="shared" si="100"/>
        <v>-4.0855157353123506E-3</v>
      </c>
      <c r="W341" s="28"/>
      <c r="Y341" s="28"/>
      <c r="AJ341" s="28"/>
      <c r="AK341" s="36">
        <v>43660</v>
      </c>
      <c r="AL341" s="38">
        <f t="shared" si="103"/>
        <v>2.135041366426504E-3</v>
      </c>
      <c r="AM341" s="38">
        <f t="shared" si="103"/>
        <v>2.5500946238550259E-3</v>
      </c>
      <c r="AN341" s="38">
        <f t="shared" si="103"/>
        <v>-1.6766437840382001E-4</v>
      </c>
      <c r="AO341" s="38">
        <f t="shared" si="103"/>
        <v>-1.1379589058577719E-3</v>
      </c>
      <c r="AP341" s="38">
        <f t="shared" si="103"/>
        <v>2.5100339136799551E-3</v>
      </c>
      <c r="AQ341" s="38">
        <f t="shared" si="103"/>
        <v>1.066907601956935E-3</v>
      </c>
      <c r="AR341" s="38">
        <f t="shared" si="103"/>
        <v>-1.344992538666379E-3</v>
      </c>
      <c r="AS341" s="38">
        <f t="shared" si="103"/>
        <v>3.9269096255778457E-4</v>
      </c>
      <c r="AT341" s="38">
        <f t="shared" si="103"/>
        <v>-1.785237118901772E-3</v>
      </c>
      <c r="AU341" s="38">
        <f t="shared" si="103"/>
        <v>2.438373753278017E-3</v>
      </c>
      <c r="AV341" s="38">
        <f t="shared" si="103"/>
        <v>5.6333157558138185E-4</v>
      </c>
    </row>
    <row r="342" spans="1:48" x14ac:dyDescent="0.35">
      <c r="A342" s="2">
        <v>41833</v>
      </c>
      <c r="B342" s="1">
        <v>-1.423944892818596E-2</v>
      </c>
      <c r="C342" s="1">
        <v>1.04161765146249E-3</v>
      </c>
      <c r="D342" s="1">
        <v>-5.6734791624601932E-5</v>
      </c>
      <c r="E342" s="1">
        <v>8.9369843870890087E-4</v>
      </c>
      <c r="F342" s="1">
        <v>1.233249922040958E-3</v>
      </c>
      <c r="G342" s="1">
        <v>-4.2777454570486213E-5</v>
      </c>
      <c r="H342" s="1">
        <v>1.315398945407553E-3</v>
      </c>
      <c r="I342" s="1">
        <v>1.967025641291587E-3</v>
      </c>
      <c r="J342" s="16">
        <f>HLOOKUP($J$2,'Weekly Returns (strats)'!$D$1:$F$751,'Weekly Returns (strats)'!$A341,FALSE)</f>
        <v>3.8846947681518969E-3</v>
      </c>
      <c r="K342" s="1">
        <f>SUMPRODUCT(B342:J342,'Weekly Analysis'!$C$47:$K$47)</f>
        <v>-1.3678441787429767E-2</v>
      </c>
      <c r="L342" s="1">
        <f t="array" ref="L342">SUMPRODUCT(C342:J342,'Weekly Analysis'!$D$48:$K$48)</f>
        <v>1.0418704042615048E-3</v>
      </c>
      <c r="N342" s="16">
        <f t="shared" si="98"/>
        <v>1.4884228362231982</v>
      </c>
      <c r="O342" s="11">
        <f>(N341-MAX(N$3:$N341))/MAX(N$3:$N341)</f>
        <v>0</v>
      </c>
      <c r="P342" s="11">
        <f t="shared" si="101"/>
        <v>5.9687587631365169E-3</v>
      </c>
      <c r="Q342" s="11">
        <f t="shared" si="104"/>
        <v>6.3514537273875904E-2</v>
      </c>
      <c r="S342" s="1">
        <f t="shared" si="99"/>
        <v>1.3188740574445705</v>
      </c>
      <c r="T342" s="11">
        <f>(S341-MAX($S$3:$S341))/MAX(S$3:$S341)</f>
        <v>-5.3453912582118544E-3</v>
      </c>
      <c r="U342" s="38">
        <f t="shared" si="102"/>
        <v>-1.8109367961087752E-3</v>
      </c>
      <c r="V342" s="11">
        <f t="shared" si="100"/>
        <v>-2.4686655838058735E-3</v>
      </c>
      <c r="W342" s="28"/>
      <c r="Y342" s="28"/>
      <c r="AJ342" s="28"/>
      <c r="AK342" s="36">
        <v>43674</v>
      </c>
      <c r="AL342" s="38">
        <f t="shared" si="103"/>
        <v>7.6952526799387577E-3</v>
      </c>
      <c r="AM342" s="38">
        <f t="shared" si="103"/>
        <v>-1.4874208779801501E-3</v>
      </c>
      <c r="AN342" s="38">
        <f t="shared" si="103"/>
        <v>-2.8266065840476529E-4</v>
      </c>
      <c r="AO342" s="38">
        <f t="shared" si="103"/>
        <v>-2.6477249768721571E-3</v>
      </c>
      <c r="AP342" s="38">
        <f t="shared" si="103"/>
        <v>1.3251451637906421E-3</v>
      </c>
      <c r="AQ342" s="38">
        <f t="shared" si="103"/>
        <v>2.119133852200861E-4</v>
      </c>
      <c r="AR342" s="38">
        <f t="shared" si="103"/>
        <v>1.6843720945280971E-4</v>
      </c>
      <c r="AS342" s="38">
        <f t="shared" si="103"/>
        <v>2.4174469440474411E-4</v>
      </c>
      <c r="AT342" s="38">
        <f t="shared" si="103"/>
        <v>1.2059846781971031E-3</v>
      </c>
      <c r="AU342" s="38">
        <f t="shared" si="103"/>
        <v>7.5364398497094484E-3</v>
      </c>
      <c r="AV342" s="38">
        <f t="shared" si="103"/>
        <v>-2.9493811328300533E-4</v>
      </c>
    </row>
    <row r="343" spans="1:48" x14ac:dyDescent="0.35">
      <c r="A343" s="2">
        <v>41840</v>
      </c>
      <c r="B343" s="1">
        <v>5.05840634125998E-3</v>
      </c>
      <c r="C343" s="1">
        <v>-6.9546972516665306E-4</v>
      </c>
      <c r="D343" s="1">
        <v>-4.3433018289695807E-4</v>
      </c>
      <c r="E343" s="1">
        <v>-1.190309848701943E-3</v>
      </c>
      <c r="F343" s="1">
        <v>3.627154029306101E-3</v>
      </c>
      <c r="G343" s="1">
        <v>-8.3847397736114271E-4</v>
      </c>
      <c r="H343" s="1">
        <v>5.8418309911560939E-3</v>
      </c>
      <c r="I343" s="1">
        <v>-6.6828857302403399E-4</v>
      </c>
      <c r="J343" s="16">
        <f>HLOOKUP($J$2,'Weekly Returns (strats)'!$D$1:$F$751,'Weekly Returns (strats)'!$A342,FALSE)</f>
        <v>-7.133354977788553E-4</v>
      </c>
      <c r="K343" s="1">
        <f>SUMPRODUCT(B343:J343,'Weekly Analysis'!$C$47:$K$47)</f>
        <v>5.1195978162854204E-3</v>
      </c>
      <c r="L343" s="1">
        <f t="array" ref="L343">SUMPRODUCT(C343:J343,'Weekly Analysis'!$D$48:$K$48)</f>
        <v>1.1364131076153233E-4</v>
      </c>
      <c r="N343" s="16">
        <f t="shared" si="98"/>
        <v>1.4960429625252358</v>
      </c>
      <c r="O343" s="11">
        <f>(N342-MAX(N$3:$N342))/MAX(N$3:$N342)</f>
        <v>-1.3678441787429767E-2</v>
      </c>
      <c r="P343" s="11">
        <f t="shared" si="101"/>
        <v>1.7161208138227746E-3</v>
      </c>
      <c r="Q343" s="11">
        <f t="shared" si="104"/>
        <v>5.1344436156264273E-2</v>
      </c>
      <c r="S343" s="1">
        <f t="shared" si="99"/>
        <v>1.3190239360211879</v>
      </c>
      <c r="T343" s="11">
        <f>(S342-MAX($S$3:$S342))/MAX(S$3:$S342)</f>
        <v>-4.3090900589016472E-3</v>
      </c>
      <c r="U343" s="38">
        <f t="shared" si="102"/>
        <v>-3.0926923752505608E-4</v>
      </c>
      <c r="V343" s="11">
        <f t="shared" si="100"/>
        <v>-2.324466574603834E-3</v>
      </c>
      <c r="W343" s="28"/>
      <c r="Y343" s="28"/>
      <c r="AJ343" s="28"/>
      <c r="AK343" s="36">
        <v>43709</v>
      </c>
      <c r="AL343" s="38">
        <f t="shared" ref="AL343:AV352" si="105">VLOOKUP($AK343,$A$3:$L$751,AL$1,FALSE)</f>
        <v>2.0221105527638231E-2</v>
      </c>
      <c r="AM343" s="38">
        <f t="shared" si="105"/>
        <v>7.8991264438745823E-3</v>
      </c>
      <c r="AN343" s="38">
        <f t="shared" si="105"/>
        <v>-3.1896972541817781E-3</v>
      </c>
      <c r="AO343" s="38">
        <f t="shared" si="105"/>
        <v>-3.6572898112331438E-3</v>
      </c>
      <c r="AP343" s="38">
        <f t="shared" si="105"/>
        <v>1.216289166634995E-2</v>
      </c>
      <c r="AQ343" s="38">
        <f t="shared" si="105"/>
        <v>-1.051631660253893E-2</v>
      </c>
      <c r="AR343" s="38">
        <f t="shared" si="105"/>
        <v>3.5269317119572818E-3</v>
      </c>
      <c r="AS343" s="38">
        <f t="shared" si="105"/>
        <v>3.9967171367445431E-3</v>
      </c>
      <c r="AT343" s="38">
        <f t="shared" si="105"/>
        <v>8.2421323426062898E-5</v>
      </c>
      <c r="AU343" s="38">
        <f t="shared" si="105"/>
        <v>2.074579405495916E-2</v>
      </c>
      <c r="AV343" s="38">
        <f t="shared" si="105"/>
        <v>9.74421550738876E-4</v>
      </c>
    </row>
    <row r="344" spans="1:48" x14ac:dyDescent="0.35">
      <c r="A344" s="2">
        <v>41847</v>
      </c>
      <c r="B344" s="1">
        <v>3.683910133347235E-3</v>
      </c>
      <c r="C344" s="1">
        <v>-3.9982595811238753E-4</v>
      </c>
      <c r="D344" s="1">
        <v>-1.1994441943469219E-4</v>
      </c>
      <c r="E344" s="1">
        <v>-7.3238211418580335E-5</v>
      </c>
      <c r="F344" s="1">
        <v>4.4438542362191472E-3</v>
      </c>
      <c r="G344" s="1">
        <v>-3.707794932394703E-3</v>
      </c>
      <c r="H344" s="1">
        <v>1.519221315998021E-3</v>
      </c>
      <c r="I344" s="1">
        <v>2.681568368408271E-3</v>
      </c>
      <c r="J344" s="16">
        <f>HLOOKUP($J$2,'Weekly Returns (strats)'!$D$1:$F$751,'Weekly Returns (strats)'!$A343,FALSE)</f>
        <v>8.082111511502621E-4</v>
      </c>
      <c r="K344" s="1">
        <f>SUMPRODUCT(B344:J344,'Weekly Analysis'!$C$47:$K$47)</f>
        <v>3.9591827397305436E-3</v>
      </c>
      <c r="L344" s="1">
        <f t="array" ref="L344">SUMPRODUCT(C344:J344,'Weekly Analysis'!$D$48:$K$48)</f>
        <v>5.1122055471185973E-4</v>
      </c>
      <c r="N344" s="16">
        <f t="shared" si="98"/>
        <v>1.501966070000361</v>
      </c>
      <c r="O344" s="11">
        <f>(N343-MAX(N$3:$N343))/MAX(N$3:$N343)</f>
        <v>-8.6288720918494318E-3</v>
      </c>
      <c r="P344" s="11">
        <f t="shared" si="101"/>
        <v>8.8074148466568136E-3</v>
      </c>
      <c r="Q344" s="11">
        <f t="shared" si="104"/>
        <v>5.6140906892435005E-2</v>
      </c>
      <c r="S344" s="1">
        <f t="shared" si="99"/>
        <v>1.3196982481694388</v>
      </c>
      <c r="T344" s="11">
        <f>(S343-MAX($S$3:$S343))/MAX(S$3:$S343)</f>
        <v>-4.1959384387825751E-3</v>
      </c>
      <c r="U344" s="38">
        <f t="shared" si="102"/>
        <v>1.0325891054840941E-3</v>
      </c>
      <c r="V344" s="11">
        <f t="shared" si="100"/>
        <v>-2.1190032618415566E-3</v>
      </c>
      <c r="W344" s="28"/>
      <c r="Y344" s="28"/>
      <c r="AJ344" s="28"/>
      <c r="AK344" s="36">
        <v>43716</v>
      </c>
      <c r="AL344" s="38">
        <f t="shared" si="105"/>
        <v>1.989912522657411E-2</v>
      </c>
      <c r="AM344" s="38">
        <f t="shared" si="105"/>
        <v>-4.9960180134072107E-3</v>
      </c>
      <c r="AN344" s="38">
        <f t="shared" si="105"/>
        <v>-2.5199694564079782E-3</v>
      </c>
      <c r="AO344" s="38">
        <f t="shared" si="105"/>
        <v>-2.5070875470739611E-3</v>
      </c>
      <c r="AP344" s="38">
        <f t="shared" si="105"/>
        <v>-4.7125730839007161E-4</v>
      </c>
      <c r="AQ344" s="38">
        <f t="shared" si="105"/>
        <v>5.0716135100801196E-3</v>
      </c>
      <c r="AR344" s="38">
        <f t="shared" si="105"/>
        <v>-3.713946365763054E-3</v>
      </c>
      <c r="AS344" s="38">
        <f t="shared" si="105"/>
        <v>1.6487987685265271E-3</v>
      </c>
      <c r="AT344" s="38">
        <f t="shared" si="105"/>
        <v>-1.27658435183331E-3</v>
      </c>
      <c r="AU344" s="38">
        <f t="shared" si="105"/>
        <v>1.9439841289794729E-2</v>
      </c>
      <c r="AV344" s="38">
        <f t="shared" si="105"/>
        <v>-8.5295588259028381E-4</v>
      </c>
    </row>
    <row r="345" spans="1:48" x14ac:dyDescent="0.35">
      <c r="A345" s="2">
        <v>41854</v>
      </c>
      <c r="B345" s="1">
        <v>-2.3366418527708929E-2</v>
      </c>
      <c r="C345" s="1">
        <v>4.4586661647236792E-3</v>
      </c>
      <c r="D345" s="1">
        <v>2.8909683544929838E-3</v>
      </c>
      <c r="E345" s="1">
        <v>7.228848602760074E-3</v>
      </c>
      <c r="F345" s="1">
        <v>1.5638258218371949E-3</v>
      </c>
      <c r="G345" s="1">
        <v>1.254856121291059E-3</v>
      </c>
      <c r="H345" s="1">
        <v>-4.5006664291853404E-3</v>
      </c>
      <c r="I345" s="1">
        <v>3.6124495496276938E-3</v>
      </c>
      <c r="J345" s="16">
        <f>HLOOKUP($J$2,'Weekly Returns (strats)'!$D$1:$F$751,'Weekly Returns (strats)'!$A344,FALSE)</f>
        <v>3.371836429193698E-3</v>
      </c>
      <c r="K345" s="1">
        <f>SUMPRODUCT(B345:J345,'Weekly Analysis'!$C$47:$K$47)</f>
        <v>-2.1651564042273821E-2</v>
      </c>
      <c r="L345" s="1">
        <f t="array" ref="L345">SUMPRODUCT(C345:J345,'Weekly Analysis'!$D$48:$K$48)</f>
        <v>3.1847297586652056E-3</v>
      </c>
      <c r="N345" s="16">
        <f t="shared" si="98"/>
        <v>1.4694461554464258</v>
      </c>
      <c r="O345" s="11">
        <f>(N344-MAX(N$3:$N344))/MAX(N$3:$N344)</f>
        <v>-4.7038526335683598E-3</v>
      </c>
      <c r="P345" s="11">
        <f t="shared" si="101"/>
        <v>-2.6253570909301138E-2</v>
      </c>
      <c r="Q345" s="11">
        <f t="shared" si="104"/>
        <v>2.1167575598405541E-2</v>
      </c>
      <c r="S345" s="1">
        <f t="shared" si="99"/>
        <v>1.3239011304528423</v>
      </c>
      <c r="T345" s="11">
        <f>(S344-MAX($S$3:$S344))/MAX(S$3:$S344)</f>
        <v>-3.6868629340470064E-3</v>
      </c>
      <c r="U345" s="38">
        <f t="shared" si="102"/>
        <v>4.8574815601967192E-3</v>
      </c>
      <c r="V345" s="11">
        <f t="shared" si="100"/>
        <v>3.59075734580383E-4</v>
      </c>
      <c r="W345" s="28"/>
      <c r="Y345" s="28"/>
      <c r="AJ345" s="28"/>
      <c r="AK345" s="36">
        <v>43723</v>
      </c>
      <c r="AL345" s="38">
        <f t="shared" si="105"/>
        <v>1.34064830197429E-2</v>
      </c>
      <c r="AM345" s="38">
        <f t="shared" si="105"/>
        <v>-1.413312053532789E-3</v>
      </c>
      <c r="AN345" s="38">
        <f t="shared" si="105"/>
        <v>-3.1277598902573761E-4</v>
      </c>
      <c r="AO345" s="38">
        <f t="shared" si="105"/>
        <v>-1.1665517789914981E-3</v>
      </c>
      <c r="AP345" s="38">
        <f t="shared" si="105"/>
        <v>-2.7830845187108249E-2</v>
      </c>
      <c r="AQ345" s="38">
        <f t="shared" si="105"/>
        <v>4.4381838179958777E-3</v>
      </c>
      <c r="AR345" s="38">
        <f t="shared" si="105"/>
        <v>-1.0583461285370581E-3</v>
      </c>
      <c r="AS345" s="38">
        <f t="shared" si="105"/>
        <v>1.484071641745466E-3</v>
      </c>
      <c r="AT345" s="38">
        <f t="shared" si="105"/>
        <v>1.3615039554815129E-3</v>
      </c>
      <c r="AU345" s="38">
        <f t="shared" si="105"/>
        <v>1.1524693935083909E-2</v>
      </c>
      <c r="AV345" s="38">
        <f t="shared" si="105"/>
        <v>-3.4947511572238389E-3</v>
      </c>
    </row>
    <row r="346" spans="1:48" x14ac:dyDescent="0.35">
      <c r="A346" s="2">
        <v>41861</v>
      </c>
      <c r="B346" s="1">
        <v>-8.9455854329875129E-3</v>
      </c>
      <c r="C346" s="1">
        <v>1.127552965176859E-3</v>
      </c>
      <c r="D346" s="1">
        <v>1.8009652098452951E-3</v>
      </c>
      <c r="E346" s="1">
        <v>-1.808340978889267E-3</v>
      </c>
      <c r="F346" s="1">
        <v>1.385450658812759E-3</v>
      </c>
      <c r="G346" s="1">
        <v>3.4765739008015828E-3</v>
      </c>
      <c r="H346" s="1">
        <v>4.3097105268121716E-3</v>
      </c>
      <c r="I346" s="1">
        <v>2.8801413904271378E-3</v>
      </c>
      <c r="J346" s="16">
        <f>HLOOKUP($J$2,'Weekly Returns (strats)'!$D$1:$F$751,'Weekly Returns (strats)'!$A345,FALSE)</f>
        <v>1.449391684178458E-3</v>
      </c>
      <c r="K346" s="1">
        <f>SUMPRODUCT(B346:J346,'Weekly Analysis'!$C$47:$K$47)</f>
        <v>-8.090607900493053E-3</v>
      </c>
      <c r="L346" s="1">
        <f t="array" ref="L346">SUMPRODUCT(C346:J346,'Weekly Analysis'!$D$48:$K$48)</f>
        <v>1.5878154174897088E-3</v>
      </c>
      <c r="N346" s="16">
        <f t="shared" si="98"/>
        <v>1.4575574427718216</v>
      </c>
      <c r="O346" s="11">
        <f>(N345-MAX(N$3:$N345))/MAX(N$3:$N345)</f>
        <v>-2.6253570909301107E-2</v>
      </c>
      <c r="P346" s="11">
        <f t="shared" si="101"/>
        <v>-2.0736979237496733E-2</v>
      </c>
      <c r="Q346" s="11">
        <f t="shared" si="104"/>
        <v>1.5472221716191115E-2</v>
      </c>
      <c r="S346" s="1">
        <f t="shared" si="99"/>
        <v>1.3260032410790075</v>
      </c>
      <c r="T346" s="11">
        <f>(S345-MAX($S$3:$S345))/MAX(S$3:$S345)</f>
        <v>-5.1387483748402917E-4</v>
      </c>
      <c r="U346" s="38">
        <f t="shared" si="102"/>
        <v>5.4055075192322999E-3</v>
      </c>
      <c r="V346" s="11">
        <f t="shared" si="100"/>
        <v>3.5356863458875232E-3</v>
      </c>
      <c r="W346" s="28"/>
      <c r="Y346" s="28"/>
      <c r="AJ346" s="28"/>
      <c r="AK346" s="36">
        <v>43751</v>
      </c>
      <c r="AL346" s="38">
        <f t="shared" si="105"/>
        <v>1.25248741659838E-2</v>
      </c>
      <c r="AM346" s="38">
        <f t="shared" si="105"/>
        <v>-3.8953222428196321E-3</v>
      </c>
      <c r="AN346" s="38">
        <f t="shared" si="105"/>
        <v>-3.3887289639919489E-3</v>
      </c>
      <c r="AO346" s="38">
        <f t="shared" si="105"/>
        <v>-1.2811553692057001E-3</v>
      </c>
      <c r="AP346" s="38">
        <f t="shared" si="105"/>
        <v>-9.2309431240266467E-3</v>
      </c>
      <c r="AQ346" s="38">
        <f t="shared" si="105"/>
        <v>7.7230513776016529E-4</v>
      </c>
      <c r="AR346" s="38">
        <f t="shared" si="105"/>
        <v>-7.2254969036711358E-4</v>
      </c>
      <c r="AS346" s="38">
        <f t="shared" si="105"/>
        <v>-3.803352664370041E-3</v>
      </c>
      <c r="AT346" s="38">
        <f t="shared" si="105"/>
        <v>-1.0034883981557829E-4</v>
      </c>
      <c r="AU346" s="38">
        <f t="shared" si="105"/>
        <v>1.0839859449818311E-2</v>
      </c>
      <c r="AV346" s="38">
        <f t="shared" si="105"/>
        <v>-3.1293130443073368E-3</v>
      </c>
    </row>
    <row r="347" spans="1:48" x14ac:dyDescent="0.35">
      <c r="A347" s="2">
        <v>41868</v>
      </c>
      <c r="B347" s="1">
        <v>1.6129893713614289E-2</v>
      </c>
      <c r="C347" s="1">
        <v>-3.9935719975624506E-3</v>
      </c>
      <c r="D347" s="1">
        <v>-9.4939100266839809E-3</v>
      </c>
      <c r="E347" s="1">
        <v>-3.9031370386880542E-3</v>
      </c>
      <c r="F347" s="1">
        <v>6.4038185938816174E-4</v>
      </c>
      <c r="G347" s="1">
        <v>-3.396094064106459E-3</v>
      </c>
      <c r="H347" s="1">
        <v>-3.6130628816962722E-3</v>
      </c>
      <c r="I347" s="1">
        <v>3.762145706138087E-3</v>
      </c>
      <c r="J347" s="16">
        <f>HLOOKUP($J$2,'Weekly Returns (strats)'!$D$1:$F$751,'Weekly Returns (strats)'!$A346,FALSE)</f>
        <v>-4.7341403676617322E-3</v>
      </c>
      <c r="K347" s="1">
        <f>SUMPRODUCT(B347:J347,'Weekly Analysis'!$C$47:$K$47)</f>
        <v>1.4435432254195782E-2</v>
      </c>
      <c r="L347" s="1">
        <f t="array" ref="L347">SUMPRODUCT(C347:J347,'Weekly Analysis'!$D$48:$K$48)</f>
        <v>-3.1468569960629469E-3</v>
      </c>
      <c r="N347" s="16">
        <f t="shared" si="98"/>
        <v>1.478597914493553</v>
      </c>
      <c r="O347" s="11">
        <f>(N346-MAX(N$3:$N346))/MAX(N$3:$N346)</f>
        <v>-3.4131771461579294E-2</v>
      </c>
      <c r="P347" s="11">
        <f t="shared" si="101"/>
        <v>-1.1660793485660736E-2</v>
      </c>
      <c r="Q347" s="11">
        <f t="shared" si="104"/>
        <v>2.648188198424184E-2</v>
      </c>
      <c r="S347" s="1">
        <f t="shared" si="99"/>
        <v>1.3218304985030158</v>
      </c>
      <c r="T347" s="11">
        <f>(S346-MAX($S$3:$S346))/MAX(S$3:$S346)</f>
        <v>0</v>
      </c>
      <c r="U347" s="38">
        <f t="shared" si="102"/>
        <v>2.1277570521531786E-3</v>
      </c>
      <c r="V347" s="11">
        <f t="shared" si="100"/>
        <v>1.1149215369339327E-3</v>
      </c>
      <c r="W347" s="28"/>
      <c r="Y347" s="28"/>
      <c r="AJ347" s="28"/>
      <c r="AK347" s="36">
        <v>43758</v>
      </c>
      <c r="AL347" s="38">
        <f t="shared" si="105"/>
        <v>8.0154142581887466E-3</v>
      </c>
      <c r="AM347" s="38">
        <f t="shared" si="105"/>
        <v>-2.3951545853554408E-3</v>
      </c>
      <c r="AN347" s="38">
        <f t="shared" si="105"/>
        <v>-6.8762615216350076E-4</v>
      </c>
      <c r="AO347" s="38">
        <f t="shared" si="105"/>
        <v>-1.4948316989132899E-3</v>
      </c>
      <c r="AP347" s="38">
        <f t="shared" si="105"/>
        <v>-6.8519567915288678E-3</v>
      </c>
      <c r="AQ347" s="38">
        <f t="shared" si="105"/>
        <v>-1.3504909999422221E-3</v>
      </c>
      <c r="AR347" s="38">
        <f t="shared" si="105"/>
        <v>-6.1192311954610954E-3</v>
      </c>
      <c r="AS347" s="38">
        <f t="shared" si="105"/>
        <v>1.424080459473176E-3</v>
      </c>
      <c r="AT347" s="38">
        <f t="shared" si="105"/>
        <v>2.1571752851217152E-3</v>
      </c>
      <c r="AU347" s="38">
        <f t="shared" si="105"/>
        <v>7.0939445302829439E-3</v>
      </c>
      <c r="AV347" s="38">
        <f t="shared" si="105"/>
        <v>-1.7113009232536339E-3</v>
      </c>
    </row>
    <row r="348" spans="1:48" x14ac:dyDescent="0.35">
      <c r="A348" s="2">
        <v>41875</v>
      </c>
      <c r="B348" s="1">
        <v>1.261498028909336E-2</v>
      </c>
      <c r="C348" s="1">
        <v>-3.726617875378091E-4</v>
      </c>
      <c r="D348" s="1">
        <v>-3.9613839754654162E-4</v>
      </c>
      <c r="E348" s="1">
        <v>-2.047951579323914E-3</v>
      </c>
      <c r="F348" s="1">
        <v>2.6947289835620122E-3</v>
      </c>
      <c r="G348" s="1">
        <v>-5.4076324869967163E-4</v>
      </c>
      <c r="H348" s="1">
        <v>1.189030004154157E-3</v>
      </c>
      <c r="I348" s="1">
        <v>2.9525376582271172E-3</v>
      </c>
      <c r="J348" s="16">
        <f>HLOOKUP($J$2,'Weekly Returns (strats)'!$D$1:$F$751,'Weekly Returns (strats)'!$A347,FALSE)</f>
        <v>-6.3729533477385747E-4</v>
      </c>
      <c r="K348" s="1">
        <f>SUMPRODUCT(B348:J348,'Weekly Analysis'!$C$47:$K$47)</f>
        <v>1.2781851586243065E-2</v>
      </c>
      <c r="L348" s="1">
        <f t="array" ref="L348">SUMPRODUCT(C348:J348,'Weekly Analysis'!$D$48:$K$48)</f>
        <v>3.099038375637383E-4</v>
      </c>
      <c r="N348" s="16">
        <f t="shared" si="98"/>
        <v>1.4974971335923382</v>
      </c>
      <c r="O348" s="11">
        <f>(N347-MAX(N$3:$N347))/MAX(N$3:$N347)</f>
        <v>-2.0189046082032883E-2</v>
      </c>
      <c r="P348" s="11">
        <f t="shared" si="101"/>
        <v>-2.9753910539548345E-3</v>
      </c>
      <c r="Q348" s="11">
        <f t="shared" si="104"/>
        <v>3.0392711756525248E-2</v>
      </c>
      <c r="S348" s="1">
        <f t="shared" si="99"/>
        <v>1.3222401388471108</v>
      </c>
      <c r="T348" s="11">
        <f>(S347-MAX($S$3:$S347))/MAX(S$3:$S347)</f>
        <v>-3.1468569960629721E-3</v>
      </c>
      <c r="U348" s="38">
        <f t="shared" si="102"/>
        <v>1.9261150654688031E-3</v>
      </c>
      <c r="V348" s="11">
        <f t="shared" si="100"/>
        <v>2.0502150013770315E-3</v>
      </c>
      <c r="W348" s="28"/>
      <c r="Y348" s="28"/>
      <c r="AJ348" s="28"/>
      <c r="AK348" s="36">
        <v>43765</v>
      </c>
      <c r="AL348" s="38">
        <f t="shared" si="105"/>
        <v>1.250095573056065E-2</v>
      </c>
      <c r="AM348" s="38">
        <f t="shared" si="105"/>
        <v>-4.1573695189225379E-3</v>
      </c>
      <c r="AN348" s="38">
        <f t="shared" si="105"/>
        <v>-1.831436301915624E-4</v>
      </c>
      <c r="AO348" s="38">
        <f t="shared" si="105"/>
        <v>-1.8368300348254869E-3</v>
      </c>
      <c r="AP348" s="38">
        <f t="shared" si="105"/>
        <v>-3.1161597741594641E-4</v>
      </c>
      <c r="AQ348" s="38">
        <f t="shared" si="105"/>
        <v>-2.8398663137763069E-3</v>
      </c>
      <c r="AR348" s="38">
        <f t="shared" si="105"/>
        <v>1.026703112787297E-3</v>
      </c>
      <c r="AS348" s="38">
        <f t="shared" si="105"/>
        <v>1.3548756671442059E-3</v>
      </c>
      <c r="AT348" s="38">
        <f t="shared" si="105"/>
        <v>-7.4419580534690333E-4</v>
      </c>
      <c r="AU348" s="38">
        <f t="shared" si="105"/>
        <v>1.1875174358252021E-2</v>
      </c>
      <c r="AV348" s="38">
        <f t="shared" si="105"/>
        <v>-1.1621654057160217E-3</v>
      </c>
    </row>
    <row r="349" spans="1:48" x14ac:dyDescent="0.35">
      <c r="A349" s="2">
        <v>41882</v>
      </c>
      <c r="B349" s="1">
        <v>7.3708798338956161E-3</v>
      </c>
      <c r="C349" s="1">
        <v>2.6224233755662851E-3</v>
      </c>
      <c r="D349" s="1">
        <v>5.5162376548789638E-6</v>
      </c>
      <c r="E349" s="1">
        <v>-6.0666631735983856E-4</v>
      </c>
      <c r="F349" s="1">
        <v>-6.1859742574299822E-3</v>
      </c>
      <c r="G349" s="1">
        <v>-1.889401317427986E-3</v>
      </c>
      <c r="H349" s="1">
        <v>5.2476139363077934E-4</v>
      </c>
      <c r="I349" s="1">
        <v>3.875519699926278E-3</v>
      </c>
      <c r="J349" s="16">
        <f>HLOOKUP($J$2,'Weekly Returns (strats)'!$D$1:$F$751,'Weekly Returns (strats)'!$A348,FALSE)</f>
        <v>1.277962176670977E-3</v>
      </c>
      <c r="K349" s="1">
        <f>SUMPRODUCT(B349:J349,'Weekly Analysis'!$C$47:$K$47)</f>
        <v>7.2626465967484269E-3</v>
      </c>
      <c r="L349" s="1">
        <f t="array" ref="L349">SUMPRODUCT(C349:J349,'Weekly Analysis'!$D$48:$K$48)</f>
        <v>-2.0100458327335167E-4</v>
      </c>
      <c r="N349" s="16">
        <f t="shared" si="98"/>
        <v>1.5083729260532632</v>
      </c>
      <c r="O349" s="11">
        <f>(N348-MAX(N$3:$N348))/MAX(N$3:$N348)</f>
        <v>-7.6652478864781808E-3</v>
      </c>
      <c r="P349" s="11">
        <f t="shared" si="101"/>
        <v>2.6490777128891363E-2</v>
      </c>
      <c r="Q349" s="11">
        <f t="shared" si="104"/>
        <v>2.9117589049992176E-2</v>
      </c>
      <c r="S349" s="1">
        <f t="shared" si="99"/>
        <v>1.3219743625190146</v>
      </c>
      <c r="T349" s="11">
        <f>(S348-MAX($S$3:$S348))/MAX(S$3:$S348)</f>
        <v>-2.83792838155851E-3</v>
      </c>
      <c r="U349" s="38">
        <f t="shared" si="102"/>
        <v>-1.4553714695966224E-3</v>
      </c>
      <c r="V349" s="11">
        <f t="shared" si="100"/>
        <v>6.2657813757227565E-4</v>
      </c>
      <c r="W349" s="28"/>
      <c r="Y349" s="28"/>
      <c r="AJ349" s="28"/>
      <c r="AK349" s="36">
        <v>43772</v>
      </c>
      <c r="AL349" s="38">
        <f t="shared" si="105"/>
        <v>1.336605625825915E-2</v>
      </c>
      <c r="AM349" s="38">
        <f t="shared" si="105"/>
        <v>2.2965855319976298E-3</v>
      </c>
      <c r="AN349" s="38">
        <f t="shared" si="105"/>
        <v>-1.7310929277614121E-4</v>
      </c>
      <c r="AO349" s="38">
        <f t="shared" si="105"/>
        <v>-1.8508472412802619E-3</v>
      </c>
      <c r="AP349" s="38">
        <f t="shared" si="105"/>
        <v>5.2551226314857206E-3</v>
      </c>
      <c r="AQ349" s="38">
        <f t="shared" si="105"/>
        <v>-3.4291692498449322E-3</v>
      </c>
      <c r="AR349" s="38">
        <f t="shared" si="105"/>
        <v>8.0563159090463188E-4</v>
      </c>
      <c r="AS349" s="38">
        <f t="shared" si="105"/>
        <v>4.6857950161194323E-4</v>
      </c>
      <c r="AT349" s="38">
        <f t="shared" si="105"/>
        <v>4.4249686618358369E-4</v>
      </c>
      <c r="AU349" s="38">
        <f t="shared" si="105"/>
        <v>1.3592713249706675E-2</v>
      </c>
      <c r="AV349" s="38">
        <f t="shared" si="105"/>
        <v>4.2093441268826754E-4</v>
      </c>
    </row>
    <row r="350" spans="1:48" x14ac:dyDescent="0.35">
      <c r="A350" s="2">
        <v>41889</v>
      </c>
      <c r="B350" s="1">
        <v>2.267223166898535E-3</v>
      </c>
      <c r="C350" s="1">
        <v>-1.0345062709617989E-3</v>
      </c>
      <c r="D350" s="1">
        <v>-8.4252148446539721E-5</v>
      </c>
      <c r="E350" s="1">
        <v>-1.0887765790699171E-3</v>
      </c>
      <c r="F350" s="1">
        <v>-6.0986847767584892E-3</v>
      </c>
      <c r="G350" s="1">
        <v>4.5947736600726596E-3</v>
      </c>
      <c r="H350" s="1">
        <v>7.6539846832313074E-5</v>
      </c>
      <c r="I350" s="1">
        <v>4.1794774851631189E-3</v>
      </c>
      <c r="J350" s="16">
        <f>HLOOKUP($J$2,'Weekly Returns (strats)'!$D$1:$F$751,'Weekly Returns (strats)'!$A349,FALSE)</f>
        <v>-3.2046298289774011E-3</v>
      </c>
      <c r="K350" s="1">
        <f>SUMPRODUCT(B350:J350,'Weekly Analysis'!$C$47:$K$47)</f>
        <v>2.1798222730605946E-3</v>
      </c>
      <c r="L350" s="1">
        <f t="array" ref="L350">SUMPRODUCT(C350:J350,'Weekly Analysis'!$D$48:$K$48)</f>
        <v>-1.6231594569903187E-4</v>
      </c>
      <c r="N350" s="16">
        <f t="shared" si="98"/>
        <v>1.5116609109535559</v>
      </c>
      <c r="O350" s="11">
        <f>(N349-MAX(N$3:$N349))/MAX(N$3:$N349)</f>
        <v>-4.5827127620561681E-4</v>
      </c>
      <c r="P350" s="11">
        <f t="shared" si="101"/>
        <v>3.711926994715653E-2</v>
      </c>
      <c r="Q350" s="11">
        <f t="shared" si="104"/>
        <v>1.8584887623890767E-2</v>
      </c>
      <c r="S350" s="1">
        <f t="shared" si="99"/>
        <v>1.3217597850001723</v>
      </c>
      <c r="T350" s="11">
        <f>(S349-MAX($S$3:$S349))/MAX(S$3:$S349)</f>
        <v>-3.0383625282201293E-3</v>
      </c>
      <c r="U350" s="38">
        <f t="shared" si="102"/>
        <v>-3.2001852992320501E-3</v>
      </c>
      <c r="V350" s="11">
        <f t="shared" si="100"/>
        <v>7.9823747989316018E-6</v>
      </c>
      <c r="W350" s="28"/>
      <c r="Y350" s="28"/>
      <c r="AJ350" s="28"/>
      <c r="AK350" s="36">
        <v>43779</v>
      </c>
      <c r="AL350" s="38">
        <f t="shared" si="105"/>
        <v>8.6813964752787687E-3</v>
      </c>
      <c r="AM350" s="38">
        <f t="shared" si="105"/>
        <v>2.7743459170026519E-3</v>
      </c>
      <c r="AN350" s="38">
        <f t="shared" si="105"/>
        <v>-5.3039481302419311E-5</v>
      </c>
      <c r="AO350" s="38">
        <f t="shared" si="105"/>
        <v>-9.377963916152865E-4</v>
      </c>
      <c r="AP350" s="38">
        <f t="shared" si="105"/>
        <v>-1.2214138315038399E-2</v>
      </c>
      <c r="AQ350" s="38">
        <f t="shared" si="105"/>
        <v>3.4020879099538881E-4</v>
      </c>
      <c r="AR350" s="38">
        <f t="shared" si="105"/>
        <v>4.5180432464908549E-4</v>
      </c>
      <c r="AS350" s="38">
        <f t="shared" si="105"/>
        <v>8.6425580987192774E-4</v>
      </c>
      <c r="AT350" s="38">
        <f t="shared" si="105"/>
        <v>8.1311648503223921E-6</v>
      </c>
      <c r="AU350" s="38">
        <f t="shared" si="105"/>
        <v>7.979672869369207E-3</v>
      </c>
      <c r="AV350" s="38">
        <f t="shared" si="105"/>
        <v>-1.3032009824034726E-3</v>
      </c>
    </row>
    <row r="351" spans="1:48" x14ac:dyDescent="0.35">
      <c r="A351" s="2">
        <v>41896</v>
      </c>
      <c r="B351" s="1">
        <v>-1.3983856871112031E-2</v>
      </c>
      <c r="C351" s="1">
        <v>-9.5985563771217031E-4</v>
      </c>
      <c r="D351" s="1">
        <v>1.2940824825991021E-4</v>
      </c>
      <c r="E351" s="1">
        <v>9.2768906808871066E-4</v>
      </c>
      <c r="F351" s="1">
        <v>-2.2356696210636889E-2</v>
      </c>
      <c r="G351" s="1">
        <v>-1.1991126566340831E-3</v>
      </c>
      <c r="H351" s="1">
        <v>1.323661611869476E-4</v>
      </c>
      <c r="I351" s="1">
        <v>3.3847963407229731E-3</v>
      </c>
      <c r="J351" s="16">
        <f>HLOOKUP($J$2,'Weekly Returns (strats)'!$D$1:$F$751,'Weekly Returns (strats)'!$A350,FALSE)</f>
        <v>1.2986593444650469E-3</v>
      </c>
      <c r="K351" s="1">
        <f>SUMPRODUCT(B351:J351,'Weekly Analysis'!$C$47:$K$47)</f>
        <v>-1.5473010530597979E-2</v>
      </c>
      <c r="L351" s="1">
        <f t="array" ref="L351">SUMPRODUCT(C351:J351,'Weekly Analysis'!$D$48:$K$48)</f>
        <v>-2.7655710819024727E-3</v>
      </c>
      <c r="N351" s="16">
        <f t="shared" si="98"/>
        <v>1.4882709657596782</v>
      </c>
      <c r="O351" s="11">
        <f>(N350-MAX(N$3:$N350))/MAX(N$3:$N350)</f>
        <v>0</v>
      </c>
      <c r="P351" s="11">
        <f t="shared" si="101"/>
        <v>6.5420430877844993E-3</v>
      </c>
      <c r="Q351" s="11">
        <f t="shared" si="104"/>
        <v>5.8661152548793449E-3</v>
      </c>
      <c r="S351" s="1">
        <f t="shared" si="99"/>
        <v>1.3181043643615542</v>
      </c>
      <c r="T351" s="11">
        <f>(S350-MAX($S$3:$S350))/MAX(S$3:$S350)</f>
        <v>-3.2001852992320861E-3</v>
      </c>
      <c r="U351" s="38">
        <f t="shared" si="102"/>
        <v>-2.8189197825905232E-3</v>
      </c>
      <c r="V351" s="11">
        <f t="shared" si="100"/>
        <v>-2.3934785582685469E-3</v>
      </c>
      <c r="W351" s="28"/>
      <c r="Y351" s="28"/>
      <c r="AJ351" s="28"/>
      <c r="AK351" s="36">
        <v>43786</v>
      </c>
      <c r="AL351" s="38">
        <f t="shared" si="105"/>
        <v>4.137115839243366E-3</v>
      </c>
      <c r="AM351" s="38">
        <f t="shared" si="105"/>
        <v>-2.507673092377205E-3</v>
      </c>
      <c r="AN351" s="38">
        <f t="shared" si="105"/>
        <v>-1.6506436882585129E-4</v>
      </c>
      <c r="AO351" s="38">
        <f t="shared" si="105"/>
        <v>-1.1733458490224E-3</v>
      </c>
      <c r="AP351" s="38">
        <f t="shared" si="105"/>
        <v>3.587327429616172E-3</v>
      </c>
      <c r="AQ351" s="38">
        <f t="shared" si="105"/>
        <v>-6.2188450438727116E-4</v>
      </c>
      <c r="AR351" s="38">
        <f t="shared" si="105"/>
        <v>-6.7629897040644149E-4</v>
      </c>
      <c r="AS351" s="38">
        <f t="shared" si="105"/>
        <v>8.2014278146225195E-4</v>
      </c>
      <c r="AT351" s="38">
        <f t="shared" si="105"/>
        <v>1.963710606405211E-4</v>
      </c>
      <c r="AU351" s="38">
        <f t="shared" si="105"/>
        <v>4.1238348463185888E-3</v>
      </c>
      <c r="AV351" s="38">
        <f t="shared" si="105"/>
        <v>-2.4664701146016541E-5</v>
      </c>
    </row>
    <row r="352" spans="1:48" x14ac:dyDescent="0.35">
      <c r="A352" s="2">
        <v>41903</v>
      </c>
      <c r="B352" s="1">
        <v>4.9533343761407611E-3</v>
      </c>
      <c r="C352" s="1">
        <v>1.6664157968959701E-3</v>
      </c>
      <c r="D352" s="1">
        <v>-7.8451652821187601E-4</v>
      </c>
      <c r="E352" s="1">
        <v>-2.8781024292908741E-3</v>
      </c>
      <c r="F352" s="1">
        <v>5.5785499518031471E-3</v>
      </c>
      <c r="G352" s="1">
        <v>5.230977678301052E-4</v>
      </c>
      <c r="H352" s="1">
        <v>-1.161657280994377E-3</v>
      </c>
      <c r="I352" s="1">
        <v>4.4368885133121427E-3</v>
      </c>
      <c r="J352" s="16">
        <f>HLOOKUP($J$2,'Weekly Returns (strats)'!$D$1:$F$751,'Weekly Returns (strats)'!$A351,FALSE)</f>
        <v>-1.3762704502918719E-3</v>
      </c>
      <c r="K352" s="1">
        <f>SUMPRODUCT(B352:J352,'Weekly Analysis'!$C$47:$K$47)</f>
        <v>5.520077021901615E-3</v>
      </c>
      <c r="L352" s="1">
        <f t="array" ref="L352">SUMPRODUCT(C352:J352,'Weekly Analysis'!$D$48:$K$48)</f>
        <v>1.0525220564130164E-3</v>
      </c>
      <c r="N352" s="16">
        <f t="shared" si="98"/>
        <v>1.4964863361201317</v>
      </c>
      <c r="O352" s="11">
        <f>(N351-MAX(N$3:$N351))/MAX(N$3:$N351)</f>
        <v>-1.5473010530597986E-2</v>
      </c>
      <c r="P352" s="11">
        <f t="shared" si="101"/>
        <v>-6.7499125676562244E-4</v>
      </c>
      <c r="Q352" s="11">
        <f t="shared" si="104"/>
        <v>2.012993623411452E-3</v>
      </c>
      <c r="S352" s="1">
        <f t="shared" si="99"/>
        <v>1.319491698277699</v>
      </c>
      <c r="T352" s="11">
        <f>(S351-MAX($S$3:$S351))/MAX(S$3:$S351)</f>
        <v>-5.956906041214286E-3</v>
      </c>
      <c r="U352" s="38">
        <f t="shared" si="102"/>
        <v>-2.0786243653201364E-3</v>
      </c>
      <c r="V352" s="11">
        <f t="shared" si="100"/>
        <v>4.5248659583885242E-5</v>
      </c>
      <c r="W352" s="28"/>
      <c r="Y352" s="28"/>
      <c r="AJ352" s="28"/>
      <c r="AK352" s="36">
        <v>43800</v>
      </c>
      <c r="AL352" s="38">
        <f t="shared" si="105"/>
        <v>6.4585178624150252E-3</v>
      </c>
      <c r="AM352" s="38">
        <f t="shared" si="105"/>
        <v>3.164806382964791E-4</v>
      </c>
      <c r="AN352" s="38">
        <f t="shared" si="105"/>
        <v>-1.127295838154186E-4</v>
      </c>
      <c r="AO352" s="38">
        <f t="shared" si="105"/>
        <v>-1.356098706901121E-3</v>
      </c>
      <c r="AP352" s="38">
        <f t="shared" si="105"/>
        <v>5.6512548243813016E-3</v>
      </c>
      <c r="AQ352" s="38">
        <f t="shared" si="105"/>
        <v>-3.149973750218749E-3</v>
      </c>
      <c r="AR352" s="38">
        <f t="shared" si="105"/>
        <v>-1.303762277554243E-3</v>
      </c>
      <c r="AS352" s="38">
        <f t="shared" si="105"/>
        <v>-5.4244535291314566E-4</v>
      </c>
      <c r="AT352" s="38">
        <f t="shared" si="105"/>
        <v>3.5015029281604271E-5</v>
      </c>
      <c r="AU352" s="38">
        <f t="shared" si="105"/>
        <v>6.4946619099633118E-3</v>
      </c>
      <c r="AV352" s="38">
        <f t="shared" si="105"/>
        <v>6.7124659732533174E-5</v>
      </c>
    </row>
    <row r="353" spans="1:48" x14ac:dyDescent="0.35">
      <c r="A353" s="2">
        <v>41910</v>
      </c>
      <c r="B353" s="1">
        <v>-1.9041195392757171E-2</v>
      </c>
      <c r="C353" s="1">
        <v>1.2405387604417231E-3</v>
      </c>
      <c r="D353" s="1">
        <v>-2.1713521053284829E-4</v>
      </c>
      <c r="E353" s="1">
        <v>2.9526396905794621E-3</v>
      </c>
      <c r="F353" s="1">
        <v>2.4243042198438211E-3</v>
      </c>
      <c r="G353" s="1">
        <v>-1.559901949020337E-3</v>
      </c>
      <c r="H353" s="1">
        <v>5.2184659594003424E-3</v>
      </c>
      <c r="I353" s="1">
        <v>-3.505599394572068E-3</v>
      </c>
      <c r="J353" s="16">
        <f>HLOOKUP($J$2,'Weekly Returns (strats)'!$D$1:$F$751,'Weekly Returns (strats)'!$A352,FALSE)</f>
        <v>-8.0916932131236408E-4</v>
      </c>
      <c r="K353" s="1">
        <f>SUMPRODUCT(B353:J353,'Weekly Analysis'!$C$47:$K$47)</f>
        <v>-1.8873457381734061E-2</v>
      </c>
      <c r="L353" s="1">
        <f t="array" ref="L353">SUMPRODUCT(C353:J353,'Weekly Analysis'!$D$48:$K$48)</f>
        <v>3.1151344904292049E-4</v>
      </c>
      <c r="N353" s="16">
        <f t="shared" si="98"/>
        <v>1.468242465033021</v>
      </c>
      <c r="O353" s="11">
        <f>(N352-MAX(N$3:$N352))/MAX(N$3:$N352)</f>
        <v>-1.0038345718585851E-2</v>
      </c>
      <c r="P353" s="11">
        <f t="shared" si="101"/>
        <v>-2.6605132144108201E-2</v>
      </c>
      <c r="Q353" s="11">
        <f t="shared" si="104"/>
        <v>-1.3843311708307104E-2</v>
      </c>
      <c r="S353" s="1">
        <f t="shared" si="99"/>
        <v>1.3199027376876131</v>
      </c>
      <c r="T353" s="11">
        <f>(S352-MAX($S$3:$S352))/MAX(S$3:$S352)</f>
        <v>-4.9106537597976519E-3</v>
      </c>
      <c r="U353" s="38">
        <f t="shared" si="102"/>
        <v>-1.5670688404683109E-3</v>
      </c>
      <c r="V353" s="11">
        <f t="shared" si="100"/>
        <v>1.1877008305372083E-3</v>
      </c>
      <c r="W353" s="28"/>
      <c r="Y353" s="28"/>
      <c r="AJ353" s="28"/>
      <c r="AK353" s="36">
        <v>43807</v>
      </c>
      <c r="AL353" s="38">
        <f t="shared" ref="AL353:AV362" si="106">VLOOKUP($AK353,$A$3:$L$751,AL$1,FALSE)</f>
        <v>2.8601811448059071E-3</v>
      </c>
      <c r="AM353" s="38">
        <f t="shared" si="106"/>
        <v>-1.1103622496230199E-3</v>
      </c>
      <c r="AN353" s="38">
        <f t="shared" si="106"/>
        <v>-2.2055556208431799E-3</v>
      </c>
      <c r="AO353" s="38">
        <f t="shared" si="106"/>
        <v>-4.0631281810010739E-4</v>
      </c>
      <c r="AP353" s="38">
        <f t="shared" si="106"/>
        <v>-1.0325394535147841E-2</v>
      </c>
      <c r="AQ353" s="38">
        <f t="shared" si="106"/>
        <v>-3.637817699494672E-3</v>
      </c>
      <c r="AR353" s="38">
        <f t="shared" si="106"/>
        <v>-3.110482574673723E-3</v>
      </c>
      <c r="AS353" s="38">
        <f t="shared" si="106"/>
        <v>-5.2124739879796378E-3</v>
      </c>
      <c r="AT353" s="38">
        <f t="shared" si="106"/>
        <v>-7.970701742916475E-4</v>
      </c>
      <c r="AU353" s="38">
        <f t="shared" si="106"/>
        <v>9.6591487194332951E-4</v>
      </c>
      <c r="AV353" s="38">
        <f t="shared" si="106"/>
        <v>-3.517923078173358E-3</v>
      </c>
    </row>
    <row r="354" spans="1:48" x14ac:dyDescent="0.35">
      <c r="A354" s="2">
        <v>41917</v>
      </c>
      <c r="B354" s="1">
        <v>-1.9622362088115412E-2</v>
      </c>
      <c r="C354" s="1">
        <v>-3.760647005852324E-3</v>
      </c>
      <c r="D354" s="1">
        <v>-2.2720313570593889E-3</v>
      </c>
      <c r="E354" s="1">
        <v>1.209016012000186E-3</v>
      </c>
      <c r="F354" s="1">
        <v>8.0061698027365739E-3</v>
      </c>
      <c r="G354" s="1">
        <v>3.6225663564881661E-3</v>
      </c>
      <c r="H354" s="1">
        <v>4.8771437067540724E-3</v>
      </c>
      <c r="I354" s="1">
        <v>1.518482853239078E-3</v>
      </c>
      <c r="J354" s="16">
        <f>HLOOKUP($J$2,'Weekly Returns (strats)'!$D$1:$F$751,'Weekly Returns (strats)'!$A353,FALSE)</f>
        <v>3.0836612381459631E-3</v>
      </c>
      <c r="K354" s="1">
        <f>SUMPRODUCT(B354:J354,'Weekly Analysis'!$C$47:$K$47)</f>
        <v>-1.8813387829034724E-2</v>
      </c>
      <c r="L354" s="1">
        <f t="array" ref="L354">SUMPRODUCT(C354:J354,'Weekly Analysis'!$D$48:$K$48)</f>
        <v>1.5023807668641349E-3</v>
      </c>
      <c r="N354" s="16">
        <f t="shared" si="98"/>
        <v>1.4406198501112968</v>
      </c>
      <c r="O354" s="11">
        <f>(N353-MAX(N$3:$N353))/MAX(N$3:$N353)</f>
        <v>-2.8722344810217085E-2</v>
      </c>
      <c r="P354" s="11">
        <f t="shared" si="101"/>
        <v>-4.6995368026978013E-2</v>
      </c>
      <c r="Q354" s="11">
        <f t="shared" si="104"/>
        <v>-4.5355673956712361E-2</v>
      </c>
      <c r="S354" s="1">
        <f t="shared" si="99"/>
        <v>1.3218857341748462</v>
      </c>
      <c r="T354" s="11">
        <f>(S353-MAX($S$3:$S353))/MAX(S$3:$S353)</f>
        <v>-4.6006700454443708E-3</v>
      </c>
      <c r="U354" s="38">
        <f t="shared" si="102"/>
        <v>9.5289004933496457E-5</v>
      </c>
      <c r="V354" s="11">
        <f t="shared" si="100"/>
        <v>3.327770631133431E-3</v>
      </c>
      <c r="W354" s="28"/>
      <c r="Y354" s="28"/>
      <c r="AJ354" s="28"/>
      <c r="AK354" s="36">
        <v>43814</v>
      </c>
      <c r="AL354" s="38">
        <f t="shared" si="106"/>
        <v>1.345570221945969E-2</v>
      </c>
      <c r="AM354" s="38">
        <f t="shared" si="106"/>
        <v>-2.2535313819717069E-3</v>
      </c>
      <c r="AN354" s="38">
        <f t="shared" si="106"/>
        <v>-9.8624147246745265E-4</v>
      </c>
      <c r="AO354" s="38">
        <f t="shared" si="106"/>
        <v>-2.1072673983270058E-3</v>
      </c>
      <c r="AP354" s="38">
        <f t="shared" si="106"/>
        <v>-1.4269917702936209E-2</v>
      </c>
      <c r="AQ354" s="38">
        <f t="shared" si="106"/>
        <v>9.7884711387496992E-6</v>
      </c>
      <c r="AR354" s="38">
        <f t="shared" si="106"/>
        <v>4.4131139807124242E-4</v>
      </c>
      <c r="AS354" s="38">
        <f t="shared" si="106"/>
        <v>2.0528210174544088E-3</v>
      </c>
      <c r="AT354" s="38">
        <f t="shared" si="106"/>
        <v>-1.1086195779205219E-3</v>
      </c>
      <c r="AU354" s="38">
        <f t="shared" si="106"/>
        <v>1.2052249082946729E-2</v>
      </c>
      <c r="AV354" s="38">
        <f t="shared" si="106"/>
        <v>-2.6064129678097896E-3</v>
      </c>
    </row>
    <row r="355" spans="1:48" x14ac:dyDescent="0.35">
      <c r="A355" s="2">
        <v>41924</v>
      </c>
      <c r="B355" s="1">
        <v>-2.6435045317220521E-2</v>
      </c>
      <c r="C355" s="1">
        <v>4.6840959769556267E-3</v>
      </c>
      <c r="D355" s="1">
        <v>2.368338967739692E-3</v>
      </c>
      <c r="E355" s="1">
        <v>5.5224192965264152E-3</v>
      </c>
      <c r="F355" s="1">
        <v>3.4353428862504368E-3</v>
      </c>
      <c r="G355" s="1">
        <v>-9.7507569666599458E-4</v>
      </c>
      <c r="H355" s="1">
        <v>6.6184282755965551E-3</v>
      </c>
      <c r="I355" s="1">
        <v>5.1183387240083533E-5</v>
      </c>
      <c r="J355" s="16">
        <f>HLOOKUP($J$2,'Weekly Returns (strats)'!$D$1:$F$751,'Weekly Returns (strats)'!$A354,FALSE)</f>
        <v>8.0869056183496824E-4</v>
      </c>
      <c r="K355" s="1">
        <f>SUMPRODUCT(B355:J355,'Weekly Analysis'!$C$47:$K$47)</f>
        <v>-2.5070634401082224E-2</v>
      </c>
      <c r="L355" s="1">
        <f t="array" ref="L355">SUMPRODUCT(C355:J355,'Weekly Analysis'!$D$48:$K$48)</f>
        <v>2.5339059871139721E-3</v>
      </c>
      <c r="N355" s="16">
        <f t="shared" si="98"/>
        <v>1.4045025965382145</v>
      </c>
      <c r="O355" s="11">
        <f>(N354-MAX(N$3:$N354))/MAX(N$3:$N354)</f>
        <v>-4.6995368026977971E-2</v>
      </c>
      <c r="P355" s="11">
        <f t="shared" si="101"/>
        <v>-5.6285697395638379E-2</v>
      </c>
      <c r="Q355" s="11">
        <f t="shared" si="104"/>
        <v>-5.6381988802272853E-2</v>
      </c>
      <c r="S355" s="1">
        <f t="shared" si="99"/>
        <v>1.3252352683509523</v>
      </c>
      <c r="T355" s="11">
        <f>(S354-MAX($S$3:$S354))/MAX(S$3:$S354)</f>
        <v>-3.1052012367712642E-3</v>
      </c>
      <c r="U355" s="38">
        <f t="shared" si="102"/>
        <v>5.4099691816527073E-3</v>
      </c>
      <c r="V355" s="11">
        <f t="shared" si="100"/>
        <v>4.8232133087120488E-3</v>
      </c>
      <c r="W355" s="28"/>
      <c r="Y355" s="28"/>
      <c r="AJ355" s="28"/>
      <c r="AK355" s="36">
        <v>43821</v>
      </c>
      <c r="AL355" s="38">
        <f t="shared" si="106"/>
        <v>1.396255005953018E-2</v>
      </c>
      <c r="AM355" s="38">
        <f t="shared" si="106"/>
        <v>1.9691479877350648E-3</v>
      </c>
      <c r="AN355" s="38">
        <f t="shared" si="106"/>
        <v>-1.1366676348190111E-4</v>
      </c>
      <c r="AO355" s="38">
        <f t="shared" si="106"/>
        <v>-1.98308482243359E-3</v>
      </c>
      <c r="AP355" s="38">
        <f t="shared" si="106"/>
        <v>3.2067862313845622E-3</v>
      </c>
      <c r="AQ355" s="38">
        <f t="shared" si="106"/>
        <v>-1.4780446741450291E-3</v>
      </c>
      <c r="AR355" s="38">
        <f t="shared" si="106"/>
        <v>-1.885123684259971E-3</v>
      </c>
      <c r="AS355" s="38">
        <f t="shared" si="106"/>
        <v>3.2308936666058941E-3</v>
      </c>
      <c r="AT355" s="38">
        <f t="shared" si="106"/>
        <v>-3.9902403101210743E-4</v>
      </c>
      <c r="AU355" s="38">
        <f t="shared" si="106"/>
        <v>1.428045944400891E-2</v>
      </c>
      <c r="AV355" s="38">
        <f t="shared" si="106"/>
        <v>5.9040314260335413E-4</v>
      </c>
    </row>
    <row r="356" spans="1:48" x14ac:dyDescent="0.35">
      <c r="A356" s="2">
        <v>41931</v>
      </c>
      <c r="B356" s="1">
        <v>-8.5337470907681512E-3</v>
      </c>
      <c r="C356" s="1">
        <v>5.8958840476137642E-3</v>
      </c>
      <c r="D356" s="1">
        <v>7.2397315233937443E-3</v>
      </c>
      <c r="E356" s="1">
        <v>9.9895161905760865E-4</v>
      </c>
      <c r="F356" s="1">
        <v>5.1199945683589546E-3</v>
      </c>
      <c r="G356" s="1">
        <v>2.4486301369863739E-3</v>
      </c>
      <c r="H356" s="1">
        <v>-8.1831291668338357E-3</v>
      </c>
      <c r="I356" s="1">
        <v>-1.3128222203340201E-4</v>
      </c>
      <c r="J356" s="16">
        <f>HLOOKUP($J$2,'Weekly Returns (strats)'!$D$1:$F$751,'Weekly Returns (strats)'!$A355,FALSE)</f>
        <v>-2.706862243571861E-3</v>
      </c>
      <c r="K356" s="1">
        <f>SUMPRODUCT(B356:J356,'Weekly Analysis'!$C$47:$K$47)</f>
        <v>-6.9966217722503762E-3</v>
      </c>
      <c r="L356" s="1">
        <f t="array" ref="L356">SUMPRODUCT(C356:J356,'Weekly Analysis'!$D$48:$K$48)</f>
        <v>2.8546613058187272E-3</v>
      </c>
      <c r="N356" s="16">
        <f t="shared" si="98"/>
        <v>1.394675823092093</v>
      </c>
      <c r="O356" s="11">
        <f>(N355-MAX(N$3:$N355))/MAX(N$3:$N355)</f>
        <v>-7.0887798737711574E-2</v>
      </c>
      <c r="P356" s="11">
        <f t="shared" si="101"/>
        <v>-6.803303883949785E-2</v>
      </c>
      <c r="Q356" s="11">
        <f t="shared" si="104"/>
        <v>-6.7756837184702823E-2</v>
      </c>
      <c r="S356" s="1">
        <f t="shared" si="99"/>
        <v>1.32901836619262</v>
      </c>
      <c r="T356" s="11">
        <f>(S355-MAX($S$3:$S355))/MAX(S$3:$S355)</f>
        <v>-5.791635376624386E-4</v>
      </c>
      <c r="U356" s="38">
        <f t="shared" si="102"/>
        <v>7.2199529010723573E-3</v>
      </c>
      <c r="V356" s="11">
        <f t="shared" si="100"/>
        <v>7.5771408679512486E-3</v>
      </c>
      <c r="W356" s="28"/>
      <c r="Y356" s="28"/>
      <c r="AJ356" s="28"/>
      <c r="AK356" s="36">
        <v>43828</v>
      </c>
      <c r="AL356" s="38">
        <f t="shared" si="106"/>
        <v>7.2231710788499548E-3</v>
      </c>
      <c r="AM356" s="38">
        <f t="shared" si="106"/>
        <v>1.0585067771138319E-3</v>
      </c>
      <c r="AN356" s="38">
        <f t="shared" si="106"/>
        <v>2.037789146225322E-5</v>
      </c>
      <c r="AO356" s="38">
        <f t="shared" si="106"/>
        <v>-2.0407286475332409E-4</v>
      </c>
      <c r="AP356" s="38">
        <f t="shared" si="106"/>
        <v>-2.483751831764225E-3</v>
      </c>
      <c r="AQ356" s="38">
        <f t="shared" si="106"/>
        <v>1.901755693013429E-3</v>
      </c>
      <c r="AR356" s="38">
        <f t="shared" si="106"/>
        <v>5.1237348700094998E-4</v>
      </c>
      <c r="AS356" s="38">
        <f t="shared" si="106"/>
        <v>1.535664107424672E-3</v>
      </c>
      <c r="AT356" s="38">
        <f t="shared" si="106"/>
        <v>-2.4370246232108261E-4</v>
      </c>
      <c r="AU356" s="38">
        <f t="shared" si="106"/>
        <v>7.3646954162308693E-3</v>
      </c>
      <c r="AV356" s="38">
        <f t="shared" si="106"/>
        <v>2.6283091227884229E-4</v>
      </c>
    </row>
    <row r="357" spans="1:48" x14ac:dyDescent="0.35">
      <c r="A357" s="2">
        <v>41938</v>
      </c>
      <c r="B357" s="1">
        <v>3.1019450033534571E-2</v>
      </c>
      <c r="C357" s="1">
        <v>1.5509678483414109E-3</v>
      </c>
      <c r="D357" s="1">
        <v>-1.6489134265146092E-2</v>
      </c>
      <c r="E357" s="1">
        <v>-5.1406029798373165E-4</v>
      </c>
      <c r="F357" s="1">
        <v>6.0026469352963633E-3</v>
      </c>
      <c r="G357" s="1">
        <v>-2.5707599542217352E-3</v>
      </c>
      <c r="H357" s="1">
        <v>-5.1203815845598522E-3</v>
      </c>
      <c r="I357" s="1">
        <v>6.0463701932134128E-5</v>
      </c>
      <c r="J357" s="16">
        <f>HLOOKUP($J$2,'Weekly Returns (strats)'!$D$1:$F$751,'Weekly Returns (strats)'!$A356,FALSE)</f>
        <v>-6.86887591910601E-4</v>
      </c>
      <c r="K357" s="1">
        <f>SUMPRODUCT(B357:J357,'Weekly Analysis'!$C$47:$K$47)</f>
        <v>2.9657473203522002E-2</v>
      </c>
      <c r="L357" s="1">
        <f t="array" ref="L357">SUMPRODUCT(C357:J357,'Weekly Analysis'!$D$48:$K$48)</f>
        <v>-2.5293855414519196E-3</v>
      </c>
      <c r="N357" s="16">
        <f t="shared" si="98"/>
        <v>1.4360383839430468</v>
      </c>
      <c r="O357" s="11">
        <f>(N356-MAX(N$3:$N356))/MAX(N$3:$N356)</f>
        <v>-7.7388445393926794E-2</v>
      </c>
      <c r="P357" s="11">
        <f t="shared" si="101"/>
        <v>-2.1933762206809537E-2</v>
      </c>
      <c r="Q357" s="11">
        <f t="shared" si="104"/>
        <v>-4.3894257915758628E-2</v>
      </c>
      <c r="S357" s="1">
        <f t="shared" si="99"/>
        <v>1.3256567663528485</v>
      </c>
      <c r="T357" s="11">
        <f>(S356-MAX($S$3:$S356))/MAX(S$3:$S356)</f>
        <v>0</v>
      </c>
      <c r="U357" s="38">
        <f t="shared" si="102"/>
        <v>4.3594338438270874E-3</v>
      </c>
      <c r="V357" s="11">
        <f t="shared" si="100"/>
        <v>4.5150610692064053E-3</v>
      </c>
      <c r="W357" s="28"/>
      <c r="Y357" s="28"/>
      <c r="AJ357" s="28"/>
      <c r="AK357" s="36">
        <v>43835</v>
      </c>
      <c r="AL357" s="38">
        <f t="shared" si="106"/>
        <v>1.7663475465434791E-4</v>
      </c>
      <c r="AM357" s="38">
        <f t="shared" si="106"/>
        <v>-3.1745877765031461E-3</v>
      </c>
      <c r="AN357" s="38">
        <f t="shared" si="106"/>
        <v>-5.6415814435040179E-4</v>
      </c>
      <c r="AO357" s="38">
        <f t="shared" si="106"/>
        <v>-4.2971477681730257E-5</v>
      </c>
      <c r="AP357" s="38">
        <f t="shared" si="106"/>
        <v>-1.556936146434296E-3</v>
      </c>
      <c r="AQ357" s="38">
        <f t="shared" si="106"/>
        <v>-1.5948339122352499E-3</v>
      </c>
      <c r="AR357" s="38">
        <f t="shared" si="106"/>
        <v>5.2596691451944899E-4</v>
      </c>
      <c r="AS357" s="38">
        <f t="shared" si="106"/>
        <v>7.6716859344072574E-4</v>
      </c>
      <c r="AT357" s="38">
        <f t="shared" si="106"/>
        <v>4.1923801799459433E-5</v>
      </c>
      <c r="AU357" s="38">
        <f t="shared" si="106"/>
        <v>-2.9681945844735265E-4</v>
      </c>
      <c r="AV357" s="38">
        <f t="shared" si="106"/>
        <v>-8.7927211004601522E-4</v>
      </c>
    </row>
    <row r="358" spans="1:48" x14ac:dyDescent="0.35">
      <c r="A358" s="2">
        <v>41945</v>
      </c>
      <c r="B358" s="1">
        <v>2.5098932075676261E-2</v>
      </c>
      <c r="C358" s="1">
        <v>1.4852300364816E-3</v>
      </c>
      <c r="D358" s="1">
        <v>-2.3961973374020951E-3</v>
      </c>
      <c r="E358" s="1">
        <v>-3.8803709008938808E-4</v>
      </c>
      <c r="F358" s="1">
        <v>-6.4091061963864934E-3</v>
      </c>
      <c r="G358" s="1">
        <v>3.356595453183342E-3</v>
      </c>
      <c r="H358" s="1">
        <v>4.0701953793926826E-3</v>
      </c>
      <c r="I358" s="1">
        <v>8.6251867368392077E-4</v>
      </c>
      <c r="J358" s="16">
        <f>HLOOKUP($J$2,'Weekly Returns (strats)'!$D$1:$F$751,'Weekly Returns (strats)'!$A357,FALSE)</f>
        <v>-6.3778605883937356E-3</v>
      </c>
      <c r="K358" s="1">
        <f>SUMPRODUCT(B358:J358,'Weekly Analysis'!$C$47:$K$47)</f>
        <v>2.4617437672274086E-2</v>
      </c>
      <c r="L358" s="1">
        <f t="array" ref="L358">SUMPRODUCT(C358:J358,'Weekly Analysis'!$D$48:$K$48)</f>
        <v>-8.9420389203261909E-4</v>
      </c>
      <c r="N358" s="16">
        <f t="shared" si="98"/>
        <v>1.4713899693547581</v>
      </c>
      <c r="O358" s="11">
        <f>(N357-MAX(N$3:$N357))/MAX(N$3:$N357)</f>
        <v>-5.0026117935937357E-2</v>
      </c>
      <c r="P358" s="11">
        <f t="shared" si="101"/>
        <v>2.1358944374592737E-2</v>
      </c>
      <c r="Q358" s="11">
        <f t="shared" si="104"/>
        <v>1.3228207791946556E-3</v>
      </c>
      <c r="S358" s="1">
        <f t="shared" si="99"/>
        <v>1.3244713589128763</v>
      </c>
      <c r="T358" s="11">
        <f>(S357-MAX($S$3:$S357))/MAX(S$3:$S357)</f>
        <v>-2.5293855414518537E-3</v>
      </c>
      <c r="U358" s="38">
        <f t="shared" si="102"/>
        <v>1.9560122869803909E-3</v>
      </c>
      <c r="V358" s="11">
        <f t="shared" si="100"/>
        <v>4.3071831190211185E-4</v>
      </c>
      <c r="W358" s="28"/>
      <c r="Y358" s="28"/>
      <c r="AJ358" s="28"/>
      <c r="AK358" s="36">
        <v>43842</v>
      </c>
      <c r="AL358" s="38">
        <f t="shared" si="106"/>
        <v>6.6756145803898992E-3</v>
      </c>
      <c r="AM358" s="38">
        <f t="shared" si="106"/>
        <v>-2.9401889895579458E-3</v>
      </c>
      <c r="AN358" s="38">
        <f t="shared" si="106"/>
        <v>-4.271486512592571E-4</v>
      </c>
      <c r="AO358" s="38">
        <f t="shared" si="106"/>
        <v>-2.00900291144257E-3</v>
      </c>
      <c r="AP358" s="38">
        <f t="shared" si="106"/>
        <v>-1.80252199962253E-3</v>
      </c>
      <c r="AQ358" s="38">
        <f t="shared" si="106"/>
        <v>9.7998863213177856E-4</v>
      </c>
      <c r="AR358" s="38">
        <f t="shared" si="106"/>
        <v>-1.496749748648996E-3</v>
      </c>
      <c r="AS358" s="38">
        <f t="shared" si="106"/>
        <v>9.8702696085539721E-4</v>
      </c>
      <c r="AT358" s="38">
        <f t="shared" si="106"/>
        <v>-4.1175012937767494E-3</v>
      </c>
      <c r="AU358" s="38">
        <f t="shared" si="106"/>
        <v>6.0793397953313949E-3</v>
      </c>
      <c r="AV358" s="38">
        <f t="shared" si="106"/>
        <v>-1.107367457965795E-3</v>
      </c>
    </row>
    <row r="359" spans="1:48" x14ac:dyDescent="0.35">
      <c r="A359" s="2">
        <v>41952</v>
      </c>
      <c r="B359" s="1">
        <v>-3.0142781597037871E-3</v>
      </c>
      <c r="C359" s="1">
        <v>-1.0392786183708309E-3</v>
      </c>
      <c r="D359" s="1">
        <v>-2.0367938016940809E-4</v>
      </c>
      <c r="E359" s="1">
        <v>-1.466493496723231E-3</v>
      </c>
      <c r="F359" s="1">
        <v>-4.3879921071799163E-3</v>
      </c>
      <c r="G359" s="1">
        <v>4.3950604640845548E-3</v>
      </c>
      <c r="H359" s="1">
        <v>-7.6423671390679626E-4</v>
      </c>
      <c r="I359" s="1">
        <v>4.8003557036861988E-3</v>
      </c>
      <c r="J359" s="16">
        <f>HLOOKUP($J$2,'Weekly Returns (strats)'!$D$1:$F$751,'Weekly Returns (strats)'!$A358,FALSE)</f>
        <v>5.0699276639245561E-3</v>
      </c>
      <c r="K359" s="1">
        <f>SUMPRODUCT(B359:J359,'Weekly Analysis'!$C$47:$K$47)</f>
        <v>-2.6765122078752797E-3</v>
      </c>
      <c r="L359" s="1">
        <f t="array" ref="L359">SUMPRODUCT(C359:J359,'Weekly Analysis'!$D$48:$K$48)</f>
        <v>6.2727962482437053E-4</v>
      </c>
      <c r="N359" s="16">
        <f t="shared" si="98"/>
        <v>1.4674517761392349</v>
      </c>
      <c r="O359" s="11">
        <f>(N358-MAX(N$3:$N358))/MAX(N$3:$N358)</f>
        <v>-2.6640195103936989E-2</v>
      </c>
      <c r="P359" s="11">
        <f t="shared" si="101"/>
        <v>4.4819553738224549E-2</v>
      </c>
      <c r="Q359" s="11">
        <f t="shared" si="104"/>
        <v>6.7882973782475986E-3</v>
      </c>
      <c r="S359" s="1">
        <f t="shared" si="99"/>
        <v>1.3253021728099856</v>
      </c>
      <c r="T359" s="11">
        <f>(S358-MAX($S$3:$S358))/MAX(S$3:$S358)</f>
        <v>-3.4213276470889337E-3</v>
      </c>
      <c r="U359" s="38">
        <f t="shared" si="102"/>
        <v>5.0484967183628271E-5</v>
      </c>
      <c r="V359" s="11">
        <f t="shared" si="100"/>
        <v>-5.2870780953095942E-4</v>
      </c>
      <c r="W359" s="28"/>
      <c r="Y359" s="28"/>
      <c r="AJ359" s="28"/>
      <c r="AK359" s="36">
        <v>43849</v>
      </c>
      <c r="AL359" s="38">
        <f t="shared" si="106"/>
        <v>1.550822778148131E-2</v>
      </c>
      <c r="AM359" s="38">
        <f t="shared" si="106"/>
        <v>-9.2723747893885822E-4</v>
      </c>
      <c r="AN359" s="38">
        <f t="shared" si="106"/>
        <v>-6.5144647710790871E-5</v>
      </c>
      <c r="AO359" s="38">
        <f t="shared" si="106"/>
        <v>-2.2606411608930839E-3</v>
      </c>
      <c r="AP359" s="38">
        <f t="shared" si="106"/>
        <v>5.8793058599802784E-3</v>
      </c>
      <c r="AQ359" s="38">
        <f t="shared" si="106"/>
        <v>-3.6909400638326369E-3</v>
      </c>
      <c r="AR359" s="38">
        <f t="shared" si="106"/>
        <v>-8.942921195222997E-4</v>
      </c>
      <c r="AS359" s="38">
        <f t="shared" si="106"/>
        <v>-6.9667562051622944E-5</v>
      </c>
      <c r="AT359" s="38">
        <f t="shared" si="106"/>
        <v>-1.5933776131561439E-3</v>
      </c>
      <c r="AU359" s="38">
        <f t="shared" si="106"/>
        <v>1.5341237546724919E-2</v>
      </c>
      <c r="AV359" s="38">
        <f t="shared" si="106"/>
        <v>-3.101247216904369E-4</v>
      </c>
    </row>
    <row r="360" spans="1:48" x14ac:dyDescent="0.35">
      <c r="A360" s="2">
        <v>41959</v>
      </c>
      <c r="B360" s="1">
        <v>6.0998249615447087E-3</v>
      </c>
      <c r="C360" s="1">
        <v>8.5360153373947867E-4</v>
      </c>
      <c r="D360" s="1">
        <v>-4.2893545628475138E-5</v>
      </c>
      <c r="E360" s="1">
        <v>-9.6621379448225131E-4</v>
      </c>
      <c r="F360" s="1">
        <v>-2.4135889673838951E-3</v>
      </c>
      <c r="G360" s="1">
        <v>-5.8627604255157006E-4</v>
      </c>
      <c r="H360" s="1">
        <v>1.5658248434657909E-4</v>
      </c>
      <c r="I360" s="1">
        <v>4.3059803280853792E-3</v>
      </c>
      <c r="J360" s="16">
        <f>HLOOKUP($J$2,'Weekly Returns (strats)'!$D$1:$F$751,'Weekly Returns (strats)'!$A359,FALSE)</f>
        <v>-3.783507370249017E-3</v>
      </c>
      <c r="K360" s="1">
        <f>SUMPRODUCT(B360:J360,'Weekly Analysis'!$C$47:$K$47)</f>
        <v>6.0450001970319151E-3</v>
      </c>
      <c r="L360" s="1">
        <f t="array" ref="L360">SUMPRODUCT(C360:J360,'Weekly Analysis'!$D$48:$K$48)</f>
        <v>-1.0181741980947378E-4</v>
      </c>
      <c r="N360" s="16">
        <f t="shared" si="98"/>
        <v>1.4763225224151315</v>
      </c>
      <c r="O360" s="11">
        <f>(N359-MAX(N$3:$N359))/MAX(N$3:$N359)</f>
        <v>-2.9245404504396329E-2</v>
      </c>
      <c r="P360" s="11">
        <f t="shared" si="101"/>
        <v>5.854170408003645E-2</v>
      </c>
      <c r="Q360" s="11">
        <f t="shared" si="104"/>
        <v>-1.5388849504774926E-3</v>
      </c>
      <c r="S360" s="1">
        <f t="shared" si="99"/>
        <v>1.3251672339622822</v>
      </c>
      <c r="T360" s="11">
        <f>(S359-MAX($S$3:$S359))/MAX(S$3:$S359)</f>
        <v>-2.7961941513875211E-3</v>
      </c>
      <c r="U360" s="38">
        <f t="shared" si="102"/>
        <v>-2.8977268699232894E-3</v>
      </c>
      <c r="V360" s="11">
        <f t="shared" si="100"/>
        <v>2.5243293017109814E-3</v>
      </c>
      <c r="W360" s="28"/>
      <c r="Y360" s="28"/>
      <c r="AJ360" s="28"/>
      <c r="AK360" s="36">
        <v>43870</v>
      </c>
      <c r="AL360" s="38">
        <f t="shared" si="106"/>
        <v>2.689828080229217E-2</v>
      </c>
      <c r="AM360" s="38">
        <f t="shared" si="106"/>
        <v>2.9276906682904609E-3</v>
      </c>
      <c r="AN360" s="38">
        <f t="shared" si="106"/>
        <v>-7.4741897639322152E-3</v>
      </c>
      <c r="AO360" s="38">
        <f t="shared" si="106"/>
        <v>-5.9249082283235888E-3</v>
      </c>
      <c r="AP360" s="38">
        <f t="shared" si="106"/>
        <v>-3.8970200778611131E-3</v>
      </c>
      <c r="AQ360" s="38">
        <f t="shared" si="106"/>
        <v>4.5860817298315482E-4</v>
      </c>
      <c r="AR360" s="38">
        <f t="shared" si="106"/>
        <v>-2.4361458370761868E-3</v>
      </c>
      <c r="AS360" s="38">
        <f t="shared" si="106"/>
        <v>-6.8818442712548222E-4</v>
      </c>
      <c r="AT360" s="38">
        <f t="shared" si="106"/>
        <v>-2.431707302673392E-3</v>
      </c>
      <c r="AU360" s="38">
        <f t="shared" si="106"/>
        <v>2.5491246863249276E-2</v>
      </c>
      <c r="AV360" s="38">
        <f t="shared" si="106"/>
        <v>-2.6130630296510825E-3</v>
      </c>
    </row>
    <row r="361" spans="1:48" x14ac:dyDescent="0.35">
      <c r="A361" s="2">
        <v>41966</v>
      </c>
      <c r="B361" s="1">
        <v>1.223112610712773E-2</v>
      </c>
      <c r="C361" s="1">
        <v>3.030916401527417E-3</v>
      </c>
      <c r="D361" s="1">
        <v>-2.6763807226010128E-4</v>
      </c>
      <c r="E361" s="1">
        <v>-1.4769473768857511E-3</v>
      </c>
      <c r="F361" s="1">
        <v>9.3799886622844011E-4</v>
      </c>
      <c r="G361" s="1">
        <v>-2.601532013296826E-3</v>
      </c>
      <c r="H361" s="1">
        <v>-2.0084329233316381E-4</v>
      </c>
      <c r="I361" s="1">
        <v>3.499872550062566E-3</v>
      </c>
      <c r="J361" s="16">
        <f>HLOOKUP($J$2,'Weekly Returns (strats)'!$D$1:$F$751,'Weekly Returns (strats)'!$A360,FALSE)</f>
        <v>-9.6022072168577832E-4</v>
      </c>
      <c r="K361" s="1">
        <f>SUMPRODUCT(B361:J361,'Weekly Analysis'!$C$47:$K$47)</f>
        <v>1.2425390695849621E-2</v>
      </c>
      <c r="L361" s="1">
        <f t="array" ref="L361">SUMPRODUCT(C361:J361,'Weekly Analysis'!$D$48:$K$48)</f>
        <v>3.6077709334064853E-4</v>
      </c>
      <c r="N361" s="16">
        <f t="shared" si="98"/>
        <v>1.4946664065492217</v>
      </c>
      <c r="O361" s="11">
        <f>(N360-MAX(N$3:$N360))/MAX(N$3:$N360)</f>
        <v>-2.3377192783355729E-2</v>
      </c>
      <c r="P361" s="11">
        <f t="shared" si="101"/>
        <v>4.0826222517252653E-2</v>
      </c>
      <c r="Q361" s="11">
        <f t="shared" si="104"/>
        <v>-1.8903054834742417E-3</v>
      </c>
      <c r="S361" s="1">
        <f t="shared" si="99"/>
        <v>1.3256453239451413</v>
      </c>
      <c r="T361" s="11">
        <f>(S360-MAX($S$3:$S360))/MAX(S$3:$S360)</f>
        <v>-2.89772686992324E-3</v>
      </c>
      <c r="U361" s="38">
        <f t="shared" si="102"/>
        <v>-8.6315010020543426E-6</v>
      </c>
      <c r="V361" s="11">
        <f t="shared" si="100"/>
        <v>2.5753151776193306E-3</v>
      </c>
      <c r="W361" s="28"/>
      <c r="Y361" s="28"/>
      <c r="AJ361" s="28"/>
      <c r="AK361" s="36">
        <v>43877</v>
      </c>
      <c r="AL361" s="38">
        <f t="shared" si="106"/>
        <v>1.1788915629032729E-2</v>
      </c>
      <c r="AM361" s="38">
        <f t="shared" si="106"/>
        <v>2.0982867634289359E-3</v>
      </c>
      <c r="AN361" s="38">
        <f t="shared" si="106"/>
        <v>-9.0875207695184635E-4</v>
      </c>
      <c r="AO361" s="38">
        <f t="shared" si="106"/>
        <v>-2.451033321096197E-3</v>
      </c>
      <c r="AP361" s="38">
        <f t="shared" si="106"/>
        <v>1.947511773552424E-3</v>
      </c>
      <c r="AQ361" s="38">
        <f t="shared" si="106"/>
        <v>-1.5800099482107251E-3</v>
      </c>
      <c r="AR361" s="38">
        <f t="shared" si="106"/>
        <v>1.8120379164776601E-4</v>
      </c>
      <c r="AS361" s="38">
        <f t="shared" si="106"/>
        <v>9.0864175663130098E-4</v>
      </c>
      <c r="AT361" s="38">
        <f t="shared" si="106"/>
        <v>-5.5870773517541217E-5</v>
      </c>
      <c r="AU361" s="38">
        <f t="shared" si="106"/>
        <v>1.1773901974361119E-2</v>
      </c>
      <c r="AV361" s="38">
        <f t="shared" si="106"/>
        <v>-2.7882501532985479E-5</v>
      </c>
    </row>
    <row r="362" spans="1:48" x14ac:dyDescent="0.35">
      <c r="A362" s="2">
        <v>41973</v>
      </c>
      <c r="B362" s="1">
        <v>1.4062500000000531E-3</v>
      </c>
      <c r="C362" s="1">
        <v>-7.567532343317751E-4</v>
      </c>
      <c r="D362" s="1">
        <v>-8.1612390353091868E-5</v>
      </c>
      <c r="E362" s="1">
        <v>-8.5841604886782719E-5</v>
      </c>
      <c r="F362" s="1">
        <v>-9.2929013762003119E-4</v>
      </c>
      <c r="G362" s="1">
        <v>1.679211026535121E-3</v>
      </c>
      <c r="H362" s="1">
        <v>-4.9160343822951535E-4</v>
      </c>
      <c r="I362" s="1">
        <v>2.403538465097554E-3</v>
      </c>
      <c r="J362" s="16">
        <f>HLOOKUP($J$2,'Weekly Returns (strats)'!$D$1:$F$751,'Weekly Returns (strats)'!$A361,FALSE)</f>
        <v>-4.317517848950736E-4</v>
      </c>
      <c r="K362" s="1">
        <f>SUMPRODUCT(B362:J362,'Weekly Analysis'!$C$47:$K$47)</f>
        <v>1.5501017134498839E-3</v>
      </c>
      <c r="L362" s="1">
        <f t="array" ref="L362">SUMPRODUCT(C362:J362,'Weekly Analysis'!$D$48:$K$48)</f>
        <v>2.6715318212111507E-4</v>
      </c>
      <c r="N362" s="16">
        <f t="shared" si="98"/>
        <v>1.4969832915070496</v>
      </c>
      <c r="O362" s="11">
        <f>(N361-MAX(N$3:$N361))/MAX(N$3:$N361)</f>
        <v>-1.1242272841211537E-2</v>
      </c>
      <c r="P362" s="11">
        <f t="shared" si="101"/>
        <v>1.7393976230186459E-2</v>
      </c>
      <c r="Q362" s="11">
        <f t="shared" si="104"/>
        <v>-7.5509407186293842E-3</v>
      </c>
      <c r="S362" s="1">
        <f t="shared" si="99"/>
        <v>1.3259994743117971</v>
      </c>
      <c r="T362" s="11">
        <f>(S361-MAX($S$3:$S361))/MAX(S$3:$S361)</f>
        <v>-2.5379952100600452E-3</v>
      </c>
      <c r="U362" s="38">
        <f t="shared" si="102"/>
        <v>1.153754959393849E-3</v>
      </c>
      <c r="V362" s="11">
        <f t="shared" si="100"/>
        <v>3.0447729599782924E-3</v>
      </c>
      <c r="W362" s="28"/>
      <c r="Y362" s="28"/>
      <c r="AJ362" s="28"/>
      <c r="AK362" s="36">
        <v>43898</v>
      </c>
      <c r="AL362" s="38">
        <f t="shared" si="106"/>
        <v>4.6756282875513033E-3</v>
      </c>
      <c r="AM362" s="38">
        <f t="shared" si="106"/>
        <v>6.836921788029815E-2</v>
      </c>
      <c r="AN362" s="38">
        <f t="shared" si="106"/>
        <v>0.1030622044054585</v>
      </c>
      <c r="AO362" s="38">
        <f t="shared" si="106"/>
        <v>-6.3551243486115183E-5</v>
      </c>
      <c r="AP362" s="38">
        <f t="shared" si="106"/>
        <v>1.367093728151788E-2</v>
      </c>
      <c r="AQ362" s="38">
        <f t="shared" si="106"/>
        <v>-1.258821834941681E-2</v>
      </c>
      <c r="AR362" s="38">
        <f t="shared" si="106"/>
        <v>7.2391888422249417E-2</v>
      </c>
      <c r="AS362" s="38">
        <f t="shared" si="106"/>
        <v>3.598822841545557E-3</v>
      </c>
      <c r="AT362" s="38">
        <f t="shared" si="106"/>
        <v>1.764855268004872E-2</v>
      </c>
      <c r="AU362" s="38">
        <f t="shared" si="106"/>
        <v>2.2270798469310422E-2</v>
      </c>
      <c r="AV362" s="38">
        <f t="shared" si="106"/>
        <v>3.2676744623266932E-2</v>
      </c>
    </row>
    <row r="363" spans="1:48" x14ac:dyDescent="0.35">
      <c r="A363" s="2">
        <v>41980</v>
      </c>
      <c r="B363" s="1">
        <v>-2.3404587299111772E-3</v>
      </c>
      <c r="C363" s="1">
        <v>-1.5577782148765711E-3</v>
      </c>
      <c r="D363" s="1">
        <v>-5.3024719666039388E-4</v>
      </c>
      <c r="E363" s="1">
        <v>-1.2074718953938299E-3</v>
      </c>
      <c r="F363" s="1">
        <v>2.8016247471312709E-3</v>
      </c>
      <c r="G363" s="1">
        <v>5.0802457579519622E-3</v>
      </c>
      <c r="H363" s="1">
        <v>-1.0642082727369E-3</v>
      </c>
      <c r="I363" s="1">
        <v>3.57818544806543E-3</v>
      </c>
      <c r="J363" s="16">
        <f>HLOOKUP($J$2,'Weekly Returns (strats)'!$D$1:$F$751,'Weekly Returns (strats)'!$A362,FALSE)</f>
        <v>-7.3605457995906676E-4</v>
      </c>
      <c r="K363" s="1">
        <f>SUMPRODUCT(B363:J363,'Weekly Analysis'!$C$47:$K$47)</f>
        <v>-1.7713881538427921E-3</v>
      </c>
      <c r="L363" s="1">
        <f t="array" ref="L363">SUMPRODUCT(C363:J363,'Weekly Analysis'!$D$48:$K$48)</f>
        <v>1.0568453555555729E-3</v>
      </c>
      <c r="N363" s="16">
        <f t="shared" si="98"/>
        <v>1.4943315530379733</v>
      </c>
      <c r="O363" s="11">
        <f>(N362-MAX(N$3:$N362))/MAX(N$3:$N362)</f>
        <v>-9.7095977941559115E-3</v>
      </c>
      <c r="P363" s="11">
        <f t="shared" si="101"/>
        <v>1.8317315318842731E-2</v>
      </c>
      <c r="Q363" s="11">
        <f t="shared" si="104"/>
        <v>-1.1463786481487603E-2</v>
      </c>
      <c r="S363" s="1">
        <f t="shared" si="99"/>
        <v>1.3274008506976926</v>
      </c>
      <c r="T363" s="11">
        <f>(S362-MAX($S$3:$S362))/MAX(S$3:$S362)</f>
        <v>-2.2715200614356278E-3</v>
      </c>
      <c r="U363" s="38">
        <f t="shared" si="102"/>
        <v>1.5835467041129814E-3</v>
      </c>
      <c r="V363" s="11">
        <f t="shared" si="100"/>
        <v>4.2678448546682457E-3</v>
      </c>
      <c r="W363" s="28"/>
      <c r="Y363" s="28"/>
      <c r="AJ363" s="28"/>
      <c r="AK363" s="36">
        <v>43919</v>
      </c>
      <c r="AL363" s="38">
        <f t="shared" ref="AL363:AV372" si="107">VLOOKUP($AK363,$A$3:$L$751,AL$1,FALSE)</f>
        <v>9.9783952168014833E-2</v>
      </c>
      <c r="AM363" s="38">
        <f t="shared" si="107"/>
        <v>3.1532925270733918E-2</v>
      </c>
      <c r="AN363" s="38">
        <f t="shared" si="107"/>
        <v>-7.0265134923878592E-2</v>
      </c>
      <c r="AO363" s="38">
        <f t="shared" si="107"/>
        <v>-9.0418832951205674E-3</v>
      </c>
      <c r="AP363" s="38">
        <f t="shared" si="107"/>
        <v>-7.0518315688710472E-3</v>
      </c>
      <c r="AQ363" s="38">
        <f t="shared" si="107"/>
        <v>-1.7703896478131309E-2</v>
      </c>
      <c r="AR363" s="38">
        <f t="shared" si="107"/>
        <v>0.1301685719664509</v>
      </c>
      <c r="AS363" s="38">
        <f t="shared" si="107"/>
        <v>-3.078516638503892E-4</v>
      </c>
      <c r="AT363" s="38">
        <f t="shared" si="107"/>
        <v>3.312794449755363E-2</v>
      </c>
      <c r="AU363" s="38">
        <f t="shared" si="107"/>
        <v>9.6607195156499612E-2</v>
      </c>
      <c r="AV363" s="38">
        <f t="shared" si="107"/>
        <v>-5.8996915928140135E-3</v>
      </c>
    </row>
    <row r="364" spans="1:48" x14ac:dyDescent="0.35">
      <c r="A364" s="2">
        <v>41987</v>
      </c>
      <c r="B364" s="1">
        <v>-3.7430924825357148E-2</v>
      </c>
      <c r="C364" s="1">
        <v>1.4127210207831359E-2</v>
      </c>
      <c r="D364" s="1">
        <v>6.1334873153651159E-3</v>
      </c>
      <c r="E364" s="1">
        <v>7.657854073057857E-3</v>
      </c>
      <c r="F364" s="1">
        <v>3.0038764065361771E-3</v>
      </c>
      <c r="G364" s="1">
        <v>-2.7008492011749712E-3</v>
      </c>
      <c r="H364" s="1">
        <v>-1.419810362872365E-2</v>
      </c>
      <c r="I364" s="1">
        <v>-8.5064944291830535E-3</v>
      </c>
      <c r="J364" s="16">
        <f>HLOOKUP($J$2,'Weekly Returns (strats)'!$D$1:$F$751,'Weekly Returns (strats)'!$A363,FALSE)</f>
        <v>1.6233326949780968E-2</v>
      </c>
      <c r="K364" s="1">
        <f>SUMPRODUCT(B364:J364,'Weekly Analysis'!$C$47:$K$47)</f>
        <v>-3.5445109920050739E-2</v>
      </c>
      <c r="L364" s="1">
        <f t="array" ref="L364">SUMPRODUCT(C364:J364,'Weekly Analysis'!$D$48:$K$48)</f>
        <v>3.6879419669976201E-3</v>
      </c>
      <c r="N364" s="16">
        <f t="shared" si="98"/>
        <v>1.4413648068835421</v>
      </c>
      <c r="O364" s="11">
        <f>(N363-MAX(N$3:$N363))/MAX(N$3:$N363)</f>
        <v>-1.1463786481487633E-2</v>
      </c>
      <c r="P364" s="11">
        <f t="shared" si="101"/>
        <v>-2.3678915007272039E-2</v>
      </c>
      <c r="Q364" s="11">
        <f t="shared" si="104"/>
        <v>-3.1517216928432901E-2</v>
      </c>
      <c r="S364" s="1">
        <f t="shared" si="99"/>
        <v>1.3322962280020088</v>
      </c>
      <c r="T364" s="11">
        <f>(S363-MAX($S$3:$S363))/MAX(S$3:$S363)</f>
        <v>-1.2170753513070394E-3</v>
      </c>
      <c r="U364" s="38">
        <f t="shared" si="102"/>
        <v>5.3796938658154936E-3</v>
      </c>
      <c r="V364" s="11">
        <f t="shared" si="100"/>
        <v>1.0766874023157236E-2</v>
      </c>
      <c r="W364" s="28"/>
      <c r="Y364" s="28"/>
      <c r="AJ364" s="28"/>
      <c r="AK364" s="36">
        <v>43933</v>
      </c>
      <c r="AL364" s="38">
        <f t="shared" si="107"/>
        <v>0.1049697878120754</v>
      </c>
      <c r="AM364" s="38">
        <f t="shared" si="107"/>
        <v>6.7952855427714676E-2</v>
      </c>
      <c r="AN364" s="38">
        <f t="shared" si="107"/>
        <v>-1.2625399538751079E-2</v>
      </c>
      <c r="AO364" s="38">
        <f t="shared" si="107"/>
        <v>-1.4106701492698329E-2</v>
      </c>
      <c r="AP364" s="38">
        <f t="shared" si="107"/>
        <v>7.9299847503330203E-4</v>
      </c>
      <c r="AQ364" s="38">
        <f t="shared" si="107"/>
        <v>-2.2338128537536809E-2</v>
      </c>
      <c r="AR364" s="38">
        <f t="shared" si="107"/>
        <v>2.255224135660816E-3</v>
      </c>
      <c r="AS364" s="38">
        <f t="shared" si="107"/>
        <v>-7.2145588757716039E-3</v>
      </c>
      <c r="AT364" s="38">
        <f t="shared" si="107"/>
        <v>6.0299226634938918E-3</v>
      </c>
      <c r="AU364" s="38">
        <f t="shared" si="107"/>
        <v>0.10596082496122652</v>
      </c>
      <c r="AV364" s="38">
        <f t="shared" si="107"/>
        <v>1.840497562709219E-3</v>
      </c>
    </row>
    <row r="365" spans="1:48" x14ac:dyDescent="0.35">
      <c r="A365" s="2">
        <v>41994</v>
      </c>
      <c r="B365" s="1">
        <v>2.328856152513015E-2</v>
      </c>
      <c r="C365" s="1">
        <v>3.184984656809053E-3</v>
      </c>
      <c r="D365" s="1">
        <v>-1.438010127839656E-2</v>
      </c>
      <c r="E365" s="1">
        <v>-3.857033956982336E-3</v>
      </c>
      <c r="F365" s="1">
        <v>9.1015869362310545E-3</v>
      </c>
      <c r="G365" s="1">
        <v>6.740695463189228E-3</v>
      </c>
      <c r="H365" s="1">
        <v>-6.6127823885625547E-3</v>
      </c>
      <c r="I365" s="1">
        <v>2.2289919223359429E-3</v>
      </c>
      <c r="J365" s="16">
        <f>HLOOKUP($J$2,'Weekly Returns (strats)'!$D$1:$F$751,'Weekly Returns (strats)'!$A364,FALSE)</f>
        <v>-4.905079961639025E-3</v>
      </c>
      <c r="K365" s="1">
        <f>SUMPRODUCT(B365:J365,'Weekly Analysis'!$C$47:$K$47)</f>
        <v>2.2928435590178386E-2</v>
      </c>
      <c r="L365" s="1">
        <f t="array" ref="L365">SUMPRODUCT(C365:J365,'Weekly Analysis'!$D$48:$K$48)</f>
        <v>-6.688053077675588E-4</v>
      </c>
      <c r="N365" s="16">
        <f t="shared" si="98"/>
        <v>1.4744130470201213</v>
      </c>
      <c r="O365" s="11">
        <f>(N364-MAX(N$3:$N364))/MAX(N$3:$N364)</f>
        <v>-4.650256122960212E-2</v>
      </c>
      <c r="P365" s="11">
        <f t="shared" si="101"/>
        <v>-1.3550421311642302E-2</v>
      </c>
      <c r="Q365" s="11">
        <f t="shared" si="104"/>
        <v>-1.4750077275839879E-2</v>
      </c>
      <c r="S365" s="1">
        <f t="shared" si="99"/>
        <v>1.3314051812132022</v>
      </c>
      <c r="T365" s="11">
        <f>(S364-MAX($S$3:$S364))/MAX(S$3:$S364)</f>
        <v>0</v>
      </c>
      <c r="U365" s="38">
        <f t="shared" si="102"/>
        <v>4.3449459399287349E-3</v>
      </c>
      <c r="V365" s="11">
        <f t="shared" si="100"/>
        <v>9.0288426604376859E-3</v>
      </c>
      <c r="W365" s="28"/>
      <c r="Y365" s="28"/>
      <c r="AJ365" s="28"/>
      <c r="AK365" s="36">
        <v>43940</v>
      </c>
      <c r="AL365" s="38">
        <f t="shared" si="107"/>
        <v>2.2297583721915929E-2</v>
      </c>
      <c r="AM365" s="38">
        <f t="shared" si="107"/>
        <v>1.716469499859374E-2</v>
      </c>
      <c r="AN365" s="38">
        <f t="shared" si="107"/>
        <v>-7.2043824662594291E-3</v>
      </c>
      <c r="AO365" s="38">
        <f t="shared" si="107"/>
        <v>-3.601769136451272E-3</v>
      </c>
      <c r="AP365" s="38">
        <f t="shared" si="107"/>
        <v>8.0000559935310082E-3</v>
      </c>
      <c r="AQ365" s="38">
        <f t="shared" si="107"/>
        <v>1.034272782630041E-2</v>
      </c>
      <c r="AR365" s="38">
        <f t="shared" si="107"/>
        <v>1.368188755401767E-2</v>
      </c>
      <c r="AS365" s="38">
        <f t="shared" si="107"/>
        <v>2.2778359780157849E-3</v>
      </c>
      <c r="AT365" s="38">
        <f t="shared" si="107"/>
        <v>-3.3356014513807869E-4</v>
      </c>
      <c r="AU365" s="38">
        <f t="shared" si="107"/>
        <v>2.4484642136769836E-2</v>
      </c>
      <c r="AV365" s="38">
        <f t="shared" si="107"/>
        <v>4.0616799133001086E-3</v>
      </c>
    </row>
    <row r="366" spans="1:48" x14ac:dyDescent="0.35">
      <c r="A366" s="2">
        <v>42001</v>
      </c>
      <c r="B366" s="1">
        <v>7.5685402773366661E-3</v>
      </c>
      <c r="C366" s="1">
        <v>-3.796178555008356E-3</v>
      </c>
      <c r="D366" s="1">
        <v>-1.939570949616332E-3</v>
      </c>
      <c r="E366" s="1">
        <v>-8.8884152555379625E-4</v>
      </c>
      <c r="F366" s="1">
        <v>-1.3222172390506049E-3</v>
      </c>
      <c r="G366" s="1">
        <v>9.1916415091164438E-4</v>
      </c>
      <c r="H366" s="1">
        <v>-4.791774736818688E-4</v>
      </c>
      <c r="I366" s="1">
        <v>-4.1989069854875272E-4</v>
      </c>
      <c r="J366" s="16">
        <f>HLOOKUP($J$2,'Weekly Returns (strats)'!$D$1:$F$751,'Weekly Returns (strats)'!$A365,FALSE)</f>
        <v>1.5246092029252981E-4</v>
      </c>
      <c r="K366" s="1">
        <f>SUMPRODUCT(B366:J366,'Weekly Analysis'!$C$47:$K$47)</f>
        <v>6.9550024725255526E-3</v>
      </c>
      <c r="L366" s="1">
        <f t="array" ref="L366">SUMPRODUCT(C366:J366,'Weekly Analysis'!$D$48:$K$48)</f>
        <v>-1.1394273517920689E-3</v>
      </c>
      <c r="N366" s="16">
        <f t="shared" si="98"/>
        <v>1.4846675934076703</v>
      </c>
      <c r="O366" s="11">
        <f>(N365-MAX(N$3:$N365))/MAX(N$3:$N365)</f>
        <v>-2.4640356619354958E-2</v>
      </c>
      <c r="P366" s="11">
        <f t="shared" si="101"/>
        <v>-8.227011062348466E-3</v>
      </c>
      <c r="Q366" s="11">
        <f t="shared" si="104"/>
        <v>1.1186931835730496E-2</v>
      </c>
      <c r="S366" s="1">
        <f t="shared" si="99"/>
        <v>1.3298881417334101</v>
      </c>
      <c r="T366" s="11">
        <f>(S365-MAX($S$3:$S365))/MAX(S$3:$S365)</f>
        <v>-6.6880530776766451E-4</v>
      </c>
      <c r="U366" s="38">
        <f t="shared" si="102"/>
        <v>2.9326311940141014E-3</v>
      </c>
      <c r="V366" s="11">
        <f t="shared" si="100"/>
        <v>7.5652574698730213E-3</v>
      </c>
      <c r="W366" s="28"/>
      <c r="Y366" s="28"/>
      <c r="AJ366" s="28"/>
      <c r="AK366" s="36">
        <v>43954</v>
      </c>
      <c r="AL366" s="38">
        <f t="shared" si="107"/>
        <v>1.297497683039861E-2</v>
      </c>
      <c r="AM366" s="38">
        <f t="shared" si="107"/>
        <v>-1.701128060028867E-3</v>
      </c>
      <c r="AN366" s="38">
        <f t="shared" si="107"/>
        <v>-6.0991708212600471E-3</v>
      </c>
      <c r="AO366" s="38">
        <f t="shared" si="107"/>
        <v>-7.0100879546974859E-4</v>
      </c>
      <c r="AP366" s="38">
        <f t="shared" si="107"/>
        <v>-1.022680841536708E-2</v>
      </c>
      <c r="AQ366" s="38">
        <f t="shared" si="107"/>
        <v>-2.5179141923722388E-3</v>
      </c>
      <c r="AR366" s="38">
        <f t="shared" si="107"/>
        <v>-3.3872888908580419E-3</v>
      </c>
      <c r="AS366" s="38">
        <f t="shared" si="107"/>
        <v>-1.9653640768085841E-3</v>
      </c>
      <c r="AT366" s="38">
        <f t="shared" si="107"/>
        <v>-8.0225595463384591E-3</v>
      </c>
      <c r="AU366" s="38">
        <f t="shared" si="107"/>
        <v>1.069849305635974E-2</v>
      </c>
      <c r="AV366" s="38">
        <f t="shared" si="107"/>
        <v>-4.2277555803579029E-3</v>
      </c>
    </row>
    <row r="367" spans="1:48" x14ac:dyDescent="0.35">
      <c r="A367" s="2">
        <v>42008</v>
      </c>
      <c r="B367" s="1">
        <v>-1.2291852707884691E-2</v>
      </c>
      <c r="C367" s="1">
        <v>-4.0497192430267734E-3</v>
      </c>
      <c r="D367" s="1">
        <v>2.460208450224544E-3</v>
      </c>
      <c r="E367" s="1">
        <v>1.2762165273718651E-3</v>
      </c>
      <c r="F367" s="1">
        <v>6.5796704039574618E-4</v>
      </c>
      <c r="G367" s="1">
        <v>-2.468511731749556E-3</v>
      </c>
      <c r="H367" s="1">
        <v>-4.0344253944097908E-3</v>
      </c>
      <c r="I367" s="1">
        <v>3.3128272288067691E-3</v>
      </c>
      <c r="J367" s="16">
        <f>HLOOKUP($J$2,'Weekly Returns (strats)'!$D$1:$F$751,'Weekly Returns (strats)'!$A366,FALSE)</f>
        <v>8.1521894240159654E-3</v>
      </c>
      <c r="K367" s="1">
        <f>SUMPRODUCT(B367:J367,'Weekly Analysis'!$C$47:$K$47)</f>
        <v>-1.1917119727270515E-2</v>
      </c>
      <c r="L367" s="1">
        <f t="array" ref="L367">SUMPRODUCT(C367:J367,'Weekly Analysis'!$D$48:$K$48)</f>
        <v>6.9593267828346652E-4</v>
      </c>
      <c r="N367" s="16">
        <f t="shared" si="98"/>
        <v>1.4669746319418326</v>
      </c>
      <c r="O367" s="11">
        <f>(N366-MAX(N$3:$N366))/MAX(N$3:$N366)</f>
        <v>-1.7856727888040873E-2</v>
      </c>
      <c r="P367" s="11">
        <f t="shared" si="101"/>
        <v>-1.8307129392084454E-2</v>
      </c>
      <c r="Q367" s="11">
        <f t="shared" si="104"/>
        <v>1.82940571230501E-2</v>
      </c>
      <c r="S367" s="1">
        <f t="shared" si="99"/>
        <v>1.330813654349704</v>
      </c>
      <c r="T367" s="11">
        <f>(S366-MAX($S$3:$S366))/MAX(S$3:$S366)</f>
        <v>-1.8074706044991099E-3</v>
      </c>
      <c r="U367" s="38">
        <f t="shared" si="102"/>
        <v>2.5710422365765595E-3</v>
      </c>
      <c r="V367" s="11">
        <f t="shared" si="100"/>
        <v>6.7539273206778105E-3</v>
      </c>
      <c r="W367" s="28"/>
      <c r="Y367" s="28"/>
      <c r="AJ367" s="28"/>
      <c r="AK367" s="36">
        <v>43961</v>
      </c>
      <c r="AL367" s="38">
        <f t="shared" si="107"/>
        <v>2.4993761956250578E-2</v>
      </c>
      <c r="AM367" s="38">
        <f t="shared" si="107"/>
        <v>-1.8457396848914679E-2</v>
      </c>
      <c r="AN367" s="38">
        <f t="shared" si="107"/>
        <v>-1.2929419658146981E-2</v>
      </c>
      <c r="AO367" s="38">
        <f t="shared" si="107"/>
        <v>-1.742790437670561E-3</v>
      </c>
      <c r="AP367" s="38">
        <f t="shared" si="107"/>
        <v>5.1286075151776313E-4</v>
      </c>
      <c r="AQ367" s="38">
        <f t="shared" si="107"/>
        <v>3.5375971482081159E-3</v>
      </c>
      <c r="AR367" s="38">
        <f t="shared" si="107"/>
        <v>4.3805864445989329E-4</v>
      </c>
      <c r="AS367" s="38">
        <f t="shared" si="107"/>
        <v>1.702489449552091E-3</v>
      </c>
      <c r="AT367" s="38">
        <f t="shared" si="107"/>
        <v>3.9639264381265971E-3</v>
      </c>
      <c r="AU367" s="38">
        <f t="shared" si="107"/>
        <v>2.280010529241883E-2</v>
      </c>
      <c r="AV367" s="38">
        <f t="shared" si="107"/>
        <v>-4.0739338042589616E-3</v>
      </c>
    </row>
    <row r="368" spans="1:48" x14ac:dyDescent="0.35">
      <c r="A368" s="2">
        <v>42015</v>
      </c>
      <c r="B368" s="1">
        <v>-9.9984045099186236E-3</v>
      </c>
      <c r="C368" s="1">
        <v>-1.0509880540127141E-3</v>
      </c>
      <c r="D368" s="1">
        <v>-1.8611407180353921E-3</v>
      </c>
      <c r="E368" s="1">
        <v>1.1824776496682789E-3</v>
      </c>
      <c r="F368" s="1">
        <v>1.808769874076684E-2</v>
      </c>
      <c r="G368" s="1">
        <v>2.4154997381802268E-3</v>
      </c>
      <c r="H368" s="1">
        <v>1.103065123785552E-3</v>
      </c>
      <c r="I368" s="1">
        <v>-5.2896207247291596E-3</v>
      </c>
      <c r="J368" s="16">
        <f>HLOOKUP($J$2,'Weekly Returns (strats)'!$D$1:$F$751,'Weekly Returns (strats)'!$A367,FALSE)</f>
        <v>1.531178366658059E-3</v>
      </c>
      <c r="K368" s="1">
        <f>SUMPRODUCT(B368:J368,'Weekly Analysis'!$C$47:$K$47)</f>
        <v>-8.9168662855644183E-3</v>
      </c>
      <c r="L368" s="1">
        <f t="array" ref="L368">SUMPRODUCT(C368:J368,'Weekly Analysis'!$D$48:$K$48)</f>
        <v>2.0085709880863782E-3</v>
      </c>
      <c r="N368" s="16">
        <f t="shared" si="98"/>
        <v>1.4538938153044922</v>
      </c>
      <c r="O368" s="11">
        <f>(N367-MAX(N$3:$N367))/MAX(N$3:$N367)</f>
        <v>-2.9561046851132224E-2</v>
      </c>
      <c r="P368" s="11">
        <f t="shared" si="101"/>
        <v>8.6924617287138517E-3</v>
      </c>
      <c r="Q368" s="11">
        <f t="shared" si="104"/>
        <v>3.5166342082966651E-2</v>
      </c>
      <c r="S368" s="1">
        <f t="shared" si="99"/>
        <v>1.33348668804638</v>
      </c>
      <c r="T368" s="11">
        <f>(S367-MAX($S$3:$S367))/MAX(S$3:$S367)</f>
        <v>-1.1127958040743754E-3</v>
      </c>
      <c r="U368" s="38">
        <f t="shared" si="102"/>
        <v>8.9354005464437058E-4</v>
      </c>
      <c r="V368" s="11">
        <f t="shared" si="100"/>
        <v>6.2263810000282582E-3</v>
      </c>
      <c r="W368" s="28"/>
      <c r="Y368" s="28"/>
      <c r="AJ368" s="28"/>
      <c r="AK368" s="36">
        <v>43975</v>
      </c>
      <c r="AL368" s="38">
        <f t="shared" si="107"/>
        <v>2.8883717064250639E-2</v>
      </c>
      <c r="AM368" s="38">
        <f t="shared" si="107"/>
        <v>1.227156812149133E-4</v>
      </c>
      <c r="AN368" s="38">
        <f t="shared" si="107"/>
        <v>-6.2432845675543516E-3</v>
      </c>
      <c r="AO368" s="38">
        <f t="shared" si="107"/>
        <v>-7.1803278688524763E-3</v>
      </c>
      <c r="AP368" s="38">
        <f t="shared" si="107"/>
        <v>-3.2000803911399812E-3</v>
      </c>
      <c r="AQ368" s="38">
        <f t="shared" si="107"/>
        <v>-2.8935497205297982E-3</v>
      </c>
      <c r="AR368" s="38">
        <f t="shared" si="107"/>
        <v>2.068957414509898E-2</v>
      </c>
      <c r="AS368" s="38">
        <f t="shared" si="107"/>
        <v>-7.8513842351579655E-4</v>
      </c>
      <c r="AT368" s="38">
        <f t="shared" si="107"/>
        <v>4.1277504608017157E-3</v>
      </c>
      <c r="AU368" s="38">
        <f t="shared" si="107"/>
        <v>2.7768008013051369E-2</v>
      </c>
      <c r="AV368" s="38">
        <f t="shared" si="107"/>
        <v>-2.0720310950843538E-3</v>
      </c>
    </row>
    <row r="369" spans="1:48" x14ac:dyDescent="0.35">
      <c r="A369" s="2">
        <v>42022</v>
      </c>
      <c r="B369" s="1">
        <v>-4.9422508729519699E-3</v>
      </c>
      <c r="C369" s="1">
        <v>1.912992783702272E-3</v>
      </c>
      <c r="D369" s="1">
        <v>5.884102513194156E-3</v>
      </c>
      <c r="E369" s="1">
        <v>1.258951681137432E-3</v>
      </c>
      <c r="F369" s="1">
        <v>-5.1749210655455454E-3</v>
      </c>
      <c r="G369" s="1">
        <v>-4.0357913184149163E-3</v>
      </c>
      <c r="H369" s="1">
        <v>-2.6019275007218572E-3</v>
      </c>
      <c r="I369" s="1">
        <v>-1.7427377319703119E-3</v>
      </c>
      <c r="J369" s="16">
        <f>HLOOKUP($J$2,'Weekly Returns (strats)'!$D$1:$F$751,'Weekly Returns (strats)'!$A368,FALSE)</f>
        <v>1.1366585998218159E-3</v>
      </c>
      <c r="K369" s="1">
        <f>SUMPRODUCT(B369:J369,'Weekly Analysis'!$C$47:$K$47)</f>
        <v>-4.9813685717879641E-3</v>
      </c>
      <c r="L369" s="1">
        <f t="array" ref="L369">SUMPRODUCT(C369:J369,'Weekly Analysis'!$D$48:$K$48)</f>
        <v>-7.2647154981132905E-5</v>
      </c>
      <c r="N369" s="16">
        <f t="shared" si="98"/>
        <v>1.4466514343462176</v>
      </c>
      <c r="O369" s="11">
        <f>(N368-MAX(N$3:$N368))/MAX(N$3:$N368)</f>
        <v>-3.8214321234663791E-2</v>
      </c>
      <c r="P369" s="11">
        <f t="shared" si="101"/>
        <v>-1.8828924994940599E-2</v>
      </c>
      <c r="Q369" s="11">
        <f t="shared" si="104"/>
        <v>3.7267163016342364E-2</v>
      </c>
      <c r="S369" s="1">
        <f t="shared" si="99"/>
        <v>1.3333898140322882</v>
      </c>
      <c r="T369" s="11">
        <f>(S368-MAX($S$3:$S368))/MAX(S$3:$S368)</f>
        <v>0</v>
      </c>
      <c r="U369" s="38">
        <f t="shared" si="102"/>
        <v>1.4906302357013956E-3</v>
      </c>
      <c r="V369" s="11">
        <f t="shared" si="100"/>
        <v>3.2892305711256231E-3</v>
      </c>
      <c r="W369" s="28"/>
      <c r="Y369" s="28"/>
      <c r="AJ369" s="28"/>
      <c r="AK369" s="36">
        <v>43982</v>
      </c>
      <c r="AL369" s="38">
        <f t="shared" si="107"/>
        <v>3.5949428444480569E-2</v>
      </c>
      <c r="AM369" s="38">
        <f t="shared" si="107"/>
        <v>1.0137088532702119E-2</v>
      </c>
      <c r="AN369" s="38">
        <f t="shared" si="107"/>
        <v>-1.153234185787555E-3</v>
      </c>
      <c r="AO369" s="38">
        <f t="shared" si="107"/>
        <v>-5.4269453892979991E-3</v>
      </c>
      <c r="AP369" s="38">
        <f t="shared" si="107"/>
        <v>-3.4578933375108202E-3</v>
      </c>
      <c r="AQ369" s="38">
        <f t="shared" si="107"/>
        <v>-4.9567411679884987E-4</v>
      </c>
      <c r="AR369" s="38">
        <f t="shared" si="107"/>
        <v>1.4347882316219081E-3</v>
      </c>
      <c r="AS369" s="38">
        <f t="shared" si="107"/>
        <v>-3.5547491841320111E-3</v>
      </c>
      <c r="AT369" s="38">
        <f t="shared" si="107"/>
        <v>8.9275563512924982E-3</v>
      </c>
      <c r="AU369" s="38">
        <f t="shared" si="107"/>
        <v>3.5994256060348236E-2</v>
      </c>
      <c r="AV369" s="38">
        <f t="shared" si="107"/>
        <v>8.3251286611388817E-5</v>
      </c>
    </row>
    <row r="370" spans="1:48" x14ac:dyDescent="0.35">
      <c r="A370" s="2">
        <v>42029</v>
      </c>
      <c r="B370" s="1">
        <v>2.1216865518544511E-2</v>
      </c>
      <c r="C370" s="1">
        <v>-5.9021658654598852E-3</v>
      </c>
      <c r="D370" s="1">
        <v>-1.092780164326018E-2</v>
      </c>
      <c r="E370" s="1">
        <v>-2.601650231685793E-3</v>
      </c>
      <c r="F370" s="1">
        <v>8.5598460068735064E-3</v>
      </c>
      <c r="G370" s="1">
        <v>-1.243560135015032E-3</v>
      </c>
      <c r="H370" s="1">
        <v>-2.3673576809140058E-3</v>
      </c>
      <c r="I370" s="1">
        <v>3.342059385875729E-3</v>
      </c>
      <c r="J370" s="16">
        <f>HLOOKUP($J$2,'Weekly Returns (strats)'!$D$1:$F$751,'Weekly Returns (strats)'!$A369,FALSE)</f>
        <v>-4.5003241446571751E-3</v>
      </c>
      <c r="K370" s="1">
        <f>SUMPRODUCT(B370:J370,'Weekly Analysis'!$C$47:$K$47)</f>
        <v>2.0113232873464216E-2</v>
      </c>
      <c r="L370" s="1">
        <f t="array" ref="L370">SUMPRODUCT(C370:J370,'Weekly Analysis'!$D$48:$K$48)</f>
        <v>-2.0496034837205412E-3</v>
      </c>
      <c r="N370" s="16">
        <f t="shared" si="98"/>
        <v>1.4757482715319539</v>
      </c>
      <c r="O370" s="11">
        <f>(N369-MAX(N$3:$N369))/MAX(N$3:$N369)</f>
        <v>-4.300533018766118E-2</v>
      </c>
      <c r="P370" s="11">
        <f t="shared" si="101"/>
        <v>-6.0076221204804492E-3</v>
      </c>
      <c r="Q370" s="11">
        <f t="shared" si="104"/>
        <v>2.7652385920125866E-2</v>
      </c>
      <c r="S370" s="1">
        <f t="shared" si="99"/>
        <v>1.3306568936242902</v>
      </c>
      <c r="T370" s="11">
        <f>(S369-MAX($S$3:$S369))/MAX(S$3:$S369)</f>
        <v>-7.2647154981193173E-5</v>
      </c>
      <c r="U370" s="38">
        <f t="shared" si="102"/>
        <v>5.7805755744100296E-4</v>
      </c>
      <c r="V370" s="11">
        <f t="shared" si="100"/>
        <v>3.7718113755780269E-3</v>
      </c>
      <c r="W370" s="28"/>
      <c r="Y370" s="28"/>
      <c r="AJ370" s="28"/>
      <c r="AK370" s="36">
        <v>43989</v>
      </c>
      <c r="AL370" s="38">
        <f t="shared" si="107"/>
        <v>5.8330409014699443E-2</v>
      </c>
      <c r="AM370" s="38">
        <f t="shared" si="107"/>
        <v>-6.100087358043127E-3</v>
      </c>
      <c r="AN370" s="38">
        <f t="shared" si="107"/>
        <v>-6.9459140331297187E-3</v>
      </c>
      <c r="AO370" s="38">
        <f t="shared" si="107"/>
        <v>-4.670724958494743E-3</v>
      </c>
      <c r="AP370" s="38">
        <f t="shared" si="107"/>
        <v>5.8431107797905727E-3</v>
      </c>
      <c r="AQ370" s="38">
        <f t="shared" si="107"/>
        <v>3.6066904107068247E-5</v>
      </c>
      <c r="AR370" s="38">
        <f t="shared" si="107"/>
        <v>-6.9246486796413764E-3</v>
      </c>
      <c r="AS370" s="38">
        <f t="shared" si="107"/>
        <v>-8.7285961325866968E-4</v>
      </c>
      <c r="AT370" s="38">
        <f t="shared" si="107"/>
        <v>5.348603127035334E-3</v>
      </c>
      <c r="AU370" s="38">
        <f t="shared" si="107"/>
        <v>5.7291659215183775E-2</v>
      </c>
      <c r="AV370" s="38">
        <f t="shared" si="107"/>
        <v>-1.9291067705291035E-3</v>
      </c>
    </row>
    <row r="371" spans="1:48" x14ac:dyDescent="0.35">
      <c r="A371" s="2">
        <v>42036</v>
      </c>
      <c r="B371" s="1">
        <v>-1.8767181222245629E-2</v>
      </c>
      <c r="C371" s="1">
        <v>2.299356977268685E-3</v>
      </c>
      <c r="D371" s="1">
        <v>2.0989621768801041E-3</v>
      </c>
      <c r="E371" s="1">
        <v>3.7393547785240511E-3</v>
      </c>
      <c r="F371" s="1">
        <v>5.8343426262060464E-3</v>
      </c>
      <c r="G371" s="1">
        <v>6.801511070454902E-3</v>
      </c>
      <c r="H371" s="1">
        <v>1.167313422560134E-2</v>
      </c>
      <c r="I371" s="1">
        <v>-3.6620951305188498E-4</v>
      </c>
      <c r="J371" s="16">
        <f>HLOOKUP($J$2,'Weekly Returns (strats)'!$D$1:$F$751,'Weekly Returns (strats)'!$A370,FALSE)</f>
        <v>6.0831755291927969E-3</v>
      </c>
      <c r="K371" s="1">
        <f>SUMPRODUCT(B371:J371,'Weekly Analysis'!$C$47:$K$47)</f>
        <v>-1.6698571223668811E-2</v>
      </c>
      <c r="L371" s="1">
        <f t="array" ref="L371">SUMPRODUCT(C371:J371,'Weekly Analysis'!$D$48:$K$48)</f>
        <v>3.8417042830712379E-3</v>
      </c>
      <c r="N371" s="16">
        <f t="shared" si="98"/>
        <v>1.4511053839115715</v>
      </c>
      <c r="O371" s="11">
        <f>(N370-MAX(N$3:$N370))/MAX(N$3:$N370)</f>
        <v>-2.3757073535061745E-2</v>
      </c>
      <c r="P371" s="11">
        <f t="shared" si="101"/>
        <v>-1.0817670384153155E-2</v>
      </c>
      <c r="Q371" s="11">
        <f t="shared" si="104"/>
        <v>-1.3786002260217867E-2</v>
      </c>
      <c r="S371" s="1">
        <f t="shared" si="99"/>
        <v>1.3357688839118249</v>
      </c>
      <c r="T371" s="11">
        <f>(S370-MAX($S$3:$S370))/MAX(S$3:$S370)</f>
        <v>-2.1221017408397528E-3</v>
      </c>
      <c r="U371" s="38">
        <f t="shared" si="102"/>
        <v>3.7234586118988222E-3</v>
      </c>
      <c r="V371" s="11">
        <f t="shared" si="100"/>
        <v>8.5298371481747903E-3</v>
      </c>
      <c r="W371" s="28"/>
      <c r="Y371" s="28"/>
      <c r="AJ371" s="28"/>
      <c r="AK371" s="36">
        <v>44003</v>
      </c>
      <c r="AL371" s="38">
        <f t="shared" si="107"/>
        <v>2.01368073168855E-2</v>
      </c>
      <c r="AM371" s="38">
        <f t="shared" si="107"/>
        <v>1.052368980667406E-2</v>
      </c>
      <c r="AN371" s="38">
        <f t="shared" si="107"/>
        <v>-2.853584684336391E-2</v>
      </c>
      <c r="AO371" s="38">
        <f t="shared" si="107"/>
        <v>-1.0681977501085791E-3</v>
      </c>
      <c r="AP371" s="38">
        <f t="shared" si="107"/>
        <v>7.1531213603200929E-4</v>
      </c>
      <c r="AQ371" s="38">
        <f t="shared" si="107"/>
        <v>-2.5581645842308598E-3</v>
      </c>
      <c r="AR371" s="38">
        <f t="shared" si="107"/>
        <v>-7.5304880435674848E-3</v>
      </c>
      <c r="AS371" s="38">
        <f t="shared" si="107"/>
        <v>1.7876418212825479E-4</v>
      </c>
      <c r="AT371" s="38">
        <f t="shared" si="107"/>
        <v>2.5036572893808451E-3</v>
      </c>
      <c r="AU371" s="38">
        <f t="shared" si="107"/>
        <v>1.794379207612308E-2</v>
      </c>
      <c r="AV371" s="38">
        <f t="shared" si="107"/>
        <v>-4.0727425899873505E-3</v>
      </c>
    </row>
    <row r="372" spans="1:48" x14ac:dyDescent="0.35">
      <c r="A372" s="2">
        <v>42043</v>
      </c>
      <c r="B372" s="1">
        <v>2.516028231237533E-2</v>
      </c>
      <c r="C372" s="1">
        <v>6.4688509286217064E-3</v>
      </c>
      <c r="D372" s="1">
        <v>-4.6885153871352716E-3</v>
      </c>
      <c r="E372" s="1">
        <v>-5.2441797070309493E-3</v>
      </c>
      <c r="F372" s="1">
        <v>-1.8950485334500309E-2</v>
      </c>
      <c r="G372" s="1">
        <v>7.4201825600470617E-3</v>
      </c>
      <c r="H372" s="1">
        <v>1.1638933568401731E-2</v>
      </c>
      <c r="I372" s="1">
        <v>4.8588659105863741E-4</v>
      </c>
      <c r="J372" s="16">
        <f>HLOOKUP($J$2,'Weekly Returns (strats)'!$D$1:$F$751,'Weekly Returns (strats)'!$A371,FALSE)</f>
        <v>-3.37560257003422E-3</v>
      </c>
      <c r="K372" s="1">
        <f>SUMPRODUCT(B372:J372,'Weekly Analysis'!$C$47:$K$47)</f>
        <v>2.4048093305556895E-2</v>
      </c>
      <c r="L372" s="1">
        <f t="array" ref="L372">SUMPRODUCT(C372:J372,'Weekly Analysis'!$D$48:$K$48)</f>
        <v>-2.0654938698056601E-3</v>
      </c>
      <c r="N372" s="16">
        <f t="shared" si="98"/>
        <v>1.4860017015800731</v>
      </c>
      <c r="O372" s="11">
        <f>(N371-MAX(N$3:$N371))/MAX(N$3:$N371)</f>
        <v>-4.005893557423932E-2</v>
      </c>
      <c r="P372" s="11">
        <f t="shared" si="101"/>
        <v>2.2084065519500484E-2</v>
      </c>
      <c r="Q372" s="11">
        <f t="shared" si="104"/>
        <v>1.2640909733770966E-2</v>
      </c>
      <c r="S372" s="1">
        <f t="shared" si="99"/>
        <v>1.3330098614706278</v>
      </c>
      <c r="T372" s="11">
        <f>(S371-MAX($S$3:$S371))/MAX(S$3:$S371)</f>
        <v>0</v>
      </c>
      <c r="U372" s="38">
        <f t="shared" si="102"/>
        <v>-3.5757880451792179E-4</v>
      </c>
      <c r="V372" s="11">
        <f t="shared" si="100"/>
        <v>5.8157971961216859E-3</v>
      </c>
      <c r="W372" s="28"/>
      <c r="Y372" s="28"/>
      <c r="AJ372" s="28"/>
      <c r="AK372" s="36">
        <v>44017</v>
      </c>
      <c r="AL372" s="38">
        <f t="shared" si="107"/>
        <v>3.3078195315204402E-2</v>
      </c>
      <c r="AM372" s="38">
        <f t="shared" si="107"/>
        <v>-1.458158917290486E-2</v>
      </c>
      <c r="AN372" s="38">
        <f t="shared" si="107"/>
        <v>-1.6564981793249729E-2</v>
      </c>
      <c r="AO372" s="38">
        <f t="shared" si="107"/>
        <v>-4.0703606761012256E-3</v>
      </c>
      <c r="AP372" s="38">
        <f t="shared" si="107"/>
        <v>2.3643915300058608E-3</v>
      </c>
      <c r="AQ372" s="38">
        <f t="shared" si="107"/>
        <v>-2.61529229473989E-3</v>
      </c>
      <c r="AR372" s="38">
        <f t="shared" si="107"/>
        <v>-3.0980318905058368E-3</v>
      </c>
      <c r="AS372" s="38">
        <f t="shared" si="107"/>
        <v>2.907390298370061E-3</v>
      </c>
      <c r="AT372" s="38">
        <f t="shared" si="107"/>
        <v>9.0704785726369863E-4</v>
      </c>
      <c r="AU372" s="38">
        <f t="shared" si="107"/>
        <v>3.0230297499748485E-2</v>
      </c>
      <c r="AV372" s="38">
        <f t="shared" si="107"/>
        <v>-5.2889530858466899E-3</v>
      </c>
    </row>
    <row r="373" spans="1:48" x14ac:dyDescent="0.35">
      <c r="A373" s="2">
        <v>42050</v>
      </c>
      <c r="B373" s="1">
        <v>1.7868404456590211E-2</v>
      </c>
      <c r="C373" s="1">
        <v>-1.4006694513680751E-3</v>
      </c>
      <c r="D373" s="1">
        <v>-2.2496221997603261E-3</v>
      </c>
      <c r="E373" s="1">
        <v>-2.641775611381902E-3</v>
      </c>
      <c r="F373" s="1">
        <v>-1.142796200083666E-2</v>
      </c>
      <c r="G373" s="1">
        <v>4.2255755885325366E-3</v>
      </c>
      <c r="H373" s="1">
        <v>-1.210228283632264E-3</v>
      </c>
      <c r="I373" s="1">
        <v>4.8791725992924922E-4</v>
      </c>
      <c r="J373" s="16">
        <f>HLOOKUP($J$2,'Weekly Returns (strats)'!$D$1:$F$751,'Weekly Returns (strats)'!$A372,FALSE)</f>
        <v>1.786791538032295E-3</v>
      </c>
      <c r="K373" s="1">
        <f>SUMPRODUCT(B373:J373,'Weekly Analysis'!$C$47:$K$47)</f>
        <v>1.6870088820688887E-2</v>
      </c>
      <c r="L373" s="1">
        <f t="array" ref="L373">SUMPRODUCT(C373:J373,'Weekly Analysis'!$D$48:$K$48)</f>
        <v>-1.854014752388168E-3</v>
      </c>
      <c r="N373" s="16">
        <f t="shared" si="98"/>
        <v>1.5110706822734239</v>
      </c>
      <c r="O373" s="11">
        <f>(N372-MAX(N$3:$N372))/MAX(N$3:$N372)</f>
        <v>-1.6974183289092948E-2</v>
      </c>
      <c r="P373" s="11">
        <f t="shared" si="101"/>
        <v>4.4529902917712194E-2</v>
      </c>
      <c r="Q373" s="11">
        <f t="shared" si="104"/>
        <v>2.3536970635283261E-2</v>
      </c>
      <c r="S373" s="1">
        <f t="shared" si="99"/>
        <v>1.3305384415223822</v>
      </c>
      <c r="T373" s="11">
        <f>(S372-MAX($S$3:$S372))/MAX(S$3:$S372)</f>
        <v>-2.0654938698057021E-3</v>
      </c>
      <c r="U373" s="38">
        <f t="shared" si="102"/>
        <v>-2.138438797041009E-3</v>
      </c>
      <c r="V373" s="11">
        <f t="shared" si="100"/>
        <v>4.0532299791626869E-3</v>
      </c>
      <c r="W373" s="28"/>
      <c r="Y373" s="28"/>
      <c r="AJ373" s="28"/>
      <c r="AK373" s="36">
        <v>44024</v>
      </c>
      <c r="AL373" s="38">
        <f t="shared" ref="AL373:AV382" si="108">VLOOKUP($AK373,$A$3:$L$751,AL$1,FALSE)</f>
        <v>1.787110465765673E-2</v>
      </c>
      <c r="AM373" s="38">
        <f t="shared" si="108"/>
        <v>6.2725231193196951E-3</v>
      </c>
      <c r="AN373" s="38">
        <f t="shared" si="108"/>
        <v>9.8187274813621439E-4</v>
      </c>
      <c r="AO373" s="38">
        <f t="shared" si="108"/>
        <v>-2.5279240954597659E-3</v>
      </c>
      <c r="AP373" s="38">
        <f t="shared" si="108"/>
        <v>-3.558143483700127E-3</v>
      </c>
      <c r="AQ373" s="38">
        <f t="shared" si="108"/>
        <v>1.825627026104781E-2</v>
      </c>
      <c r="AR373" s="38">
        <f t="shared" si="108"/>
        <v>3.560419823610772E-3</v>
      </c>
      <c r="AS373" s="38">
        <f t="shared" si="108"/>
        <v>-2.7125096457836229E-4</v>
      </c>
      <c r="AT373" s="38">
        <f t="shared" si="108"/>
        <v>2.4636950993728308E-3</v>
      </c>
      <c r="AU373" s="38">
        <f t="shared" si="108"/>
        <v>1.9526548371302011E-2</v>
      </c>
      <c r="AV373" s="38">
        <f t="shared" si="108"/>
        <v>3.0743954681983752E-3</v>
      </c>
    </row>
    <row r="374" spans="1:48" x14ac:dyDescent="0.35">
      <c r="A374" s="2">
        <v>42057</v>
      </c>
      <c r="B374" s="1">
        <v>8.3126807104501044E-3</v>
      </c>
      <c r="C374" s="1">
        <v>2.2179737092020699E-4</v>
      </c>
      <c r="D374" s="1">
        <v>-3.3169224558121663E-4</v>
      </c>
      <c r="E374" s="1">
        <v>-1.011404980417852E-3</v>
      </c>
      <c r="F374" s="1">
        <v>-8.0004108098400747E-3</v>
      </c>
      <c r="G374" s="1">
        <v>-9.2305389470537236E-4</v>
      </c>
      <c r="H374" s="1">
        <v>-5.1615047423014808E-5</v>
      </c>
      <c r="I374" s="1">
        <v>4.1920594774982334E-3</v>
      </c>
      <c r="J374" s="16">
        <f>HLOOKUP($J$2,'Weekly Returns (strats)'!$D$1:$F$751,'Weekly Returns (strats)'!$A373,FALSE)</f>
        <v>5.292090245334613E-4</v>
      </c>
      <c r="K374" s="1">
        <f>SUMPRODUCT(B374:J374,'Weekly Analysis'!$C$47:$K$47)</f>
        <v>7.8754555263646896E-3</v>
      </c>
      <c r="L374" s="1">
        <f t="array" ref="L374">SUMPRODUCT(C374:J374,'Weekly Analysis'!$D$48:$K$48)</f>
        <v>-8.1198962758720025E-4</v>
      </c>
      <c r="N374" s="16">
        <f t="shared" si="98"/>
        <v>1.5229710522288618</v>
      </c>
      <c r="O374" s="11">
        <f>(N373-MAX(N$3:$N373))/MAX(N$3:$N373)</f>
        <v>-3.9045044814958925E-4</v>
      </c>
      <c r="P374" s="11">
        <f t="shared" si="101"/>
        <v>3.1999211252937254E-2</v>
      </c>
      <c r="Q374" s="11">
        <f t="shared" si="104"/>
        <v>1.8937098977816591E-2</v>
      </c>
      <c r="S374" s="1">
        <f t="shared" si="99"/>
        <v>1.3294580581087601</v>
      </c>
      <c r="T374" s="11">
        <f>(S373-MAX($S$3:$S373))/MAX(S$3:$S373)</f>
        <v>-3.9156791660884113E-3</v>
      </c>
      <c r="U374" s="38">
        <f t="shared" si="102"/>
        <v>-9.0093511052635744E-4</v>
      </c>
      <c r="V374" s="11">
        <f t="shared" si="100"/>
        <v>2.8761344341123873E-3</v>
      </c>
      <c r="W374" s="28"/>
      <c r="Y374" s="28"/>
      <c r="AJ374" s="28"/>
      <c r="AK374" s="36">
        <v>44031</v>
      </c>
      <c r="AL374" s="38">
        <f t="shared" si="108"/>
        <v>1.1814623797505419E-2</v>
      </c>
      <c r="AM374" s="38">
        <f t="shared" si="108"/>
        <v>-5.4064151188715215E-4</v>
      </c>
      <c r="AN374" s="38">
        <f t="shared" si="108"/>
        <v>-5.3532937847479154E-3</v>
      </c>
      <c r="AO374" s="38">
        <f t="shared" si="108"/>
        <v>-3.9075583342640391E-4</v>
      </c>
      <c r="AP374" s="38">
        <f t="shared" si="108"/>
        <v>4.0095744209253122E-4</v>
      </c>
      <c r="AQ374" s="38">
        <f t="shared" si="108"/>
        <v>-3.3512064343165231E-3</v>
      </c>
      <c r="AR374" s="38">
        <f t="shared" si="108"/>
        <v>7.2449426789993332E-3</v>
      </c>
      <c r="AS374" s="38">
        <f t="shared" si="108"/>
        <v>-7.0641652132930055E-4</v>
      </c>
      <c r="AT374" s="38">
        <f t="shared" si="108"/>
        <v>1.1481483553521521E-3</v>
      </c>
      <c r="AU374" s="38">
        <f t="shared" si="108"/>
        <v>1.1130441471168821E-2</v>
      </c>
      <c r="AV374" s="38">
        <f t="shared" si="108"/>
        <v>-1.2706243203394045E-3</v>
      </c>
    </row>
    <row r="375" spans="1:48" x14ac:dyDescent="0.35">
      <c r="A375" s="2">
        <v>42064</v>
      </c>
      <c r="B375" s="1">
        <v>3.328383429771042E-3</v>
      </c>
      <c r="C375" s="1">
        <v>-7.3385116219996096E-3</v>
      </c>
      <c r="D375" s="1">
        <v>-2.686038383722944E-4</v>
      </c>
      <c r="E375" s="1">
        <v>-8.1863223811651231E-5</v>
      </c>
      <c r="F375" s="1">
        <v>7.2318841179220498E-3</v>
      </c>
      <c r="G375" s="1">
        <v>1.165287742836973E-4</v>
      </c>
      <c r="H375" s="1">
        <v>3.7894954179851231E-4</v>
      </c>
      <c r="I375" s="1">
        <v>4.879319228334511E-3</v>
      </c>
      <c r="J375" s="16">
        <f>HLOOKUP($J$2,'Weekly Returns (strats)'!$D$1:$F$751,'Weekly Returns (strats)'!$A374,FALSE)</f>
        <v>-1.5188656753060139E-3</v>
      </c>
      <c r="K375" s="1">
        <f>SUMPRODUCT(B375:J375,'Weekly Analysis'!$C$47:$K$47)</f>
        <v>3.621222431660292E-3</v>
      </c>
      <c r="L375" s="1">
        <f t="array" ref="L375">SUMPRODUCT(C375:J375,'Weekly Analysis'!$D$48:$K$48)</f>
        <v>5.4384386065146428E-4</v>
      </c>
      <c r="N375" s="16">
        <f t="shared" si="98"/>
        <v>1.5284860691659623</v>
      </c>
      <c r="O375" s="11">
        <f>(N374-MAX(N$3:$N374))/MAX(N$3:$N374)</f>
        <v>0</v>
      </c>
      <c r="P375" s="11">
        <f t="shared" si="101"/>
        <v>5.332533812658391E-2</v>
      </c>
      <c r="Q375" s="11">
        <f t="shared" si="104"/>
        <v>2.1044174532635074E-2</v>
      </c>
      <c r="S375" s="1">
        <f t="shared" si="99"/>
        <v>1.3301810757116561</v>
      </c>
      <c r="T375" s="11">
        <f>(S374-MAX($S$3:$S374))/MAX(S$3:$S374)</f>
        <v>-4.7244893028077443E-3</v>
      </c>
      <c r="U375" s="38">
        <f t="shared" si="102"/>
        <v>-4.183214826658288E-3</v>
      </c>
      <c r="V375" s="11">
        <f t="shared" si="100"/>
        <v>3.1535468006345102E-3</v>
      </c>
      <c r="W375" s="28"/>
      <c r="Y375" s="28"/>
      <c r="AJ375" s="28"/>
      <c r="AK375" s="36">
        <v>44045</v>
      </c>
      <c r="AL375" s="38">
        <f t="shared" si="108"/>
        <v>7.4475777295734957E-3</v>
      </c>
      <c r="AM375" s="38">
        <f t="shared" si="108"/>
        <v>8.4371489522687693E-3</v>
      </c>
      <c r="AN375" s="38">
        <f t="shared" si="108"/>
        <v>-2.6841737305269842E-3</v>
      </c>
      <c r="AO375" s="38">
        <f t="shared" si="108"/>
        <v>-2.20908178065371E-3</v>
      </c>
      <c r="AP375" s="38">
        <f t="shared" si="108"/>
        <v>-2.275033707799723E-3</v>
      </c>
      <c r="AQ375" s="38">
        <f t="shared" si="108"/>
        <v>1.291886774087869E-3</v>
      </c>
      <c r="AR375" s="38">
        <f t="shared" si="108"/>
        <v>1.0321444083507549E-3</v>
      </c>
      <c r="AS375" s="38">
        <f t="shared" si="108"/>
        <v>2.9581500763553592E-4</v>
      </c>
      <c r="AT375" s="38">
        <f t="shared" si="108"/>
        <v>-1.155549634461406E-3</v>
      </c>
      <c r="AU375" s="38">
        <f t="shared" si="108"/>
        <v>7.5910992193609578E-3</v>
      </c>
      <c r="AV375" s="38">
        <f t="shared" si="108"/>
        <v>2.6653990960528518E-4</v>
      </c>
    </row>
    <row r="376" spans="1:48" x14ac:dyDescent="0.35">
      <c r="A376" s="2">
        <v>42071</v>
      </c>
      <c r="B376" s="1">
        <v>-1.6994998468918939E-2</v>
      </c>
      <c r="C376" s="1">
        <v>-7.1525957000523332E-3</v>
      </c>
      <c r="D376" s="1">
        <v>-3.2508817595866553E-5</v>
      </c>
      <c r="E376" s="1">
        <v>2.67662747915054E-3</v>
      </c>
      <c r="F376" s="1">
        <v>-5.2606184913760786E-3</v>
      </c>
      <c r="G376" s="1">
        <v>8.1560637837485572E-4</v>
      </c>
      <c r="H376" s="1">
        <v>1.9085026214382681E-3</v>
      </c>
      <c r="I376" s="1">
        <v>9.5523564693422713E-4</v>
      </c>
      <c r="J376" s="16">
        <f>HLOOKUP($J$2,'Weekly Returns (strats)'!$D$1:$F$751,'Weekly Returns (strats)'!$A375,FALSE)</f>
        <v>2.9821673944046001E-3</v>
      </c>
      <c r="K376" s="1">
        <f>SUMPRODUCT(B376:J376,'Weekly Analysis'!$C$47:$K$47)</f>
        <v>-1.745947318864215E-2</v>
      </c>
      <c r="L376" s="1">
        <f t="array" ref="L376">SUMPRODUCT(C376:J376,'Weekly Analysis'!$D$48:$K$48)</f>
        <v>-8.6259590805739389E-4</v>
      </c>
      <c r="N376" s="16">
        <f t="shared" si="98"/>
        <v>1.5017995076221462</v>
      </c>
      <c r="O376" s="11">
        <f>(N375-MAX(N$3:$N375))/MAX(N$3:$N375)</f>
        <v>0</v>
      </c>
      <c r="P376" s="11">
        <f t="shared" si="101"/>
        <v>1.0631082067587894E-2</v>
      </c>
      <c r="Q376" s="11">
        <f t="shared" si="104"/>
        <v>4.9975218478057748E-3</v>
      </c>
      <c r="S376" s="1">
        <f t="shared" si="99"/>
        <v>1.3290336669587719</v>
      </c>
      <c r="T376" s="11">
        <f>(S375-MAX($S$3:$S375))/MAX(S$3:$S375)</f>
        <v>-4.1832148266583314E-3</v>
      </c>
      <c r="U376" s="38">
        <f t="shared" si="102"/>
        <v>-2.9828695396666438E-3</v>
      </c>
      <c r="V376" s="11">
        <f t="shared" si="100"/>
        <v>1.2300852905291482E-3</v>
      </c>
      <c r="W376" s="28"/>
      <c r="Y376" s="28"/>
      <c r="AJ376" s="28"/>
      <c r="AK376" s="36">
        <v>44052</v>
      </c>
      <c r="AL376" s="38">
        <f t="shared" si="108"/>
        <v>2.084978109524149E-2</v>
      </c>
      <c r="AM376" s="38">
        <f t="shared" si="108"/>
        <v>1.2838793514604601E-3</v>
      </c>
      <c r="AN376" s="38">
        <f t="shared" si="108"/>
        <v>-3.1986752506115712E-3</v>
      </c>
      <c r="AO376" s="38">
        <f t="shared" si="108"/>
        <v>-2.5717863851866252E-3</v>
      </c>
      <c r="AP376" s="38">
        <f t="shared" si="108"/>
        <v>1.4270826289716231E-4</v>
      </c>
      <c r="AQ376" s="38">
        <f t="shared" si="108"/>
        <v>1.042780512376407E-2</v>
      </c>
      <c r="AR376" s="38">
        <f t="shared" si="108"/>
        <v>-2.8756205543943869E-3</v>
      </c>
      <c r="AS376" s="38">
        <f t="shared" si="108"/>
        <v>3.0324151065952432E-3</v>
      </c>
      <c r="AT376" s="38">
        <f t="shared" si="108"/>
        <v>8.5234731794536778E-4</v>
      </c>
      <c r="AU376" s="38">
        <f t="shared" si="108"/>
        <v>2.1467007704213791E-2</v>
      </c>
      <c r="AV376" s="38">
        <f t="shared" si="108"/>
        <v>1.1462779880914192E-3</v>
      </c>
    </row>
    <row r="377" spans="1:48" x14ac:dyDescent="0.35">
      <c r="A377" s="2">
        <v>42078</v>
      </c>
      <c r="B377" s="1">
        <v>-1.4329474066767101E-2</v>
      </c>
      <c r="C377" s="1">
        <v>-4.6763425867241137E-3</v>
      </c>
      <c r="D377" s="1">
        <v>-3.2722465543189028E-4</v>
      </c>
      <c r="E377" s="1">
        <v>2.7167341615530471E-3</v>
      </c>
      <c r="F377" s="1">
        <v>-1.046615795472953E-2</v>
      </c>
      <c r="G377" s="1">
        <v>2.8356645101206279E-3</v>
      </c>
      <c r="H377" s="1">
        <v>2.9687791453156809E-3</v>
      </c>
      <c r="I377" s="1">
        <v>-1.6154188191160881E-3</v>
      </c>
      <c r="J377" s="16">
        <f>HLOOKUP($J$2,'Weekly Returns (strats)'!$D$1:$F$751,'Weekly Returns (strats)'!$A376,FALSE)</f>
        <v>-1.4941396299358309E-3</v>
      </c>
      <c r="K377" s="1">
        <f>SUMPRODUCT(B377:J377,'Weekly Analysis'!$C$47:$K$47)</f>
        <v>-1.5223276108061325E-2</v>
      </c>
      <c r="L377" s="1">
        <f t="array" ref="L377">SUMPRODUCT(C377:J377,'Weekly Analysis'!$D$48:$K$48)</f>
        <v>-1.6599180766892732E-3</v>
      </c>
      <c r="N377" s="16">
        <f t="shared" si="98"/>
        <v>1.4789371990586637</v>
      </c>
      <c r="O377" s="11">
        <f>(N376-MAX(N$3:$N376))/MAX(N$3:$N376)</f>
        <v>-1.7459473188642119E-2</v>
      </c>
      <c r="P377" s="11">
        <f t="shared" si="101"/>
        <v>-2.1265374010443372E-2</v>
      </c>
      <c r="Q377" s="11">
        <f t="shared" si="104"/>
        <v>2.6067232941783258E-2</v>
      </c>
      <c r="S377" s="1">
        <f t="shared" si="99"/>
        <v>1.3268275799504583</v>
      </c>
      <c r="T377" s="11">
        <f>(S376-MAX($S$3:$S376))/MAX(S$3:$S376)</f>
        <v>-5.0422023107236941E-3</v>
      </c>
      <c r="U377" s="38">
        <f t="shared" si="102"/>
        <v>-2.7889923779113035E-3</v>
      </c>
      <c r="V377" s="11">
        <f t="shared" si="100"/>
        <v>-4.10467877684495E-3</v>
      </c>
      <c r="W377" s="28"/>
      <c r="Y377" s="28"/>
      <c r="AJ377" s="28"/>
      <c r="AK377" s="36">
        <v>44059</v>
      </c>
      <c r="AL377" s="38">
        <f t="shared" si="108"/>
        <v>1.135444862375623E-2</v>
      </c>
      <c r="AM377" s="38">
        <f t="shared" si="108"/>
        <v>5.7593910868400933E-3</v>
      </c>
      <c r="AN377" s="38">
        <f t="shared" si="108"/>
        <v>-9.1369758974862991E-4</v>
      </c>
      <c r="AO377" s="38">
        <f t="shared" si="108"/>
        <v>-3.5873635120287067E-4</v>
      </c>
      <c r="AP377" s="38">
        <f t="shared" si="108"/>
        <v>-8.3287439471198318E-3</v>
      </c>
      <c r="AQ377" s="38">
        <f t="shared" si="108"/>
        <v>-2.763711419550674E-3</v>
      </c>
      <c r="AR377" s="38">
        <f t="shared" si="108"/>
        <v>2.6382581608528351E-3</v>
      </c>
      <c r="AS377" s="38">
        <f t="shared" si="108"/>
        <v>1.7903495885880361E-3</v>
      </c>
      <c r="AT377" s="38">
        <f t="shared" si="108"/>
        <v>-1.304766734288032E-3</v>
      </c>
      <c r="AU377" s="38">
        <f t="shared" si="108"/>
        <v>1.0967033865559165E-2</v>
      </c>
      <c r="AV377" s="38">
        <f t="shared" si="108"/>
        <v>-7.1948455093740578E-4</v>
      </c>
    </row>
    <row r="378" spans="1:48" x14ac:dyDescent="0.35">
      <c r="A378" s="2">
        <v>42085</v>
      </c>
      <c r="B378" s="1">
        <v>3.2183302607321718E-2</v>
      </c>
      <c r="C378" s="1">
        <v>6.2138300435232718E-3</v>
      </c>
      <c r="D378" s="1">
        <v>-1.2794568202498251E-3</v>
      </c>
      <c r="E378" s="1">
        <v>-6.0059013482152146E-3</v>
      </c>
      <c r="F378" s="1">
        <v>1.6513484484427989E-2</v>
      </c>
      <c r="G378" s="1">
        <v>-2.9022762137764779E-4</v>
      </c>
      <c r="H378" s="1">
        <v>-2.5304264842538342E-3</v>
      </c>
      <c r="I378" s="1">
        <v>-7.7231910993480479E-4</v>
      </c>
      <c r="J378" s="16">
        <f>HLOOKUP($J$2,'Weekly Returns (strats)'!$D$1:$F$751,'Weekly Returns (strats)'!$A377,FALSE)</f>
        <v>-4.5135680813613854E-3</v>
      </c>
      <c r="K378" s="1">
        <f>SUMPRODUCT(B378:J378,'Weekly Analysis'!$C$47:$K$47)</f>
        <v>3.3042545281273039E-2</v>
      </c>
      <c r="L378" s="1">
        <f t="array" ref="L378">SUMPRODUCT(C378:J378,'Weekly Analysis'!$D$48:$K$48)</f>
        <v>1.5957363944810233E-3</v>
      </c>
      <c r="N378" s="16">
        <f t="shared" si="98"/>
        <v>1.5278050484267187</v>
      </c>
      <c r="O378" s="11">
        <f>(N377-MAX(N$3:$N377))/MAX(N$3:$N377)</f>
        <v>-3.2416958915651453E-2</v>
      </c>
      <c r="P378" s="11">
        <f t="shared" si="101"/>
        <v>3.1740565198414838E-3</v>
      </c>
      <c r="Q378" s="11">
        <f t="shared" si="104"/>
        <v>3.6212377199527523E-2</v>
      </c>
      <c r="S378" s="1">
        <f t="shared" si="99"/>
        <v>1.3289448470089864</v>
      </c>
      <c r="T378" s="11">
        <f>(S377-MAX($S$3:$S377))/MAX(S$3:$S377)</f>
        <v>-6.6937507446511463E-3</v>
      </c>
      <c r="U378" s="38">
        <f t="shared" si="102"/>
        <v>-3.8603030508821412E-4</v>
      </c>
      <c r="V378" s="11">
        <f t="shared" si="100"/>
        <v>-1.8479229605925518E-3</v>
      </c>
      <c r="W378" s="28"/>
      <c r="Y378" s="28"/>
      <c r="AJ378" s="28"/>
      <c r="AK378" s="36">
        <v>44066</v>
      </c>
      <c r="AL378" s="38">
        <f t="shared" si="108"/>
        <v>3.058741744873084E-3</v>
      </c>
      <c r="AM378" s="38">
        <f t="shared" si="108"/>
        <v>-1.4248776463761099E-3</v>
      </c>
      <c r="AN378" s="38">
        <f t="shared" si="108"/>
        <v>-9.8695531800857572E-4</v>
      </c>
      <c r="AO378" s="38">
        <f t="shared" si="108"/>
        <v>-6.0558483795003504E-4</v>
      </c>
      <c r="AP378" s="38">
        <f t="shared" si="108"/>
        <v>-2.4425161791267168E-4</v>
      </c>
      <c r="AQ378" s="38">
        <f t="shared" si="108"/>
        <v>-3.2449593503081081E-4</v>
      </c>
      <c r="AR378" s="38">
        <f t="shared" si="108"/>
        <v>2.500712078608025E-4</v>
      </c>
      <c r="AS378" s="38">
        <f t="shared" si="108"/>
        <v>3.7632314222844081E-3</v>
      </c>
      <c r="AT378" s="38">
        <f t="shared" si="108"/>
        <v>3.2702794379813049E-4</v>
      </c>
      <c r="AU378" s="38">
        <f t="shared" si="108"/>
        <v>3.0707693611321863E-3</v>
      </c>
      <c r="AV378" s="38">
        <f t="shared" si="108"/>
        <v>2.2337001624046709E-5</v>
      </c>
    </row>
    <row r="379" spans="1:48" x14ac:dyDescent="0.35">
      <c r="A379" s="2">
        <v>42092</v>
      </c>
      <c r="B379" s="1">
        <v>-1.536027760767511E-2</v>
      </c>
      <c r="C379" s="1">
        <v>-6.4507418986021747E-3</v>
      </c>
      <c r="D379" s="1">
        <v>-1.9288329767136461E-4</v>
      </c>
      <c r="E379" s="1">
        <v>3.9548717274411338E-3</v>
      </c>
      <c r="F379" s="1">
        <v>1.373404308971268E-2</v>
      </c>
      <c r="G379" s="1">
        <v>2.5879230258796242E-3</v>
      </c>
      <c r="H379" s="1">
        <v>3.1049837311658561E-3</v>
      </c>
      <c r="I379" s="1">
        <v>6.2659789118613141E-4</v>
      </c>
      <c r="J379" s="16">
        <f>HLOOKUP($J$2,'Weekly Returns (strats)'!$D$1:$F$751,'Weekly Returns (strats)'!$A378,FALSE)</f>
        <v>1.264058229291543E-3</v>
      </c>
      <c r="K379" s="1">
        <f>SUMPRODUCT(B379:J379,'Weekly Analysis'!$C$47:$K$47)</f>
        <v>-1.415874954913931E-2</v>
      </c>
      <c r="L379" s="1">
        <f t="array" ref="L379">SUMPRODUCT(C379:J379,'Weekly Analysis'!$D$48:$K$48)</f>
        <v>2.2314092515664896E-3</v>
      </c>
      <c r="N379" s="16">
        <f t="shared" si="98"/>
        <v>1.5061732393861342</v>
      </c>
      <c r="O379" s="11">
        <f>(N378-MAX(N$3:$N378))/MAX(N$3:$N378)</f>
        <v>-4.4555246723000555E-4</v>
      </c>
      <c r="P379" s="11">
        <f t="shared" si="101"/>
        <v>-1.4597993550574784E-2</v>
      </c>
      <c r="Q379" s="11">
        <f t="shared" si="104"/>
        <v>1.4485158882671767E-2</v>
      </c>
      <c r="S379" s="1">
        <f t="shared" si="99"/>
        <v>1.3319102668354239</v>
      </c>
      <c r="T379" s="11">
        <f>(S378-MAX($S$3:$S378))/MAX(S$3:$S378)</f>
        <v>-5.108695811848963E-3</v>
      </c>
      <c r="U379" s="38">
        <f t="shared" si="102"/>
        <v>1.2999667153155148E-3</v>
      </c>
      <c r="V379" s="11">
        <f t="shared" si="100"/>
        <v>1.5205226955239404E-3</v>
      </c>
      <c r="W379" s="28"/>
      <c r="Y379" s="28"/>
      <c r="AJ379" s="28"/>
      <c r="AK379" s="36">
        <v>44073</v>
      </c>
      <c r="AL379" s="38">
        <f t="shared" si="108"/>
        <v>2.7410076928408241E-2</v>
      </c>
      <c r="AM379" s="38">
        <f t="shared" si="108"/>
        <v>1.7065788098845399E-2</v>
      </c>
      <c r="AN379" s="38">
        <f t="shared" si="108"/>
        <v>2.4757001849723398E-4</v>
      </c>
      <c r="AO379" s="38">
        <f t="shared" si="108"/>
        <v>-4.3650971767135172E-3</v>
      </c>
      <c r="AP379" s="38">
        <f t="shared" si="108"/>
        <v>-6.1687086539008781E-3</v>
      </c>
      <c r="AQ379" s="38">
        <f t="shared" si="108"/>
        <v>1.131717930272136E-2</v>
      </c>
      <c r="AR379" s="38">
        <f t="shared" si="108"/>
        <v>1.0588762025131039E-2</v>
      </c>
      <c r="AS379" s="38">
        <f t="shared" si="108"/>
        <v>1.331161342747134E-3</v>
      </c>
      <c r="AT379" s="38">
        <f t="shared" si="108"/>
        <v>2.808881227955196E-3</v>
      </c>
      <c r="AU379" s="38">
        <f t="shared" si="108"/>
        <v>2.922095512510681E-2</v>
      </c>
      <c r="AV379" s="38">
        <f t="shared" si="108"/>
        <v>3.3630595081544853E-3</v>
      </c>
    </row>
    <row r="380" spans="1:48" x14ac:dyDescent="0.35">
      <c r="A380" s="2">
        <v>42099</v>
      </c>
      <c r="B380" s="1">
        <v>6.32288157553762E-3</v>
      </c>
      <c r="C380" s="1">
        <v>9.9151585151457944E-4</v>
      </c>
      <c r="D380" s="1">
        <v>-4.9802300581797132E-4</v>
      </c>
      <c r="E380" s="1">
        <v>-1.162197546320187E-3</v>
      </c>
      <c r="F380" s="1">
        <v>1.0239008479025701E-3</v>
      </c>
      <c r="G380" s="1">
        <v>-1.563637567013054E-3</v>
      </c>
      <c r="H380" s="1">
        <v>9.1309112323956221E-4</v>
      </c>
      <c r="I380" s="1">
        <v>1.799357068396956E-3</v>
      </c>
      <c r="J380" s="16">
        <f>HLOOKUP($J$2,'Weekly Returns (strats)'!$D$1:$F$751,'Weekly Returns (strats)'!$A379,FALSE)</f>
        <v>-1.7529615831612939E-3</v>
      </c>
      <c r="K380" s="1">
        <f>SUMPRODUCT(B380:J380,'Weekly Analysis'!$C$47:$K$47)</f>
        <v>6.3088971052635929E-3</v>
      </c>
      <c r="L380" s="1">
        <f t="array" ref="L380">SUMPRODUCT(C380:J380,'Weekly Analysis'!$D$48:$K$48)</f>
        <v>-2.5971159080336563E-5</v>
      </c>
      <c r="N380" s="16">
        <f t="shared" si="98"/>
        <v>1.515675531376123</v>
      </c>
      <c r="O380" s="11">
        <f>(N379-MAX(N$3:$N379))/MAX(N$3:$N379)</f>
        <v>-1.4597993550574751E-2</v>
      </c>
      <c r="P380" s="11">
        <f t="shared" si="101"/>
        <v>9.2395980179453829E-3</v>
      </c>
      <c r="Q380" s="11">
        <f t="shared" si="104"/>
        <v>3.3198187871745999E-2</v>
      </c>
      <c r="S380" s="1">
        <f t="shared" si="99"/>
        <v>1.3318756755820031</v>
      </c>
      <c r="T380" s="11">
        <f>(S379-MAX($S$3:$S379))/MAX(S$3:$S379)</f>
        <v>-2.8886861513804474E-3</v>
      </c>
      <c r="U380" s="38">
        <f t="shared" si="102"/>
        <v>2.1384022797064084E-3</v>
      </c>
      <c r="V380" s="11">
        <f t="shared" si="100"/>
        <v>7.9802399744544061E-4</v>
      </c>
      <c r="W380" s="28"/>
      <c r="Y380" s="28"/>
      <c r="AJ380" s="28"/>
      <c r="AK380" s="36">
        <v>44094</v>
      </c>
      <c r="AL380" s="38">
        <f t="shared" si="108"/>
        <v>2.130781053514053E-3</v>
      </c>
      <c r="AM380" s="38">
        <f t="shared" si="108"/>
        <v>-5.326284519803659E-3</v>
      </c>
      <c r="AN380" s="38">
        <f t="shared" si="108"/>
        <v>-5.0918402767417548E-3</v>
      </c>
      <c r="AO380" s="38">
        <f t="shared" si="108"/>
        <v>1.9781840940586992E-3</v>
      </c>
      <c r="AP380" s="38">
        <f t="shared" si="108"/>
        <v>6.4588435052713392E-3</v>
      </c>
      <c r="AQ380" s="38">
        <f t="shared" si="108"/>
        <v>-3.166106912958155E-3</v>
      </c>
      <c r="AR380" s="38">
        <f t="shared" si="108"/>
        <v>-2.5928831107309151E-3</v>
      </c>
      <c r="AS380" s="38">
        <f t="shared" si="108"/>
        <v>-2.4436064589952182E-3</v>
      </c>
      <c r="AT380" s="38">
        <f t="shared" si="108"/>
        <v>2.7918844718852749E-3</v>
      </c>
      <c r="AU380" s="38">
        <f t="shared" si="108"/>
        <v>1.5064695781221852E-3</v>
      </c>
      <c r="AV380" s="38">
        <f t="shared" si="108"/>
        <v>-1.1594355971563258E-3</v>
      </c>
    </row>
    <row r="381" spans="1:48" x14ac:dyDescent="0.35">
      <c r="A381" s="2">
        <v>42106</v>
      </c>
      <c r="B381" s="1">
        <v>2.0188494618118339E-2</v>
      </c>
      <c r="C381" s="1">
        <v>-2.9991749087414639E-3</v>
      </c>
      <c r="D381" s="1">
        <v>-4.4106282059641622E-4</v>
      </c>
      <c r="E381" s="1">
        <v>-4.4831910388652974E-3</v>
      </c>
      <c r="F381" s="1">
        <v>-6.1034495709433641E-3</v>
      </c>
      <c r="G381" s="1">
        <v>4.4165292543274504E-3</v>
      </c>
      <c r="H381" s="1">
        <v>-2.0990065827646291E-3</v>
      </c>
      <c r="I381" s="1">
        <v>3.179373882948644E-3</v>
      </c>
      <c r="J381" s="16">
        <f>HLOOKUP($J$2,'Weekly Returns (strats)'!$D$1:$F$751,'Weekly Returns (strats)'!$A380,FALSE)</f>
        <v>-4.7062079385479239E-3</v>
      </c>
      <c r="K381" s="1">
        <f>SUMPRODUCT(B381:J381,'Weekly Analysis'!$C$47:$K$47)</f>
        <v>1.9463948731811825E-2</v>
      </c>
      <c r="L381" s="1">
        <f t="array" ref="L381">SUMPRODUCT(C381:J381,'Weekly Analysis'!$D$48:$K$48)</f>
        <v>-1.3455852174263814E-3</v>
      </c>
      <c r="N381" s="16">
        <f t="shared" si="98"/>
        <v>1.5451765622128895</v>
      </c>
      <c r="O381" s="11">
        <f>(N380-MAX(N$3:$N380))/MAX(N$3:$N380)</f>
        <v>-8.3811936845649814E-3</v>
      </c>
      <c r="P381" s="11">
        <f t="shared" si="101"/>
        <v>4.4788489461477399E-2</v>
      </c>
      <c r="Q381" s="11">
        <f t="shared" si="104"/>
        <v>6.2785016311029285E-2</v>
      </c>
      <c r="S381" s="1">
        <f t="shared" si="99"/>
        <v>1.3300835233614903</v>
      </c>
      <c r="T381" s="11">
        <f>(S380-MAX($S$3:$S380))/MAX(S$3:$S380)</f>
        <v>-2.9145822879332439E-3</v>
      </c>
      <c r="U381" s="38">
        <f t="shared" si="102"/>
        <v>2.4539310610001142E-3</v>
      </c>
      <c r="V381" s="11">
        <f t="shared" si="100"/>
        <v>-2.5520799835471175E-3</v>
      </c>
      <c r="W381" s="28"/>
      <c r="Y381" s="28"/>
      <c r="AJ381" s="28"/>
      <c r="AK381" s="36">
        <v>44108</v>
      </c>
      <c r="AL381" s="38">
        <f t="shared" si="108"/>
        <v>1.6834537495105991E-2</v>
      </c>
      <c r="AM381" s="38">
        <f t="shared" si="108"/>
        <v>-1.031265454509267E-3</v>
      </c>
      <c r="AN381" s="38">
        <f t="shared" si="108"/>
        <v>-9.5104618169361554E-4</v>
      </c>
      <c r="AO381" s="38">
        <f t="shared" si="108"/>
        <v>-4.3230716092299559E-3</v>
      </c>
      <c r="AP381" s="38">
        <f t="shared" si="108"/>
        <v>-2.5840974167829259E-3</v>
      </c>
      <c r="AQ381" s="38">
        <f t="shared" si="108"/>
        <v>-5.6095176871525654E-3</v>
      </c>
      <c r="AR381" s="38">
        <f t="shared" si="108"/>
        <v>-7.3840783518878128E-3</v>
      </c>
      <c r="AS381" s="38">
        <f t="shared" si="108"/>
        <v>2.1732034942847371E-3</v>
      </c>
      <c r="AT381" s="38">
        <f t="shared" si="108"/>
        <v>3.6560822390216958E-3</v>
      </c>
      <c r="AU381" s="38">
        <f t="shared" si="108"/>
        <v>1.5866727120569985E-2</v>
      </c>
      <c r="AV381" s="38">
        <f t="shared" si="108"/>
        <v>-1.7973621241383002E-3</v>
      </c>
    </row>
    <row r="382" spans="1:48" x14ac:dyDescent="0.35">
      <c r="A382" s="2">
        <v>42113</v>
      </c>
      <c r="B382" s="1">
        <v>-4.1395325357160839E-3</v>
      </c>
      <c r="C382" s="1">
        <v>-1.998727792208888E-3</v>
      </c>
      <c r="D382" s="1">
        <v>-6.5471238758607608E-5</v>
      </c>
      <c r="E382" s="1">
        <v>1.626823325730165E-3</v>
      </c>
      <c r="F382" s="1">
        <v>4.5856238801816546E-3</v>
      </c>
      <c r="G382" s="1">
        <v>-1.435454065469854E-3</v>
      </c>
      <c r="H382" s="1">
        <v>8.0389931897251188E-4</v>
      </c>
      <c r="I382" s="1">
        <v>8.1967595943677196E-4</v>
      </c>
      <c r="J382" s="16">
        <f>HLOOKUP($J$2,'Weekly Returns (strats)'!$D$1:$F$751,'Weekly Returns (strats)'!$A381,FALSE)</f>
        <v>1.111166061987001E-2</v>
      </c>
      <c r="K382" s="1">
        <f>SUMPRODUCT(B382:J382,'Weekly Analysis'!$C$47:$K$47)</f>
        <v>-3.4262319665699509E-3</v>
      </c>
      <c r="L382" s="1">
        <f t="array" ref="L382">SUMPRODUCT(C382:J382,'Weekly Analysis'!$D$48:$K$48)</f>
        <v>1.3247010569856746E-3</v>
      </c>
      <c r="N382" s="16">
        <f t="shared" si="98"/>
        <v>1.539882428881441</v>
      </c>
      <c r="O382" s="11">
        <f>(N381-MAX(N$3:$N381))/MAX(N$3:$N381)</f>
        <v>0</v>
      </c>
      <c r="P382" s="11">
        <f t="shared" si="101"/>
        <v>7.9050533752058616E-3</v>
      </c>
      <c r="Q382" s="11">
        <f t="shared" si="104"/>
        <v>6.444606649656226E-2</v>
      </c>
      <c r="S382" s="1">
        <f t="shared" si="99"/>
        <v>1.3318454864107665</v>
      </c>
      <c r="T382" s="11">
        <f>(S381-MAX($S$3:$S381))/MAX(S$3:$S381)</f>
        <v>-4.2562456865179784E-3</v>
      </c>
      <c r="U382" s="38">
        <f t="shared" si="102"/>
        <v>2.1826634930024458E-3</v>
      </c>
      <c r="V382" s="11">
        <f t="shared" si="100"/>
        <v>-1.1581966543238176E-3</v>
      </c>
      <c r="W382" s="28"/>
      <c r="Y382" s="28"/>
      <c r="AJ382" s="28"/>
      <c r="AK382" s="36">
        <v>44115</v>
      </c>
      <c r="AL382" s="38">
        <f t="shared" si="108"/>
        <v>3.6576828841442088E-2</v>
      </c>
      <c r="AM382" s="38">
        <f t="shared" si="108"/>
        <v>-1.333667785093251E-3</v>
      </c>
      <c r="AN382" s="38">
        <f t="shared" si="108"/>
        <v>-7.4521072245594122E-3</v>
      </c>
      <c r="AO382" s="38">
        <f t="shared" si="108"/>
        <v>-7.0946588632879726E-3</v>
      </c>
      <c r="AP382" s="38">
        <f t="shared" si="108"/>
        <v>-1.116636087934773E-4</v>
      </c>
      <c r="AQ382" s="38">
        <f t="shared" si="108"/>
        <v>-5.8714133900107379E-3</v>
      </c>
      <c r="AR382" s="38">
        <f t="shared" si="108"/>
        <v>-5.8062186861393972E-3</v>
      </c>
      <c r="AS382" s="38">
        <f t="shared" si="108"/>
        <v>3.9070812135766348E-4</v>
      </c>
      <c r="AT382" s="38">
        <f t="shared" si="108"/>
        <v>5.7714042665346632E-4</v>
      </c>
      <c r="AU382" s="38">
        <f t="shared" si="108"/>
        <v>3.4692304686462457E-2</v>
      </c>
      <c r="AV382" s="38">
        <f t="shared" si="108"/>
        <v>-3.4998305735335937E-3</v>
      </c>
    </row>
    <row r="383" spans="1:48" x14ac:dyDescent="0.35">
      <c r="A383" s="2">
        <v>42120</v>
      </c>
      <c r="B383" s="1">
        <v>1.7995640492725729E-2</v>
      </c>
      <c r="C383" s="1">
        <v>2.3001026412809988E-3</v>
      </c>
      <c r="D383" s="1">
        <v>-3.171105248145345E-4</v>
      </c>
      <c r="E383" s="1">
        <v>-4.1777088788886863E-3</v>
      </c>
      <c r="F383" s="1">
        <v>-5.6252382999203419E-4</v>
      </c>
      <c r="G383" s="1">
        <v>1.239239272318837E-3</v>
      </c>
      <c r="H383" s="1">
        <v>1.8218767960509469E-4</v>
      </c>
      <c r="I383" s="1">
        <v>1.046254843747541E-3</v>
      </c>
      <c r="J383" s="16">
        <f>HLOOKUP($J$2,'Weekly Returns (strats)'!$D$1:$F$751,'Weekly Returns (strats)'!$A382,FALSE)</f>
        <v>-3.7187621957625039E-3</v>
      </c>
      <c r="K383" s="1">
        <f>SUMPRODUCT(B383:J383,'Weekly Analysis'!$C$47:$K$47)</f>
        <v>1.7813728316915613E-2</v>
      </c>
      <c r="L383" s="1">
        <f t="array" ref="L383">SUMPRODUCT(C383:J383,'Weekly Analysis'!$D$48:$K$48)</f>
        <v>-3.3783689793307002E-4</v>
      </c>
      <c r="N383" s="16">
        <f t="shared" si="98"/>
        <v>1.5673134761095269</v>
      </c>
      <c r="O383" s="11">
        <f>(N382-MAX(N$3:$N382))/MAX(N$3:$N382)</f>
        <v>-3.426231966569947E-3</v>
      </c>
      <c r="P383" s="11">
        <f t="shared" si="101"/>
        <v>4.0593097211255369E-2</v>
      </c>
      <c r="Q383" s="11">
        <f t="shared" si="104"/>
        <v>6.2046628374174073E-2</v>
      </c>
      <c r="S383" s="1">
        <f t="shared" si="99"/>
        <v>1.3313955398631112</v>
      </c>
      <c r="T383" s="11">
        <f>(S382-MAX($S$3:$S382))/MAX(S$3:$S382)</f>
        <v>-2.9371828826920019E-3</v>
      </c>
      <c r="U383" s="38">
        <f t="shared" si="102"/>
        <v>-3.8645769548395492E-4</v>
      </c>
      <c r="V383" s="11">
        <f t="shared" si="100"/>
        <v>5.5509894576144525E-4</v>
      </c>
      <c r="W383" s="28"/>
      <c r="Y383" s="28"/>
      <c r="AJ383" s="28"/>
      <c r="AK383" s="36">
        <v>44143</v>
      </c>
      <c r="AL383" s="38">
        <f t="shared" ref="AL383:AV392" si="109">VLOOKUP($AK383,$A$3:$L$751,AL$1,FALSE)</f>
        <v>7.6033235441587133E-2</v>
      </c>
      <c r="AM383" s="38">
        <f t="shared" si="109"/>
        <v>-8.0453431777207651E-3</v>
      </c>
      <c r="AN383" s="38">
        <f t="shared" si="109"/>
        <v>-2.698610468324231E-2</v>
      </c>
      <c r="AO383" s="38">
        <f t="shared" si="109"/>
        <v>-1.635506204220882E-2</v>
      </c>
      <c r="AP383" s="38">
        <f t="shared" si="109"/>
        <v>4.3335989560492009E-3</v>
      </c>
      <c r="AQ383" s="38">
        <f t="shared" si="109"/>
        <v>9.6633613339227598E-3</v>
      </c>
      <c r="AR383" s="38">
        <f t="shared" si="109"/>
        <v>-3.1186374227580419E-2</v>
      </c>
      <c r="AS383" s="38">
        <f t="shared" si="109"/>
        <v>2.1522432347389491E-3</v>
      </c>
      <c r="AT383" s="38">
        <f t="shared" si="109"/>
        <v>6.4431603854779862E-3</v>
      </c>
      <c r="AU383" s="38">
        <f t="shared" si="109"/>
        <v>7.2451785755938858E-2</v>
      </c>
      <c r="AV383" s="38">
        <f t="shared" si="109"/>
        <v>-6.6512637019182398E-3</v>
      </c>
    </row>
    <row r="384" spans="1:48" x14ac:dyDescent="0.35">
      <c r="A384" s="2">
        <v>42127</v>
      </c>
      <c r="B384" s="1">
        <v>-7.2701922119309259E-3</v>
      </c>
      <c r="C384" s="1">
        <v>-4.4748010638286928E-3</v>
      </c>
      <c r="D384" s="1">
        <v>-3.1090544551132249E-4</v>
      </c>
      <c r="E384" s="1">
        <v>3.0931275821433069E-4</v>
      </c>
      <c r="F384" s="1">
        <v>-1.161157569373098E-2</v>
      </c>
      <c r="G384" s="1">
        <v>1.7822958611128929E-3</v>
      </c>
      <c r="H384" s="1">
        <v>2.255335530454428E-3</v>
      </c>
      <c r="I384" s="1">
        <v>-1.8246475077488E-4</v>
      </c>
      <c r="J384" s="16">
        <f>HLOOKUP($J$2,'Weekly Returns (strats)'!$D$1:$F$751,'Weekly Returns (strats)'!$A383,FALSE)</f>
        <v>6.8642550215247677E-3</v>
      </c>
      <c r="K384" s="1">
        <f>SUMPRODUCT(B384:J384,'Weekly Analysis'!$C$47:$K$47)</f>
        <v>-8.0832616967401929E-3</v>
      </c>
      <c r="L384" s="1">
        <f t="array" ref="L384">SUMPRODUCT(C384:J384,'Weekly Analysis'!$D$48:$K$48)</f>
        <v>-1.5099861860743556E-3</v>
      </c>
      <c r="N384" s="16">
        <f t="shared" si="98"/>
        <v>1.5546444711213059</v>
      </c>
      <c r="O384" s="11">
        <f>(N383-MAX(N$3:$N383))/MAX(N$3:$N383)</f>
        <v>0</v>
      </c>
      <c r="P384" s="11">
        <f t="shared" si="101"/>
        <v>2.5710608199765561E-2</v>
      </c>
      <c r="Q384" s="11">
        <f t="shared" si="104"/>
        <v>7.1351873101481056E-2</v>
      </c>
      <c r="S384" s="1">
        <f t="shared" si="99"/>
        <v>1.329385150989717</v>
      </c>
      <c r="T384" s="11">
        <f>(S383-MAX($S$3:$S383))/MAX(S$3:$S383)</f>
        <v>-3.274027491871407E-3</v>
      </c>
      <c r="U384" s="38">
        <f t="shared" si="102"/>
        <v>-1.8699377411467433E-3</v>
      </c>
      <c r="V384" s="11">
        <f t="shared" si="100"/>
        <v>-4.7790699416601079E-3</v>
      </c>
      <c r="W384" s="28"/>
      <c r="Y384" s="28"/>
      <c r="AJ384" s="28"/>
      <c r="AK384" s="36">
        <v>44150</v>
      </c>
      <c r="AL384" s="38">
        <f t="shared" si="109"/>
        <v>2.2566150773839281E-2</v>
      </c>
      <c r="AM384" s="38">
        <f t="shared" si="109"/>
        <v>2.6480520755836072E-3</v>
      </c>
      <c r="AN384" s="38">
        <f t="shared" si="109"/>
        <v>-4.5906832282768817E-3</v>
      </c>
      <c r="AO384" s="38">
        <f t="shared" si="109"/>
        <v>-4.227586988552523E-3</v>
      </c>
      <c r="AP384" s="38">
        <f t="shared" si="109"/>
        <v>-5.1398617377973804E-3</v>
      </c>
      <c r="AQ384" s="38">
        <f t="shared" si="109"/>
        <v>1.6871905774695769E-2</v>
      </c>
      <c r="AR384" s="38">
        <f t="shared" si="109"/>
        <v>-3.6673917142239221E-3</v>
      </c>
      <c r="AS384" s="38">
        <f t="shared" si="109"/>
        <v>-6.028665176567527E-3</v>
      </c>
      <c r="AT384" s="38">
        <f t="shared" si="109"/>
        <v>-1.7649075712193869E-3</v>
      </c>
      <c r="AU384" s="38">
        <f t="shared" si="109"/>
        <v>2.2303549865981601E-2</v>
      </c>
      <c r="AV384" s="38">
        <f t="shared" si="109"/>
        <v>-4.8768740030711861E-4</v>
      </c>
    </row>
    <row r="385" spans="1:48" x14ac:dyDescent="0.35">
      <c r="A385" s="2">
        <v>42134</v>
      </c>
      <c r="B385" s="1">
        <v>3.3607544141251999E-3</v>
      </c>
      <c r="C385" s="1">
        <v>-7.0820546290251141E-4</v>
      </c>
      <c r="D385" s="1">
        <v>-7.8613566896273968E-4</v>
      </c>
      <c r="E385" s="1">
        <v>-1.575110417987857E-3</v>
      </c>
      <c r="F385" s="1">
        <v>-1.054881518601406E-2</v>
      </c>
      <c r="G385" s="1">
        <v>-5.2302978386924437E-3</v>
      </c>
      <c r="H385" s="1">
        <v>-2.2708706503083991E-3</v>
      </c>
      <c r="I385" s="1">
        <v>-5.7556413277526364E-4</v>
      </c>
      <c r="J385" s="16">
        <f>HLOOKUP($J$2,'Weekly Returns (strats)'!$D$1:$F$751,'Weekly Returns (strats)'!$A384,FALSE)</f>
        <v>9.418022631286771E-4</v>
      </c>
      <c r="K385" s="1">
        <f>SUMPRODUCT(B385:J385,'Weekly Analysis'!$C$47:$K$47)</f>
        <v>1.8440252483107136E-3</v>
      </c>
      <c r="L385" s="1">
        <f t="array" ref="L385">SUMPRODUCT(C385:J385,'Weekly Analysis'!$D$48:$K$48)</f>
        <v>-2.8167827365126168E-3</v>
      </c>
      <c r="N385" s="16">
        <f t="shared" si="98"/>
        <v>1.5575112747782003</v>
      </c>
      <c r="O385" s="11">
        <f>(N384-MAX(N$3:$N384))/MAX(N$3:$N384)</f>
        <v>-8.0832616967402727E-3</v>
      </c>
      <c r="P385" s="11">
        <f t="shared" si="101"/>
        <v>7.9827204650619876E-3</v>
      </c>
      <c r="Q385" s="11">
        <f t="shared" si="104"/>
        <v>4.8122134128171457E-2</v>
      </c>
      <c r="S385" s="1">
        <f t="shared" si="99"/>
        <v>1.3256405618462328</v>
      </c>
      <c r="T385" s="11">
        <f>(S384-MAX($S$3:$S384))/MAX(S$3:$S384)</f>
        <v>-4.7790699416601443E-3</v>
      </c>
      <c r="U385" s="38">
        <f t="shared" si="102"/>
        <v>-3.3403627946828607E-3</v>
      </c>
      <c r="V385" s="11">
        <f t="shared" si="100"/>
        <v>-5.528315909279824E-3</v>
      </c>
      <c r="W385" s="28"/>
      <c r="Y385" s="28"/>
      <c r="AJ385" s="28"/>
      <c r="AK385" s="36">
        <v>44157</v>
      </c>
      <c r="AL385" s="38">
        <f t="shared" si="109"/>
        <v>6.1517429938482424E-3</v>
      </c>
      <c r="AM385" s="38">
        <f t="shared" si="109"/>
        <v>-2.381268571238881E-3</v>
      </c>
      <c r="AN385" s="38">
        <f t="shared" si="109"/>
        <v>-9.0380771969544849E-4</v>
      </c>
      <c r="AO385" s="38">
        <f t="shared" si="109"/>
        <v>1.855287569573205E-3</v>
      </c>
      <c r="AP385" s="38">
        <f t="shared" si="109"/>
        <v>-3.5221023064749822E-4</v>
      </c>
      <c r="AQ385" s="38">
        <f t="shared" si="109"/>
        <v>-5.6771245276386884E-3</v>
      </c>
      <c r="AR385" s="38">
        <f t="shared" si="109"/>
        <v>-4.0883769891730806E-3</v>
      </c>
      <c r="AS385" s="38">
        <f t="shared" si="109"/>
        <v>1.518673900501089E-3</v>
      </c>
      <c r="AT385" s="38">
        <f t="shared" si="109"/>
        <v>1.6333015534046871E-3</v>
      </c>
      <c r="AU385" s="38">
        <f t="shared" si="109"/>
        <v>5.6616010723358574E-3</v>
      </c>
      <c r="AV385" s="38">
        <f t="shared" si="109"/>
        <v>-9.1026356852300138E-4</v>
      </c>
    </row>
    <row r="386" spans="1:48" x14ac:dyDescent="0.35">
      <c r="A386" s="2">
        <v>42141</v>
      </c>
      <c r="B386" s="1">
        <v>7.9988001799728981E-3</v>
      </c>
      <c r="C386" s="1">
        <v>-5.0560872939353629E-4</v>
      </c>
      <c r="D386" s="1">
        <v>-3.129277551561227E-4</v>
      </c>
      <c r="E386" s="1">
        <v>-2.0564410791789061E-3</v>
      </c>
      <c r="F386" s="1">
        <v>-2.7035263593396031E-3</v>
      </c>
      <c r="G386" s="1">
        <v>-2.7572387868148862E-3</v>
      </c>
      <c r="H386" s="1">
        <v>3.2863602902510891E-4</v>
      </c>
      <c r="I386" s="1">
        <v>1.475143841081827E-3</v>
      </c>
      <c r="J386" s="16">
        <f>HLOOKUP($J$2,'Weekly Returns (strats)'!$D$1:$F$751,'Weekly Returns (strats)'!$A385,FALSE)</f>
        <v>-5.391488170194414E-4</v>
      </c>
      <c r="K386" s="1">
        <f>SUMPRODUCT(B386:J386,'Weekly Analysis'!$C$47:$K$47)</f>
        <v>7.4506273946772289E-3</v>
      </c>
      <c r="L386" s="1">
        <f t="array" ref="L386">SUMPRODUCT(C386:J386,'Weekly Analysis'!$D$48:$K$48)</f>
        <v>-1.0180351726919573E-3</v>
      </c>
      <c r="N386" s="16">
        <f t="shared" si="98"/>
        <v>1.5691157109495815</v>
      </c>
      <c r="O386" s="11">
        <f>(N385-MAX(N$3:$N385))/MAX(N$3:$N385)</f>
        <v>-6.2541421870870141E-3</v>
      </c>
      <c r="P386" s="11">
        <f t="shared" si="101"/>
        <v>1.8984100032477969E-2</v>
      </c>
      <c r="Q386" s="11">
        <f t="shared" si="104"/>
        <v>3.8413179050517998E-2</v>
      </c>
      <c r="S386" s="1">
        <f t="shared" si="99"/>
        <v>1.3242910131279262</v>
      </c>
      <c r="T386" s="11">
        <f>(S385-MAX($S$3:$S385))/MAX(S$3:$S385)</f>
        <v>-7.582391076464608E-3</v>
      </c>
      <c r="U386" s="38">
        <f t="shared" si="102"/>
        <v>-5.6721844687848133E-3</v>
      </c>
      <c r="V386" s="11">
        <f t="shared" si="100"/>
        <v>-4.6954136757655363E-3</v>
      </c>
      <c r="W386" s="28"/>
      <c r="Y386" s="28"/>
      <c r="AJ386" s="28"/>
      <c r="AK386" s="36">
        <v>44164</v>
      </c>
      <c r="AL386" s="38">
        <f t="shared" si="109"/>
        <v>2.3583074534161641E-2</v>
      </c>
      <c r="AM386" s="38">
        <f t="shared" si="109"/>
        <v>1.388575740608466E-3</v>
      </c>
      <c r="AN386" s="38">
        <f t="shared" si="109"/>
        <v>-1.255813037713271E-3</v>
      </c>
      <c r="AO386" s="38">
        <f t="shared" si="109"/>
        <v>-3.2606225857759741E-3</v>
      </c>
      <c r="AP386" s="38">
        <f t="shared" si="109"/>
        <v>3.0915443171580458E-3</v>
      </c>
      <c r="AQ386" s="38">
        <f t="shared" si="109"/>
        <v>6.8938697588905029E-4</v>
      </c>
      <c r="AR386" s="38">
        <f t="shared" si="109"/>
        <v>-8.4930244383003561E-3</v>
      </c>
      <c r="AS386" s="38">
        <f t="shared" si="109"/>
        <v>2.1051868390455919E-3</v>
      </c>
      <c r="AT386" s="38">
        <f t="shared" si="109"/>
        <v>1.3459293391557829E-3</v>
      </c>
      <c r="AU386" s="38">
        <f t="shared" si="109"/>
        <v>2.3659537114914444E-2</v>
      </c>
      <c r="AV386" s="38">
        <f t="shared" si="109"/>
        <v>1.4200193568377045E-4</v>
      </c>
    </row>
    <row r="387" spans="1:48" x14ac:dyDescent="0.35">
      <c r="A387" s="2">
        <v>42148</v>
      </c>
      <c r="B387" s="1">
        <v>-1.7358527996825801E-3</v>
      </c>
      <c r="C387" s="1">
        <v>-6.6639359252560482E-3</v>
      </c>
      <c r="D387" s="1">
        <v>-1.497467289577891E-4</v>
      </c>
      <c r="E387" s="1">
        <v>-1.493335053744604E-3</v>
      </c>
      <c r="F387" s="1">
        <v>2.346449514577598E-3</v>
      </c>
      <c r="G387" s="1">
        <v>-1.48621720358677E-3</v>
      </c>
      <c r="H387" s="1">
        <v>7.0398870614396536E-4</v>
      </c>
      <c r="I387" s="1">
        <v>2.7731751389885591E-3</v>
      </c>
      <c r="J387" s="16">
        <f>HLOOKUP($J$2,'Weekly Returns (strats)'!$D$1:$F$751,'Weekly Returns (strats)'!$A386,FALSE)</f>
        <v>-6.4177131617314531E-3</v>
      </c>
      <c r="K387" s="1">
        <f>SUMPRODUCT(B387:J387,'Weekly Analysis'!$C$47:$K$47)</f>
        <v>-2.3315379031093675E-3</v>
      </c>
      <c r="L387" s="1">
        <f t="array" ref="L387">SUMPRODUCT(C387:J387,'Weekly Analysis'!$D$48:$K$48)</f>
        <v>-1.1062723349354626E-3</v>
      </c>
      <c r="N387" s="16">
        <f t="shared" si="98"/>
        <v>1.565457258195138</v>
      </c>
      <c r="O387" s="11">
        <f>(N386-MAX(N$3:$N386))/MAX(N$3:$N386)</f>
        <v>0</v>
      </c>
      <c r="P387" s="11">
        <f t="shared" si="101"/>
        <v>-1.1843309859087547E-3</v>
      </c>
      <c r="Q387" s="11">
        <f t="shared" si="104"/>
        <v>2.789692286278056E-2</v>
      </c>
      <c r="S387" s="1">
        <f t="shared" si="99"/>
        <v>1.3228259866166991</v>
      </c>
      <c r="T387" s="11">
        <f>(S386-MAX($S$3:$S386))/MAX(S$3:$S386)</f>
        <v>-8.5927071083476345E-3</v>
      </c>
      <c r="U387" s="38">
        <f t="shared" si="102"/>
        <v>-6.4365194187845365E-3</v>
      </c>
      <c r="V387" s="11">
        <f t="shared" si="100"/>
        <v>-4.988552629855425E-3</v>
      </c>
      <c r="W387" s="28"/>
      <c r="Y387" s="28"/>
      <c r="AJ387" s="28"/>
      <c r="AK387" s="36">
        <v>44171</v>
      </c>
      <c r="AL387" s="38">
        <f t="shared" si="109"/>
        <v>1.529660883031503E-2</v>
      </c>
      <c r="AM387" s="38">
        <f t="shared" si="109"/>
        <v>3.9605523337931103E-3</v>
      </c>
      <c r="AN387" s="38">
        <f t="shared" si="109"/>
        <v>-4.8817631441699932E-4</v>
      </c>
      <c r="AO387" s="38">
        <f t="shared" si="109"/>
        <v>-1.9832902100691552E-3</v>
      </c>
      <c r="AP387" s="38">
        <f t="shared" si="109"/>
        <v>4.7957118583020434E-3</v>
      </c>
      <c r="AQ387" s="38">
        <f t="shared" si="109"/>
        <v>-5.5642896256924423E-4</v>
      </c>
      <c r="AR387" s="38">
        <f t="shared" si="109"/>
        <v>-5.3268989869043049E-3</v>
      </c>
      <c r="AS387" s="38">
        <f t="shared" si="109"/>
        <v>3.465545364322864E-4</v>
      </c>
      <c r="AT387" s="38">
        <f t="shared" si="109"/>
        <v>2.1329346407128469E-3</v>
      </c>
      <c r="AU387" s="38">
        <f t="shared" si="109"/>
        <v>1.5734118194661043E-2</v>
      </c>
      <c r="AV387" s="38">
        <f t="shared" si="109"/>
        <v>8.1251739092830547E-4</v>
      </c>
    </row>
    <row r="388" spans="1:48" x14ac:dyDescent="0.35">
      <c r="A388" s="2">
        <v>42155</v>
      </c>
      <c r="B388" s="1">
        <v>-1.510333863275037E-2</v>
      </c>
      <c r="C388" s="1">
        <v>-1.7161892416253099E-3</v>
      </c>
      <c r="D388" s="1">
        <v>-1.2817714515783729E-4</v>
      </c>
      <c r="E388" s="1">
        <v>1.620838525662194E-3</v>
      </c>
      <c r="F388" s="1">
        <v>6.5086436872049415E-4</v>
      </c>
      <c r="G388" s="1">
        <v>-1.1724499214208479E-3</v>
      </c>
      <c r="H388" s="1">
        <v>-5.0651528738288043E-5</v>
      </c>
      <c r="I388" s="1">
        <v>-3.6025280590068491E-3</v>
      </c>
      <c r="J388" s="16">
        <f>HLOOKUP($J$2,'Weekly Returns (strats)'!$D$1:$F$751,'Weekly Returns (strats)'!$A387,FALSE)</f>
        <v>9.8657276051687948E-3</v>
      </c>
      <c r="K388" s="1">
        <f>SUMPRODUCT(B388:J388,'Weekly Analysis'!$C$47:$K$47)</f>
        <v>-1.5061760543420968E-2</v>
      </c>
      <c r="L388" s="1">
        <f t="array" ref="L388">SUMPRODUCT(C388:J388,'Weekly Analysis'!$D$48:$K$48)</f>
        <v>7.7216451611744272E-5</v>
      </c>
      <c r="N388" s="16">
        <f t="shared" ref="N388:N451" si="110">+(K388+1)*N387</f>
        <v>1.5418787158312424</v>
      </c>
      <c r="O388" s="11">
        <f>(N387-MAX(N$3:$N387))/MAX(N$3:$N387)</f>
        <v>-2.3315379031094178E-3</v>
      </c>
      <c r="P388" s="11">
        <f t="shared" si="101"/>
        <v>-8.2113663459376651E-3</v>
      </c>
      <c r="Q388" s="11">
        <f t="shared" si="104"/>
        <v>8.7620338421454669E-3</v>
      </c>
      <c r="S388" s="1">
        <f t="shared" ref="S388:S451" si="111">+(L388+1)*S387</f>
        <v>1.3229281305454856</v>
      </c>
      <c r="T388" s="11">
        <f>(S387-MAX($S$3:$S387))/MAX(S$3:$S387)</f>
        <v>-9.6894735691269007E-3</v>
      </c>
      <c r="U388" s="38">
        <f t="shared" si="102"/>
        <v>-4.8571480126915478E-3</v>
      </c>
      <c r="V388" s="11">
        <f t="shared" si="100"/>
        <v>-5.45259987426161E-3</v>
      </c>
      <c r="W388" s="28"/>
      <c r="Y388" s="28"/>
      <c r="AJ388" s="28"/>
      <c r="AK388" s="36">
        <v>44185</v>
      </c>
      <c r="AL388" s="38">
        <f t="shared" si="109"/>
        <v>1.6081093764665381E-2</v>
      </c>
      <c r="AM388" s="38">
        <f t="shared" si="109"/>
        <v>1.5409084746658139E-3</v>
      </c>
      <c r="AN388" s="38">
        <f t="shared" si="109"/>
        <v>-2.565802616972479E-3</v>
      </c>
      <c r="AO388" s="38">
        <f t="shared" si="109"/>
        <v>-1.517087192590139E-3</v>
      </c>
      <c r="AP388" s="38">
        <f t="shared" si="109"/>
        <v>6.2933406434518514E-3</v>
      </c>
      <c r="AQ388" s="38">
        <f t="shared" si="109"/>
        <v>-2.033149171271065E-4</v>
      </c>
      <c r="AR388" s="38">
        <f t="shared" si="109"/>
        <v>-2.9505567964579482E-3</v>
      </c>
      <c r="AS388" s="38">
        <f t="shared" si="109"/>
        <v>7.2735031081754284E-3</v>
      </c>
      <c r="AT388" s="38">
        <f t="shared" si="109"/>
        <v>1.657022227421479E-3</v>
      </c>
      <c r="AU388" s="38">
        <f t="shared" si="109"/>
        <v>1.6871168284662036E-2</v>
      </c>
      <c r="AV388" s="38">
        <f t="shared" si="109"/>
        <v>1.4672812514223573E-3</v>
      </c>
    </row>
    <row r="389" spans="1:48" x14ac:dyDescent="0.35">
      <c r="A389" s="2">
        <v>42162</v>
      </c>
      <c r="B389" s="1">
        <v>-1.14003228410009E-2</v>
      </c>
      <c r="C389" s="1">
        <v>-1.8528744359409539E-3</v>
      </c>
      <c r="D389" s="1">
        <v>-2.1986781236382761E-5</v>
      </c>
      <c r="E389" s="1">
        <v>1.1794322284692791E-3</v>
      </c>
      <c r="F389" s="1">
        <v>2.6569596079700449E-3</v>
      </c>
      <c r="G389" s="1">
        <v>8.0752580752596614E-4</v>
      </c>
      <c r="H389" s="1">
        <v>1.7854004894062301E-3</v>
      </c>
      <c r="I389" s="1">
        <v>4.7514521230898046E-3</v>
      </c>
      <c r="J389" s="16">
        <f>HLOOKUP($J$2,'Weekly Returns (strats)'!$D$1:$F$751,'Weekly Returns (strats)'!$A388,FALSE)</f>
        <v>2.0645991721248702E-3</v>
      </c>
      <c r="K389" s="1">
        <f>SUMPRODUCT(B389:J389,'Weekly Analysis'!$C$47:$K$47)</f>
        <v>-1.0708502720771465E-2</v>
      </c>
      <c r="L389" s="1">
        <f t="array" ref="L389">SUMPRODUCT(C389:J389,'Weekly Analysis'!$D$48:$K$48)</f>
        <v>1.2848087947118078E-3</v>
      </c>
      <c r="N389" s="16">
        <f t="shared" si="110"/>
        <v>1.5253675034076639</v>
      </c>
      <c r="O389" s="11">
        <f>(N388-MAX(N$3:$N388))/MAX(N$3:$N388)</f>
        <v>-1.735818138093595E-2</v>
      </c>
      <c r="P389" s="11">
        <f t="shared" si="101"/>
        <v>-2.0637906056322985E-2</v>
      </c>
      <c r="Q389" s="11">
        <f t="shared" si="104"/>
        <v>1.5693170537013801E-2</v>
      </c>
      <c r="S389" s="1">
        <f t="shared" si="111"/>
        <v>1.3246278402423819</v>
      </c>
      <c r="T389" s="11">
        <f>(S388-MAX($S$3:$S388))/MAX(S$3:$S388)</f>
        <v>-9.6130053042820414E-3</v>
      </c>
      <c r="U389" s="38">
        <f t="shared" si="102"/>
        <v>-7.639488659282323E-4</v>
      </c>
      <c r="V389" s="11">
        <f t="shared" ref="V389:V400" si="112">S389/S376-1</f>
        <v>-3.315060277195081E-3</v>
      </c>
      <c r="W389" s="28"/>
      <c r="Y389" s="28"/>
      <c r="AJ389" s="28"/>
      <c r="AK389" s="36">
        <v>44199</v>
      </c>
      <c r="AL389" s="38">
        <f t="shared" si="109"/>
        <v>1.421420184166622E-2</v>
      </c>
      <c r="AM389" s="38">
        <f t="shared" si="109"/>
        <v>2.2917449196897528E-3</v>
      </c>
      <c r="AN389" s="38">
        <f t="shared" si="109"/>
        <v>-1.414813199502263E-3</v>
      </c>
      <c r="AO389" s="38">
        <f t="shared" si="109"/>
        <v>-2.2364472438070049E-3</v>
      </c>
      <c r="AP389" s="38">
        <f t="shared" si="109"/>
        <v>2.2028276851368011E-4</v>
      </c>
      <c r="AQ389" s="38">
        <f t="shared" si="109"/>
        <v>-4.6606595943007312E-3</v>
      </c>
      <c r="AR389" s="38">
        <f t="shared" si="109"/>
        <v>-2.3601782856866871E-3</v>
      </c>
      <c r="AS389" s="38">
        <f t="shared" si="109"/>
        <v>3.0155854253479659E-3</v>
      </c>
      <c r="AT389" s="38">
        <f t="shared" si="109"/>
        <v>2.4504886430820601E-3</v>
      </c>
      <c r="AU389" s="38">
        <f t="shared" si="109"/>
        <v>1.4021677959065082E-2</v>
      </c>
      <c r="AV389" s="38">
        <f t="shared" si="109"/>
        <v>-3.5754435340211546E-4</v>
      </c>
    </row>
    <row r="390" spans="1:48" x14ac:dyDescent="0.35">
      <c r="A390" s="2">
        <v>42169</v>
      </c>
      <c r="B390" s="1">
        <v>5.102561485865964E-3</v>
      </c>
      <c r="C390" s="1">
        <v>-4.702373877621735E-3</v>
      </c>
      <c r="D390" s="1">
        <v>-6.5278121403972156E-4</v>
      </c>
      <c r="E390" s="1">
        <v>-1.430906193410131E-3</v>
      </c>
      <c r="F390" s="1">
        <v>-2.7855076768021122E-3</v>
      </c>
      <c r="G390" s="1">
        <v>-1.563838724972455E-3</v>
      </c>
      <c r="H390" s="1">
        <v>-7.9965741452847627E-4</v>
      </c>
      <c r="I390" s="1">
        <v>1.3389753129959821E-3</v>
      </c>
      <c r="J390" s="16">
        <f>HLOOKUP($J$2,'Weekly Returns (strats)'!$D$1:$F$751,'Weekly Returns (strats)'!$A389,FALSE)</f>
        <v>2.2732176891149258E-3</v>
      </c>
      <c r="K390" s="1">
        <f>SUMPRODUCT(B390:J390,'Weekly Analysis'!$C$47:$K$47)</f>
        <v>4.4084897022940595E-3</v>
      </c>
      <c r="L390" s="1">
        <f t="array" ref="L390">SUMPRODUCT(C390:J390,'Weekly Analysis'!$D$48:$K$48)</f>
        <v>-1.2889904552049658E-3</v>
      </c>
      <c r="N390" s="16">
        <f t="shared" si="110"/>
        <v>1.5320920703386505</v>
      </c>
      <c r="O390" s="11">
        <f>(N389-MAX(N$3:$N389))/MAX(N$3:$N389)</f>
        <v>-2.7880803969162003E-2</v>
      </c>
      <c r="P390" s="11">
        <f t="shared" si="101"/>
        <v>-2.3595226504057765E-2</v>
      </c>
      <c r="Q390" s="11">
        <f t="shared" si="104"/>
        <v>3.5941263303012061E-2</v>
      </c>
      <c r="S390" s="1">
        <f t="shared" si="111"/>
        <v>1.3229204075996108</v>
      </c>
      <c r="T390" s="11">
        <f>(S389-MAX($S$3:$S389))/MAX(S$3:$S389)</f>
        <v>-8.3405473833289608E-3</v>
      </c>
      <c r="U390" s="38">
        <f t="shared" si="102"/>
        <v>-1.0349730646272981E-3</v>
      </c>
      <c r="V390" s="11">
        <f t="shared" si="112"/>
        <v>-2.944747614451404E-3</v>
      </c>
      <c r="W390" s="28"/>
      <c r="Y390" s="28"/>
      <c r="AJ390" s="28"/>
      <c r="AK390" s="36">
        <v>44206</v>
      </c>
      <c r="AL390" s="38">
        <f t="shared" si="109"/>
        <v>2.7024556699774441E-2</v>
      </c>
      <c r="AM390" s="38">
        <f t="shared" si="109"/>
        <v>3.6691386232765581E-3</v>
      </c>
      <c r="AN390" s="38">
        <f t="shared" si="109"/>
        <v>-5.0604390585360934E-3</v>
      </c>
      <c r="AO390" s="38">
        <f t="shared" si="109"/>
        <v>-2.859005294877814E-3</v>
      </c>
      <c r="AP390" s="38">
        <f t="shared" si="109"/>
        <v>1.2496772406295511E-2</v>
      </c>
      <c r="AQ390" s="38">
        <f t="shared" si="109"/>
        <v>4.2008562254727266E-3</v>
      </c>
      <c r="AR390" s="38">
        <f t="shared" si="109"/>
        <v>2.2375546146191638E-3</v>
      </c>
      <c r="AS390" s="38">
        <f t="shared" si="109"/>
        <v>-3.1118698306110688E-3</v>
      </c>
      <c r="AT390" s="38">
        <f t="shared" si="109"/>
        <v>-1.3022331694537701E-3</v>
      </c>
      <c r="AU390" s="38">
        <f t="shared" si="109"/>
        <v>2.7638296344029339E-2</v>
      </c>
      <c r="AV390" s="38">
        <f t="shared" si="109"/>
        <v>1.1398021964733858E-3</v>
      </c>
    </row>
    <row r="391" spans="1:48" x14ac:dyDescent="0.35">
      <c r="A391" s="2">
        <v>42176</v>
      </c>
      <c r="B391" s="1">
        <v>2.0306630114732549E-3</v>
      </c>
      <c r="C391" s="1">
        <v>3.8083327362459229E-3</v>
      </c>
      <c r="D391" s="1">
        <v>-4.0419069096264693E-4</v>
      </c>
      <c r="E391" s="1">
        <v>-2.6113759290565812E-3</v>
      </c>
      <c r="F391" s="1">
        <v>2.5091762096414948E-3</v>
      </c>
      <c r="G391" s="1">
        <v>-1.8828783044095849E-3</v>
      </c>
      <c r="H391" s="1">
        <v>1.4431592067021271E-4</v>
      </c>
      <c r="I391" s="1">
        <v>3.3534686952125799E-3</v>
      </c>
      <c r="J391" s="16">
        <f>HLOOKUP($J$2,'Weekly Returns (strats)'!$D$1:$F$751,'Weekly Returns (strats)'!$A390,FALSE)</f>
        <v>-2.04398596701727E-3</v>
      </c>
      <c r="K391" s="1">
        <f>SUMPRODUCT(B391:J391,'Weekly Analysis'!$C$47:$K$47)</f>
        <v>2.3141684761339809E-3</v>
      </c>
      <c r="L391" s="1">
        <f t="array" ref="L391">SUMPRODUCT(C391:J391,'Weekly Analysis'!$D$48:$K$48)</f>
        <v>5.2651014865563446E-4</v>
      </c>
      <c r="N391" s="16">
        <f t="shared" si="110"/>
        <v>1.5356375895103631</v>
      </c>
      <c r="O391" s="11">
        <f>(N390-MAX(N$3:$N390))/MAX(N$3:$N390)</f>
        <v>-2.3595226504057758E-2</v>
      </c>
      <c r="P391" s="11">
        <f t="shared" si="101"/>
        <v>-1.9048535837481007E-2</v>
      </c>
      <c r="Q391" s="11">
        <f t="shared" si="104"/>
        <v>5.126662653530456E-3</v>
      </c>
      <c r="S391" s="1">
        <f t="shared" si="111"/>
        <v>1.3236169386200756</v>
      </c>
      <c r="T391" s="11">
        <f>(S390-MAX($S$3:$S390))/MAX(S$3:$S390)</f>
        <v>-9.6187869525655324E-3</v>
      </c>
      <c r="U391" s="38">
        <f t="shared" si="102"/>
        <v>5.9792596409402599E-4</v>
      </c>
      <c r="V391" s="11">
        <f t="shared" si="112"/>
        <v>-4.0091267902517824E-3</v>
      </c>
      <c r="W391" s="28"/>
      <c r="Y391" s="28"/>
      <c r="AJ391" s="28"/>
      <c r="AK391" s="36">
        <v>44220</v>
      </c>
      <c r="AL391" s="38">
        <f t="shared" si="109"/>
        <v>1.6597136768810691E-2</v>
      </c>
      <c r="AM391" s="38">
        <f t="shared" si="109"/>
        <v>2.285167187528137E-3</v>
      </c>
      <c r="AN391" s="38">
        <f t="shared" si="109"/>
        <v>-1.8367850484723449E-3</v>
      </c>
      <c r="AO391" s="38">
        <f t="shared" si="109"/>
        <v>-2.1744106202792319E-3</v>
      </c>
      <c r="AP391" s="38">
        <f t="shared" si="109"/>
        <v>6.8414589105417426E-3</v>
      </c>
      <c r="AQ391" s="38">
        <f t="shared" si="109"/>
        <v>2.6508446231441329E-3</v>
      </c>
      <c r="AR391" s="38">
        <f t="shared" si="109"/>
        <v>-1.058686522920516E-3</v>
      </c>
      <c r="AS391" s="38">
        <f t="shared" si="109"/>
        <v>5.4282799531477632E-3</v>
      </c>
      <c r="AT391" s="38">
        <f t="shared" si="109"/>
        <v>3.4160098521196502E-4</v>
      </c>
      <c r="AU391" s="38">
        <f t="shared" si="109"/>
        <v>1.7569558892300528E-2</v>
      </c>
      <c r="AV391" s="38">
        <f t="shared" si="109"/>
        <v>1.8059268007668521E-3</v>
      </c>
    </row>
    <row r="392" spans="1:48" x14ac:dyDescent="0.35">
      <c r="A392" s="2">
        <v>42183</v>
      </c>
      <c r="B392" s="1">
        <v>1.874556692674112E-3</v>
      </c>
      <c r="C392" s="1">
        <v>-8.0052257837053276E-3</v>
      </c>
      <c r="D392" s="1">
        <v>-1.6234787140262391E-4</v>
      </c>
      <c r="E392" s="1">
        <v>-8.6898654992828561E-4</v>
      </c>
      <c r="F392" s="1">
        <v>-1.4366237601251329E-3</v>
      </c>
      <c r="G392" s="1">
        <v>-5.8429254692904393E-5</v>
      </c>
      <c r="H392" s="1">
        <v>2.1706729898318682E-3</v>
      </c>
      <c r="I392" s="1">
        <v>4.3055228648347654E-3</v>
      </c>
      <c r="J392" s="16">
        <f>HLOOKUP($J$2,'Weekly Returns (strats)'!$D$1:$F$751,'Weekly Returns (strats)'!$A391,FALSE)</f>
        <v>-2.883235282908236E-3</v>
      </c>
      <c r="K392" s="1">
        <f>SUMPRODUCT(B392:J392,'Weekly Analysis'!$C$47:$K$47)</f>
        <v>1.3233546375305493E-3</v>
      </c>
      <c r="L392" s="1">
        <f t="array" ref="L392">SUMPRODUCT(C392:J392,'Weekly Analysis'!$D$48:$K$48)</f>
        <v>-1.0236609595523308E-3</v>
      </c>
      <c r="N392" s="16">
        <f t="shared" si="110"/>
        <v>1.537669782636008</v>
      </c>
      <c r="O392" s="11">
        <f>(N391-MAX(N$3:$N391))/MAX(N$3:$N391)</f>
        <v>-2.133566135728665E-2</v>
      </c>
      <c r="P392" s="11">
        <f t="shared" ref="P392:P455" si="113">N392/N388-1</f>
        <v>-2.7297433656870984E-3</v>
      </c>
      <c r="Q392" s="11">
        <f t="shared" si="104"/>
        <v>2.0911633818903042E-2</v>
      </c>
      <c r="S392" s="1">
        <f t="shared" si="111"/>
        <v>1.322262003634608</v>
      </c>
      <c r="T392" s="11">
        <f>(S391-MAX($S$3:$S391))/MAX(S$3:$S391)</f>
        <v>-9.0973411928582572E-3</v>
      </c>
      <c r="U392" s="38">
        <f t="shared" ref="U392:U455" si="114">S392/S388-1</f>
        <v>-5.0352464015035459E-4</v>
      </c>
      <c r="V392" s="11">
        <f t="shared" si="112"/>
        <v>-7.2439288449512862E-3</v>
      </c>
      <c r="W392" s="28"/>
      <c r="Y392" s="28"/>
      <c r="AJ392" s="28"/>
      <c r="AK392" s="36">
        <v>44234</v>
      </c>
      <c r="AL392" s="38">
        <f t="shared" si="109"/>
        <v>4.3188148510911788E-2</v>
      </c>
      <c r="AM392" s="38">
        <f t="shared" si="109"/>
        <v>-2.4788049209707448E-3</v>
      </c>
      <c r="AN392" s="38">
        <f t="shared" si="109"/>
        <v>-2.8481248490234701E-2</v>
      </c>
      <c r="AO392" s="38">
        <f t="shared" si="109"/>
        <v>-5.2657485948464089E-3</v>
      </c>
      <c r="AP392" s="38">
        <f t="shared" si="109"/>
        <v>1.361196996540589E-2</v>
      </c>
      <c r="AQ392" s="38">
        <f t="shared" si="109"/>
        <v>-5.7178082926087059E-3</v>
      </c>
      <c r="AR392" s="38">
        <f t="shared" si="109"/>
        <v>-7.7119099159800308E-3</v>
      </c>
      <c r="AS392" s="38">
        <f t="shared" si="109"/>
        <v>-5.1252278572677668E-3</v>
      </c>
      <c r="AT392" s="38">
        <f t="shared" si="109"/>
        <v>-6.2661607372520578E-3</v>
      </c>
      <c r="AU392" s="38">
        <f t="shared" si="109"/>
        <v>3.9677514806242389E-2</v>
      </c>
      <c r="AV392" s="38">
        <f t="shared" si="109"/>
        <v>-6.5197483086717346E-3</v>
      </c>
    </row>
    <row r="393" spans="1:48" x14ac:dyDescent="0.35">
      <c r="A393" s="2">
        <v>42190</v>
      </c>
      <c r="B393" s="1">
        <v>-1.512010113780027E-2</v>
      </c>
      <c r="C393" s="1">
        <v>2.6645036653278891E-3</v>
      </c>
      <c r="D393" s="1">
        <v>-1.215448373799332E-3</v>
      </c>
      <c r="E393" s="1">
        <v>4.2670013672143634E-3</v>
      </c>
      <c r="F393" s="1">
        <v>-6.3698622939308046E-3</v>
      </c>
      <c r="G393" s="1">
        <v>-2.162008748205269E-3</v>
      </c>
      <c r="H393" s="1">
        <v>-1.7346470027631571E-3</v>
      </c>
      <c r="I393" s="1">
        <v>9.2959667010448221E-3</v>
      </c>
      <c r="J393" s="16">
        <f>HLOOKUP($J$2,'Weekly Returns (strats)'!$D$1:$F$751,'Weekly Returns (strats)'!$A392,FALSE)</f>
        <v>1.5706214306004499E-2</v>
      </c>
      <c r="K393" s="1">
        <f>SUMPRODUCT(B393:J393,'Weekly Analysis'!$C$47:$K$47)</f>
        <v>-1.4074275320376169E-2</v>
      </c>
      <c r="L393" s="1">
        <f t="array" ref="L393">SUMPRODUCT(C393:J393,'Weekly Analysis'!$D$48:$K$48)</f>
        <v>1.9422479466447563E-3</v>
      </c>
      <c r="N393" s="16">
        <f t="shared" si="110"/>
        <v>1.5160281947633658</v>
      </c>
      <c r="O393" s="11">
        <f>(N392-MAX(N$3:$N392))/MAX(N$3:$N392)</f>
        <v>-2.0040541366158005E-2</v>
      </c>
      <c r="P393" s="11">
        <f t="shared" si="113"/>
        <v>-6.1226613412401765E-3</v>
      </c>
      <c r="Q393" s="11">
        <f t="shared" si="104"/>
        <v>2.3267736394916305E-4</v>
      </c>
      <c r="S393" s="1">
        <f t="shared" si="111"/>
        <v>1.3248301642960936</v>
      </c>
      <c r="T393" s="11">
        <f>(S392-MAX($S$3:$S392))/MAX(S$3:$S392)</f>
        <v>-1.011168955939575E-2</v>
      </c>
      <c r="U393" s="38">
        <f t="shared" si="114"/>
        <v>1.5274030000345107E-4</v>
      </c>
      <c r="V393" s="11">
        <f t="shared" si="112"/>
        <v>-5.2899166304173351E-3</v>
      </c>
      <c r="W393" s="28"/>
      <c r="Y393" s="28"/>
      <c r="AJ393" s="28"/>
      <c r="AK393" s="36">
        <v>44241</v>
      </c>
      <c r="AL393" s="38">
        <f t="shared" ref="AL393:AV402" si="115">VLOOKUP($AK393,$A$3:$L$751,AL$1,FALSE)</f>
        <v>1.7633941670089689E-2</v>
      </c>
      <c r="AM393" s="38">
        <f t="shared" si="115"/>
        <v>4.5750003453595136E-3</v>
      </c>
      <c r="AN393" s="38">
        <f t="shared" si="115"/>
        <v>-1.29816459652915E-3</v>
      </c>
      <c r="AO393" s="38">
        <f t="shared" si="115"/>
        <v>-1.219834977041812E-3</v>
      </c>
      <c r="AP393" s="38">
        <f t="shared" si="115"/>
        <v>1.119846452341075E-2</v>
      </c>
      <c r="AQ393" s="38">
        <f t="shared" si="115"/>
        <v>-1.3118760726383849E-3</v>
      </c>
      <c r="AR393" s="38">
        <f t="shared" si="115"/>
        <v>1.8857339353783861E-4</v>
      </c>
      <c r="AS393" s="38">
        <f t="shared" si="115"/>
        <v>2.5162047349829302E-3</v>
      </c>
      <c r="AT393" s="38">
        <f t="shared" si="115"/>
        <v>2.2493651412984761E-3</v>
      </c>
      <c r="AU393" s="38">
        <f t="shared" si="115"/>
        <v>1.8811409264508559E-2</v>
      </c>
      <c r="AV393" s="38">
        <f t="shared" si="115"/>
        <v>2.1867255324921797E-3</v>
      </c>
    </row>
    <row r="394" spans="1:48" x14ac:dyDescent="0.35">
      <c r="A394" s="2">
        <v>42197</v>
      </c>
      <c r="B394" s="1">
        <v>-6.0587389607721356E-3</v>
      </c>
      <c r="C394" s="1">
        <v>7.2307130244175788E-4</v>
      </c>
      <c r="D394" s="1">
        <v>-1.002824820485692E-3</v>
      </c>
      <c r="E394" s="1">
        <v>9.4605501035749384E-4</v>
      </c>
      <c r="F394" s="1">
        <v>4.046565673980396E-3</v>
      </c>
      <c r="G394" s="1">
        <v>2.902866894769041E-3</v>
      </c>
      <c r="H394" s="1">
        <v>2.4744345888867429E-3</v>
      </c>
      <c r="I394" s="1">
        <v>9.2047275063711353E-4</v>
      </c>
      <c r="J394" s="16">
        <f>HLOOKUP($J$2,'Weekly Returns (strats)'!$D$1:$F$751,'Weekly Returns (strats)'!$A393,FALSE)</f>
        <v>-3.0644733991613833E-5</v>
      </c>
      <c r="K394" s="1">
        <f>SUMPRODUCT(B394:J394,'Weekly Analysis'!$C$47:$K$47)</f>
        <v>-5.374986123325631E-3</v>
      </c>
      <c r="L394" s="1">
        <f t="array" ref="L394">SUMPRODUCT(C394:J394,'Weekly Analysis'!$D$48:$K$48)</f>
        <v>1.2698266981149378E-3</v>
      </c>
      <c r="N394" s="16">
        <f t="shared" si="110"/>
        <v>1.5078795642539422</v>
      </c>
      <c r="O394" s="11">
        <f>(N393-MAX(N$3:$N393))/MAX(N$3:$N393)</f>
        <v>-3.3832760589777466E-2</v>
      </c>
      <c r="P394" s="11">
        <f t="shared" si="113"/>
        <v>-1.5803558123864136E-2</v>
      </c>
      <c r="Q394" s="11">
        <f t="shared" si="104"/>
        <v>-2.4137693303820984E-2</v>
      </c>
      <c r="S394" s="1">
        <f t="shared" si="111"/>
        <v>1.326512469009185</v>
      </c>
      <c r="T394" s="11">
        <f>(S393-MAX($S$3:$S393))/MAX(S$3:$S393)</f>
        <v>-8.1890810210349333E-3</v>
      </c>
      <c r="U394" s="38">
        <f t="shared" si="114"/>
        <v>2.7152513400952039E-3</v>
      </c>
      <c r="V394" s="11">
        <f t="shared" si="112"/>
        <v>-2.6848346660819367E-3</v>
      </c>
      <c r="W394" s="28"/>
      <c r="Y394" s="28"/>
      <c r="AJ394" s="28"/>
      <c r="AK394" s="36">
        <v>44262</v>
      </c>
      <c r="AL394" s="38">
        <f t="shared" si="115"/>
        <v>1.076941486179317E-3</v>
      </c>
      <c r="AM394" s="38">
        <f t="shared" si="115"/>
        <v>-4.4021638058446833E-3</v>
      </c>
      <c r="AN394" s="38">
        <f t="shared" si="115"/>
        <v>-6.6734212328186096E-3</v>
      </c>
      <c r="AO394" s="38">
        <f t="shared" si="115"/>
        <v>-3.2768102658110592E-3</v>
      </c>
      <c r="AP394" s="38">
        <f t="shared" si="115"/>
        <v>-6.080488845650078E-3</v>
      </c>
      <c r="AQ394" s="38">
        <f t="shared" si="115"/>
        <v>4.4004698653654639E-3</v>
      </c>
      <c r="AR394" s="38">
        <f t="shared" si="115"/>
        <v>-4.5247584619695358E-3</v>
      </c>
      <c r="AS394" s="38">
        <f t="shared" si="115"/>
        <v>-1.217466923411292E-3</v>
      </c>
      <c r="AT394" s="38">
        <f t="shared" si="115"/>
        <v>-1.7786832741287779E-3</v>
      </c>
      <c r="AU394" s="38">
        <f t="shared" si="115"/>
        <v>-5.3373295758465879E-4</v>
      </c>
      <c r="AV394" s="38">
        <f t="shared" si="115"/>
        <v>-2.9912525384188119E-3</v>
      </c>
    </row>
    <row r="395" spans="1:48" x14ac:dyDescent="0.35">
      <c r="A395" s="2">
        <v>42204</v>
      </c>
      <c r="B395" s="1">
        <v>2.0508316974894081E-2</v>
      </c>
      <c r="C395" s="1">
        <v>-3.354147810677E-3</v>
      </c>
      <c r="D395" s="1">
        <v>-7.1155787035924178E-3</v>
      </c>
      <c r="E395" s="1">
        <v>-6.3928280846431429E-3</v>
      </c>
      <c r="F395" s="1">
        <v>1.171578737531822E-4</v>
      </c>
      <c r="G395" s="1">
        <v>6.3478028761136951E-3</v>
      </c>
      <c r="H395" s="1">
        <v>-9.6029936326758047E-3</v>
      </c>
      <c r="I395" s="1">
        <v>1.899005210792559E-4</v>
      </c>
      <c r="J395" s="16">
        <f>HLOOKUP($J$2,'Weekly Returns (strats)'!$D$1:$F$751,'Weekly Returns (strats)'!$A394,FALSE)</f>
        <v>-4.3302173943123856E-3</v>
      </c>
      <c r="K395" s="1">
        <f>SUMPRODUCT(B395:J395,'Weekly Analysis'!$C$47:$K$47)</f>
        <v>1.9235051966494873E-2</v>
      </c>
      <c r="L395" s="1">
        <f t="array" ref="L395">SUMPRODUCT(C395:J395,'Weekly Analysis'!$D$48:$K$48)</f>
        <v>-2.364635015598525E-3</v>
      </c>
      <c r="N395" s="16">
        <f t="shared" si="110"/>
        <v>1.5368837060315823</v>
      </c>
      <c r="O395" s="11">
        <f>(N394-MAX(N$3:$N394))/MAX(N$3:$N394)</f>
        <v>-3.9025896094419317E-2</v>
      </c>
      <c r="P395" s="11">
        <f t="shared" si="113"/>
        <v>8.114652374564546E-4</v>
      </c>
      <c r="Q395" s="11">
        <f t="shared" si="104"/>
        <v>-1.947371301610934E-3</v>
      </c>
      <c r="S395" s="1">
        <f t="shared" si="111"/>
        <v>1.3233757511763378</v>
      </c>
      <c r="T395" s="11">
        <f>(S394-MAX($S$3:$S394))/MAX(S$3:$S394)</f>
        <v>-6.929653036633376E-3</v>
      </c>
      <c r="U395" s="38">
        <f t="shared" si="114"/>
        <v>-1.8221846268395847E-4</v>
      </c>
      <c r="V395" s="11">
        <f t="shared" si="112"/>
        <v>-6.3593977836379212E-3</v>
      </c>
      <c r="W395" s="28"/>
      <c r="Y395" s="28"/>
      <c r="AJ395" s="28"/>
      <c r="AK395" s="36">
        <v>44269</v>
      </c>
      <c r="AL395" s="38">
        <f t="shared" si="115"/>
        <v>2.6147501792971539E-2</v>
      </c>
      <c r="AM395" s="38">
        <f t="shared" si="115"/>
        <v>2.1809107227563911E-3</v>
      </c>
      <c r="AN395" s="38">
        <f t="shared" si="115"/>
        <v>-4.847780608560559E-3</v>
      </c>
      <c r="AO395" s="38">
        <f t="shared" si="115"/>
        <v>-4.5980182541324188E-3</v>
      </c>
      <c r="AP395" s="38">
        <f t="shared" si="115"/>
        <v>3.9399475125481923E-3</v>
      </c>
      <c r="AQ395" s="38">
        <f t="shared" si="115"/>
        <v>1.4843869481903971E-2</v>
      </c>
      <c r="AR395" s="38">
        <f t="shared" si="115"/>
        <v>-3.645785294438264E-4</v>
      </c>
      <c r="AS395" s="38">
        <f t="shared" si="115"/>
        <v>-6.2191375300169049E-5</v>
      </c>
      <c r="AT395" s="38">
        <f t="shared" si="115"/>
        <v>-6.8566787183452771E-3</v>
      </c>
      <c r="AU395" s="38">
        <f t="shared" si="115"/>
        <v>2.6664833203397825E-2</v>
      </c>
      <c r="AV395" s="38">
        <f t="shared" si="115"/>
        <v>9.6075833364881033E-4</v>
      </c>
    </row>
    <row r="396" spans="1:48" x14ac:dyDescent="0.35">
      <c r="A396" s="2">
        <v>42211</v>
      </c>
      <c r="B396" s="1">
        <v>-2.1007339913945881E-2</v>
      </c>
      <c r="C396" s="1">
        <v>-4.9941892537170851E-3</v>
      </c>
      <c r="D396" s="1">
        <v>2.561775082499107E-5</v>
      </c>
      <c r="E396" s="1">
        <v>2.82882995692324E-3</v>
      </c>
      <c r="F396" s="1">
        <v>1.319159629407174E-3</v>
      </c>
      <c r="G396" s="1">
        <v>4.0034812880767054E-3</v>
      </c>
      <c r="H396" s="1">
        <v>7.3390549032992247E-4</v>
      </c>
      <c r="I396" s="1">
        <v>-7.5897026500071352E-4</v>
      </c>
      <c r="J396" s="16">
        <f>HLOOKUP($J$2,'Weekly Returns (strats)'!$D$1:$F$751,'Weekly Returns (strats)'!$A395,FALSE)</f>
        <v>4.6100903013683858E-3</v>
      </c>
      <c r="K396" s="1">
        <f>SUMPRODUCT(B396:J396,'Weekly Analysis'!$C$47:$K$47)</f>
        <v>-2.0628966447216093E-2</v>
      </c>
      <c r="L396" s="1">
        <f t="array" ref="L396">SUMPRODUCT(C396:J396,'Weekly Analysis'!$D$48:$K$48)</f>
        <v>7.0269358106960476E-4</v>
      </c>
      <c r="N396" s="16">
        <f t="shared" si="110"/>
        <v>1.5051793836265837</v>
      </c>
      <c r="O396" s="11">
        <f>(N395-MAX(N$3:$N395))/MAX(N$3:$N395)</f>
        <v>-2.0541509267339705E-2</v>
      </c>
      <c r="P396" s="11">
        <f t="shared" si="113"/>
        <v>-2.1129633537914971E-2</v>
      </c>
      <c r="Q396" s="11">
        <f t="shared" si="104"/>
        <v>-3.9643691852363827E-2</v>
      </c>
      <c r="S396" s="1">
        <f t="shared" si="111"/>
        <v>1.3243056788220327</v>
      </c>
      <c r="T396" s="11">
        <f>(S395-MAX($S$3:$S395))/MAX(S$3:$S395)</f>
        <v>-9.2779019520155444E-3</v>
      </c>
      <c r="U396" s="38">
        <f t="shared" si="114"/>
        <v>1.5455901945355954E-3</v>
      </c>
      <c r="V396" s="11">
        <f t="shared" si="112"/>
        <v>-5.3251350397399699E-3</v>
      </c>
      <c r="W396" s="28"/>
      <c r="Y396" s="28"/>
      <c r="AJ396" s="28"/>
      <c r="AK396" s="36">
        <v>44283</v>
      </c>
      <c r="AL396" s="38">
        <f t="shared" si="115"/>
        <v>3.1585412218875231E-3</v>
      </c>
      <c r="AM396" s="38">
        <f t="shared" si="115"/>
        <v>-4.1414298286484019E-3</v>
      </c>
      <c r="AN396" s="38">
        <f t="shared" si="115"/>
        <v>-1.837097708426771E-3</v>
      </c>
      <c r="AO396" s="38">
        <f t="shared" si="115"/>
        <v>-3.2827671999722252E-3</v>
      </c>
      <c r="AP396" s="38">
        <f t="shared" si="115"/>
        <v>-6.8226040725064881E-3</v>
      </c>
      <c r="AQ396" s="38">
        <f t="shared" si="115"/>
        <v>-1.351988401362636E-3</v>
      </c>
      <c r="AR396" s="38">
        <f t="shared" si="115"/>
        <v>-3.6968835505002412E-4</v>
      </c>
      <c r="AS396" s="38">
        <f t="shared" si="115"/>
        <v>-1.291412109471701E-3</v>
      </c>
      <c r="AT396" s="38">
        <f t="shared" si="115"/>
        <v>-1.621649884260723E-3</v>
      </c>
      <c r="AU396" s="38">
        <f t="shared" si="115"/>
        <v>1.6131703927807705E-3</v>
      </c>
      <c r="AV396" s="38">
        <f t="shared" si="115"/>
        <v>-2.8699743969125401E-3</v>
      </c>
    </row>
    <row r="397" spans="1:48" x14ac:dyDescent="0.35">
      <c r="A397" s="2">
        <v>42218</v>
      </c>
      <c r="B397" s="1">
        <v>9.6173733195448197E-3</v>
      </c>
      <c r="C397" s="1">
        <v>-2.264746325402522E-3</v>
      </c>
      <c r="D397" s="1">
        <v>-1.3389850864506401E-3</v>
      </c>
      <c r="E397" s="1">
        <v>-2.52146276247267E-3</v>
      </c>
      <c r="F397" s="1">
        <v>5.2096163159745749E-3</v>
      </c>
      <c r="G397" s="1">
        <v>3.549963674790213E-3</v>
      </c>
      <c r="H397" s="1">
        <v>-2.4596396634177791E-3</v>
      </c>
      <c r="I397" s="1">
        <v>2.242772893798151E-3</v>
      </c>
      <c r="J397" s="16">
        <f>HLOOKUP($J$2,'Weekly Returns (strats)'!$D$1:$F$751,'Weekly Returns (strats)'!$A396,FALSE)</f>
        <v>1.4639158626774671E-3</v>
      </c>
      <c r="K397" s="1">
        <f>SUMPRODUCT(B397:J397,'Weekly Analysis'!$C$47:$K$47)</f>
        <v>9.975793354476261E-3</v>
      </c>
      <c r="L397" s="1">
        <f t="array" ref="L397">SUMPRODUCT(C397:J397,'Weekly Analysis'!$D$48:$K$48)</f>
        <v>6.6563720772981941E-4</v>
      </c>
      <c r="N397" s="16">
        <f t="shared" si="110"/>
        <v>1.5201947421190602</v>
      </c>
      <c r="O397" s="11">
        <f>(N396-MAX(N$3:$N396))/MAX(N$3:$N396)</f>
        <v>-4.0746725609104681E-2</v>
      </c>
      <c r="P397" s="11">
        <f t="shared" si="113"/>
        <v>2.7483310469333944E-3</v>
      </c>
      <c r="Q397" s="11">
        <f t="shared" si="104"/>
        <v>-2.2159232957872588E-2</v>
      </c>
      <c r="S397" s="1">
        <f t="shared" si="111"/>
        <v>1.3251871859562645</v>
      </c>
      <c r="T397" s="11">
        <f>(S396-MAX($S$3:$S396))/MAX(S$3:$S396)</f>
        <v>-8.5817278930933345E-3</v>
      </c>
      <c r="U397" s="38">
        <f t="shared" si="114"/>
        <v>2.6948485156252922E-4</v>
      </c>
      <c r="V397" s="11">
        <f t="shared" si="112"/>
        <v>-3.1578245253658377E-3</v>
      </c>
      <c r="W397" s="28"/>
      <c r="Y397" s="28"/>
      <c r="AJ397" s="28"/>
      <c r="AK397" s="36">
        <v>44297</v>
      </c>
      <c r="AL397" s="38">
        <f t="shared" si="115"/>
        <v>2.0421683276686361E-2</v>
      </c>
      <c r="AM397" s="38">
        <f t="shared" si="115"/>
        <v>2.5373648505404578E-3</v>
      </c>
      <c r="AN397" s="38">
        <f t="shared" si="115"/>
        <v>-4.2375929522125988E-4</v>
      </c>
      <c r="AO397" s="38">
        <f t="shared" si="115"/>
        <v>-3.9543057996485054E-3</v>
      </c>
      <c r="AP397" s="38">
        <f t="shared" si="115"/>
        <v>-1.512057608556916E-3</v>
      </c>
      <c r="AQ397" s="38">
        <f t="shared" si="115"/>
        <v>-5.2916685320318901E-3</v>
      </c>
      <c r="AR397" s="38">
        <f t="shared" si="115"/>
        <v>-2.3821289474502678E-3</v>
      </c>
      <c r="AS397" s="38">
        <f t="shared" si="115"/>
        <v>-8.6929184299303628E-4</v>
      </c>
      <c r="AT397" s="38">
        <f t="shared" si="115"/>
        <v>-4.0603920885398104E-3</v>
      </c>
      <c r="AU397" s="38">
        <f t="shared" si="115"/>
        <v>1.947973048185183E-2</v>
      </c>
      <c r="AV397" s="38">
        <f t="shared" si="115"/>
        <v>-1.7493409046927051E-3</v>
      </c>
    </row>
    <row r="398" spans="1:48" x14ac:dyDescent="0.35">
      <c r="A398" s="2">
        <v>42225</v>
      </c>
      <c r="B398" s="1">
        <v>-1.0703677148417469E-2</v>
      </c>
      <c r="C398" s="1">
        <v>-6.2012830846743796E-3</v>
      </c>
      <c r="D398" s="1">
        <v>-3.8713566123560472E-5</v>
      </c>
      <c r="E398" s="1">
        <v>2.0401152984759201E-3</v>
      </c>
      <c r="F398" s="1">
        <v>6.396626611020995E-3</v>
      </c>
      <c r="G398" s="1">
        <v>6.2028003093173023E-3</v>
      </c>
      <c r="H398" s="1">
        <v>1.7525778391511699E-3</v>
      </c>
      <c r="I398" s="1">
        <v>8.577445236108705E-4</v>
      </c>
      <c r="J398" s="16">
        <f>HLOOKUP($J$2,'Weekly Returns (strats)'!$D$1:$F$751,'Weekly Returns (strats)'!$A397,FALSE)</f>
        <v>9.1900800587185749E-4</v>
      </c>
      <c r="K398" s="1">
        <f>SUMPRODUCT(B398:J398,'Weekly Analysis'!$C$47:$K$47)</f>
        <v>-9.9232725205082428E-3</v>
      </c>
      <c r="L398" s="1">
        <f t="array" ref="L398">SUMPRODUCT(C398:J398,'Weekly Analysis'!$D$48:$K$48)</f>
        <v>1.4493228804028542E-3</v>
      </c>
      <c r="N398" s="16">
        <f t="shared" si="110"/>
        <v>1.5051094354087691</v>
      </c>
      <c r="O398" s="11">
        <f>(N397-MAX(N$3:$N397))/MAX(N$3:$N397)</f>
        <v>-3.1177413169176493E-2</v>
      </c>
      <c r="P398" s="11">
        <f t="shared" si="113"/>
        <v>-1.8371021869665327E-3</v>
      </c>
      <c r="Q398" s="11">
        <f t="shared" si="104"/>
        <v>-3.3644597132623355E-2</v>
      </c>
      <c r="S398" s="1">
        <f t="shared" si="111"/>
        <v>1.3271078100656877</v>
      </c>
      <c r="T398" s="11">
        <f>(S397-MAX($S$3:$S397))/MAX(S$3:$S397)</f>
        <v>-7.9218030027557642E-3</v>
      </c>
      <c r="U398" s="38">
        <f t="shared" si="114"/>
        <v>4.488017040258363E-4</v>
      </c>
      <c r="V398" s="11">
        <f t="shared" si="112"/>
        <v>1.1068220614880442E-3</v>
      </c>
      <c r="W398" s="28"/>
      <c r="Y398" s="28"/>
      <c r="AJ398" s="28"/>
      <c r="AK398" s="36">
        <v>44304</v>
      </c>
      <c r="AL398" s="38">
        <f t="shared" si="115"/>
        <v>1.493211392440807E-2</v>
      </c>
      <c r="AM398" s="38">
        <f t="shared" si="115"/>
        <v>3.090162363623028E-3</v>
      </c>
      <c r="AN398" s="38">
        <f t="shared" si="115"/>
        <v>-3.7729916390660811E-4</v>
      </c>
      <c r="AO398" s="38">
        <f t="shared" si="115"/>
        <v>-1.543890604322917E-3</v>
      </c>
      <c r="AP398" s="38">
        <f t="shared" si="115"/>
        <v>-6.285368478576114E-3</v>
      </c>
      <c r="AQ398" s="38">
        <f t="shared" si="115"/>
        <v>-6.2109564872991907E-4</v>
      </c>
      <c r="AR398" s="38">
        <f t="shared" si="115"/>
        <v>-7.3445495896273805E-4</v>
      </c>
      <c r="AS398" s="38">
        <f t="shared" si="115"/>
        <v>1.0645795590312761E-3</v>
      </c>
      <c r="AT398" s="38">
        <f t="shared" si="115"/>
        <v>5.0698961885986549E-4</v>
      </c>
      <c r="AU398" s="38">
        <f t="shared" si="115"/>
        <v>1.4570778871010482E-2</v>
      </c>
      <c r="AV398" s="38">
        <f t="shared" si="115"/>
        <v>-6.7105081345266544E-4</v>
      </c>
    </row>
    <row r="399" spans="1:48" x14ac:dyDescent="0.35">
      <c r="A399" s="2">
        <v>42232</v>
      </c>
      <c r="B399" s="1">
        <v>-3.3649117357766878E-3</v>
      </c>
      <c r="C399" s="1">
        <v>4.8609292452463926E-3</v>
      </c>
      <c r="D399" s="1">
        <v>-1.180699070677361E-3</v>
      </c>
      <c r="E399" s="1">
        <v>-2.5931714948765889E-3</v>
      </c>
      <c r="F399" s="1">
        <v>-1.829901545116528E-4</v>
      </c>
      <c r="G399" s="1">
        <v>5.0690038589862318E-4</v>
      </c>
      <c r="H399" s="1">
        <v>-4.6787803476144862E-4</v>
      </c>
      <c r="I399" s="1">
        <v>-6.5181563713966328E-3</v>
      </c>
      <c r="J399" s="16">
        <f>HLOOKUP($J$2,'Weekly Returns (strats)'!$D$1:$F$751,'Weekly Returns (strats)'!$A398,FALSE)</f>
        <v>4.1922487929713093E-3</v>
      </c>
      <c r="K399" s="1">
        <f>SUMPRODUCT(B399:J399,'Weekly Analysis'!$C$47:$K$47)</f>
        <v>-3.6282353773298614E-3</v>
      </c>
      <c r="L399" s="1">
        <f t="array" ref="L399">SUMPRODUCT(C399:J399,'Weekly Analysis'!$D$48:$K$48)</f>
        <v>-4.8902962002732395E-4</v>
      </c>
      <c r="N399" s="16">
        <f t="shared" si="110"/>
        <v>1.4996485441084662</v>
      </c>
      <c r="O399" s="11">
        <f>(N398-MAX(N$3:$N398))/MAX(N$3:$N398)</f>
        <v>-4.0791303722322508E-2</v>
      </c>
      <c r="P399" s="11">
        <f t="shared" si="113"/>
        <v>-2.422770296606358E-2</v>
      </c>
      <c r="Q399" s="11">
        <f t="shared" si="104"/>
        <v>-4.42715386483995E-2</v>
      </c>
      <c r="S399" s="1">
        <f t="shared" si="111"/>
        <v>1.326458815037596</v>
      </c>
      <c r="T399" s="11">
        <f>(S398-MAX($S$3:$S398))/MAX(S$3:$S398)</f>
        <v>-6.4839613726987815E-3</v>
      </c>
      <c r="U399" s="38">
        <f t="shared" si="114"/>
        <v>2.3296965041996742E-3</v>
      </c>
      <c r="V399" s="11">
        <f t="shared" si="112"/>
        <v>1.6369528209283501E-3</v>
      </c>
      <c r="W399" s="28"/>
      <c r="Y399" s="28"/>
      <c r="AJ399" s="28"/>
      <c r="AK399" s="36">
        <v>44325</v>
      </c>
      <c r="AL399" s="38">
        <f t="shared" si="115"/>
        <v>1.2646213115211861E-2</v>
      </c>
      <c r="AM399" s="38">
        <f t="shared" si="115"/>
        <v>-3.9492098700633083E-4</v>
      </c>
      <c r="AN399" s="38">
        <f t="shared" si="115"/>
        <v>-3.4117701347372575E-3</v>
      </c>
      <c r="AO399" s="38">
        <f t="shared" si="115"/>
        <v>-1.9884877027734889E-3</v>
      </c>
      <c r="AP399" s="38">
        <f t="shared" si="115"/>
        <v>3.5852491707072062E-3</v>
      </c>
      <c r="AQ399" s="38">
        <f t="shared" si="115"/>
        <v>1.2490882567470769E-3</v>
      </c>
      <c r="AR399" s="38">
        <f t="shared" si="115"/>
        <v>-1.307533561417884E-3</v>
      </c>
      <c r="AS399" s="38">
        <f t="shared" si="115"/>
        <v>-2.9624031507445971E-3</v>
      </c>
      <c r="AT399" s="38">
        <f t="shared" si="115"/>
        <v>3.2686873587779441E-3</v>
      </c>
      <c r="AU399" s="38">
        <f t="shared" si="115"/>
        <v>1.2379387977330536E-2</v>
      </c>
      <c r="AV399" s="38">
        <f t="shared" si="115"/>
        <v>-4.9553239892245781E-4</v>
      </c>
    </row>
    <row r="400" spans="1:48" x14ac:dyDescent="0.35">
      <c r="A400" s="2">
        <v>42239</v>
      </c>
      <c r="B400" s="1">
        <v>-5.3500934967795621E-2</v>
      </c>
      <c r="C400" s="1">
        <v>1.115167643533432E-2</v>
      </c>
      <c r="D400" s="1">
        <v>6.5824009950311568E-3</v>
      </c>
      <c r="E400" s="1">
        <v>1.7134309792518732E-2</v>
      </c>
      <c r="F400" s="1">
        <v>1.0395257223826059E-3</v>
      </c>
      <c r="G400" s="1">
        <v>-6.5945380554691679E-3</v>
      </c>
      <c r="H400" s="1">
        <v>-1.502943852262517E-2</v>
      </c>
      <c r="I400" s="1">
        <v>3.2670586664500512E-3</v>
      </c>
      <c r="J400" s="16">
        <f>HLOOKUP($J$2,'Weekly Returns (strats)'!$D$1:$F$751,'Weekly Returns (strats)'!$A399,FALSE)</f>
        <v>1.3090219890315559E-2</v>
      </c>
      <c r="K400" s="1">
        <f>SUMPRODUCT(B400:J400,'Weekly Analysis'!$C$47:$K$47)</f>
        <v>-5.0653720804756622E-2</v>
      </c>
      <c r="L400" s="1">
        <f t="array" ref="L400">SUMPRODUCT(C400:J400,'Weekly Analysis'!$D$48:$K$48)</f>
        <v>5.2876834456438522E-3</v>
      </c>
      <c r="N400" s="16">
        <f t="shared" si="110"/>
        <v>1.4236857654499362</v>
      </c>
      <c r="O400" s="11">
        <f>(N399-MAX(N$3:$N399))/MAX(N$3:$N399)</f>
        <v>-4.4271538648399535E-2</v>
      </c>
      <c r="P400" s="11">
        <f t="shared" si="113"/>
        <v>-5.4142130209288708E-2</v>
      </c>
      <c r="Q400" s="11">
        <f t="shared" si="104"/>
        <v>-9.0562352950251945E-2</v>
      </c>
      <c r="S400" s="1">
        <f t="shared" si="111"/>
        <v>1.3334727093551988</v>
      </c>
      <c r="T400" s="11">
        <f>(S399-MAX($S$3:$S399))/MAX(S$3:$S399)</f>
        <v>-6.9698201435597152E-3</v>
      </c>
      <c r="U400" s="38">
        <f t="shared" si="114"/>
        <v>6.9221409224191621E-3</v>
      </c>
      <c r="V400" s="11">
        <f t="shared" si="112"/>
        <v>8.0484680874239878E-3</v>
      </c>
      <c r="W400" s="28"/>
      <c r="Y400" s="28"/>
      <c r="AJ400" s="28"/>
      <c r="AK400" s="36">
        <v>44339</v>
      </c>
      <c r="AL400" s="38">
        <f t="shared" si="115"/>
        <v>3.863490019317517E-3</v>
      </c>
      <c r="AM400" s="38">
        <f t="shared" si="115"/>
        <v>2.376303798135027E-3</v>
      </c>
      <c r="AN400" s="38">
        <f t="shared" si="115"/>
        <v>-7.7480417326862283E-3</v>
      </c>
      <c r="AO400" s="38">
        <f t="shared" si="115"/>
        <v>-1.0477055249003E-4</v>
      </c>
      <c r="AP400" s="38">
        <f t="shared" si="115"/>
        <v>2.6902083328906542E-3</v>
      </c>
      <c r="AQ400" s="38">
        <f t="shared" si="115"/>
        <v>-3.1333442319220191E-3</v>
      </c>
      <c r="AR400" s="38">
        <f t="shared" si="115"/>
        <v>-7.5633544232200922E-4</v>
      </c>
      <c r="AS400" s="38">
        <f t="shared" si="115"/>
        <v>-4.7052448493279942E-4</v>
      </c>
      <c r="AT400" s="38">
        <f t="shared" si="115"/>
        <v>-3.1119680500869551E-3</v>
      </c>
      <c r="AU400" s="38">
        <f t="shared" si="115"/>
        <v>3.0887017739482138E-3</v>
      </c>
      <c r="AV400" s="38">
        <f t="shared" si="115"/>
        <v>-1.4388924556858478E-3</v>
      </c>
    </row>
    <row r="401" spans="1:48" x14ac:dyDescent="0.35">
      <c r="A401" s="2">
        <v>42246</v>
      </c>
      <c r="B401" s="1">
        <v>5.1585994951157677E-3</v>
      </c>
      <c r="C401" s="1">
        <v>3.9449228992366692E-2</v>
      </c>
      <c r="D401" s="1">
        <v>6.1004469988822467E-2</v>
      </c>
      <c r="E401" s="1">
        <v>8.1350518799503391E-3</v>
      </c>
      <c r="F401" s="1">
        <v>-4.3732276942914147E-3</v>
      </c>
      <c r="G401" s="1">
        <v>-7.3128398331784314E-3</v>
      </c>
      <c r="H401" s="1">
        <v>-1.837657119715674E-2</v>
      </c>
      <c r="I401" s="1">
        <v>-2.018503945761585E-2</v>
      </c>
      <c r="J401" s="16">
        <f>HLOOKUP($J$2,'Weekly Returns (strats)'!$D$1:$F$751,'Weekly Returns (strats)'!$A400,FALSE)</f>
        <v>2.1589059546833319E-2</v>
      </c>
      <c r="K401" s="1">
        <f>SUMPRODUCT(B401:J401,'Weekly Analysis'!$C$47:$K$47)</f>
        <v>1.2710072444914757E-2</v>
      </c>
      <c r="L401" s="1">
        <f t="array" ref="L401">SUMPRODUCT(C401:J401,'Weekly Analysis'!$D$48:$K$48)</f>
        <v>1.4024164049626697E-2</v>
      </c>
      <c r="N401" s="16">
        <f t="shared" si="110"/>
        <v>1.4417809146675988</v>
      </c>
      <c r="O401" s="11">
        <f>(N400-MAX(N$3:$N400))/MAX(N$3:$N400)</f>
        <v>-9.2682741294863119E-2</v>
      </c>
      <c r="P401" s="11">
        <f t="shared" si="113"/>
        <v>-5.1581435771944073E-2</v>
      </c>
      <c r="Q401" s="11">
        <f t="shared" ref="Q401:Q464" si="116">N401/N388-1</f>
        <v>-6.4919374095957827E-2</v>
      </c>
      <c r="S401" s="1">
        <f t="shared" si="111"/>
        <v>1.3521735493868965</v>
      </c>
      <c r="T401" s="11">
        <f>(S400-MAX($S$3:$S400))/MAX(S$3:$S400)</f>
        <v>-1.7189909005079732E-3</v>
      </c>
      <c r="U401" s="38">
        <f t="shared" si="114"/>
        <v>2.0364189841723057E-2</v>
      </c>
      <c r="V401" s="11">
        <f t="shared" ref="V401:V464" si="117">S401/S388-1</f>
        <v>2.2106581730446662E-2</v>
      </c>
      <c r="W401" s="28"/>
      <c r="Y401" s="28"/>
      <c r="AJ401" s="28"/>
      <c r="AK401" s="36">
        <v>44346</v>
      </c>
      <c r="AL401" s="38">
        <f t="shared" si="115"/>
        <v>1.4083721449089429E-2</v>
      </c>
      <c r="AM401" s="38">
        <f t="shared" si="115"/>
        <v>-5.7784576929361684E-3</v>
      </c>
      <c r="AN401" s="38">
        <f t="shared" si="115"/>
        <v>-2.5563725343273891E-3</v>
      </c>
      <c r="AO401" s="38">
        <f t="shared" si="115"/>
        <v>-1.082742481925081E-3</v>
      </c>
      <c r="AP401" s="38">
        <f t="shared" si="115"/>
        <v>-1.5290083740331689E-3</v>
      </c>
      <c r="AQ401" s="38">
        <f t="shared" si="115"/>
        <v>-1.9314692832608229E-3</v>
      </c>
      <c r="AR401" s="38">
        <f t="shared" si="115"/>
        <v>2.509588172214805E-4</v>
      </c>
      <c r="AS401" s="38">
        <f t="shared" si="115"/>
        <v>3.7847064884537473E-4</v>
      </c>
      <c r="AT401" s="38">
        <f t="shared" si="115"/>
        <v>1.1778357063352281E-3</v>
      </c>
      <c r="AU401" s="38">
        <f t="shared" si="115"/>
        <v>1.3123181811108957E-2</v>
      </c>
      <c r="AV401" s="38">
        <f t="shared" si="115"/>
        <v>-1.7838593276780172E-3</v>
      </c>
    </row>
    <row r="402" spans="1:48" x14ac:dyDescent="0.35">
      <c r="A402" s="2">
        <v>42253</v>
      </c>
      <c r="B402" s="1">
        <v>-3.7453592487442622E-2</v>
      </c>
      <c r="C402" s="1">
        <v>7.6031743540649899E-3</v>
      </c>
      <c r="D402" s="1">
        <v>3.3008773916015637E-2</v>
      </c>
      <c r="E402" s="1">
        <v>2.5687179730673471E-3</v>
      </c>
      <c r="F402" s="1">
        <v>-2.300639517654612E-3</v>
      </c>
      <c r="G402" s="1">
        <v>-1.1021064319923779E-3</v>
      </c>
      <c r="H402" s="1">
        <v>4.9721589034570357E-3</v>
      </c>
      <c r="I402" s="1">
        <v>6.9661281127819663E-4</v>
      </c>
      <c r="J402" s="16">
        <f>HLOOKUP($J$2,'Weekly Returns (strats)'!$D$1:$F$751,'Weekly Returns (strats)'!$A401,FALSE)</f>
        <v>2.0635255652724949E-2</v>
      </c>
      <c r="K402" s="1">
        <f>SUMPRODUCT(B402:J402,'Weekly Analysis'!$C$47:$K$47)</f>
        <v>-3.2816100630826482E-2</v>
      </c>
      <c r="L402" s="1">
        <f t="array" ref="L402">SUMPRODUCT(C402:J402,'Weekly Analysis'!$D$48:$K$48)</f>
        <v>8.6124848765728318E-3</v>
      </c>
      <c r="N402" s="16">
        <f t="shared" si="110"/>
        <v>1.3944672870842618</v>
      </c>
      <c r="O402" s="11">
        <f>(N401-MAX(N$3:$N401))/MAX(N$3:$N401)</f>
        <v>-8.1150673206199342E-2</v>
      </c>
      <c r="P402" s="11">
        <f t="shared" si="113"/>
        <v>-7.3511032302085222E-2</v>
      </c>
      <c r="Q402" s="11">
        <f t="shared" si="116"/>
        <v>-8.581552709820528E-2</v>
      </c>
      <c r="S402" s="1">
        <f t="shared" si="111"/>
        <v>1.3638191236314927</v>
      </c>
      <c r="T402" s="11">
        <f>(S401-MAX($S$3:$S401))/MAX(S$3:$S401)</f>
        <v>0</v>
      </c>
      <c r="U402" s="38">
        <f t="shared" si="114"/>
        <v>2.7662646009134706E-2</v>
      </c>
      <c r="V402" s="11">
        <f t="shared" si="117"/>
        <v>2.9586637241400204E-2</v>
      </c>
      <c r="W402" s="28"/>
      <c r="Y402" s="28"/>
      <c r="AJ402" s="28"/>
      <c r="AK402" s="36">
        <v>44353</v>
      </c>
      <c r="AL402" s="38">
        <f t="shared" si="115"/>
        <v>7.5353390902590522E-3</v>
      </c>
      <c r="AM402" s="38">
        <f t="shared" si="115"/>
        <v>2.735467416387305E-3</v>
      </c>
      <c r="AN402" s="38">
        <f t="shared" si="115"/>
        <v>-5.0706058057514714E-4</v>
      </c>
      <c r="AO402" s="38">
        <f t="shared" si="115"/>
        <v>-9.0909090909085943E-4</v>
      </c>
      <c r="AP402" s="38">
        <f t="shared" si="115"/>
        <v>-1.103609439656964E-2</v>
      </c>
      <c r="AQ402" s="38">
        <f t="shared" si="115"/>
        <v>1.862180394161417E-3</v>
      </c>
      <c r="AR402" s="38">
        <f t="shared" si="115"/>
        <v>1.5265350073605519E-3</v>
      </c>
      <c r="AS402" s="38">
        <f t="shared" si="115"/>
        <v>1.4006202316875879E-3</v>
      </c>
      <c r="AT402" s="38">
        <f t="shared" si="115"/>
        <v>-3.7149516460106562E-3</v>
      </c>
      <c r="AU402" s="38">
        <f t="shared" si="115"/>
        <v>6.9156017779276446E-3</v>
      </c>
      <c r="AV402" s="38">
        <f t="shared" si="115"/>
        <v>-1.1509407229011873E-3</v>
      </c>
    </row>
    <row r="403" spans="1:48" x14ac:dyDescent="0.35">
      <c r="A403" s="2">
        <v>42260</v>
      </c>
      <c r="B403" s="1">
        <v>1.9965967101531309E-2</v>
      </c>
      <c r="C403" s="1">
        <v>-6.0858603689105673E-3</v>
      </c>
      <c r="D403" s="1">
        <v>-3.009894425503323E-2</v>
      </c>
      <c r="E403" s="1">
        <v>2.4380898707065951E-4</v>
      </c>
      <c r="F403" s="1">
        <v>6.8756873334485828E-5</v>
      </c>
      <c r="G403" s="1">
        <v>1.5512879007839599E-3</v>
      </c>
      <c r="H403" s="1">
        <v>1.5339310203716931E-2</v>
      </c>
      <c r="I403" s="1">
        <v>1.8142284193092271E-3</v>
      </c>
      <c r="J403" s="16">
        <f>HLOOKUP($J$2,'Weekly Returns (strats)'!$D$1:$F$751,'Weekly Returns (strats)'!$A402,FALSE)</f>
        <v>-2.7256771714615491E-3</v>
      </c>
      <c r="K403" s="1">
        <f>SUMPRODUCT(B403:J403,'Weekly Analysis'!$C$47:$K$47)</f>
        <v>1.7076777136761666E-2</v>
      </c>
      <c r="L403" s="1">
        <f t="array" ref="L403">SUMPRODUCT(C403:J403,'Weekly Analysis'!$D$48:$K$48)</f>
        <v>-5.3656385060007611E-3</v>
      </c>
      <c r="N403" s="16">
        <f t="shared" si="110"/>
        <v>1.4182802941703045</v>
      </c>
      <c r="O403" s="11">
        <f>(N402-MAX(N$3:$N402))/MAX(N$3:$N402)</f>
        <v>-0.1113037251788319</v>
      </c>
      <c r="P403" s="11">
        <f t="shared" si="113"/>
        <v>-5.4258212871159506E-2</v>
      </c>
      <c r="Q403" s="11">
        <f t="shared" si="116"/>
        <v>-7.4285206725983044E-2</v>
      </c>
      <c r="S403" s="1">
        <f t="shared" si="111"/>
        <v>1.3565013632265153</v>
      </c>
      <c r="T403" s="11">
        <f>(S402-MAX($S$3:$S402))/MAX(S$3:$S402)</f>
        <v>0</v>
      </c>
      <c r="U403" s="38">
        <f t="shared" si="114"/>
        <v>2.264868524249497E-2</v>
      </c>
      <c r="V403" s="11">
        <f t="shared" si="117"/>
        <v>2.5383957669710355E-2</v>
      </c>
      <c r="W403" s="28"/>
      <c r="Y403" s="28"/>
      <c r="AJ403" s="28"/>
      <c r="AK403" s="36">
        <v>44360</v>
      </c>
      <c r="AL403" s="38">
        <f t="shared" ref="AL403:AV412" si="118">VLOOKUP($AK403,$A$3:$L$751,AL$1,FALSE)</f>
        <v>4.6675401244675729E-3</v>
      </c>
      <c r="AM403" s="38">
        <f t="shared" si="118"/>
        <v>-4.9642773010540866E-3</v>
      </c>
      <c r="AN403" s="38">
        <f t="shared" si="118"/>
        <v>-5.8459541088901057E-4</v>
      </c>
      <c r="AO403" s="38">
        <f t="shared" si="118"/>
        <v>-5.2495275425212817E-4</v>
      </c>
      <c r="AP403" s="38">
        <f t="shared" si="118"/>
        <v>-1.272022434984269E-2</v>
      </c>
      <c r="AQ403" s="38">
        <f t="shared" si="118"/>
        <v>-2.5420717429136541E-3</v>
      </c>
      <c r="AR403" s="38">
        <f t="shared" si="118"/>
        <v>-1.028882488741778E-3</v>
      </c>
      <c r="AS403" s="38">
        <f t="shared" si="118"/>
        <v>3.089743543334134E-3</v>
      </c>
      <c r="AT403" s="38">
        <f t="shared" si="118"/>
        <v>7.6093772200969134E-4</v>
      </c>
      <c r="AU403" s="38">
        <f t="shared" si="118"/>
        <v>3.2622109991198578E-3</v>
      </c>
      <c r="AV403" s="38">
        <f t="shared" si="118"/>
        <v>-2.6098969470743265E-3</v>
      </c>
    </row>
    <row r="404" spans="1:48" x14ac:dyDescent="0.35">
      <c r="A404" s="2">
        <v>42267</v>
      </c>
      <c r="B404" s="1">
        <v>5.505505505505548E-3</v>
      </c>
      <c r="C404" s="1">
        <v>-1.028739300724724E-2</v>
      </c>
      <c r="D404" s="1">
        <v>-1.949435141272365E-2</v>
      </c>
      <c r="E404" s="1">
        <v>1.2613869236401949E-3</v>
      </c>
      <c r="F404" s="1">
        <v>4.4647535972991096E-3</v>
      </c>
      <c r="G404" s="1">
        <v>-2.029288009806951E-3</v>
      </c>
      <c r="H404" s="1">
        <v>-4.5590553591380312E-3</v>
      </c>
      <c r="I404" s="1">
        <v>6.3097450050144674E-3</v>
      </c>
      <c r="J404" s="16">
        <f>HLOOKUP($J$2,'Weekly Returns (strats)'!$D$1:$F$751,'Weekly Returns (strats)'!$A403,FALSE)</f>
        <v>-8.3912932244234462E-4</v>
      </c>
      <c r="K404" s="1">
        <f>SUMPRODUCT(B404:J404,'Weekly Analysis'!$C$47:$K$47)</f>
        <v>3.4895006395047287E-3</v>
      </c>
      <c r="L404" s="1">
        <f t="array" ref="L404">SUMPRODUCT(C404:J404,'Weekly Analysis'!$D$48:$K$48)</f>
        <v>-3.7440090368586671E-3</v>
      </c>
      <c r="N404" s="16">
        <f t="shared" si="110"/>
        <v>1.4232293841638088</v>
      </c>
      <c r="O404" s="11">
        <f>(N403-MAX(N$3:$N403))/MAX(N$3:$N403)</f>
        <v>-9.6127656951440432E-2</v>
      </c>
      <c r="P404" s="11">
        <f t="shared" si="113"/>
        <v>-3.2056321500351093E-4</v>
      </c>
      <c r="Q404" s="11">
        <f t="shared" si="116"/>
        <v>-7.3199696409095849E-2</v>
      </c>
      <c r="S404" s="1">
        <f t="shared" si="111"/>
        <v>1.351422609864084</v>
      </c>
      <c r="T404" s="11">
        <f>(S403-MAX($S$3:$S403))/MAX(S$3:$S403)</f>
        <v>-5.3656385060008322E-3</v>
      </c>
      <c r="U404" s="38">
        <f t="shared" si="114"/>
        <v>1.3461018274280923E-2</v>
      </c>
      <c r="V404" s="11">
        <f t="shared" si="117"/>
        <v>2.1007340139509667E-2</v>
      </c>
      <c r="W404" s="28"/>
      <c r="Y404" s="28"/>
      <c r="AJ404" s="28"/>
      <c r="AK404" s="36">
        <v>44374</v>
      </c>
      <c r="AL404" s="38">
        <f t="shared" si="118"/>
        <v>2.283926692874139E-2</v>
      </c>
      <c r="AM404" s="38">
        <f t="shared" si="118"/>
        <v>-8.9666495281948144E-4</v>
      </c>
      <c r="AN404" s="38">
        <f t="shared" si="118"/>
        <v>-2.7709408312502348E-3</v>
      </c>
      <c r="AO404" s="38">
        <f t="shared" si="118"/>
        <v>-5.1985206894146208E-3</v>
      </c>
      <c r="AP404" s="38">
        <f t="shared" si="118"/>
        <v>-4.1006112282774617E-3</v>
      </c>
      <c r="AQ404" s="38">
        <f t="shared" si="118"/>
        <v>9.220039436208527E-4</v>
      </c>
      <c r="AR404" s="38">
        <f t="shared" si="118"/>
        <v>-2.0284554496862168E-3</v>
      </c>
      <c r="AS404" s="38">
        <f t="shared" si="118"/>
        <v>-7.4815059190491324E-6</v>
      </c>
      <c r="AT404" s="38">
        <f t="shared" si="118"/>
        <v>3.4260132020440541E-3</v>
      </c>
      <c r="AU404" s="38">
        <f t="shared" si="118"/>
        <v>2.1951647103105078E-2</v>
      </c>
      <c r="AV404" s="38">
        <f t="shared" si="118"/>
        <v>-1.6484368190388685E-3</v>
      </c>
    </row>
    <row r="405" spans="1:48" x14ac:dyDescent="0.35">
      <c r="A405" s="2">
        <v>42274</v>
      </c>
      <c r="B405" s="1">
        <v>-2.4611470604501862E-2</v>
      </c>
      <c r="C405" s="1">
        <v>-9.2912395075072096E-3</v>
      </c>
      <c r="D405" s="1">
        <v>-1.4885056015399021E-3</v>
      </c>
      <c r="E405" s="1">
        <v>3.852519918079222E-3</v>
      </c>
      <c r="F405" s="1">
        <v>2.836612290915664E-3</v>
      </c>
      <c r="G405" s="1">
        <v>2.8218811988014458E-3</v>
      </c>
      <c r="H405" s="1">
        <v>6.9310844305896513E-3</v>
      </c>
      <c r="I405" s="1">
        <v>1.2394605287642251E-3</v>
      </c>
      <c r="J405" s="16">
        <f>HLOOKUP($J$2,'Weekly Returns (strats)'!$D$1:$F$751,'Weekly Returns (strats)'!$A404,FALSE)</f>
        <v>-4.5049165133846944E-3</v>
      </c>
      <c r="K405" s="1">
        <f>SUMPRODUCT(B405:J405,'Weekly Analysis'!$C$47:$K$47)</f>
        <v>-2.468232327541851E-2</v>
      </c>
      <c r="L405" s="1">
        <f t="array" ref="L405">SUMPRODUCT(C405:J405,'Weekly Analysis'!$D$48:$K$48)</f>
        <v>-1.3158353170235218E-4</v>
      </c>
      <c r="N405" s="16">
        <f t="shared" si="110"/>
        <v>1.3881007764088029</v>
      </c>
      <c r="O405" s="11">
        <f>(N404-MAX(N$3:$N404))/MAX(N$3:$N404)</f>
        <v>-9.29735938323418E-2</v>
      </c>
      <c r="P405" s="11">
        <f t="shared" si="113"/>
        <v>-3.7231827466083334E-2</v>
      </c>
      <c r="Q405" s="11">
        <f t="shared" si="116"/>
        <v>-9.7269913160939359E-2</v>
      </c>
      <c r="S405" s="1">
        <f t="shared" si="111"/>
        <v>1.3512447849042557</v>
      </c>
      <c r="T405" s="11">
        <f>(S404-MAX($S$3:$S404))/MAX(S$3:$S404)</f>
        <v>-9.0895585438045667E-3</v>
      </c>
      <c r="U405" s="38">
        <f t="shared" si="114"/>
        <v>-6.8686780854565477E-4</v>
      </c>
      <c r="V405" s="11">
        <f t="shared" si="117"/>
        <v>2.191909106514478E-2</v>
      </c>
      <c r="W405" s="28"/>
      <c r="Y405" s="28"/>
      <c r="AJ405" s="28"/>
      <c r="AK405" s="36">
        <v>44381</v>
      </c>
      <c r="AL405" s="38">
        <f t="shared" si="118"/>
        <v>4.2222643245728442E-3</v>
      </c>
      <c r="AM405" s="38">
        <f t="shared" si="118"/>
        <v>5.4809459645355219E-3</v>
      </c>
      <c r="AN405" s="38">
        <f t="shared" si="118"/>
        <v>-2.4048629508705011E-4</v>
      </c>
      <c r="AO405" s="38">
        <f t="shared" si="118"/>
        <v>-2.4563127236999489E-3</v>
      </c>
      <c r="AP405" s="38">
        <f t="shared" si="118"/>
        <v>-7.7908653131825486E-3</v>
      </c>
      <c r="AQ405" s="38">
        <f t="shared" si="118"/>
        <v>-1.7328651557299011E-3</v>
      </c>
      <c r="AR405" s="38">
        <f t="shared" si="118"/>
        <v>8.5885017690023879E-4</v>
      </c>
      <c r="AS405" s="38">
        <f t="shared" si="118"/>
        <v>4.5164257496621563E-4</v>
      </c>
      <c r="AT405" s="38">
        <f t="shared" si="118"/>
        <v>-3.4153160535663751E-3</v>
      </c>
      <c r="AU405" s="38">
        <f t="shared" si="118"/>
        <v>3.6191098626861058E-3</v>
      </c>
      <c r="AV405" s="38">
        <f t="shared" si="118"/>
        <v>-1.1201440006468001E-3</v>
      </c>
    </row>
    <row r="406" spans="1:48" x14ac:dyDescent="0.35">
      <c r="A406" s="2">
        <v>42281</v>
      </c>
      <c r="B406" s="1">
        <v>9.7527784078021984E-3</v>
      </c>
      <c r="C406" s="1">
        <v>9.2483873923598914E-4</v>
      </c>
      <c r="D406" s="1">
        <v>-2.653060555541598E-3</v>
      </c>
      <c r="E406" s="1">
        <v>-2.2163851304817239E-3</v>
      </c>
      <c r="F406" s="1">
        <v>-1.9132384932346921E-3</v>
      </c>
      <c r="G406" s="1">
        <v>4.0802138594853146E-3</v>
      </c>
      <c r="H406" s="1">
        <v>-6.9826270965377413E-3</v>
      </c>
      <c r="I406" s="1">
        <v>1.458864384445979E-3</v>
      </c>
      <c r="J406" s="16">
        <f>HLOOKUP($J$2,'Weekly Returns (strats)'!$D$1:$F$751,'Weekly Returns (strats)'!$A405,FALSE)</f>
        <v>8.8999197610615255E-3</v>
      </c>
      <c r="K406" s="1">
        <f>SUMPRODUCT(B406:J406,'Weekly Analysis'!$C$47:$K$47)</f>
        <v>9.8852607748345228E-3</v>
      </c>
      <c r="L406" s="1">
        <f t="array" ref="L406">SUMPRODUCT(C406:J406,'Weekly Analysis'!$D$48:$K$48)</f>
        <v>2.4603868163145675E-4</v>
      </c>
      <c r="N406" s="16">
        <f t="shared" si="110"/>
        <v>1.4018225145653542</v>
      </c>
      <c r="O406" s="11">
        <f>(N405-MAX(N$3:$N405))/MAX(N$3:$N405)</f>
        <v>-0.11536111280871299</v>
      </c>
      <c r="P406" s="11">
        <f t="shared" si="113"/>
        <v>5.2745787220809248E-3</v>
      </c>
      <c r="Q406" s="11">
        <f t="shared" si="116"/>
        <v>-7.5332161098651484E-2</v>
      </c>
      <c r="S406" s="1">
        <f t="shared" si="111"/>
        <v>1.3515772433896949</v>
      </c>
      <c r="T406" s="11">
        <f>(S405-MAX($S$3:$S405))/MAX(S$3:$S405)</f>
        <v>-9.2199460392921057E-3</v>
      </c>
      <c r="U406" s="38">
        <f t="shared" si="114"/>
        <v>-8.9761758210289422E-3</v>
      </c>
      <c r="V406" s="11">
        <f t="shared" si="117"/>
        <v>2.0189062579060835E-2</v>
      </c>
      <c r="W406" s="28"/>
      <c r="Y406" s="28"/>
      <c r="AJ406" s="28"/>
      <c r="AK406" s="36">
        <v>44402</v>
      </c>
      <c r="AL406" s="38">
        <f t="shared" si="118"/>
        <v>1.1264929424538611E-2</v>
      </c>
      <c r="AM406" s="38">
        <f t="shared" si="118"/>
        <v>4.1662488637128634E-3</v>
      </c>
      <c r="AN406" s="38">
        <f t="shared" si="118"/>
        <v>-1.6311705647109764E-2</v>
      </c>
      <c r="AO406" s="38">
        <f t="shared" si="118"/>
        <v>-3.877739898546229E-3</v>
      </c>
      <c r="AP406" s="38">
        <f t="shared" si="118"/>
        <v>-1.12124401133921E-2</v>
      </c>
      <c r="AQ406" s="38">
        <f t="shared" si="118"/>
        <v>-1.135759951638615E-3</v>
      </c>
      <c r="AR406" s="38">
        <f t="shared" si="118"/>
        <v>1.4655413911812689E-3</v>
      </c>
      <c r="AS406" s="38">
        <f t="shared" si="118"/>
        <v>-4.0952348111247591E-3</v>
      </c>
      <c r="AT406" s="38">
        <f t="shared" si="118"/>
        <v>3.650135897915074E-3</v>
      </c>
      <c r="AU406" s="38">
        <f t="shared" si="118"/>
        <v>8.6223829112214434E-3</v>
      </c>
      <c r="AV406" s="38">
        <f t="shared" si="118"/>
        <v>-4.9075863818747413E-3</v>
      </c>
    </row>
    <row r="407" spans="1:48" x14ac:dyDescent="0.35">
      <c r="A407" s="2">
        <v>42288</v>
      </c>
      <c r="B407" s="1">
        <v>4.4418238993710668E-2</v>
      </c>
      <c r="C407" s="1">
        <v>2.8251775050296408E-3</v>
      </c>
      <c r="D407" s="1">
        <v>-5.3872664965621264E-3</v>
      </c>
      <c r="E407" s="1">
        <v>-5.1425743690264314E-3</v>
      </c>
      <c r="F407" s="1">
        <v>-1.0674652252583899E-3</v>
      </c>
      <c r="G407" s="1">
        <v>-2.2832179360368081E-3</v>
      </c>
      <c r="H407" s="1">
        <v>-3.63727693087379E-3</v>
      </c>
      <c r="I407" s="1">
        <v>1.254297040180985E-3</v>
      </c>
      <c r="J407" s="16">
        <f>HLOOKUP($J$2,'Weekly Returns (strats)'!$D$1:$F$751,'Weekly Returns (strats)'!$A406,FALSE)</f>
        <v>-6.9930442389443126E-3</v>
      </c>
      <c r="K407" s="1">
        <f>SUMPRODUCT(B407:J407,'Weekly Analysis'!$C$47:$K$47)</f>
        <v>4.3221799958479565E-2</v>
      </c>
      <c r="L407" s="1">
        <f t="array" ref="L407">SUMPRODUCT(C407:J407,'Weekly Analysis'!$D$48:$K$48)</f>
        <v>-2.2219582082863235E-3</v>
      </c>
      <c r="N407" s="16">
        <f t="shared" si="110"/>
        <v>1.462411806867191</v>
      </c>
      <c r="O407" s="11">
        <f>(N406-MAX(N$3:$N406))/MAX(N$3:$N406)</f>
        <v>-0.10661622671726768</v>
      </c>
      <c r="P407" s="11">
        <f t="shared" si="113"/>
        <v>3.1116213683772154E-2</v>
      </c>
      <c r="Q407" s="11">
        <f t="shared" si="116"/>
        <v>-3.0153440940919873E-2</v>
      </c>
      <c r="S407" s="1">
        <f t="shared" si="111"/>
        <v>1.3485740952396121</v>
      </c>
      <c r="T407" s="11">
        <f>(S406-MAX($S$3:$S406))/MAX(S$3:$S406)</f>
        <v>-8.9761758210289092E-3</v>
      </c>
      <c r="U407" s="38">
        <f t="shared" si="114"/>
        <v>-5.84390712888605E-3</v>
      </c>
      <c r="V407" s="11">
        <f t="shared" si="117"/>
        <v>1.6631299551149947E-2</v>
      </c>
      <c r="W407" s="28"/>
      <c r="Y407" s="28"/>
      <c r="AJ407" s="28"/>
      <c r="AK407" s="36">
        <v>44416</v>
      </c>
      <c r="AL407" s="38">
        <f t="shared" si="118"/>
        <v>9.8350937702089691E-3</v>
      </c>
      <c r="AM407" s="38">
        <f t="shared" si="118"/>
        <v>-1.651508722030459E-3</v>
      </c>
      <c r="AN407" s="38">
        <f t="shared" si="118"/>
        <v>-1.6137127830860294E-3</v>
      </c>
      <c r="AO407" s="38">
        <f t="shared" si="118"/>
        <v>-1.551772782845795E-3</v>
      </c>
      <c r="AP407" s="38">
        <f t="shared" si="118"/>
        <v>5.9133418021740328E-3</v>
      </c>
      <c r="AQ407" s="38">
        <f t="shared" si="118"/>
        <v>-1.1903333856217999E-3</v>
      </c>
      <c r="AR407" s="38">
        <f t="shared" si="118"/>
        <v>-4.5873028794263249E-4</v>
      </c>
      <c r="AS407" s="38">
        <f t="shared" si="118"/>
        <v>1.1981277980294359E-3</v>
      </c>
      <c r="AT407" s="38">
        <f t="shared" si="118"/>
        <v>4.5680572767425884E-3</v>
      </c>
      <c r="AU407" s="38">
        <f t="shared" si="118"/>
        <v>1.0055867600765395E-2</v>
      </c>
      <c r="AV407" s="38">
        <f t="shared" si="118"/>
        <v>4.1000854246193058E-4</v>
      </c>
    </row>
    <row r="408" spans="1:48" x14ac:dyDescent="0.35">
      <c r="A408" s="2">
        <v>42295</v>
      </c>
      <c r="B408" s="1">
        <v>6.021829130598455E-3</v>
      </c>
      <c r="C408" s="1">
        <v>-2.9138147726693871E-3</v>
      </c>
      <c r="D408" s="1">
        <v>-1.021270295007815E-3</v>
      </c>
      <c r="E408" s="1">
        <v>-1.247684442920671E-3</v>
      </c>
      <c r="F408" s="1">
        <v>1.3724795852470769E-3</v>
      </c>
      <c r="G408" s="1">
        <v>-2.0158125624777372E-3</v>
      </c>
      <c r="H408" s="1">
        <v>-5.0845408608802822E-3</v>
      </c>
      <c r="I408" s="1">
        <v>1.0070540240332271E-3</v>
      </c>
      <c r="J408" s="16">
        <f>HLOOKUP($J$2,'Weekly Returns (strats)'!$D$1:$F$751,'Weekly Returns (strats)'!$A407,FALSE)</f>
        <v>2.491815029985522E-3</v>
      </c>
      <c r="K408" s="1">
        <f>SUMPRODUCT(B408:J408,'Weekly Analysis'!$C$47:$K$47)</f>
        <v>5.6295526892311794E-3</v>
      </c>
      <c r="L408" s="1">
        <f t="array" ref="L408">SUMPRODUCT(C408:J408,'Weekly Analysis'!$D$48:$K$48)</f>
        <v>-7.2851339111065284E-4</v>
      </c>
      <c r="N408" s="16">
        <f t="shared" si="110"/>
        <v>1.4706445311873035</v>
      </c>
      <c r="O408" s="11">
        <f>(N407-MAX(N$3:$N407))/MAX(N$3:$N407)</f>
        <v>-6.8002571982289636E-2</v>
      </c>
      <c r="P408" s="11">
        <f t="shared" si="113"/>
        <v>3.3315182746421756E-2</v>
      </c>
      <c r="Q408" s="11">
        <f t="shared" si="116"/>
        <v>-4.309966628204831E-2</v>
      </c>
      <c r="S408" s="1">
        <f t="shared" si="111"/>
        <v>1.3475916409523252</v>
      </c>
      <c r="T408" s="11">
        <f>(S407-MAX($S$3:$S407))/MAX(S$3:$S407)</f>
        <v>-1.1178189341770678E-2</v>
      </c>
      <c r="U408" s="38">
        <f t="shared" si="114"/>
        <v>-2.8347675137270212E-3</v>
      </c>
      <c r="V408" s="11">
        <f t="shared" si="117"/>
        <v>1.8298574501204312E-2</v>
      </c>
      <c r="W408" s="28"/>
      <c r="Y408" s="28"/>
      <c r="AJ408" s="28"/>
      <c r="AK408" s="36">
        <v>44423</v>
      </c>
      <c r="AL408" s="38">
        <f t="shared" si="118"/>
        <v>7.097686581103213E-3</v>
      </c>
      <c r="AM408" s="38">
        <f t="shared" si="118"/>
        <v>3.6925015959821122E-4</v>
      </c>
      <c r="AN408" s="38">
        <f t="shared" si="118"/>
        <v>-6.3289292719570511E-4</v>
      </c>
      <c r="AO408" s="38">
        <f t="shared" si="118"/>
        <v>-1.236283144162464E-3</v>
      </c>
      <c r="AP408" s="38">
        <f t="shared" si="118"/>
        <v>1.707757713462177E-3</v>
      </c>
      <c r="AQ408" s="38">
        <f t="shared" si="118"/>
        <v>-2.2818816747348651E-3</v>
      </c>
      <c r="AR408" s="38">
        <f t="shared" si="118"/>
        <v>1.295047544600525E-4</v>
      </c>
      <c r="AS408" s="38">
        <f t="shared" si="118"/>
        <v>1.7146578335138329E-3</v>
      </c>
      <c r="AT408" s="38">
        <f t="shared" si="118"/>
        <v>-4.9741533693242754E-3</v>
      </c>
      <c r="AU408" s="38">
        <f t="shared" si="118"/>
        <v>6.8690469066905301E-3</v>
      </c>
      <c r="AV408" s="38">
        <f t="shared" si="118"/>
        <v>-4.2461653819498055E-4</v>
      </c>
    </row>
    <row r="409" spans="1:48" x14ac:dyDescent="0.35">
      <c r="A409" s="2">
        <v>42302</v>
      </c>
      <c r="B409" s="1">
        <v>1.2933568489124079E-2</v>
      </c>
      <c r="C409" s="1">
        <v>2.216499400097272E-3</v>
      </c>
      <c r="D409" s="1">
        <v>-3.7741686884767978E-4</v>
      </c>
      <c r="E409" s="1">
        <v>-1.8999183629243581E-3</v>
      </c>
      <c r="F409" s="1">
        <v>1.5965645896750551E-4</v>
      </c>
      <c r="G409" s="1">
        <v>2.864262121375472E-3</v>
      </c>
      <c r="H409" s="1">
        <v>3.7403074846869E-3</v>
      </c>
      <c r="I409" s="1">
        <v>-7.9298953044915077E-4</v>
      </c>
      <c r="J409" s="16">
        <f>HLOOKUP($J$2,'Weekly Returns (strats)'!$D$1:$F$751,'Weekly Returns (strats)'!$A408,FALSE)</f>
        <v>-7.0902125018360573E-3</v>
      </c>
      <c r="K409" s="1">
        <f>SUMPRODUCT(B409:J409,'Weekly Analysis'!$C$47:$K$47)</f>
        <v>1.2892469229221068E-2</v>
      </c>
      <c r="L409" s="1">
        <f t="array" ref="L409">SUMPRODUCT(C409:J409,'Weekly Analysis'!$D$48:$K$48)</f>
        <v>-7.6327196962737627E-5</v>
      </c>
      <c r="N409" s="16">
        <f t="shared" si="110"/>
        <v>1.4896047705527582</v>
      </c>
      <c r="O409" s="11">
        <f>(N408-MAX(N$3:$N408))/MAX(N$3:$N408)</f>
        <v>-6.2755843355036034E-2</v>
      </c>
      <c r="P409" s="11">
        <f t="shared" si="113"/>
        <v>7.3124369547979962E-2</v>
      </c>
      <c r="Q409" s="11">
        <f t="shared" si="116"/>
        <v>-1.034734679683158E-2</v>
      </c>
      <c r="S409" s="1">
        <f t="shared" si="111"/>
        <v>1.3474887830597209</v>
      </c>
      <c r="T409" s="11">
        <f>(S408-MAX($S$3:$S408))/MAX(S$3:$S408)</f>
        <v>-1.1898559272257442E-2</v>
      </c>
      <c r="U409" s="38">
        <f t="shared" si="114"/>
        <v>-2.7796605666833285E-3</v>
      </c>
      <c r="V409" s="11">
        <f t="shared" si="117"/>
        <v>1.7505855791775771E-2</v>
      </c>
      <c r="W409" s="28"/>
      <c r="Y409" s="28"/>
      <c r="AJ409" s="28"/>
      <c r="AK409" s="36">
        <v>44437</v>
      </c>
      <c r="AL409" s="38">
        <f t="shared" si="118"/>
        <v>2.047422513555075E-2</v>
      </c>
      <c r="AM409" s="38">
        <f t="shared" si="118"/>
        <v>5.5357538560163455E-4</v>
      </c>
      <c r="AN409" s="38">
        <f t="shared" si="118"/>
        <v>-2.4650703722163265E-3</v>
      </c>
      <c r="AO409" s="38">
        <f t="shared" si="118"/>
        <v>-2.804487179487225E-3</v>
      </c>
      <c r="AP409" s="38">
        <f t="shared" si="118"/>
        <v>1.701989684386953E-4</v>
      </c>
      <c r="AQ409" s="38">
        <f t="shared" si="118"/>
        <v>-5.0122995542566384E-3</v>
      </c>
      <c r="AR409" s="38">
        <f t="shared" si="118"/>
        <v>-1.3691152021749751E-3</v>
      </c>
      <c r="AS409" s="38">
        <f t="shared" si="118"/>
        <v>-3.9689360112096228E-3</v>
      </c>
      <c r="AT409" s="38">
        <f t="shared" si="118"/>
        <v>1.9630460351018901E-3</v>
      </c>
      <c r="AU409" s="38">
        <f t="shared" si="118"/>
        <v>1.9435452663306412E-2</v>
      </c>
      <c r="AV409" s="38">
        <f t="shared" si="118"/>
        <v>-1.9291488770251948E-3</v>
      </c>
    </row>
    <row r="410" spans="1:48" x14ac:dyDescent="0.35">
      <c r="A410" s="2">
        <v>42309</v>
      </c>
      <c r="B410" s="1">
        <v>-2.5853426898116978E-3</v>
      </c>
      <c r="C410" s="1">
        <v>2.6120643593960931E-3</v>
      </c>
      <c r="D410" s="1">
        <v>-1.5181590808271969E-4</v>
      </c>
      <c r="E410" s="1">
        <v>-7.5297751718095274E-4</v>
      </c>
      <c r="F410" s="1">
        <v>9.9509135434335829E-4</v>
      </c>
      <c r="G410" s="1">
        <v>-5.3654711296380331E-4</v>
      </c>
      <c r="H410" s="1">
        <v>-3.1764613460778519E-3</v>
      </c>
      <c r="I410" s="1">
        <v>2.1537231021249159E-3</v>
      </c>
      <c r="J410" s="16">
        <f>HLOOKUP($J$2,'Weekly Returns (strats)'!$D$1:$F$751,'Weekly Returns (strats)'!$A409,FALSE)</f>
        <v>2.727019795946584E-3</v>
      </c>
      <c r="K410" s="1">
        <f>SUMPRODUCT(B410:J410,'Weekly Analysis'!$C$47:$K$47)</f>
        <v>-2.2121904696524638E-3</v>
      </c>
      <c r="L410" s="1">
        <f t="array" ref="L410">SUMPRODUCT(C410:J410,'Weekly Analysis'!$D$48:$K$48)</f>
        <v>6.9299698029572001E-4</v>
      </c>
      <c r="N410" s="16">
        <f t="shared" si="110"/>
        <v>1.4863094810757924</v>
      </c>
      <c r="O410" s="11">
        <f>(N409-MAX(N$3:$N409))/MAX(N$3:$N409)</f>
        <v>-5.0672451905223515E-2</v>
      </c>
      <c r="P410" s="11">
        <f t="shared" si="113"/>
        <v>6.0269374783607388E-2</v>
      </c>
      <c r="Q410" s="11">
        <f t="shared" si="116"/>
        <v>-2.2290079096072835E-2</v>
      </c>
      <c r="S410" s="1">
        <f t="shared" si="111"/>
        <v>1.3484225887173638</v>
      </c>
      <c r="T410" s="11">
        <f>(S409-MAX($S$3:$S409))/MAX(S$3:$S409)</f>
        <v>-1.1973978285543054E-2</v>
      </c>
      <c r="U410" s="38">
        <f t="shared" si="114"/>
        <v>-2.3340542967558164E-3</v>
      </c>
      <c r="V410" s="11">
        <f t="shared" si="117"/>
        <v>1.7533676002407406E-2</v>
      </c>
      <c r="W410" s="28"/>
      <c r="Y410" s="28"/>
      <c r="AJ410" s="28"/>
      <c r="AK410" s="36">
        <v>44444</v>
      </c>
      <c r="AL410" s="38">
        <f t="shared" si="118"/>
        <v>1.295268305577579E-2</v>
      </c>
      <c r="AM410" s="38">
        <f t="shared" si="118"/>
        <v>1.507801339614145E-3</v>
      </c>
      <c r="AN410" s="38">
        <f t="shared" si="118"/>
        <v>-3.6674309780543313E-4</v>
      </c>
      <c r="AO410" s="38">
        <f t="shared" si="118"/>
        <v>-1.0516862429985621E-3</v>
      </c>
      <c r="AP410" s="38">
        <f t="shared" si="118"/>
        <v>8.1543580437090104E-4</v>
      </c>
      <c r="AQ410" s="38">
        <f t="shared" si="118"/>
        <v>8.364934195850271E-4</v>
      </c>
      <c r="AR410" s="38">
        <f t="shared" si="118"/>
        <v>-1.4932163921378421E-3</v>
      </c>
      <c r="AS410" s="38">
        <f t="shared" si="118"/>
        <v>2.0550121959377779E-3</v>
      </c>
      <c r="AT410" s="38">
        <f t="shared" si="118"/>
        <v>7.6303926156850999E-4</v>
      </c>
      <c r="AU410" s="38">
        <f t="shared" si="118"/>
        <v>1.3238286377083658E-2</v>
      </c>
      <c r="AV410" s="38">
        <f t="shared" si="118"/>
        <v>5.3040616814318457E-4</v>
      </c>
    </row>
    <row r="411" spans="1:48" x14ac:dyDescent="0.35">
      <c r="A411" s="2">
        <v>42316</v>
      </c>
      <c r="B411" s="1">
        <v>2.115954295387468E-4</v>
      </c>
      <c r="C411" s="1">
        <v>-1.138940097048291E-3</v>
      </c>
      <c r="D411" s="1">
        <v>-3.1061553921235552E-4</v>
      </c>
      <c r="E411" s="1">
        <v>-1.3208893498628531E-3</v>
      </c>
      <c r="F411" s="1">
        <v>-4.8907997033921574E-3</v>
      </c>
      <c r="G411" s="1">
        <v>2.2960026428808789E-3</v>
      </c>
      <c r="H411" s="1">
        <v>2.7363404224534089E-3</v>
      </c>
      <c r="I411" s="1">
        <v>2.4783979977729409E-3</v>
      </c>
      <c r="J411" s="16">
        <f>HLOOKUP($J$2,'Weekly Returns (strats)'!$D$1:$F$751,'Weekly Returns (strats)'!$A410,FALSE)</f>
        <v>-1.2983147907215109E-3</v>
      </c>
      <c r="K411" s="1">
        <f>SUMPRODUCT(B411:J411,'Weekly Analysis'!$C$47:$K$47)</f>
        <v>-1.375612610835549E-5</v>
      </c>
      <c r="L411" s="1">
        <f t="array" ref="L411">SUMPRODUCT(C411:J411,'Weekly Analysis'!$D$48:$K$48)</f>
        <v>-4.1851003191604698E-4</v>
      </c>
      <c r="N411" s="16">
        <f t="shared" si="110"/>
        <v>1.4862890352151348</v>
      </c>
      <c r="O411" s="11">
        <f>(N410-MAX(N$3:$N410))/MAX(N$3:$N410)</f>
        <v>-5.27725452596974E-2</v>
      </c>
      <c r="P411" s="11">
        <f t="shared" si="113"/>
        <v>1.6327294566292005E-2</v>
      </c>
      <c r="Q411" s="11">
        <f t="shared" si="116"/>
        <v>-1.250434005054446E-2</v>
      </c>
      <c r="S411" s="1">
        <f t="shared" si="111"/>
        <v>1.3478582603367233</v>
      </c>
      <c r="T411" s="11">
        <f>(S410-MAX($S$3:$S410))/MAX(S$3:$S410)</f>
        <v>-1.1289279236041229E-2</v>
      </c>
      <c r="U411" s="38">
        <f t="shared" si="114"/>
        <v>-5.3080873006217111E-4</v>
      </c>
      <c r="V411" s="11">
        <f t="shared" si="117"/>
        <v>1.5635843684778328E-2</v>
      </c>
      <c r="W411" s="28"/>
      <c r="Y411" s="28"/>
      <c r="AJ411" s="28"/>
      <c r="AK411" s="36">
        <v>44465</v>
      </c>
      <c r="AL411" s="38">
        <f t="shared" si="118"/>
        <v>7.7349834631368353E-4</v>
      </c>
      <c r="AM411" s="38">
        <f t="shared" si="118"/>
        <v>-5.2490988091670188E-3</v>
      </c>
      <c r="AN411" s="38">
        <f t="shared" si="118"/>
        <v>-1.6108989275726293E-2</v>
      </c>
      <c r="AO411" s="38">
        <f t="shared" si="118"/>
        <v>-9.0744101633388752E-4</v>
      </c>
      <c r="AP411" s="38">
        <f t="shared" si="118"/>
        <v>3.3701684922176848E-3</v>
      </c>
      <c r="AQ411" s="38">
        <f t="shared" si="118"/>
        <v>-1.265387013035246E-3</v>
      </c>
      <c r="AR411" s="38">
        <f t="shared" si="118"/>
        <v>-1.040895292306843E-2</v>
      </c>
      <c r="AS411" s="38">
        <f t="shared" si="118"/>
        <v>-3.7850035350702302E-3</v>
      </c>
      <c r="AT411" s="38">
        <f t="shared" si="118"/>
        <v>3.5068662429664781E-3</v>
      </c>
      <c r="AU411" s="38">
        <f t="shared" si="118"/>
        <v>-1.4435634679425037E-3</v>
      </c>
      <c r="AV411" s="38">
        <f t="shared" si="118"/>
        <v>-4.1174005121900614E-3</v>
      </c>
    </row>
    <row r="412" spans="1:48" x14ac:dyDescent="0.35">
      <c r="A412" s="2">
        <v>42323</v>
      </c>
      <c r="B412" s="1">
        <v>-2.9617093293843991E-2</v>
      </c>
      <c r="C412" s="1">
        <v>-7.0005356470448366E-4</v>
      </c>
      <c r="D412" s="1">
        <v>3.520759727290935E-3</v>
      </c>
      <c r="E412" s="1">
        <v>5.7252634542299674E-3</v>
      </c>
      <c r="F412" s="1">
        <v>1.4445306603388609E-3</v>
      </c>
      <c r="G412" s="1">
        <v>-1.112411213105124E-3</v>
      </c>
      <c r="H412" s="1">
        <v>-5.2696372904788014E-3</v>
      </c>
      <c r="I412" s="1">
        <v>-2.039165054694037E-3</v>
      </c>
      <c r="J412" s="16">
        <f>HLOOKUP($J$2,'Weekly Returns (strats)'!$D$1:$F$751,'Weekly Returns (strats)'!$A411,FALSE)</f>
        <v>8.6634569740116074E-3</v>
      </c>
      <c r="K412" s="1">
        <f>SUMPRODUCT(B412:J412,'Weekly Analysis'!$C$47:$K$47)</f>
        <v>-2.879144459341592E-2</v>
      </c>
      <c r="L412" s="1">
        <f t="array" ref="L412">SUMPRODUCT(C412:J412,'Weekly Analysis'!$D$48:$K$48)</f>
        <v>1.5333475865092795E-3</v>
      </c>
      <c r="N412" s="16">
        <f t="shared" si="110"/>
        <v>1.4434966268079368</v>
      </c>
      <c r="O412" s="11">
        <f>(N411-MAX(N$3:$N411))/MAX(N$3:$N411)</f>
        <v>-5.2785575440018051E-2</v>
      </c>
      <c r="P412" s="11">
        <f t="shared" si="113"/>
        <v>-1.8459868311922589E-2</v>
      </c>
      <c r="Q412" s="11">
        <f t="shared" si="116"/>
        <v>-3.7443384665779456E-2</v>
      </c>
      <c r="S412" s="1">
        <f t="shared" si="111"/>
        <v>1.3499249955471673</v>
      </c>
      <c r="T412" s="11">
        <f>(S411-MAX($S$3:$S411))/MAX(S$3:$S411)</f>
        <v>-1.1703064591343923E-2</v>
      </c>
      <c r="U412" s="38">
        <f t="shared" si="114"/>
        <v>1.7314997540300858E-3</v>
      </c>
      <c r="V412" s="11">
        <f t="shared" si="117"/>
        <v>1.7690847422885181E-2</v>
      </c>
      <c r="W412" s="28"/>
      <c r="Y412" s="28"/>
      <c r="AJ412" s="28"/>
      <c r="AK412" s="36">
        <v>44479</v>
      </c>
      <c r="AL412" s="38">
        <f t="shared" si="118"/>
        <v>7.3728188744164314E-3</v>
      </c>
      <c r="AM412" s="38">
        <f t="shared" si="118"/>
        <v>-2.604338692843267E-3</v>
      </c>
      <c r="AN412" s="38">
        <f t="shared" si="118"/>
        <v>-6.8362300632309192E-3</v>
      </c>
      <c r="AO412" s="38">
        <f t="shared" si="118"/>
        <v>-3.2995549710554961E-3</v>
      </c>
      <c r="AP412" s="38">
        <f t="shared" si="118"/>
        <v>3.2542053256282241E-3</v>
      </c>
      <c r="AQ412" s="38">
        <f t="shared" si="118"/>
        <v>6.4831022570377428E-5</v>
      </c>
      <c r="AR412" s="38">
        <f t="shared" si="118"/>
        <v>-8.3642469071221193E-5</v>
      </c>
      <c r="AS412" s="38">
        <f t="shared" si="118"/>
        <v>-1.8151089893617019E-3</v>
      </c>
      <c r="AT412" s="38">
        <f t="shared" si="118"/>
        <v>6.7010486487872889E-3</v>
      </c>
      <c r="AU412" s="38">
        <f t="shared" si="118"/>
        <v>6.6331542454183805E-3</v>
      </c>
      <c r="AV412" s="38">
        <f t="shared" si="118"/>
        <v>-1.3736628824249533E-3</v>
      </c>
    </row>
    <row r="413" spans="1:48" x14ac:dyDescent="0.35">
      <c r="A413" s="2">
        <v>42330</v>
      </c>
      <c r="B413" s="1">
        <v>2.9540004360148361E-2</v>
      </c>
      <c r="C413" s="1">
        <v>5.6563619477245641E-3</v>
      </c>
      <c r="D413" s="1">
        <v>-9.6391114017067014E-3</v>
      </c>
      <c r="E413" s="1">
        <v>-6.1700806654120246E-3</v>
      </c>
      <c r="F413" s="1">
        <v>7.5580665098769709E-3</v>
      </c>
      <c r="G413" s="1">
        <v>1.9963208302056219E-3</v>
      </c>
      <c r="H413" s="1">
        <v>1.19201429432767E-2</v>
      </c>
      <c r="I413" s="1">
        <v>1.653140988459922E-3</v>
      </c>
      <c r="J413" s="16">
        <f>HLOOKUP($J$2,'Weekly Returns (strats)'!$D$1:$F$751,'Weekly Returns (strats)'!$A412,FALSE)</f>
        <v>-1.1943316544028579E-3</v>
      </c>
      <c r="K413" s="1">
        <f>SUMPRODUCT(B413:J413,'Weekly Analysis'!$C$47:$K$47)</f>
        <v>2.9619065149943703E-2</v>
      </c>
      <c r="L413" s="1">
        <f t="array" ref="L413">SUMPRODUCT(C413:J413,'Weekly Analysis'!$D$48:$K$48)</f>
        <v>1.468271810484889E-4</v>
      </c>
      <c r="N413" s="16">
        <f t="shared" si="110"/>
        <v>1.486251647441085</v>
      </c>
      <c r="O413" s="11">
        <f>(N412-MAX(N$3:$N412))/MAX(N$3:$N412)</f>
        <v>-8.005724706282101E-2</v>
      </c>
      <c r="P413" s="11">
        <f t="shared" si="113"/>
        <v>-2.251015288054492E-3</v>
      </c>
      <c r="Q413" s="11">
        <f t="shared" si="116"/>
        <v>4.3946412550789127E-2</v>
      </c>
      <c r="S413" s="1">
        <f t="shared" si="111"/>
        <v>1.3501232012288904</v>
      </c>
      <c r="T413" s="11">
        <f>(S412-MAX($S$3:$S412))/MAX(S$3:$S412)</f>
        <v>-1.0187661870680492E-2</v>
      </c>
      <c r="U413" s="38">
        <f t="shared" si="114"/>
        <v>1.9550575873348297E-3</v>
      </c>
      <c r="V413" s="11">
        <f t="shared" si="117"/>
        <v>1.2486563659591443E-2</v>
      </c>
      <c r="W413" s="28"/>
      <c r="Y413" s="28"/>
      <c r="AJ413" s="28"/>
      <c r="AK413" s="36">
        <v>44486</v>
      </c>
      <c r="AL413" s="38">
        <f t="shared" ref="AL413:AV424" si="119">VLOOKUP($AK413,$A$3:$L$751,AL$1,FALSE)</f>
        <v>2.1631292185085641E-2</v>
      </c>
      <c r="AM413" s="38">
        <f t="shared" si="119"/>
        <v>3.1542293994046838E-4</v>
      </c>
      <c r="AN413" s="38">
        <f t="shared" si="119"/>
        <v>-1.1960797399923622E-3</v>
      </c>
      <c r="AO413" s="38">
        <f t="shared" si="119"/>
        <v>-4.2529629367827892E-3</v>
      </c>
      <c r="AP413" s="38">
        <f t="shared" si="119"/>
        <v>1.005035852119448E-2</v>
      </c>
      <c r="AQ413" s="38">
        <f t="shared" si="119"/>
        <v>-5.1954065567696439E-3</v>
      </c>
      <c r="AR413" s="38">
        <f t="shared" si="119"/>
        <v>1.397116790701203E-3</v>
      </c>
      <c r="AS413" s="38">
        <f t="shared" si="119"/>
        <v>1.1133871034079369E-3</v>
      </c>
      <c r="AT413" s="38">
        <f t="shared" si="119"/>
        <v>-7.7358771136261106E-3</v>
      </c>
      <c r="AU413" s="38">
        <f t="shared" si="119"/>
        <v>2.1401833726382737E-2</v>
      </c>
      <c r="AV413" s="38">
        <f t="shared" si="119"/>
        <v>-4.2613713759110771E-4</v>
      </c>
    </row>
    <row r="414" spans="1:48" x14ac:dyDescent="0.35">
      <c r="A414" s="2">
        <v>42337</v>
      </c>
      <c r="B414" s="1">
        <v>-3.0704076230810839E-3</v>
      </c>
      <c r="C414" s="1">
        <v>-1.4217049059902509E-3</v>
      </c>
      <c r="D414" s="1">
        <v>-5.9714857886322692E-4</v>
      </c>
      <c r="E414" s="1">
        <v>-4.939840637219195E-5</v>
      </c>
      <c r="F414" s="1">
        <v>8.0628457371572874E-3</v>
      </c>
      <c r="G414" s="1">
        <v>-2.7579961305728151E-3</v>
      </c>
      <c r="H414" s="1">
        <v>-2.3442974947440738E-3</v>
      </c>
      <c r="I414" s="1">
        <v>2.8013350827995609E-3</v>
      </c>
      <c r="J414" s="16">
        <f>HLOOKUP($J$2,'Weekly Returns (strats)'!$D$1:$F$751,'Weekly Returns (strats)'!$A413,FALSE)</f>
        <v>5.921920951839077E-4</v>
      </c>
      <c r="K414" s="1">
        <f>SUMPRODUCT(B414:J414,'Weekly Analysis'!$C$47:$K$47)</f>
        <v>-2.6397409055927386E-3</v>
      </c>
      <c r="L414" s="1">
        <f t="array" ref="L414">SUMPRODUCT(C414:J414,'Weekly Analysis'!$D$48:$K$48)</f>
        <v>7.9980961819264146E-4</v>
      </c>
      <c r="N414" s="16">
        <f t="shared" si="110"/>
        <v>1.4823283281713302</v>
      </c>
      <c r="O414" s="11">
        <f>(N413-MAX(N$3:$N413))/MAX(N$3:$N413)</f>
        <v>-5.2809402729356192E-2</v>
      </c>
      <c r="P414" s="11">
        <f t="shared" si="113"/>
        <v>-2.6785490876238827E-3</v>
      </c>
      <c r="Q414" s="11">
        <f t="shared" si="116"/>
        <v>2.8123144849007575E-2</v>
      </c>
      <c r="S414" s="1">
        <f t="shared" si="111"/>
        <v>1.3512030427509785</v>
      </c>
      <c r="T414" s="11">
        <f>(S413-MAX($S$3:$S413))/MAX(S$3:$S413)</f>
        <v>-1.0042330515305916E-2</v>
      </c>
      <c r="U414" s="38">
        <f t="shared" si="114"/>
        <v>2.0620049359003634E-3</v>
      </c>
      <c r="V414" s="11">
        <f t="shared" si="117"/>
        <v>-7.1773821959320028E-4</v>
      </c>
      <c r="W414" s="28"/>
      <c r="Y414" s="28"/>
      <c r="AJ414" s="28"/>
      <c r="AK414" s="36">
        <v>44493</v>
      </c>
      <c r="AL414" s="38">
        <f t="shared" si="119"/>
        <v>1.2788877391281209E-2</v>
      </c>
      <c r="AM414" s="38">
        <f t="shared" si="119"/>
        <v>2.7865988348756421E-3</v>
      </c>
      <c r="AN414" s="38">
        <f t="shared" si="119"/>
        <v>-2.842393069490412E-4</v>
      </c>
      <c r="AO414" s="38">
        <f t="shared" si="119"/>
        <v>-2.520083766164638E-3</v>
      </c>
      <c r="AP414" s="38">
        <f t="shared" si="119"/>
        <v>1.1615024823266561E-2</v>
      </c>
      <c r="AQ414" s="38">
        <f t="shared" si="119"/>
        <v>4.1426563270929861E-3</v>
      </c>
      <c r="AR414" s="38">
        <f t="shared" si="119"/>
        <v>-1.1684357996181169E-3</v>
      </c>
      <c r="AS414" s="38">
        <f t="shared" si="119"/>
        <v>1.595673933050978E-3</v>
      </c>
      <c r="AT414" s="38">
        <f t="shared" si="119"/>
        <v>-5.3135521686045184E-3</v>
      </c>
      <c r="AU414" s="38">
        <f t="shared" si="119"/>
        <v>1.3890084005452628E-2</v>
      </c>
      <c r="AV414" s="38">
        <f t="shared" si="119"/>
        <v>2.0450979977469203E-3</v>
      </c>
    </row>
    <row r="415" spans="1:48" x14ac:dyDescent="0.35">
      <c r="A415" s="2">
        <v>42344</v>
      </c>
      <c r="B415" s="1">
        <v>-4.3542905692438572E-3</v>
      </c>
      <c r="C415" s="1">
        <v>-4.1993136082916216E-3</v>
      </c>
      <c r="D415" s="1">
        <v>-1.881879197251024E-3</v>
      </c>
      <c r="E415" s="1">
        <v>-5.6731476207039222E-4</v>
      </c>
      <c r="F415" s="1">
        <v>-7.1835854768725112E-3</v>
      </c>
      <c r="G415" s="1">
        <v>1.4529843969288689E-3</v>
      </c>
      <c r="H415" s="1">
        <v>3.149112295458556E-3</v>
      </c>
      <c r="I415" s="1">
        <v>-2.839458080240886E-3</v>
      </c>
      <c r="J415" s="16">
        <f>HLOOKUP($J$2,'Weekly Returns (strats)'!$D$1:$F$751,'Weekly Returns (strats)'!$A414,FALSE)</f>
        <v>-6.6213701353167176E-3</v>
      </c>
      <c r="K415" s="1">
        <f>SUMPRODUCT(B415:J415,'Weekly Analysis'!$C$47:$K$47)</f>
        <v>-5.7552477631595527E-3</v>
      </c>
      <c r="L415" s="1">
        <f t="array" ref="L415">SUMPRODUCT(C415:J415,'Weekly Analysis'!$D$48:$K$48)</f>
        <v>-2.6017776458434347E-3</v>
      </c>
      <c r="N415" s="16">
        <f t="shared" si="110"/>
        <v>1.4737971613763543</v>
      </c>
      <c r="O415" s="11">
        <f>(N414-MAX(N$3:$N414))/MAX(N$3:$N414)</f>
        <v>-5.5309740494364282E-2</v>
      </c>
      <c r="P415" s="11">
        <f t="shared" si="113"/>
        <v>-8.4047406277019121E-3</v>
      </c>
      <c r="Q415" s="11">
        <f t="shared" si="116"/>
        <v>5.6889017782529638E-2</v>
      </c>
      <c r="S415" s="1">
        <f t="shared" si="111"/>
        <v>1.3476875128793533</v>
      </c>
      <c r="T415" s="11">
        <f>(S414-MAX($S$3:$S414))/MAX(S$3:$S414)</f>
        <v>-9.2505528496483694E-3</v>
      </c>
      <c r="U415" s="38">
        <f t="shared" si="114"/>
        <v>-1.26680573465765E-4</v>
      </c>
      <c r="V415" s="11">
        <f t="shared" si="117"/>
        <v>-1.1828262613875928E-2</v>
      </c>
      <c r="W415" s="28"/>
      <c r="Y415" s="28"/>
      <c r="AJ415" s="28"/>
      <c r="AK415" s="36">
        <v>44500</v>
      </c>
      <c r="AL415" s="38">
        <f t="shared" si="119"/>
        <v>4.1916638285610652E-3</v>
      </c>
      <c r="AM415" s="38">
        <f t="shared" si="119"/>
        <v>2.604712582016111E-3</v>
      </c>
      <c r="AN415" s="38">
        <f t="shared" si="119"/>
        <v>-9.6841671273883976E-5</v>
      </c>
      <c r="AO415" s="38">
        <f t="shared" si="119"/>
        <v>-1.7673293163164021E-3</v>
      </c>
      <c r="AP415" s="38">
        <f t="shared" si="119"/>
        <v>1.455463291819056E-2</v>
      </c>
      <c r="AQ415" s="38">
        <f t="shared" si="119"/>
        <v>4.4593191426240963E-3</v>
      </c>
      <c r="AR415" s="38">
        <f t="shared" si="119"/>
        <v>1.820413619274541E-3</v>
      </c>
      <c r="AS415" s="38">
        <f t="shared" si="119"/>
        <v>8.8627620406145368E-4</v>
      </c>
      <c r="AT415" s="38">
        <f t="shared" si="119"/>
        <v>-3.791545481015568E-4</v>
      </c>
      <c r="AU415" s="38">
        <f t="shared" si="119"/>
        <v>5.797978103349628E-3</v>
      </c>
      <c r="AV415" s="38">
        <f t="shared" si="119"/>
        <v>2.9831550817501881E-3</v>
      </c>
    </row>
    <row r="416" spans="1:48" x14ac:dyDescent="0.35">
      <c r="A416" s="2">
        <v>42351</v>
      </c>
      <c r="B416" s="1">
        <v>-3.4719999999999973E-2</v>
      </c>
      <c r="C416" s="1">
        <v>9.8765143811816447E-3</v>
      </c>
      <c r="D416" s="1">
        <v>6.3308157008855606E-3</v>
      </c>
      <c r="E416" s="1">
        <v>6.5532330161495178E-3</v>
      </c>
      <c r="F416" s="1">
        <v>4.5799785954544151E-3</v>
      </c>
      <c r="G416" s="1">
        <v>-5.9601338763125566E-3</v>
      </c>
      <c r="H416" s="1">
        <v>1.18560317081684E-3</v>
      </c>
      <c r="I416" s="1">
        <v>3.540596639908689E-3</v>
      </c>
      <c r="J416" s="16">
        <f>HLOOKUP($J$2,'Weekly Returns (strats)'!$D$1:$F$751,'Weekly Returns (strats)'!$A415,FALSE)</f>
        <v>4.3535433909254184E-3</v>
      </c>
      <c r="K416" s="1">
        <f>SUMPRODUCT(B416:J416,'Weekly Analysis'!$C$47:$K$47)</f>
        <v>-3.24910091637957E-2</v>
      </c>
      <c r="L416" s="1">
        <f t="array" ref="L416">SUMPRODUCT(C416:J416,'Weekly Analysis'!$D$48:$K$48)</f>
        <v>4.1395544100936545E-3</v>
      </c>
      <c r="N416" s="16">
        <f t="shared" si="110"/>
        <v>1.4259120043004991</v>
      </c>
      <c r="O416" s="11">
        <f>(N415-MAX(N$3:$N415))/MAX(N$3:$N415)</f>
        <v>-6.074666699726259E-2</v>
      </c>
      <c r="P416" s="11">
        <f t="shared" si="113"/>
        <v>-1.218196300626162E-2</v>
      </c>
      <c r="Q416" s="11">
        <f t="shared" si="116"/>
        <v>5.3809604219730023E-3</v>
      </c>
      <c r="S416" s="1">
        <f t="shared" si="111"/>
        <v>1.3532663386667212</v>
      </c>
      <c r="T416" s="11">
        <f>(S415-MAX($S$3:$S415))/MAX(S$3:$S415)</f>
        <v>-1.1828262613875934E-2</v>
      </c>
      <c r="U416" s="38">
        <f t="shared" si="114"/>
        <v>2.4752064970836596E-3</v>
      </c>
      <c r="V416" s="11">
        <f t="shared" si="117"/>
        <v>-2.3848295678077225E-3</v>
      </c>
      <c r="W416" s="28"/>
      <c r="Y416" s="28"/>
      <c r="AJ416" s="28"/>
      <c r="AK416" s="36">
        <v>44507</v>
      </c>
      <c r="AL416" s="38">
        <f t="shared" si="119"/>
        <v>1.6148809057942689E-2</v>
      </c>
      <c r="AM416" s="38">
        <f t="shared" si="119"/>
        <v>5.2543369064690371E-3</v>
      </c>
      <c r="AN416" s="38">
        <f t="shared" si="119"/>
        <v>-5.4815378448330732E-4</v>
      </c>
      <c r="AO416" s="38">
        <f t="shared" si="119"/>
        <v>-2.2101023063486598E-3</v>
      </c>
      <c r="AP416" s="38">
        <f t="shared" si="119"/>
        <v>-1.5241829829402731E-2</v>
      </c>
      <c r="AQ416" s="38">
        <f t="shared" si="119"/>
        <v>5.3624994231389334E-3</v>
      </c>
      <c r="AR416" s="38">
        <f t="shared" si="119"/>
        <v>2.9002820210795028E-3</v>
      </c>
      <c r="AS416" s="38">
        <f t="shared" si="119"/>
        <v>2.4238397592332818E-3</v>
      </c>
      <c r="AT416" s="38">
        <f t="shared" si="119"/>
        <v>-3.3225037135441449E-3</v>
      </c>
      <c r="AU416" s="38">
        <f t="shared" si="119"/>
        <v>1.5684760624941424E-2</v>
      </c>
      <c r="AV416" s="38">
        <f t="shared" si="119"/>
        <v>-8.6180423271663815E-4</v>
      </c>
    </row>
    <row r="417" spans="1:48" x14ac:dyDescent="0.35">
      <c r="A417" s="2">
        <v>42358</v>
      </c>
      <c r="B417" s="1">
        <v>-5.5251671363110162E-5</v>
      </c>
      <c r="C417" s="1">
        <v>-1.209851603728662E-2</v>
      </c>
      <c r="D417" s="1">
        <v>-1.362516021552251E-2</v>
      </c>
      <c r="E417" s="1">
        <v>9.3900381268441357E-4</v>
      </c>
      <c r="F417" s="1">
        <v>5.5607822994016023E-4</v>
      </c>
      <c r="G417" s="1">
        <v>5.0504631664496369E-3</v>
      </c>
      <c r="H417" s="1">
        <v>-2.4316322978509271E-3</v>
      </c>
      <c r="I417" s="1">
        <v>3.196013143588194E-3</v>
      </c>
      <c r="J417" s="16">
        <f>HLOOKUP($J$2,'Weekly Returns (strats)'!$D$1:$F$751,'Weekly Returns (strats)'!$A416,FALSE)</f>
        <v>-4.4642479877529118E-3</v>
      </c>
      <c r="K417" s="1">
        <f>SUMPRODUCT(B417:J417,'Weekly Analysis'!$C$47:$K$47)</f>
        <v>-1.7651316730836139E-3</v>
      </c>
      <c r="L417" s="1">
        <f t="array" ref="L417">SUMPRODUCT(C417:J417,'Weekly Analysis'!$D$48:$K$48)</f>
        <v>-3.1754914317666471E-3</v>
      </c>
      <c r="N417" s="16">
        <f t="shared" si="110"/>
        <v>1.4233950818586782</v>
      </c>
      <c r="O417" s="11">
        <f>(N416-MAX(N$3:$N416))/MAX(N$3:$N416)</f>
        <v>-9.1263955646980158E-2</v>
      </c>
      <c r="P417" s="11">
        <f t="shared" si="113"/>
        <v>-4.2292007339825854E-2</v>
      </c>
      <c r="Q417" s="11">
        <f t="shared" si="116"/>
        <v>1.1642374497955466E-4</v>
      </c>
      <c r="S417" s="1">
        <f t="shared" si="111"/>
        <v>1.3489690530033869</v>
      </c>
      <c r="T417" s="11">
        <f>(S416-MAX($S$3:$S416))/MAX(S$3:$S416)</f>
        <v>-7.7376719404492755E-3</v>
      </c>
      <c r="U417" s="38">
        <f t="shared" si="114"/>
        <v>-8.5484659803858332E-4</v>
      </c>
      <c r="V417" s="11">
        <f t="shared" si="117"/>
        <v>-1.8155363413254744E-3</v>
      </c>
      <c r="W417" s="28"/>
      <c r="Y417" s="28"/>
      <c r="AJ417" s="28"/>
      <c r="AK417" s="36">
        <v>44542</v>
      </c>
      <c r="AL417" s="38">
        <f t="shared" si="119"/>
        <v>3.0593093093093101E-2</v>
      </c>
      <c r="AM417" s="38">
        <f t="shared" si="119"/>
        <v>-7.1970222109020146E-3</v>
      </c>
      <c r="AN417" s="38">
        <f t="shared" si="119"/>
        <v>-4.7502914427358656E-2</v>
      </c>
      <c r="AO417" s="38">
        <f t="shared" si="119"/>
        <v>-4.9915025611161354E-3</v>
      </c>
      <c r="AP417" s="38">
        <f t="shared" si="119"/>
        <v>-4.6823374880239684E-3</v>
      </c>
      <c r="AQ417" s="38">
        <f t="shared" si="119"/>
        <v>-3.5632057888379531E-4</v>
      </c>
      <c r="AR417" s="38">
        <f t="shared" si="119"/>
        <v>-5.7410958094608064E-3</v>
      </c>
      <c r="AS417" s="38">
        <f t="shared" si="119"/>
        <v>-6.0948863738684144E-3</v>
      </c>
      <c r="AT417" s="38">
        <f t="shared" si="119"/>
        <v>4.8532746285046002E-3</v>
      </c>
      <c r="AU417" s="38">
        <f t="shared" si="119"/>
        <v>2.4307758563469593E-2</v>
      </c>
      <c r="AV417" s="38">
        <f t="shared" si="119"/>
        <v>-1.1672764126443649E-2</v>
      </c>
    </row>
    <row r="418" spans="1:48" x14ac:dyDescent="0.35">
      <c r="A418" s="2">
        <v>42365</v>
      </c>
      <c r="B418" s="1">
        <v>2.4201569234169721E-2</v>
      </c>
      <c r="C418" s="1">
        <v>-3.0704479492046351E-3</v>
      </c>
      <c r="D418" s="1">
        <v>-6.666389445758425E-3</v>
      </c>
      <c r="E418" s="1">
        <v>-6.1371549339682696E-3</v>
      </c>
      <c r="F418" s="1">
        <v>7.6937472403056941E-4</v>
      </c>
      <c r="G418" s="1">
        <v>-3.737870486500761E-3</v>
      </c>
      <c r="H418" s="1">
        <v>1.2536752276848251E-3</v>
      </c>
      <c r="I418" s="1">
        <v>8.7959686073579846E-4</v>
      </c>
      <c r="J418" s="16">
        <f>HLOOKUP($J$2,'Weekly Returns (strats)'!$D$1:$F$751,'Weekly Returns (strats)'!$A417,FALSE)</f>
        <v>-4.1839883415176748E-3</v>
      </c>
      <c r="K418" s="1">
        <f>SUMPRODUCT(B418:J418,'Weekly Analysis'!$C$47:$K$47)</f>
        <v>2.2554795083712571E-2</v>
      </c>
      <c r="L418" s="1">
        <f t="array" ref="L418">SUMPRODUCT(C418:J418,'Weekly Analysis'!$D$48:$K$48)</f>
        <v>-3.0582948508489942E-3</v>
      </c>
      <c r="N418" s="16">
        <f t="shared" si="110"/>
        <v>1.4554994662531651</v>
      </c>
      <c r="O418" s="11">
        <f>(N417-MAX(N$3:$N417))/MAX(N$3:$N417)</f>
        <v>-9.2867994421340347E-2</v>
      </c>
      <c r="P418" s="11">
        <f t="shared" si="113"/>
        <v>-1.8099135939243949E-2</v>
      </c>
      <c r="Q418" s="11">
        <f>N418/N405-1</f>
        <v>4.8554608562882073E-2</v>
      </c>
      <c r="S418" s="1">
        <f t="shared" si="111"/>
        <v>1.3448435078946319</v>
      </c>
      <c r="T418" s="11">
        <f>(S417-MAX($S$3:$S417))/MAX(S$3:$S417)</f>
        <v>-1.0888592461267147E-2</v>
      </c>
      <c r="U418" s="38">
        <f t="shared" si="114"/>
        <v>-4.7065723323113096E-3</v>
      </c>
      <c r="V418" s="11">
        <f t="shared" si="117"/>
        <v>-4.7373185681359731E-3</v>
      </c>
      <c r="W418" s="28"/>
      <c r="Y418" s="28"/>
      <c r="AJ418" s="28"/>
      <c r="AK418" s="36">
        <v>44556</v>
      </c>
      <c r="AL418" s="38">
        <f t="shared" si="119"/>
        <v>1.952547030226159E-2</v>
      </c>
      <c r="AM418" s="38">
        <f t="shared" si="119"/>
        <v>1.3348218816604529E-3</v>
      </c>
      <c r="AN418" s="38">
        <f t="shared" si="119"/>
        <v>-6.434782527983296E-3</v>
      </c>
      <c r="AO418" s="38">
        <f t="shared" si="119"/>
        <v>-4.2166952544310243E-3</v>
      </c>
      <c r="AP418" s="38">
        <f t="shared" si="119"/>
        <v>-5.3129482819274428E-3</v>
      </c>
      <c r="AQ418" s="38">
        <f t="shared" si="119"/>
        <v>-6.1415922781042909E-3</v>
      </c>
      <c r="AR418" s="38">
        <f t="shared" si="119"/>
        <v>-5.5709934047056819E-3</v>
      </c>
      <c r="AS418" s="38">
        <f t="shared" si="119"/>
        <v>-3.3231041589370509E-3</v>
      </c>
      <c r="AT418" s="38">
        <f t="shared" si="119"/>
        <v>-3.6360603661989011E-3</v>
      </c>
      <c r="AU418" s="38">
        <f t="shared" si="119"/>
        <v>1.7301333780262017E-2</v>
      </c>
      <c r="AV418" s="38">
        <f t="shared" si="119"/>
        <v>-4.1305392551420489E-3</v>
      </c>
    </row>
    <row r="419" spans="1:48" x14ac:dyDescent="0.35">
      <c r="A419" s="2">
        <v>42372</v>
      </c>
      <c r="B419" s="1">
        <v>-6.7975830815710792E-3</v>
      </c>
      <c r="C419" s="1">
        <v>-3.0105374145449342E-3</v>
      </c>
      <c r="D419" s="1">
        <v>-4.6998587085167459E-4</v>
      </c>
      <c r="E419" s="1">
        <v>9.6257862385518145E-4</v>
      </c>
      <c r="F419" s="1">
        <v>-2.8990588840253049E-4</v>
      </c>
      <c r="G419" s="1">
        <v>-2.2113815751331201E-3</v>
      </c>
      <c r="H419" s="1">
        <v>-2.180633163785473E-3</v>
      </c>
      <c r="I419" s="1">
        <v>5.244691444510341E-4</v>
      </c>
      <c r="J419" s="16">
        <f>HLOOKUP($J$2,'Weekly Returns (strats)'!$D$1:$F$751,'Weekly Returns (strats)'!$A418,FALSE)</f>
        <v>5.8715721457769383E-5</v>
      </c>
      <c r="K419" s="1">
        <f>SUMPRODUCT(B419:J419,'Weekly Analysis'!$C$47:$K$47)</f>
        <v>-7.1920492260754212E-3</v>
      </c>
      <c r="L419" s="1">
        <f t="array" ref="L419">SUMPRODUCT(C419:J419,'Weekly Analysis'!$D$48:$K$48)</f>
        <v>-7.3257998265092072E-4</v>
      </c>
      <c r="N419" s="16">
        <f t="shared" si="110"/>
        <v>1.4450314424433459</v>
      </c>
      <c r="O419" s="11">
        <f>(N418-MAX(N$3:$N418))/MAX(N$3:$N418)</f>
        <v>-7.2407817921636433E-2</v>
      </c>
      <c r="P419" s="11">
        <f t="shared" si="113"/>
        <v>-1.9518099021268664E-2</v>
      </c>
      <c r="Q419" s="11">
        <f t="shared" si="116"/>
        <v>3.0823394138015381E-2</v>
      </c>
      <c r="S419" s="1">
        <f t="shared" si="111"/>
        <v>1.3438583024609503</v>
      </c>
      <c r="T419" s="11">
        <f>(S418-MAX($S$3:$S418))/MAX(S$3:$S418)</f>
        <v>-1.3913586785858896E-2</v>
      </c>
      <c r="U419" s="38">
        <f t="shared" si="114"/>
        <v>-2.8413192092444639E-3</v>
      </c>
      <c r="V419" s="11">
        <f t="shared" si="117"/>
        <v>-5.7110616255907631E-3</v>
      </c>
      <c r="W419" s="28"/>
      <c r="Y419" s="28"/>
      <c r="AJ419" s="28"/>
      <c r="AK419" s="36">
        <v>44577</v>
      </c>
      <c r="AL419" s="38">
        <f t="shared" si="119"/>
        <v>1.7487536867382141E-3</v>
      </c>
      <c r="AM419" s="38">
        <f t="shared" si="119"/>
        <v>-4.8769717797171319E-3</v>
      </c>
      <c r="AN419" s="38">
        <f t="shared" si="119"/>
        <v>-2.7035409767797169E-3</v>
      </c>
      <c r="AO419" s="38">
        <f t="shared" si="119"/>
        <v>-7.1586231581433069E-5</v>
      </c>
      <c r="AP419" s="38">
        <f t="shared" si="119"/>
        <v>2.0836884912229198E-2</v>
      </c>
      <c r="AQ419" s="38">
        <f t="shared" si="119"/>
        <v>-8.1515832185963255E-5</v>
      </c>
      <c r="AR419" s="38">
        <f t="shared" si="119"/>
        <v>3.1142025593560159E-3</v>
      </c>
      <c r="AS419" s="38">
        <f t="shared" si="119"/>
        <v>-5.5670758358258073E-3</v>
      </c>
      <c r="AT419" s="38">
        <f t="shared" si="119"/>
        <v>-4.4039843232968062E-4</v>
      </c>
      <c r="AU419" s="38">
        <f t="shared" si="119"/>
        <v>2.3194198740934743E-3</v>
      </c>
      <c r="AV419" s="38">
        <f t="shared" si="119"/>
        <v>1.0598086336597683E-3</v>
      </c>
    </row>
    <row r="420" spans="1:48" x14ac:dyDescent="0.35">
      <c r="A420" s="2">
        <v>42379</v>
      </c>
      <c r="B420" s="1">
        <v>-6.1379684953829387E-2</v>
      </c>
      <c r="C420" s="1">
        <v>-1.742628350251185E-3</v>
      </c>
      <c r="D420" s="1">
        <v>7.7281240308920704E-3</v>
      </c>
      <c r="E420" s="1">
        <v>1.6441425964834892E-2</v>
      </c>
      <c r="F420" s="1">
        <v>-4.0310592178400047E-3</v>
      </c>
      <c r="G420" s="1">
        <v>6.5658410253004451E-3</v>
      </c>
      <c r="H420" s="1">
        <v>-1.1016716697984321E-2</v>
      </c>
      <c r="I420" s="1">
        <v>-2.665775312421292E-3</v>
      </c>
      <c r="J420" s="16">
        <f>HLOOKUP($J$2,'Weekly Returns (strats)'!$D$1:$F$751,'Weekly Returns (strats)'!$A419,FALSE)</f>
        <v>5.1368828147468903E-4</v>
      </c>
      <c r="K420" s="1">
        <f>SUMPRODUCT(B420:J420,'Weekly Analysis'!$C$47:$K$47)</f>
        <v>-5.9708098483484823E-2</v>
      </c>
      <c r="L420" s="1">
        <f t="array" ref="L420">SUMPRODUCT(C420:J420,'Weekly Analysis'!$D$48:$K$48)</f>
        <v>3.1043748734970299E-3</v>
      </c>
      <c r="N420" s="16">
        <f t="shared" si="110"/>
        <v>1.3587513627662064</v>
      </c>
      <c r="O420" s="11">
        <f>(N419-MAX(N$3:$N419))/MAX(N$3:$N419)</f>
        <v>-7.9079106556866674E-2</v>
      </c>
      <c r="P420" s="11">
        <f t="shared" si="113"/>
        <v>-4.7100130535221441E-2</v>
      </c>
      <c r="Q420" s="11">
        <f t="shared" si="116"/>
        <v>-7.0883210607447178E-2</v>
      </c>
      <c r="S420" s="1">
        <f t="shared" si="111"/>
        <v>1.3480301424086505</v>
      </c>
      <c r="T420" s="11">
        <f>(S419-MAX($S$3:$S419))/MAX(S$3:$S419)</f>
        <v>-1.4635973953343605E-2</v>
      </c>
      <c r="U420" s="38">
        <f t="shared" si="114"/>
        <v>-3.869302079315462E-3</v>
      </c>
      <c r="V420" s="11">
        <f t="shared" si="117"/>
        <v>-4.0335405587410555E-4</v>
      </c>
      <c r="W420" s="28"/>
      <c r="Y420" s="28"/>
      <c r="AJ420" s="28"/>
      <c r="AK420" s="36">
        <v>44598</v>
      </c>
      <c r="AL420" s="38">
        <f t="shared" si="119"/>
        <v>1.9471411677346669E-2</v>
      </c>
      <c r="AM420" s="38">
        <f t="shared" si="119"/>
        <v>2.205460720743346E-4</v>
      </c>
      <c r="AN420" s="38">
        <f t="shared" si="119"/>
        <v>-2.5576746073324386E-2</v>
      </c>
      <c r="AO420" s="38">
        <f t="shared" si="119"/>
        <v>-4.899074357585298E-3</v>
      </c>
      <c r="AP420" s="38">
        <f t="shared" si="119"/>
        <v>5.9272799493005016E-3</v>
      </c>
      <c r="AQ420" s="38">
        <f t="shared" si="119"/>
        <v>3.193091311525964E-2</v>
      </c>
      <c r="AR420" s="38">
        <f t="shared" si="119"/>
        <v>-7.7088684360127058E-3</v>
      </c>
      <c r="AS420" s="38">
        <f t="shared" si="119"/>
        <v>3.8381069223653041E-4</v>
      </c>
      <c r="AT420" s="38">
        <f t="shared" si="119"/>
        <v>5.3096934860499267E-3</v>
      </c>
      <c r="AU420" s="38">
        <f t="shared" si="119"/>
        <v>1.9649886486089129E-2</v>
      </c>
      <c r="AV420" s="38">
        <f t="shared" si="119"/>
        <v>3.314532162360016E-4</v>
      </c>
    </row>
    <row r="421" spans="1:48" x14ac:dyDescent="0.35">
      <c r="A421" s="2">
        <v>42386</v>
      </c>
      <c r="B421" s="1">
        <v>-2.7314814814814788E-2</v>
      </c>
      <c r="C421" s="1">
        <v>-5.0868921383712129E-3</v>
      </c>
      <c r="D421" s="1">
        <v>1.178525455834833E-2</v>
      </c>
      <c r="E421" s="1">
        <v>5.5596533805246651E-3</v>
      </c>
      <c r="F421" s="1">
        <v>-5.0583533562516322E-3</v>
      </c>
      <c r="G421" s="1">
        <v>2.3337703998747021E-3</v>
      </c>
      <c r="H421" s="1">
        <v>2.10411582422112E-2</v>
      </c>
      <c r="I421" s="1">
        <v>3.1663631605509672E-3</v>
      </c>
      <c r="J421" s="16">
        <f>HLOOKUP($J$2,'Weekly Returns (strats)'!$D$1:$F$751,'Weekly Returns (strats)'!$A420,FALSE)</f>
        <v>1.8838077583627211E-5</v>
      </c>
      <c r="K421" s="1">
        <f>SUMPRODUCT(B421:J421,'Weekly Analysis'!$C$47:$K$47)</f>
        <v>-2.5705905719152673E-2</v>
      </c>
      <c r="L421" s="1">
        <f t="array" ref="L421">SUMPRODUCT(C421:J421,'Weekly Analysis'!$D$48:$K$48)</f>
        <v>2.9879740348010739E-3</v>
      </c>
      <c r="N421" s="16">
        <f t="shared" si="110"/>
        <v>1.3238234283391681</v>
      </c>
      <c r="O421" s="11">
        <f>(N420-MAX(N$3:$N420))/MAX(N$3:$N420)</f>
        <v>-0.13406554195806814</v>
      </c>
      <c r="P421" s="11">
        <f t="shared" si="113"/>
        <v>-6.9953630435120595E-2</v>
      </c>
      <c r="Q421" s="11">
        <f t="shared" si="116"/>
        <v>-9.983452815045768E-2</v>
      </c>
      <c r="S421" s="1">
        <f t="shared" si="111"/>
        <v>1.3520580214722968</v>
      </c>
      <c r="T421" s="11">
        <f>(S420-MAX($S$3:$S420))/MAX(S$3:$S420)</f>
        <v>-1.1577034629636449E-2</v>
      </c>
      <c r="U421" s="38">
        <f t="shared" si="114"/>
        <v>2.2898734867435877E-3</v>
      </c>
      <c r="V421" s="11">
        <f t="shared" si="117"/>
        <v>3.3143427016326665E-3</v>
      </c>
      <c r="W421" s="28"/>
      <c r="Y421" s="28"/>
      <c r="AJ421" s="28"/>
      <c r="AK421" s="36">
        <v>44640</v>
      </c>
      <c r="AL421" s="38">
        <f t="shared" si="119"/>
        <v>5.7607047019017532E-2</v>
      </c>
      <c r="AM421" s="38">
        <f t="shared" si="119"/>
        <v>3.7198143117083142E-3</v>
      </c>
      <c r="AN421" s="38">
        <f t="shared" si="119"/>
        <v>-1.0565473313972396E-2</v>
      </c>
      <c r="AO421" s="38">
        <f t="shared" si="119"/>
        <v>-2.0144033868666918E-2</v>
      </c>
      <c r="AP421" s="38">
        <f t="shared" si="119"/>
        <v>-2.5587493435962821E-2</v>
      </c>
      <c r="AQ421" s="38">
        <f t="shared" si="119"/>
        <v>6.5403364349059245E-4</v>
      </c>
      <c r="AR421" s="38">
        <f t="shared" si="119"/>
        <v>-1.673517423820459E-2</v>
      </c>
      <c r="AS421" s="38">
        <f t="shared" si="119"/>
        <v>1.4326251994339009E-3</v>
      </c>
      <c r="AT421" s="38">
        <f t="shared" si="119"/>
        <v>-3.4750202354775221E-3</v>
      </c>
      <c r="AU421" s="38">
        <f t="shared" si="119"/>
        <v>5.3064493213651968E-2</v>
      </c>
      <c r="AV421" s="38">
        <f t="shared" si="119"/>
        <v>-8.4361713528217624E-3</v>
      </c>
    </row>
    <row r="422" spans="1:48" x14ac:dyDescent="0.35">
      <c r="A422" s="2">
        <v>42393</v>
      </c>
      <c r="B422" s="1">
        <v>9.6977629700143453E-3</v>
      </c>
      <c r="C422" s="1">
        <v>-7.1434037219416657E-3</v>
      </c>
      <c r="D422" s="1">
        <v>-1.28165670095482E-2</v>
      </c>
      <c r="E422" s="1">
        <v>-1.4811342824327939E-4</v>
      </c>
      <c r="F422" s="1">
        <v>8.4350689159163553E-3</v>
      </c>
      <c r="G422" s="1">
        <v>2.106198476297116E-3</v>
      </c>
      <c r="H422" s="1">
        <v>-1.000865682175389E-3</v>
      </c>
      <c r="I422" s="1">
        <v>-2.9742882219836449E-3</v>
      </c>
      <c r="J422" s="16">
        <f>HLOOKUP($J$2,'Weekly Returns (strats)'!$D$1:$F$751,'Weekly Returns (strats)'!$A421,FALSE)</f>
        <v>5.1751656503067336E-3</v>
      </c>
      <c r="K422" s="1">
        <f>SUMPRODUCT(B422:J422,'Weekly Analysis'!$C$47:$K$47)</f>
        <v>8.6663875594542809E-3</v>
      </c>
      <c r="L422" s="1">
        <f t="array" ref="L422">SUMPRODUCT(C422:J422,'Weekly Analysis'!$D$48:$K$48)</f>
        <v>-1.9154114767544071E-3</v>
      </c>
      <c r="N422" s="16">
        <f t="shared" si="110"/>
        <v>1.3352961952294409</v>
      </c>
      <c r="O422" s="11">
        <f>(N421-MAX(N$3:$N421))/MAX(N$3:$N421)</f>
        <v>-0.1563251714954596</v>
      </c>
      <c r="P422" s="11">
        <f t="shared" si="113"/>
        <v>-8.2585582345254149E-2</v>
      </c>
      <c r="Q422" s="11">
        <f t="shared" si="116"/>
        <v>-0.10359028003519144</v>
      </c>
      <c r="S422" s="1">
        <f t="shared" si="111"/>
        <v>1.3494682740207309</v>
      </c>
      <c r="T422" s="11">
        <f>(S421-MAX($S$3:$S421))/MAX(S$3:$S421)</f>
        <v>-8.6236524737086616E-3</v>
      </c>
      <c r="U422" s="38">
        <f t="shared" si="114"/>
        <v>3.4388879441735742E-3</v>
      </c>
      <c r="V422" s="11">
        <f t="shared" si="117"/>
        <v>1.4690222181406032E-3</v>
      </c>
      <c r="W422" s="28"/>
      <c r="Y422" s="28"/>
      <c r="AJ422" s="28"/>
      <c r="AK422" s="36">
        <v>44647</v>
      </c>
      <c r="AL422" s="38">
        <f t="shared" si="119"/>
        <v>1.1886703990733331E-2</v>
      </c>
      <c r="AM422" s="38">
        <f t="shared" si="119"/>
        <v>-1.7684820180613461E-3</v>
      </c>
      <c r="AN422" s="38">
        <f t="shared" si="119"/>
        <v>-2.0394807152332994E-3</v>
      </c>
      <c r="AO422" s="38">
        <f t="shared" si="119"/>
        <v>-4.919399340166497E-3</v>
      </c>
      <c r="AP422" s="38">
        <f t="shared" si="119"/>
        <v>2.2496499349650222E-2</v>
      </c>
      <c r="AQ422" s="38">
        <f t="shared" si="119"/>
        <v>8.4533063757108451E-4</v>
      </c>
      <c r="AR422" s="38">
        <f t="shared" si="119"/>
        <v>-7.7061452722064772E-3</v>
      </c>
      <c r="AS422" s="38">
        <f t="shared" si="119"/>
        <v>9.7205811912699487E-4</v>
      </c>
      <c r="AT422" s="38">
        <f t="shared" si="119"/>
        <v>-1.8837140557346199E-3</v>
      </c>
      <c r="AU422" s="38">
        <f t="shared" si="119"/>
        <v>1.2825801106745634E-2</v>
      </c>
      <c r="AV422" s="38">
        <f t="shared" si="119"/>
        <v>1.7440375011657002E-3</v>
      </c>
    </row>
    <row r="423" spans="1:48" x14ac:dyDescent="0.35">
      <c r="A423" s="2">
        <v>42400</v>
      </c>
      <c r="B423" s="1">
        <v>1.9327087384361619E-2</v>
      </c>
      <c r="C423" s="1">
        <v>-1.798699769110734E-3</v>
      </c>
      <c r="D423" s="1">
        <v>-4.9966095111650946E-3</v>
      </c>
      <c r="E423" s="1">
        <v>-3.9318974736716186E-3</v>
      </c>
      <c r="F423" s="1">
        <v>3.6034543169541581E-3</v>
      </c>
      <c r="G423" s="1">
        <v>5.4186302359569014E-3</v>
      </c>
      <c r="H423" s="1">
        <v>1.018576813194416E-2</v>
      </c>
      <c r="I423" s="1">
        <v>1.3391003951588321E-3</v>
      </c>
      <c r="J423" s="16">
        <f>HLOOKUP($J$2,'Weekly Returns (strats)'!$D$1:$F$751,'Weekly Returns (strats)'!$A422,FALSE)</f>
        <v>3.9573780881063669E-4</v>
      </c>
      <c r="K423" s="1">
        <f>SUMPRODUCT(B423:J423,'Weekly Analysis'!$C$47:$K$47)</f>
        <v>1.941394405772489E-2</v>
      </c>
      <c r="L423" s="1">
        <f t="array" ref="L423">SUMPRODUCT(C423:J423,'Weekly Analysis'!$D$48:$K$48)</f>
        <v>1.6130525053178966E-4</v>
      </c>
      <c r="N423" s="16">
        <f t="shared" si="110"/>
        <v>1.361219560864118</v>
      </c>
      <c r="O423" s="11">
        <f>(N422-MAX(N$3:$N422))/MAX(N$3:$N422)</f>
        <v>-0.1490135584574831</v>
      </c>
      <c r="P423" s="11">
        <f>N423/N419-1</f>
        <v>-5.8000040080452342E-2</v>
      </c>
      <c r="Q423" s="11">
        <f t="shared" si="116"/>
        <v>-8.4161422506121797E-2</v>
      </c>
      <c r="S423" s="1">
        <f t="shared" si="111"/>
        <v>1.3496859503387566</v>
      </c>
      <c r="T423" s="11">
        <f>(S422-MAX($S$3:$S422))/MAX(S$3:$S422)</f>
        <v>-1.0522546107543411E-2</v>
      </c>
      <c r="U423" s="38">
        <f t="shared" si="114"/>
        <v>4.3365047245935706E-3</v>
      </c>
      <c r="V423" s="11">
        <f t="shared" si="117"/>
        <v>9.36918167912415E-4</v>
      </c>
      <c r="W423" s="28"/>
      <c r="Y423" s="28"/>
      <c r="AJ423" s="28"/>
      <c r="AK423" s="36">
        <v>44654</v>
      </c>
      <c r="AL423" s="38">
        <f t="shared" si="119"/>
        <v>5.0967566094304306E-3</v>
      </c>
      <c r="AM423" s="38">
        <f t="shared" si="119"/>
        <v>-1.92840260351268E-5</v>
      </c>
      <c r="AN423" s="38">
        <f t="shared" si="119"/>
        <v>-6.6305348711709344E-4</v>
      </c>
      <c r="AO423" s="38">
        <f t="shared" si="119"/>
        <v>-1.2978738466618009E-4</v>
      </c>
      <c r="AP423" s="38">
        <f t="shared" si="119"/>
        <v>2.223099690510363E-2</v>
      </c>
      <c r="AQ423" s="38">
        <f t="shared" si="119"/>
        <v>1.219034350646409E-3</v>
      </c>
      <c r="AR423" s="38">
        <f t="shared" si="119"/>
        <v>-1.8450824833315951E-4</v>
      </c>
      <c r="AS423" s="38">
        <f t="shared" si="119"/>
        <v>-1.3714441733895021E-3</v>
      </c>
      <c r="AT423" s="38">
        <f t="shared" si="119"/>
        <v>1.801931253933464E-3</v>
      </c>
      <c r="AU423" s="38">
        <f t="shared" si="119"/>
        <v>6.7856441000186084E-3</v>
      </c>
      <c r="AV423" s="38">
        <f t="shared" si="119"/>
        <v>3.1365053396637576E-3</v>
      </c>
    </row>
    <row r="424" spans="1:48" x14ac:dyDescent="0.35">
      <c r="A424" s="2">
        <v>42407</v>
      </c>
      <c r="B424" s="1">
        <v>-2.2140008092953471E-2</v>
      </c>
      <c r="C424" s="1">
        <v>7.1881891853076141E-4</v>
      </c>
      <c r="D424" s="1">
        <v>2.3602242793966379E-3</v>
      </c>
      <c r="E424" s="1">
        <v>7.5175033098879851E-3</v>
      </c>
      <c r="F424" s="1">
        <v>5.8740509638045228E-3</v>
      </c>
      <c r="G424" s="1">
        <v>1.154643889533102E-2</v>
      </c>
      <c r="H424" s="1">
        <v>-6.1002759588735245E-4</v>
      </c>
      <c r="I424" s="1">
        <v>-4.4350851304897349E-4</v>
      </c>
      <c r="J424" s="16">
        <f>HLOOKUP($J$2,'Weekly Returns (strats)'!$D$1:$F$751,'Weekly Returns (strats)'!$A423,FALSE)</f>
        <v>3.9510996201204129E-3</v>
      </c>
      <c r="K424" s="1">
        <f>SUMPRODUCT(B424:J424,'Weekly Analysis'!$C$47:$K$47)</f>
        <v>-1.9833344490273512E-2</v>
      </c>
      <c r="L424" s="1">
        <f t="array" ref="L424">SUMPRODUCT(C424:J424,'Weekly Analysis'!$D$48:$K$48)</f>
        <v>4.2838038335484968E-3</v>
      </c>
      <c r="N424" s="16">
        <f t="shared" si="110"/>
        <v>1.3342220243866012</v>
      </c>
      <c r="O424" s="11">
        <f>(N423-MAX(N$3:$N423))/MAX(N$3:$N423)</f>
        <v>-0.13249255528749437</v>
      </c>
      <c r="P424" s="11">
        <f t="shared" si="113"/>
        <v>-1.8052852826338506E-2</v>
      </c>
      <c r="Q424" s="11">
        <f t="shared" si="116"/>
        <v>-0.10231321581843089</v>
      </c>
      <c r="S424" s="1">
        <f t="shared" si="111"/>
        <v>1.3554677401869042</v>
      </c>
      <c r="T424" s="11">
        <f>(S423-MAX($S$3:$S423))/MAX(S$3:$S423)</f>
        <v>-1.0362938198947656E-2</v>
      </c>
      <c r="U424" s="38">
        <f t="shared" si="114"/>
        <v>5.5173823969278946E-3</v>
      </c>
      <c r="V424" s="11">
        <f t="shared" si="117"/>
        <v>5.6456083507474553E-3</v>
      </c>
      <c r="W424" s="28"/>
      <c r="Y424" s="28"/>
      <c r="AJ424" s="28"/>
      <c r="AK424" s="36">
        <v>44710</v>
      </c>
      <c r="AL424" s="38">
        <f t="shared" si="119"/>
        <v>5.0368626479152523E-2</v>
      </c>
      <c r="AM424" s="38">
        <f t="shared" si="119"/>
        <v>2.0672368111085641E-2</v>
      </c>
      <c r="AN424" s="38">
        <f t="shared" si="119"/>
        <v>-7.4219437278064126E-3</v>
      </c>
      <c r="AO424" s="38">
        <f t="shared" si="119"/>
        <v>-2.3962321008046961E-2</v>
      </c>
      <c r="AP424" s="38">
        <f t="shared" si="119"/>
        <v>-1.0334975560922249E-2</v>
      </c>
      <c r="AQ424" s="38">
        <f t="shared" si="119"/>
        <v>-3.2647061337162109E-3</v>
      </c>
      <c r="AR424" s="38">
        <f t="shared" si="119"/>
        <v>1.3531776719901689E-3</v>
      </c>
      <c r="AS424" s="38">
        <f t="shared" si="119"/>
        <v>2.2517873800178998E-3</v>
      </c>
      <c r="AT424" s="38">
        <f t="shared" si="119"/>
        <v>-2.5847253301503059E-3</v>
      </c>
      <c r="AU424" s="38">
        <f t="shared" si="119"/>
        <v>4.8455599931581939E-2</v>
      </c>
      <c r="AV424" s="38">
        <f t="shared" si="119"/>
        <v>-3.5527635883453577E-3</v>
      </c>
    </row>
    <row r="425" spans="1:48" x14ac:dyDescent="0.35">
      <c r="A425" s="2">
        <v>42414</v>
      </c>
      <c r="B425" s="1">
        <v>-2.5419720974225509E-2</v>
      </c>
      <c r="C425" s="1">
        <v>1.494743133472798E-2</v>
      </c>
      <c r="D425" s="1">
        <v>3.1013754001081311E-3</v>
      </c>
      <c r="E425" s="1">
        <v>3.2208343813637801E-3</v>
      </c>
      <c r="F425" s="1">
        <v>1.0987175523547849E-2</v>
      </c>
      <c r="G425" s="1">
        <v>1.2351060738158279E-3</v>
      </c>
      <c r="H425" s="1">
        <v>-5.8271171124690824E-4</v>
      </c>
      <c r="I425" s="1">
        <v>-1.732405798669179E-3</v>
      </c>
      <c r="J425" s="16">
        <f>HLOOKUP($J$2,'Weekly Returns (strats)'!$D$1:$F$751,'Weekly Returns (strats)'!$A424,FALSE)</f>
        <v>6.0912213801711523E-3</v>
      </c>
      <c r="K425" s="1">
        <f>SUMPRODUCT(B425:J425,'Weekly Analysis'!$C$47:$K$47)</f>
        <v>-2.2693967625979722E-2</v>
      </c>
      <c r="L425" s="1">
        <f t="array" ref="L425">SUMPRODUCT(C425:J425,'Weekly Analysis'!$D$48:$K$48)</f>
        <v>5.062113361027896E-3</v>
      </c>
      <c r="N425" s="16">
        <f>+(K425+1)*N424</f>
        <v>1.3039432329593026</v>
      </c>
      <c r="O425" s="11">
        <f>(N424-MAX(N$3:$N424))/MAX(N$3:$N424)</f>
        <v>-0.14969812928635434</v>
      </c>
      <c r="P425" s="11">
        <f t="shared" si="113"/>
        <v>-1.5017256043584837E-2</v>
      </c>
      <c r="Q425" s="11">
        <f t="shared" si="116"/>
        <v>-9.6677325916053158E-2</v>
      </c>
      <c r="S425" s="1">
        <f t="shared" si="111"/>
        <v>1.3623292715449464</v>
      </c>
      <c r="T425" s="11">
        <f>(S424-MAX($S$3:$S424))/MAX(S$3:$S424)</f>
        <v>-6.1235271597827271E-3</v>
      </c>
      <c r="U425" s="38">
        <f t="shared" si="114"/>
        <v>7.5967524392666075E-3</v>
      </c>
      <c r="V425" s="11">
        <f t="shared" si="117"/>
        <v>9.1888631136511911E-3</v>
      </c>
      <c r="W425" s="28"/>
      <c r="Y425" s="28"/>
      <c r="AJ425" s="28"/>
      <c r="AL425" s="28"/>
    </row>
    <row r="426" spans="1:48" x14ac:dyDescent="0.35">
      <c r="A426" s="2">
        <v>42421</v>
      </c>
      <c r="B426" s="1">
        <v>3.6091228921509177E-2</v>
      </c>
      <c r="C426" s="1">
        <v>-1.0480952482922469E-2</v>
      </c>
      <c r="D426" s="1">
        <v>-9.6070522735601238E-3</v>
      </c>
      <c r="E426" s="1">
        <v>-6.7079121853449442E-3</v>
      </c>
      <c r="F426" s="1">
        <v>-1.2680638206685999E-2</v>
      </c>
      <c r="G426" s="1">
        <v>-3.5314321650580238E-3</v>
      </c>
      <c r="H426" s="1">
        <v>-8.1211638865732461E-3</v>
      </c>
      <c r="I426" s="1">
        <v>1.863412008874743E-3</v>
      </c>
      <c r="J426" s="16">
        <f>HLOOKUP($J$2,'Weekly Returns (strats)'!$D$1:$F$751,'Weekly Returns (strats)'!$A425,FALSE)</f>
        <v>-2.302367287733809E-3</v>
      </c>
      <c r="K426" s="1">
        <f>SUMPRODUCT(B426:J426,'Weekly Analysis'!$C$47:$K$47)</f>
        <v>3.2496781768540171E-2</v>
      </c>
      <c r="L426" s="1">
        <f t="array" ref="L426">SUMPRODUCT(C426:J426,'Weekly Analysis'!$D$48:$K$48)</f>
        <v>-6.6754018555138656E-3</v>
      </c>
      <c r="N426" s="16">
        <f t="shared" si="110"/>
        <v>1.3463171916393459</v>
      </c>
      <c r="O426" s="11">
        <f>(N425-MAX(N$3:$N425))/MAX(N$3:$N425)</f>
        <v>-0.16899485241263978</v>
      </c>
      <c r="P426" s="11">
        <f t="shared" si="113"/>
        <v>8.2535968044239461E-3</v>
      </c>
      <c r="Q426" s="11">
        <f t="shared" si="116"/>
        <v>-9.415259928738684E-2</v>
      </c>
      <c r="S426" s="1">
        <f t="shared" si="111"/>
        <v>1.3532351761978545</v>
      </c>
      <c r="T426" s="11">
        <f>(S425-MAX($S$3:$S425))/MAX(S$3:$S425)</f>
        <v>-1.0924117874071149E-3</v>
      </c>
      <c r="U426" s="38">
        <f t="shared" si="114"/>
        <v>2.7913973597171182E-3</v>
      </c>
      <c r="V426" s="11">
        <f t="shared" si="117"/>
        <v>2.3049562929751133E-3</v>
      </c>
      <c r="W426" s="28"/>
      <c r="Y426" s="28"/>
      <c r="AJ426" s="28"/>
      <c r="AL426" s="28"/>
    </row>
    <row r="427" spans="1:48" x14ac:dyDescent="0.35">
      <c r="A427" s="2">
        <v>42428</v>
      </c>
      <c r="B427" s="1">
        <v>9.9525788888237265E-3</v>
      </c>
      <c r="C427" s="1">
        <v>-7.2495836899522104E-4</v>
      </c>
      <c r="D427" s="1">
        <v>-3.5364844240674538E-3</v>
      </c>
      <c r="E427" s="1">
        <v>-4.8863063151143296E-3</v>
      </c>
      <c r="F427" s="1">
        <v>8.7023645465334701E-3</v>
      </c>
      <c r="G427" s="1">
        <v>-2.6053677047683799E-3</v>
      </c>
      <c r="H427" s="1">
        <v>4.5324757601419297E-3</v>
      </c>
      <c r="I427" s="1">
        <v>-1.46698586265448E-3</v>
      </c>
      <c r="J427" s="16">
        <f>HLOOKUP($J$2,'Weekly Returns (strats)'!$D$1:$F$751,'Weekly Returns (strats)'!$A426,FALSE)</f>
        <v>-4.2501718444553083E-3</v>
      </c>
      <c r="K427" s="1">
        <f>SUMPRODUCT(B427:J427,'Weekly Analysis'!$C$47:$K$47)</f>
        <v>9.4607461028794609E-3</v>
      </c>
      <c r="L427" s="1">
        <f t="array" ref="L427">SUMPRODUCT(C427:J427,'Weekly Analysis'!$D$48:$K$48)</f>
        <v>-9.1340374532506113E-4</v>
      </c>
      <c r="N427" s="16">
        <f t="shared" si="110"/>
        <v>1.3590543567633875</v>
      </c>
      <c r="O427" s="11">
        <f>(N426-MAX(N$3:$N426))/MAX(N$3:$N426)</f>
        <v>-0.14198985948295972</v>
      </c>
      <c r="P427" s="11">
        <f t="shared" si="113"/>
        <v>-1.5906354588057781E-3</v>
      </c>
      <c r="Q427" s="11">
        <f t="shared" si="116"/>
        <v>-8.316239328706565E-2</v>
      </c>
      <c r="S427" s="1">
        <f t="shared" si="111"/>
        <v>1.3519991261196096</v>
      </c>
      <c r="T427" s="11">
        <f>(S426-MAX($S$3:$S426))/MAX(S$3:$S426)</f>
        <v>-7.7605213552482989E-3</v>
      </c>
      <c r="U427" s="38">
        <f t="shared" si="114"/>
        <v>1.7138622360797218E-3</v>
      </c>
      <c r="V427" s="11">
        <f t="shared" si="117"/>
        <v>5.8916635283057239E-4</v>
      </c>
      <c r="W427" s="28"/>
      <c r="Y427" s="28"/>
      <c r="AJ427" s="28"/>
      <c r="AL427" s="28"/>
    </row>
    <row r="428" spans="1:48" x14ac:dyDescent="0.35">
      <c r="A428" s="2">
        <v>42435</v>
      </c>
      <c r="B428" s="1">
        <v>3.8316619326415953E-2</v>
      </c>
      <c r="C428" s="1">
        <v>-1.4368920685073889E-3</v>
      </c>
      <c r="D428" s="1">
        <v>-1.367318813907614E-3</v>
      </c>
      <c r="E428" s="1">
        <v>-8.2142307484840416E-3</v>
      </c>
      <c r="F428" s="1">
        <v>-1.59970617530634E-2</v>
      </c>
      <c r="G428" s="1">
        <v>1.216850951981652E-4</v>
      </c>
      <c r="H428" s="1">
        <v>-2.161854050521939E-3</v>
      </c>
      <c r="I428" s="1">
        <v>2.8013510583171359E-3</v>
      </c>
      <c r="J428" s="16">
        <f>HLOOKUP($J$2,'Weekly Returns (strats)'!$D$1:$F$751,'Weekly Returns (strats)'!$A427,FALSE)</f>
        <v>-2.5199199870195028E-3</v>
      </c>
      <c r="K428" s="1">
        <f>SUMPRODUCT(B428:J428,'Weekly Analysis'!$C$47:$K$47)</f>
        <v>3.6298563907949478E-2</v>
      </c>
      <c r="L428" s="1">
        <f t="array" ref="L428">SUMPRODUCT(C428:J428,'Weekly Analysis'!$D$48:$K$48)</f>
        <v>-3.7478172057234687E-3</v>
      </c>
      <c r="N428" s="16">
        <f t="shared" si="110"/>
        <v>1.4083860781867403</v>
      </c>
      <c r="O428" s="11">
        <f>(N427-MAX(N$3:$N427))/MAX(N$3:$N427)</f>
        <v>-0.13387244338983209</v>
      </c>
      <c r="P428" s="11">
        <f t="shared" si="113"/>
        <v>5.5585991270257651E-2</v>
      </c>
      <c r="Q428" s="11">
        <f t="shared" si="116"/>
        <v>-4.4382690443322326E-2</v>
      </c>
      <c r="S428" s="1">
        <f t="shared" si="111"/>
        <v>1.3469320805326155</v>
      </c>
      <c r="T428" s="11">
        <f>(S427-MAX($S$3:$S427))/MAX(S$3:$S427)</f>
        <v>-8.6668366113019178E-3</v>
      </c>
      <c r="U428" s="38">
        <f t="shared" si="114"/>
        <v>-6.2972060501503835E-3</v>
      </c>
      <c r="V428" s="11">
        <f t="shared" si="117"/>
        <v>-5.6053969449032515E-4</v>
      </c>
      <c r="W428" s="28"/>
      <c r="Y428" s="28"/>
      <c r="AJ428" s="28"/>
      <c r="AL428" s="28"/>
    </row>
    <row r="429" spans="1:48" x14ac:dyDescent="0.35">
      <c r="A429" s="2">
        <v>42442</v>
      </c>
      <c r="B429" s="1">
        <v>1.1891469405984839E-2</v>
      </c>
      <c r="C429" s="1">
        <v>3.7432470825011781E-3</v>
      </c>
      <c r="D429" s="1">
        <v>-8.2001729524305844E-4</v>
      </c>
      <c r="E429" s="1">
        <v>-4.049507337842595E-3</v>
      </c>
      <c r="F429" s="1">
        <v>1.8336940803872511E-4</v>
      </c>
      <c r="G429" s="1">
        <v>2.433405794752819E-4</v>
      </c>
      <c r="H429" s="1">
        <v>2.1089069972002331E-4</v>
      </c>
      <c r="I429" s="1">
        <v>2.3127798910633772E-3</v>
      </c>
      <c r="J429" s="16">
        <f>HLOOKUP($J$2,'Weekly Returns (strats)'!$D$1:$F$751,'Weekly Returns (strats)'!$A428,FALSE)</f>
        <v>-2.1266762295482078E-3</v>
      </c>
      <c r="K429" s="1">
        <f>SUMPRODUCT(B429:J429,'Weekly Analysis'!$C$47:$K$47)</f>
        <v>1.1922053449395459E-2</v>
      </c>
      <c r="L429" s="1">
        <f t="array" ref="L429">SUMPRODUCT(C429:J429,'Weekly Analysis'!$D$48:$K$48)</f>
        <v>5.6798937762578006E-5</v>
      </c>
      <c r="N429" s="16">
        <f t="shared" si="110"/>
        <v>1.4251769322882673</v>
      </c>
      <c r="O429" s="11">
        <f>(N428-MAX(N$3:$N428))/MAX(N$3:$N428)</f>
        <v>-0.10243325692378187</v>
      </c>
      <c r="P429" s="11">
        <f t="shared" si="113"/>
        <v>9.2974675786939409E-2</v>
      </c>
      <c r="Q429" s="11">
        <f t="shared" si="116"/>
        <v>-5.1551008057648673E-4</v>
      </c>
      <c r="S429" s="1">
        <f t="shared" si="111"/>
        <v>1.3470085848440283</v>
      </c>
      <c r="T429" s="11">
        <f>(S428-MAX($S$3:$S428))/MAX(S$3:$S428)</f>
        <v>-1.2382172097654316E-2</v>
      </c>
      <c r="U429" s="38">
        <f t="shared" si="114"/>
        <v>-1.1245949874910788E-2</v>
      </c>
      <c r="V429" s="11">
        <f t="shared" si="117"/>
        <v>-4.6241849397201662E-3</v>
      </c>
      <c r="W429" s="28"/>
      <c r="Y429" s="28"/>
      <c r="AJ429" s="28"/>
      <c r="AL429" s="28"/>
    </row>
    <row r="430" spans="1:48" x14ac:dyDescent="0.35">
      <c r="A430" s="2">
        <v>42449</v>
      </c>
      <c r="B430" s="1">
        <v>1.428965517241387E-2</v>
      </c>
      <c r="C430" s="1">
        <v>-5.368142896960526E-3</v>
      </c>
      <c r="D430" s="1">
        <v>-5.5373979867662237E-4</v>
      </c>
      <c r="E430" s="1">
        <v>-2.0198120579992822E-3</v>
      </c>
      <c r="F430" s="1">
        <v>8.737094389113265E-3</v>
      </c>
      <c r="G430" s="1">
        <v>1.0136724135134669E-3</v>
      </c>
      <c r="H430" s="1">
        <v>-2.8587710133916029E-3</v>
      </c>
      <c r="I430" s="1">
        <v>3.1982237111625178E-3</v>
      </c>
      <c r="J430" s="16">
        <f>HLOOKUP($J$2,'Weekly Returns (strats)'!$D$1:$F$751,'Weekly Returns (strats)'!$A429,FALSE)</f>
        <v>-6.1064863122772817E-3</v>
      </c>
      <c r="K430" s="1">
        <f>SUMPRODUCT(B430:J430,'Weekly Analysis'!$C$47:$K$47)</f>
        <v>1.4374341703259802E-2</v>
      </c>
      <c r="L430" s="1">
        <f t="array" ref="L430">SUMPRODUCT(C430:J430,'Weekly Analysis'!$D$48:$K$48)</f>
        <v>1.5727498585673191E-4</v>
      </c>
      <c r="N430" s="16">
        <f t="shared" si="110"/>
        <v>1.4456629125005824</v>
      </c>
      <c r="O430" s="11">
        <f>(N429-MAX(N$3:$N429))/MAX(N$3:$N429)</f>
        <v>-9.1732418238427302E-2</v>
      </c>
      <c r="P430" s="11">
        <f t="shared" si="113"/>
        <v>7.3790724413366426E-2</v>
      </c>
      <c r="Q430" s="11">
        <f t="shared" si="116"/>
        <v>1.5644167192728098E-2</v>
      </c>
      <c r="S430" s="1">
        <f t="shared" si="111"/>
        <v>1.3472204356001585</v>
      </c>
      <c r="T430" s="11">
        <f>(S429-MAX($S$3:$S429))/MAX(S$3:$S429)</f>
        <v>-1.2326076454113911E-2</v>
      </c>
      <c r="U430" s="38">
        <f t="shared" si="114"/>
        <v>-4.4447119787378586E-3</v>
      </c>
      <c r="V430" s="11">
        <f t="shared" si="117"/>
        <v>-1.2962620597820607E-3</v>
      </c>
      <c r="W430" s="28"/>
      <c r="Y430" s="28"/>
      <c r="AJ430" s="28"/>
      <c r="AL430" s="28"/>
    </row>
    <row r="431" spans="1:48" x14ac:dyDescent="0.35">
      <c r="A431" s="2">
        <v>42456</v>
      </c>
      <c r="B431" s="1">
        <v>-1.4033942558746791E-2</v>
      </c>
      <c r="C431" s="1">
        <v>-4.5944451745827403E-4</v>
      </c>
      <c r="D431" s="1">
        <v>1.018117774326255E-4</v>
      </c>
      <c r="E431" s="1">
        <v>6.2578285498493535E-4</v>
      </c>
      <c r="F431" s="1">
        <v>-4.100146565383633E-3</v>
      </c>
      <c r="G431" s="1">
        <v>-1.9442801707727499E-3</v>
      </c>
      <c r="H431" s="1">
        <v>-1.2699743147693841E-3</v>
      </c>
      <c r="I431" s="1">
        <v>3.6598065492434721E-3</v>
      </c>
      <c r="J431" s="16">
        <f>HLOOKUP($J$2,'Weekly Returns (strats)'!$D$1:$F$751,'Weekly Returns (strats)'!$A430,FALSE)</f>
        <v>4.5931465208748362E-4</v>
      </c>
      <c r="K431" s="1">
        <f>SUMPRODUCT(B431:J431,'Weekly Analysis'!$C$47:$K$47)</f>
        <v>-1.420154666491941E-2</v>
      </c>
      <c r="L431" s="1">
        <f t="array" ref="L431">SUMPRODUCT(C431:J431,'Weekly Analysis'!$D$48:$K$48)</f>
        <v>-3.1126476860629597E-4</v>
      </c>
      <c r="N431" s="16">
        <f t="shared" si="110"/>
        <v>1.4251322631869621</v>
      </c>
      <c r="O431" s="11">
        <f>(N430-MAX(N$3:$N430))/MAX(N$3:$N430)</f>
        <v>-7.867666966019296E-2</v>
      </c>
      <c r="P431" s="11">
        <f t="shared" si="113"/>
        <v>4.8620502995141646E-2</v>
      </c>
      <c r="Q431" s="11">
        <f t="shared" si="116"/>
        <v>-2.0863767916298959E-2</v>
      </c>
      <c r="S431" s="1">
        <f t="shared" si="111"/>
        <v>1.3468010933430097</v>
      </c>
      <c r="T431" s="11">
        <f>(S430-MAX($S$3:$S430))/MAX(S$3:$S430)</f>
        <v>-1.2170740051757221E-2</v>
      </c>
      <c r="U431" s="38">
        <f t="shared" si="114"/>
        <v>-3.8447012843261241E-3</v>
      </c>
      <c r="V431" s="11">
        <f t="shared" si="117"/>
        <v>1.4556232281943693E-3</v>
      </c>
      <c r="W431" s="28"/>
      <c r="Y431" s="28"/>
      <c r="AJ431" s="28"/>
      <c r="AL431" s="28"/>
    </row>
    <row r="432" spans="1:48" x14ac:dyDescent="0.35">
      <c r="A432" s="2">
        <v>42463</v>
      </c>
      <c r="B432" s="1">
        <v>1.2468277612269761E-2</v>
      </c>
      <c r="C432" s="1">
        <v>-6.7198838581522544E-3</v>
      </c>
      <c r="D432" s="1">
        <v>-8.5021438523535942E-4</v>
      </c>
      <c r="E432" s="1">
        <v>-2.352535330961469E-3</v>
      </c>
      <c r="F432" s="1">
        <v>5.596309995082727E-3</v>
      </c>
      <c r="G432" s="1">
        <v>-2.1347575873180702E-3</v>
      </c>
      <c r="H432" s="1">
        <v>-7.5977454723485938E-4</v>
      </c>
      <c r="I432" s="1">
        <v>2.0811879484690099E-3</v>
      </c>
      <c r="J432" s="16">
        <f>HLOOKUP($J$2,'Weekly Returns (strats)'!$D$1:$F$751,'Weekly Returns (strats)'!$A431,FALSE)</f>
        <v>-8.9082862805137664E-3</v>
      </c>
      <c r="K432" s="1">
        <f>SUMPRODUCT(B432:J432,'Weekly Analysis'!$C$47:$K$47)</f>
        <v>1.1757775028309003E-2</v>
      </c>
      <c r="L432" s="1">
        <f t="array" ref="L432">SUMPRODUCT(C432:J432,'Weekly Analysis'!$D$48:$K$48)</f>
        <v>-1.3195047987842649E-3</v>
      </c>
      <c r="N432" s="16">
        <f t="shared" si="110"/>
        <v>1.4418886477230994</v>
      </c>
      <c r="O432" s="11">
        <f>(N431-MAX(N$3:$N431))/MAX(N$3:$N431)</f>
        <v>-9.1760885929492705E-2</v>
      </c>
      <c r="P432" s="11">
        <f t="shared" si="113"/>
        <v>2.3787915867141241E-2</v>
      </c>
      <c r="Q432" s="11">
        <f t="shared" si="116"/>
        <v>-2.174897118454755E-3</v>
      </c>
      <c r="S432" s="1">
        <f t="shared" si="111"/>
        <v>1.3450239828373356</v>
      </c>
      <c r="T432" s="11">
        <f>(S431-MAX($S$3:$S431))/MAX(S$3:$S431)</f>
        <v>-1.2478216497777564E-2</v>
      </c>
      <c r="U432" s="38">
        <f t="shared" si="114"/>
        <v>-1.416625027243712E-3</v>
      </c>
      <c r="V432" s="11">
        <f t="shared" si="117"/>
        <v>8.6741315974370181E-4</v>
      </c>
      <c r="W432" s="28"/>
      <c r="Y432" s="28"/>
      <c r="AJ432" s="28"/>
      <c r="AL432" s="28"/>
    </row>
    <row r="433" spans="1:38" x14ac:dyDescent="0.35">
      <c r="A433" s="2">
        <v>42470</v>
      </c>
      <c r="B433" s="1">
        <v>-4.9585876198778864E-3</v>
      </c>
      <c r="C433" s="1">
        <v>4.5116894767360796E-3</v>
      </c>
      <c r="D433" s="1">
        <v>-2.6258209900292823E-4</v>
      </c>
      <c r="E433" s="1">
        <v>1.1281891323622339E-3</v>
      </c>
      <c r="F433" s="1">
        <v>4.3396065591128864E-3</v>
      </c>
      <c r="G433" s="1">
        <v>3.2455912019262461E-3</v>
      </c>
      <c r="H433" s="1">
        <v>7.9789264717111674E-3</v>
      </c>
      <c r="I433" s="1">
        <v>-1.3620186077601959E-3</v>
      </c>
      <c r="J433" s="16">
        <f>HLOOKUP($J$2,'Weekly Returns (strats)'!$D$1:$F$751,'Weekly Returns (strats)'!$A432,FALSE)</f>
        <v>-5.6966268139599929E-3</v>
      </c>
      <c r="K433" s="1">
        <f>SUMPRODUCT(B433:J433,'Weekly Analysis'!$C$47:$K$47)</f>
        <v>-4.1369531314493181E-3</v>
      </c>
      <c r="L433" s="1">
        <f t="array" ref="L433">SUMPRODUCT(C433:J433,'Weekly Analysis'!$D$48:$K$48)</f>
        <v>1.5258926213673407E-3</v>
      </c>
      <c r="N433" s="16">
        <f t="shared" si="110"/>
        <v>1.4359236219667</v>
      </c>
      <c r="O433" s="11">
        <f>(N432-MAX(N$3:$N432))/MAX(N$3:$N432)</f>
        <v>-8.1082014754340875E-2</v>
      </c>
      <c r="P433" s="11">
        <f t="shared" si="113"/>
        <v>7.5406003528122323E-3</v>
      </c>
      <c r="Q433" s="11">
        <f t="shared" si="116"/>
        <v>5.6796453946793335E-2</v>
      </c>
      <c r="S433" s="1">
        <f t="shared" si="111"/>
        <v>1.3470763450083092</v>
      </c>
      <c r="T433" s="11">
        <f>(S432-MAX($S$3:$S432))/MAX(S$3:$S432)</f>
        <v>-1.3781256230012808E-2</v>
      </c>
      <c r="U433" s="38">
        <f t="shared" si="114"/>
        <v>5.0304181460569808E-5</v>
      </c>
      <c r="V433" s="11">
        <f t="shared" si="117"/>
        <v>-7.0754901566005834E-4</v>
      </c>
      <c r="W433" s="28"/>
      <c r="Y433" s="28"/>
      <c r="AJ433" s="28"/>
      <c r="AL433" s="28"/>
    </row>
    <row r="434" spans="1:38" x14ac:dyDescent="0.35">
      <c r="A434" s="2">
        <v>42477</v>
      </c>
      <c r="B434" s="1">
        <v>2.5190296259788521E-2</v>
      </c>
      <c r="C434" s="1">
        <v>-1.131569145518263E-3</v>
      </c>
      <c r="D434" s="1">
        <v>-9.6489352330397804E-4</v>
      </c>
      <c r="E434" s="1">
        <v>-2.543800902439997E-3</v>
      </c>
      <c r="F434" s="1">
        <v>-4.8043535696792646E-3</v>
      </c>
      <c r="G434" s="1">
        <v>-2.610775530060172E-3</v>
      </c>
      <c r="H434" s="1">
        <v>-1.79083184991613E-3</v>
      </c>
      <c r="I434" s="1">
        <v>7.6753669147500148E-4</v>
      </c>
      <c r="J434" s="16">
        <f>HLOOKUP($J$2,'Weekly Returns (strats)'!$D$1:$F$751,'Weekly Returns (strats)'!$A433,FALSE)</f>
        <v>7.1367776199164901E-3</v>
      </c>
      <c r="K434" s="1">
        <f>SUMPRODUCT(B434:J434,'Weekly Analysis'!$C$47:$K$47)</f>
        <v>2.454349637418287E-2</v>
      </c>
      <c r="L434" s="1">
        <f t="array" ref="L434">SUMPRODUCT(C434:J434,'Weekly Analysis'!$D$48:$K$48)</f>
        <v>-1.2011997875533507E-3</v>
      </c>
      <c r="N434" s="16">
        <f t="shared" si="110"/>
        <v>1.4711662081760433</v>
      </c>
      <c r="O434" s="11">
        <f>(N433-MAX(N$3:$N433))/MAX(N$3:$N433)</f>
        <v>-8.4883535390948103E-2</v>
      </c>
      <c r="P434" s="11">
        <f t="shared" si="113"/>
        <v>1.7641246417083201E-2</v>
      </c>
      <c r="Q434" s="11">
        <f t="shared" si="116"/>
        <v>0.11130093083616699</v>
      </c>
      <c r="S434" s="1">
        <f t="shared" si="111"/>
        <v>1.345458237188867</v>
      </c>
      <c r="T434" s="11">
        <f>(S433-MAX($S$3:$S433))/MAX(S$3:$S433)</f>
        <v>-1.227639232584002E-2</v>
      </c>
      <c r="U434" s="38">
        <f t="shared" si="114"/>
        <v>-1.308025297661386E-3</v>
      </c>
      <c r="V434" s="11">
        <f t="shared" si="117"/>
        <v>-4.8812877691765122E-3</v>
      </c>
      <c r="W434" s="28"/>
      <c r="Y434" s="28"/>
      <c r="AJ434" s="28"/>
      <c r="AL434" s="28"/>
    </row>
    <row r="435" spans="1:38" x14ac:dyDescent="0.35">
      <c r="A435" s="2">
        <v>42484</v>
      </c>
      <c r="B435" s="1">
        <v>8.4931360504245657E-3</v>
      </c>
      <c r="C435" s="1">
        <v>-1.720537967955349E-3</v>
      </c>
      <c r="D435" s="1">
        <v>-2.4905091853960609E-4</v>
      </c>
      <c r="E435" s="1">
        <v>-6.9430771204193054E-4</v>
      </c>
      <c r="F435" s="1">
        <v>-6.198032194940006E-3</v>
      </c>
      <c r="G435" s="1">
        <v>1.487647646996715E-3</v>
      </c>
      <c r="H435" s="1">
        <v>3.8511568963861542E-4</v>
      </c>
      <c r="I435" s="1">
        <v>2.0237779357228369E-3</v>
      </c>
      <c r="J435" s="16">
        <f>HLOOKUP($J$2,'Weekly Returns (strats)'!$D$1:$F$751,'Weekly Returns (strats)'!$A434,FALSE)</f>
        <v>-1.2044456897664091E-3</v>
      </c>
      <c r="K435" s="1">
        <f>SUMPRODUCT(B435:J435,'Weekly Analysis'!$C$47:$K$47)</f>
        <v>8.0378506763579671E-3</v>
      </c>
      <c r="L435" s="1">
        <f t="array" ref="L435">SUMPRODUCT(C435:J435,'Weekly Analysis'!$D$48:$K$48)</f>
        <v>-8.4552998040939877E-4</v>
      </c>
      <c r="N435" s="16">
        <f t="shared" si="110"/>
        <v>1.482991222477466</v>
      </c>
      <c r="O435" s="11">
        <f>(N434-MAX(N$3:$N434))/MAX(N$3:$N434)</f>
        <v>-6.2423377759860753E-2</v>
      </c>
      <c r="P435" s="11">
        <f t="shared" si="113"/>
        <v>4.0599010200720764E-2</v>
      </c>
      <c r="Q435" s="11">
        <f t="shared" si="116"/>
        <v>0.11060843861885417</v>
      </c>
      <c r="S435" s="1">
        <f t="shared" si="111"/>
        <v>1.3443206119119351</v>
      </c>
      <c r="T435" s="11">
        <f>(S434-MAX($S$3:$S434))/MAX(S$3:$S434)</f>
        <v>-1.3462845713539676E-2</v>
      </c>
      <c r="U435" s="38">
        <f t="shared" si="114"/>
        <v>-1.8417578091785014E-3</v>
      </c>
      <c r="V435" s="11">
        <f t="shared" si="117"/>
        <v>-3.8145854985226491E-3</v>
      </c>
      <c r="W435" s="28"/>
      <c r="Y435" s="28"/>
      <c r="AJ435" s="28"/>
      <c r="AL435" s="28"/>
    </row>
    <row r="436" spans="1:38" x14ac:dyDescent="0.35">
      <c r="A436" s="2">
        <v>42491</v>
      </c>
      <c r="B436" s="1">
        <v>-8.1567796610170218E-3</v>
      </c>
      <c r="C436" s="1">
        <v>-5.2753618756251619E-4</v>
      </c>
      <c r="D436" s="1">
        <v>-7.2107347928673793E-5</v>
      </c>
      <c r="E436" s="1">
        <v>2.0794691821377502E-3</v>
      </c>
      <c r="F436" s="1">
        <v>9.6846100191035913E-4</v>
      </c>
      <c r="G436" s="1">
        <v>1.3149777590182321E-3</v>
      </c>
      <c r="H436" s="1">
        <v>-1.291442471073601E-3</v>
      </c>
      <c r="I436" s="1">
        <v>8.2177382525983056E-4</v>
      </c>
      <c r="J436" s="16">
        <f>HLOOKUP($J$2,'Weekly Returns (strats)'!$D$1:$F$751,'Weekly Returns (strats)'!$A435,FALSE)</f>
        <v>2.8298739943366508E-4</v>
      </c>
      <c r="K436" s="1">
        <f>SUMPRODUCT(B436:J436,'Weekly Analysis'!$C$47:$K$47)</f>
        <v>-7.8194223934938516E-3</v>
      </c>
      <c r="L436" s="1">
        <f t="array" ref="L436">SUMPRODUCT(C436:J436,'Weekly Analysis'!$D$48:$K$48)</f>
        <v>6.2652063968589224E-4</v>
      </c>
      <c r="N436" s="16">
        <f t="shared" si="110"/>
        <v>1.4713950877030708</v>
      </c>
      <c r="O436" s="11">
        <f>(N435-MAX(N$3:$N435))/MAX(N$3:$N435)</f>
        <v>-5.4887276872650499E-2</v>
      </c>
      <c r="P436" s="11">
        <f t="shared" si="113"/>
        <v>2.046374387270844E-2</v>
      </c>
      <c r="Q436" s="11">
        <f t="shared" si="116"/>
        <v>8.0938836030986838E-2</v>
      </c>
      <c r="S436" s="1">
        <f t="shared" si="111"/>
        <v>1.3451628565216529</v>
      </c>
      <c r="T436" s="11">
        <f>(S435-MAX($S$3:$S435))/MAX(S$3:$S435)</f>
        <v>-1.429699245427664E-2</v>
      </c>
      <c r="U436" s="38">
        <f t="shared" si="114"/>
        <v>1.0324996884025772E-4</v>
      </c>
      <c r="V436" s="11">
        <f t="shared" si="117"/>
        <v>-3.3512194566213127E-3</v>
      </c>
      <c r="W436" s="28"/>
      <c r="Y436" s="28"/>
      <c r="AJ436" s="28"/>
      <c r="AL436" s="28"/>
    </row>
    <row r="437" spans="1:38" x14ac:dyDescent="0.35">
      <c r="A437" s="2">
        <v>42498</v>
      </c>
      <c r="B437" s="1">
        <v>-1.8263377122716969E-2</v>
      </c>
      <c r="C437" s="1">
        <v>-3.048867110919673E-3</v>
      </c>
      <c r="D437" s="1">
        <v>-1.895289776042864E-3</v>
      </c>
      <c r="E437" s="1">
        <v>5.1727307602544847E-4</v>
      </c>
      <c r="F437" s="1">
        <v>7.8441084823462574E-3</v>
      </c>
      <c r="G437" s="1">
        <v>6.6473191848159807E-4</v>
      </c>
      <c r="H437" s="1">
        <v>3.3888027728177228E-3</v>
      </c>
      <c r="I437" s="1">
        <v>6.1900427491967669E-4</v>
      </c>
      <c r="J437" s="16">
        <f>HLOOKUP($J$2,'Weekly Returns (strats)'!$D$1:$F$751,'Weekly Returns (strats)'!$A436,FALSE)</f>
        <v>1.170194334105368E-3</v>
      </c>
      <c r="K437" s="1">
        <f>SUMPRODUCT(B437:J437,'Weekly Analysis'!$C$47:$K$47)</f>
        <v>-1.7828035870327986E-2</v>
      </c>
      <c r="L437" s="1">
        <f t="array" ref="L437">SUMPRODUCT(C437:J437,'Weekly Analysis'!$D$48:$K$48)</f>
        <v>8.0849089729383443E-4</v>
      </c>
      <c r="N437" s="16">
        <f t="shared" si="110"/>
        <v>1.445163003300076</v>
      </c>
      <c r="O437" s="11">
        <f>(N436-MAX(N$3:$N436))/MAX(N$3:$N436)</f>
        <v>-6.2277512464248466E-2</v>
      </c>
      <c r="P437" s="11">
        <f t="shared" si="113"/>
        <v>6.4344517995471584E-3</v>
      </c>
      <c r="Q437" s="11">
        <f t="shared" si="116"/>
        <v>8.3150312980689201E-2</v>
      </c>
      <c r="S437" s="1">
        <f t="shared" si="111"/>
        <v>1.3462504084465285</v>
      </c>
      <c r="T437" s="11">
        <f>(S436-MAX($S$3:$S436))/MAX(S$3:$S436)</f>
        <v>-1.3679429175448912E-2</v>
      </c>
      <c r="U437" s="38">
        <f t="shared" si="114"/>
        <v>-6.1313270390439545E-4</v>
      </c>
      <c r="V437" s="11">
        <f t="shared" si="117"/>
        <v>-6.8001114796761852E-3</v>
      </c>
      <c r="W437" s="28"/>
      <c r="Y437" s="28"/>
      <c r="AJ437" s="28"/>
      <c r="AL437" s="28"/>
    </row>
    <row r="438" spans="1:38" x14ac:dyDescent="0.35">
      <c r="A438" s="2">
        <v>42505</v>
      </c>
      <c r="B438" s="1">
        <v>-4.2428198433420716E-3</v>
      </c>
      <c r="C438" s="1">
        <v>-5.0805433276626122E-3</v>
      </c>
      <c r="D438" s="1">
        <v>-8.6003817732943633E-4</v>
      </c>
      <c r="E438" s="1">
        <v>7.7425717646928405E-4</v>
      </c>
      <c r="F438" s="1">
        <v>-5.8102909264216005E-4</v>
      </c>
      <c r="G438" s="1">
        <v>-7.3720025923540433E-4</v>
      </c>
      <c r="H438" s="1">
        <v>3.9507640057203641E-3</v>
      </c>
      <c r="I438" s="1">
        <v>8.059909096602702E-5</v>
      </c>
      <c r="J438" s="16">
        <f>HLOOKUP($J$2,'Weekly Returns (strats)'!$D$1:$F$751,'Weekly Returns (strats)'!$A437,FALSE)</f>
        <v>-7.358583345262848E-3</v>
      </c>
      <c r="K438" s="1">
        <f>SUMPRODUCT(B438:J438,'Weekly Analysis'!$C$47:$K$47)</f>
        <v>-4.959017136031918E-3</v>
      </c>
      <c r="L438" s="1">
        <f t="array" ref="L438">SUMPRODUCT(C438:J438,'Weekly Analysis'!$D$48:$K$48)</f>
        <v>-1.330080686423999E-3</v>
      </c>
      <c r="N438" s="16">
        <f t="shared" si="110"/>
        <v>1.4379964152023517</v>
      </c>
      <c r="O438" s="11">
        <f>(N437-MAX(N$3:$N437))/MAX(N$3:$N437)</f>
        <v>-7.8995262608449107E-2</v>
      </c>
      <c r="P438" s="11">
        <f t="shared" si="113"/>
        <v>-2.2546597923028489E-2</v>
      </c>
      <c r="Q438" s="11">
        <f t="shared" si="116"/>
        <v>0.10280599557912895</v>
      </c>
      <c r="S438" s="1">
        <f t="shared" si="111"/>
        <v>1.3444597867791634</v>
      </c>
      <c r="T438" s="11">
        <f>(S437-MAX($S$3:$S437))/MAX(S$3:$S437)</f>
        <v>-1.2881997972123522E-2</v>
      </c>
      <c r="U438" s="38">
        <f t="shared" si="114"/>
        <v>-7.4208948453846624E-4</v>
      </c>
      <c r="V438" s="11">
        <f t="shared" si="117"/>
        <v>-1.3116861788867062E-2</v>
      </c>
      <c r="W438" s="28"/>
      <c r="Y438" s="28"/>
      <c r="AJ438" s="28"/>
      <c r="AL438" s="28"/>
    </row>
    <row r="439" spans="1:38" x14ac:dyDescent="0.35">
      <c r="A439" s="2">
        <v>42512</v>
      </c>
      <c r="B439" s="1">
        <v>1.6934338468261869E-3</v>
      </c>
      <c r="C439" s="1">
        <v>-5.795064059697097E-4</v>
      </c>
      <c r="D439" s="1">
        <v>-1.2160931400622679E-3</v>
      </c>
      <c r="E439" s="1">
        <v>-1.3594895660203889E-3</v>
      </c>
      <c r="F439" s="1">
        <v>-3.8560481445944258E-3</v>
      </c>
      <c r="G439" s="1">
        <v>8.1070782902425975E-6</v>
      </c>
      <c r="H439" s="1">
        <v>2.841298225727984E-3</v>
      </c>
      <c r="I439" s="1">
        <v>1.9952221478036769E-4</v>
      </c>
      <c r="J439" s="16">
        <f>HLOOKUP($J$2,'Weekly Returns (strats)'!$D$1:$F$751,'Weekly Returns (strats)'!$A438,FALSE)</f>
        <v>-2.278590346123655E-3</v>
      </c>
      <c r="K439" s="1">
        <f>SUMPRODUCT(B439:J439,'Weekly Analysis'!$C$47:$K$47)</f>
        <v>1.1137029341168345E-3</v>
      </c>
      <c r="L439" s="1">
        <f t="array" ref="L439">SUMPRODUCT(C439:J439,'Weekly Analysis'!$D$48:$K$48)</f>
        <v>-1.076643123603083E-3</v>
      </c>
      <c r="N439" s="16">
        <f t="shared" si="110"/>
        <v>1.4395979160292121</v>
      </c>
      <c r="O439" s="11">
        <f>(N438-MAX(N$3:$N438))/MAX(N$3:$N438)</f>
        <v>-8.3562540883540301E-2</v>
      </c>
      <c r="P439" s="11">
        <f t="shared" si="113"/>
        <v>-2.9260663037345314E-2</v>
      </c>
      <c r="Q439" s="11">
        <f t="shared" si="116"/>
        <v>6.9285845095896414E-2</v>
      </c>
      <c r="S439" s="1">
        <f t="shared" si="111"/>
        <v>1.3430122833947666</v>
      </c>
      <c r="T439" s="11">
        <f>(S438-MAX($S$3:$S438))/MAX(S$3:$S438)</f>
        <v>-1.4194944561842211E-2</v>
      </c>
      <c r="U439" s="38">
        <f t="shared" si="114"/>
        <v>-9.7322655442122485E-4</v>
      </c>
      <c r="V439" s="11">
        <f t="shared" si="117"/>
        <v>-7.5544095977543302E-3</v>
      </c>
      <c r="W439" s="28"/>
      <c r="Y439" s="28"/>
      <c r="AJ439" s="28"/>
      <c r="AL439" s="28"/>
    </row>
    <row r="440" spans="1:38" x14ac:dyDescent="0.35">
      <c r="A440" s="2">
        <v>42519</v>
      </c>
      <c r="B440" s="1">
        <v>2.3340786388176941E-2</v>
      </c>
      <c r="C440" s="1">
        <v>-1.9919681902410562E-3</v>
      </c>
      <c r="D440" s="1">
        <v>-6.5716724719516728E-4</v>
      </c>
      <c r="E440" s="1">
        <v>-6.4757538642575829E-3</v>
      </c>
      <c r="F440" s="1">
        <v>-1.6622340994633441E-3</v>
      </c>
      <c r="G440" s="1">
        <v>-7.3773814349387123E-4</v>
      </c>
      <c r="H440" s="1">
        <v>-1.4510841779195041E-3</v>
      </c>
      <c r="I440" s="1">
        <v>-1.6614873690512511E-4</v>
      </c>
      <c r="J440" s="16">
        <f>HLOOKUP($J$2,'Weekly Returns (strats)'!$D$1:$F$751,'Weekly Returns (strats)'!$A439,FALSE)</f>
        <v>2.6494794895652869E-3</v>
      </c>
      <c r="K440" s="1">
        <f>SUMPRODUCT(B440:J440,'Weekly Analysis'!$C$47:$K$47)</f>
        <v>2.2502837665634465E-2</v>
      </c>
      <c r="L440" s="1">
        <f t="array" ref="L440">SUMPRODUCT(C440:J440,'Weekly Analysis'!$D$48:$K$48)</f>
        <v>-1.5561904847217387E-3</v>
      </c>
      <c r="N440" s="16">
        <f t="shared" si="110"/>
        <v>1.4719929542374031</v>
      </c>
      <c r="O440" s="11">
        <f>(N439-MAX(N$3:$N439))/MAX(N$3:$N439)</f>
        <v>-8.2541901796387693E-2</v>
      </c>
      <c r="P440" s="11">
        <f t="shared" si="113"/>
        <v>4.0632630850057083E-4</v>
      </c>
      <c r="Q440" s="11">
        <f t="shared" si="116"/>
        <v>8.3100868564949026E-2</v>
      </c>
      <c r="S440" s="1">
        <f t="shared" si="111"/>
        <v>1.3409223004584832</v>
      </c>
      <c r="T440" s="11">
        <f>(S439-MAX($S$3:$S439))/MAX(S$3:$S439)</f>
        <v>-1.5256304795992973E-2</v>
      </c>
      <c r="U440" s="38">
        <f t="shared" si="114"/>
        <v>-3.1524480791381704E-3</v>
      </c>
      <c r="V440" s="11">
        <f t="shared" si="117"/>
        <v>-8.192923683995379E-3</v>
      </c>
      <c r="W440" s="28"/>
      <c r="Y440" s="28"/>
      <c r="AJ440" s="28"/>
      <c r="AL440" s="28"/>
    </row>
    <row r="441" spans="1:38" x14ac:dyDescent="0.35">
      <c r="A441" s="2">
        <v>42526</v>
      </c>
      <c r="B441" s="1">
        <v>2.7178257394084859E-3</v>
      </c>
      <c r="C441" s="1">
        <v>6.4175068703775651E-4</v>
      </c>
      <c r="D441" s="1">
        <v>-1.0891309945110229E-4</v>
      </c>
      <c r="E441" s="1">
        <v>-5.1472258776674717E-4</v>
      </c>
      <c r="F441" s="1">
        <v>3.8034089085992821E-3</v>
      </c>
      <c r="G441" s="1">
        <v>-1.0546897183993929E-4</v>
      </c>
      <c r="H441" s="1">
        <v>2.5412051712581102E-4</v>
      </c>
      <c r="I441" s="1">
        <v>2.9412593138358201E-3</v>
      </c>
      <c r="J441" s="16">
        <f>HLOOKUP($J$2,'Weekly Returns (strats)'!$D$1:$F$751,'Weekly Returns (strats)'!$A440,FALSE)</f>
        <v>2.896927908983216E-3</v>
      </c>
      <c r="K441" s="1">
        <f>SUMPRODUCT(B441:J441,'Weekly Analysis'!$C$47:$K$47)</f>
        <v>3.3441395901258209E-3</v>
      </c>
      <c r="L441" s="1">
        <f t="array" ref="L441">SUMPRODUCT(C441:J441,'Weekly Analysis'!$D$48:$K$48)</f>
        <v>1.1631542941893365E-3</v>
      </c>
      <c r="N441" s="16">
        <f t="shared" si="110"/>
        <v>1.4769155041520547</v>
      </c>
      <c r="O441" s="11">
        <f>(N440-MAX(N$3:$N440))/MAX(N$3:$N440)</f>
        <v>-6.1896491147490101E-2</v>
      </c>
      <c r="P441" s="11">
        <f t="shared" si="113"/>
        <v>2.1971570528356299E-2</v>
      </c>
      <c r="Q441" s="11">
        <f t="shared" si="116"/>
        <v>4.8658125088501425E-2</v>
      </c>
      <c r="S441" s="1">
        <f t="shared" si="111"/>
        <v>1.3424819999904356</v>
      </c>
      <c r="T441" s="11">
        <f>(S440-MAX($S$3:$S440))/MAX(S$3:$S440)</f>
        <v>-1.6788753564359271E-2</v>
      </c>
      <c r="U441" s="38">
        <f t="shared" si="114"/>
        <v>-2.7991883474646206E-3</v>
      </c>
      <c r="V441" s="11">
        <f t="shared" si="117"/>
        <v>-3.3038640971564393E-3</v>
      </c>
      <c r="W441" s="28"/>
      <c r="Y441" s="28"/>
      <c r="AJ441" s="28"/>
      <c r="AL441" s="28"/>
    </row>
    <row r="442" spans="1:38" x14ac:dyDescent="0.35">
      <c r="A442" s="2">
        <v>42533</v>
      </c>
      <c r="B442" s="1">
        <v>-5.7929421768707634E-3</v>
      </c>
      <c r="C442" s="1">
        <v>1.074160215560593E-2</v>
      </c>
      <c r="D442" s="1">
        <v>3.7695041409546709E-4</v>
      </c>
      <c r="E442" s="1">
        <v>5.3656684840541757E-4</v>
      </c>
      <c r="F442" s="1">
        <v>8.3920597520178112E-3</v>
      </c>
      <c r="G442" s="1">
        <v>-3.1238336335458472E-3</v>
      </c>
      <c r="H442" s="1">
        <v>4.1401711396193969E-4</v>
      </c>
      <c r="I442" s="1">
        <v>4.9132179782818142E-4</v>
      </c>
      <c r="J442" s="16">
        <f>HLOOKUP($J$2,'Weekly Returns (strats)'!$D$1:$F$751,'Weekly Returns (strats)'!$A441,FALSE)</f>
        <v>2.5120166002550182E-3</v>
      </c>
      <c r="K442" s="1">
        <f>SUMPRODUCT(B442:J442,'Weekly Analysis'!$C$47:$K$47)</f>
        <v>-4.3415254448285461E-3</v>
      </c>
      <c r="L442" s="1">
        <f t="array" ref="L442">SUMPRODUCT(C442:J442,'Weekly Analysis'!$D$48:$K$48)</f>
        <v>2.6954882166498315E-3</v>
      </c>
      <c r="N442" s="16">
        <f t="shared" si="110"/>
        <v>1.4705034379109168</v>
      </c>
      <c r="O442" s="11">
        <f>(N441-MAX(N$3:$N441))/MAX(N$3:$N441)</f>
        <v>-5.8759342063900398E-2</v>
      </c>
      <c r="P442" s="11">
        <f t="shared" si="113"/>
        <v>2.260577451021728E-2</v>
      </c>
      <c r="Q442" s="11">
        <f t="shared" si="116"/>
        <v>3.1804125225260993E-2</v>
      </c>
      <c r="S442" s="1">
        <f t="shared" si="111"/>
        <v>1.3461006444024743</v>
      </c>
      <c r="T442" s="11">
        <f>(S441-MAX($S$3:$S441))/MAX(S$3:$S441)</f>
        <v>-1.5645127180972461E-2</v>
      </c>
      <c r="U442" s="38">
        <f t="shared" si="114"/>
        <v>1.2204586849278165E-3</v>
      </c>
      <c r="V442" s="11">
        <f t="shared" si="117"/>
        <v>-6.7404206013954582E-4</v>
      </c>
      <c r="W442" s="28"/>
      <c r="Y442" s="28"/>
      <c r="AJ442" s="28"/>
      <c r="AL442" s="28"/>
    </row>
    <row r="443" spans="1:38" x14ac:dyDescent="0.35">
      <c r="A443" s="2">
        <v>42540</v>
      </c>
      <c r="B443" s="1">
        <v>-1.7693911370075369E-2</v>
      </c>
      <c r="C443" s="1">
        <v>-2.5315405046480999E-3</v>
      </c>
      <c r="D443" s="1">
        <v>-4.9041541190596449E-3</v>
      </c>
      <c r="E443" s="1">
        <v>3.377749755664849E-3</v>
      </c>
      <c r="F443" s="1">
        <v>6.6297104674251884E-3</v>
      </c>
      <c r="G443" s="1">
        <v>1.872034250087751E-4</v>
      </c>
      <c r="H443" s="1">
        <v>-2.8630603142595361E-3</v>
      </c>
      <c r="I443" s="1">
        <v>8.040297274856778E-3</v>
      </c>
      <c r="J443" s="16">
        <f>HLOOKUP($J$2,'Weekly Returns (strats)'!$D$1:$F$751,'Weekly Returns (strats)'!$A442,FALSE)</f>
        <v>6.7605345756680526E-3</v>
      </c>
      <c r="K443" s="1">
        <f>SUMPRODUCT(B443:J443,'Weekly Analysis'!$C$47:$K$47)</f>
        <v>-1.675254752555598E-2</v>
      </c>
      <c r="L443" s="1">
        <f t="array" ref="L443">SUMPRODUCT(C443:J443,'Weekly Analysis'!$D$48:$K$48)</f>
        <v>1.748247139821725E-3</v>
      </c>
      <c r="N443" s="16">
        <f t="shared" si="110"/>
        <v>1.4458687591808206</v>
      </c>
      <c r="O443" s="11">
        <f>(N442-MAX(N$3:$N442))/MAX(N$3:$N442)</f>
        <v>-6.2845762330037178E-2</v>
      </c>
      <c r="P443" s="11">
        <f t="shared" si="113"/>
        <v>4.3559684838285762E-3</v>
      </c>
      <c r="Q443" s="11">
        <f t="shared" si="116"/>
        <v>1.4238912713215868E-4</v>
      </c>
      <c r="S443" s="1">
        <f t="shared" si="111"/>
        <v>1.3484539610039632</v>
      </c>
      <c r="T443" s="11">
        <f>(S442-MAX($S$3:$S442))/MAX(S$3:$S442)</f>
        <v>-1.2991810220286913E-2</v>
      </c>
      <c r="U443" s="38">
        <f t="shared" si="114"/>
        <v>4.0518450028181885E-3</v>
      </c>
      <c r="V443" s="11">
        <f t="shared" si="117"/>
        <v>9.1560769953380472E-4</v>
      </c>
      <c r="W443" s="28"/>
      <c r="Y443" s="28"/>
      <c r="AJ443" s="28"/>
      <c r="AL443" s="28"/>
    </row>
    <row r="444" spans="1:38" x14ac:dyDescent="0.35">
      <c r="A444" s="2">
        <v>42547</v>
      </c>
      <c r="B444" s="1">
        <v>-1.4529821506312549E-2</v>
      </c>
      <c r="C444" s="1">
        <v>5.7525757393275256E-3</v>
      </c>
      <c r="D444" s="1">
        <v>-4.1067785171350901E-3</v>
      </c>
      <c r="E444" s="1">
        <v>4.6070435605205518E-3</v>
      </c>
      <c r="F444" s="1">
        <v>-4.87658102276981E-3</v>
      </c>
      <c r="G444" s="1">
        <v>-2.7180104814297219E-3</v>
      </c>
      <c r="H444" s="1">
        <v>2.3333716925402651E-2</v>
      </c>
      <c r="I444" s="1">
        <v>4.058042473015222E-3</v>
      </c>
      <c r="J444" s="16">
        <f>HLOOKUP($J$2,'Weekly Returns (strats)'!$D$1:$F$751,'Weekly Returns (strats)'!$A443,FALSE)</f>
        <v>-1.2574796150241371E-2</v>
      </c>
      <c r="K444" s="1">
        <f>SUMPRODUCT(B444:J444,'Weekly Analysis'!$C$47:$K$47)</f>
        <v>-1.4434773177199097E-2</v>
      </c>
      <c r="L444" s="1">
        <f t="array" ref="L444">SUMPRODUCT(C444:J444,'Weekly Analysis'!$D$48:$K$48)</f>
        <v>1.7651832549641169E-4</v>
      </c>
      <c r="N444" s="16">
        <f t="shared" si="110"/>
        <v>1.4249979715980472</v>
      </c>
      <c r="O444" s="11">
        <f>(N443-MAX(N$3:$N443))/MAX(N$3:$N443)</f>
        <v>-7.8545483235379465E-2</v>
      </c>
      <c r="P444" s="11">
        <f t="shared" si="113"/>
        <v>-3.1926092108030879E-2</v>
      </c>
      <c r="Q444" s="11">
        <f t="shared" si="116"/>
        <v>-9.4230965352326557E-5</v>
      </c>
      <c r="S444" s="1">
        <f t="shared" si="111"/>
        <v>1.3486919878391688</v>
      </c>
      <c r="T444" s="11">
        <f>(S443-MAX($S$3:$S443))/MAX(S$3:$S443)</f>
        <v>-1.1266275975523878E-2</v>
      </c>
      <c r="U444" s="38">
        <f t="shared" si="114"/>
        <v>5.7942860507496086E-3</v>
      </c>
      <c r="V444" s="11">
        <f t="shared" si="117"/>
        <v>1.4039894276187681E-3</v>
      </c>
      <c r="W444" s="28"/>
      <c r="Y444" s="28"/>
      <c r="AJ444" s="28"/>
      <c r="AL444" s="28"/>
    </row>
    <row r="445" spans="1:38" x14ac:dyDescent="0.35">
      <c r="A445" s="2">
        <v>42554</v>
      </c>
      <c r="B445" s="1">
        <v>3.3795350378264873E-2</v>
      </c>
      <c r="C445" s="1">
        <v>-7.3569755188421793E-3</v>
      </c>
      <c r="D445" s="1">
        <v>-2.0541128522965749E-2</v>
      </c>
      <c r="E445" s="1">
        <v>-5.5281623510913258E-3</v>
      </c>
      <c r="F445" s="1">
        <v>6.9312322576572396E-4</v>
      </c>
      <c r="G445" s="1">
        <v>2.7743778049749151E-4</v>
      </c>
      <c r="H445" s="1">
        <v>-2.0087418893566581E-2</v>
      </c>
      <c r="I445" s="1">
        <v>1.7384987442878861E-3</v>
      </c>
      <c r="J445" s="16">
        <f>HLOOKUP($J$2,'Weekly Returns (strats)'!$D$1:$F$751,'Weekly Returns (strats)'!$A444,FALSE)</f>
        <v>-2.713122081329677E-3</v>
      </c>
      <c r="K445" s="1">
        <f>SUMPRODUCT(B445:J445,'Weekly Analysis'!$C$47:$K$47)</f>
        <v>3.0546819260022867E-2</v>
      </c>
      <c r="L445" s="1">
        <f t="array" ref="L445">SUMPRODUCT(C445:J445,'Weekly Analysis'!$D$48:$K$48)</f>
        <v>-6.0329863624494391E-3</v>
      </c>
      <c r="N445" s="16">
        <f t="shared" si="110"/>
        <v>1.4685271270823519</v>
      </c>
      <c r="O445" s="11">
        <f>(N444-MAX(N$3:$N444))/MAX(N$3:$N444)</f>
        <v>-9.1846470177982323E-2</v>
      </c>
      <c r="P445" s="11">
        <f t="shared" si="113"/>
        <v>-5.6796594294803437E-3</v>
      </c>
      <c r="Q445" s="11">
        <f t="shared" si="116"/>
        <v>1.8474713287546463E-2</v>
      </c>
      <c r="S445" s="1">
        <f t="shared" si="111"/>
        <v>1.3405553474693903</v>
      </c>
      <c r="T445" s="11">
        <f>(S444-MAX($S$3:$S444))/MAX(S$3:$S444)</f>
        <v>-1.1091746354197136E-2</v>
      </c>
      <c r="U445" s="38">
        <f t="shared" si="114"/>
        <v>-1.4351421628439054E-3</v>
      </c>
      <c r="V445" s="11">
        <f t="shared" si="117"/>
        <v>-3.3223462369188494E-3</v>
      </c>
      <c r="W445" s="28"/>
      <c r="Y445" s="28"/>
      <c r="AJ445" s="28"/>
      <c r="AL445" s="28"/>
    </row>
    <row r="446" spans="1:38" x14ac:dyDescent="0.35">
      <c r="A446" s="2">
        <v>42561</v>
      </c>
      <c r="B446" s="1">
        <v>1.0683190000526641E-4</v>
      </c>
      <c r="C446" s="1">
        <v>-3.3888044429519759E-4</v>
      </c>
      <c r="D446" s="1">
        <v>-6.5683457859821992E-4</v>
      </c>
      <c r="E446" s="1">
        <v>-1.448636468046272E-3</v>
      </c>
      <c r="F446" s="1">
        <v>1.1645578932966919E-3</v>
      </c>
      <c r="G446" s="1">
        <v>-5.7919467467182351E-4</v>
      </c>
      <c r="H446" s="1">
        <v>-1.755873396510621E-4</v>
      </c>
      <c r="I446" s="1">
        <v>-6.2472409932046169E-4</v>
      </c>
      <c r="J446" s="16">
        <f>HLOOKUP($J$2,'Weekly Returns (strats)'!$D$1:$F$751,'Weekly Returns (strats)'!$A445,FALSE)</f>
        <v>9.6351913569492353E-5</v>
      </c>
      <c r="K446" s="1">
        <f>SUMPRODUCT(B446:J446,'Weekly Analysis'!$C$47:$K$47)</f>
        <v>-9.65251687957226E-5</v>
      </c>
      <c r="L446" s="1">
        <f t="array" ref="L446">SUMPRODUCT(C446:J446,'Weekly Analysis'!$D$48:$K$48)</f>
        <v>-3.7766312777326531E-4</v>
      </c>
      <c r="N446" s="16">
        <f t="shared" si="110"/>
        <v>1.4683853772535291</v>
      </c>
      <c r="O446" s="11">
        <f>(N445-MAX(N$3:$N445))/MAX(N$3:$N445)</f>
        <v>-6.4105268442157401E-2</v>
      </c>
      <c r="P446" s="11">
        <f t="shared" si="113"/>
        <v>-1.4403643016276391E-3</v>
      </c>
      <c r="Q446" s="11">
        <f t="shared" si="116"/>
        <v>2.2606881584946947E-2</v>
      </c>
      <c r="S446" s="1">
        <f t="shared" si="111"/>
        <v>1.3400490691439118</v>
      </c>
      <c r="T446" s="11">
        <f>(S445-MAX($S$3:$S445))/MAX(S$3:$S445)</f>
        <v>-1.7057816362155902E-2</v>
      </c>
      <c r="U446" s="38">
        <f t="shared" si="114"/>
        <v>-4.4956335796487723E-3</v>
      </c>
      <c r="V446" s="11">
        <f t="shared" si="117"/>
        <v>-5.2166871539519599E-3</v>
      </c>
      <c r="W446" s="28"/>
      <c r="Y446" s="28"/>
      <c r="AJ446" s="28"/>
      <c r="AL446" s="28"/>
    </row>
    <row r="447" spans="1:38" x14ac:dyDescent="0.35">
      <c r="A447" s="2">
        <v>42568</v>
      </c>
      <c r="B447" s="1">
        <v>2.574373764888116E-2</v>
      </c>
      <c r="C447" s="1">
        <v>-1.4327763497554711E-3</v>
      </c>
      <c r="D447" s="1">
        <v>-6.412584161258339E-5</v>
      </c>
      <c r="E447" s="1">
        <v>-1.4039451696067351E-3</v>
      </c>
      <c r="F447" s="1">
        <v>-1.1287419609250979E-2</v>
      </c>
      <c r="G447" s="1">
        <v>-5.077012235436329E-3</v>
      </c>
      <c r="H447" s="1">
        <v>-9.426932803469068E-4</v>
      </c>
      <c r="I447" s="1">
        <v>1.5262555593473779E-3</v>
      </c>
      <c r="J447" s="16">
        <f>HLOOKUP($J$2,'Weekly Returns (strats)'!$D$1:$F$751,'Weekly Returns (strats)'!$A446,FALSE)</f>
        <v>4.3736864820400623E-3</v>
      </c>
      <c r="K447" s="1">
        <f>SUMPRODUCT(B447:J447,'Weekly Analysis'!$C$47:$K$47)</f>
        <v>2.4528054173051581E-2</v>
      </c>
      <c r="L447" s="1">
        <f t="array" ref="L447">SUMPRODUCT(C447:J447,'Weekly Analysis'!$D$48:$K$48)</f>
        <v>-2.2576978836835087E-3</v>
      </c>
      <c r="N447" s="16">
        <f t="shared" si="110"/>
        <v>1.5044020133337204</v>
      </c>
      <c r="O447" s="11">
        <f>(N446-MAX(N$3:$N446))/MAX(N$3:$N446)</f>
        <v>-6.4195605839096073E-2</v>
      </c>
      <c r="P447" s="11">
        <f t="shared" si="113"/>
        <v>4.0483103173252433E-2</v>
      </c>
      <c r="Q447" s="11">
        <f t="shared" si="116"/>
        <v>2.2591468573005757E-2</v>
      </c>
      <c r="S447" s="1">
        <f t="shared" si="111"/>
        <v>1.3370236431964735</v>
      </c>
      <c r="T447" s="11">
        <f>(S446-MAX($S$3:$S446))/MAX(S$3:$S446)</f>
        <v>-1.7429037381648922E-2</v>
      </c>
      <c r="U447" s="38">
        <f t="shared" si="114"/>
        <v>-8.4766096122255163E-3</v>
      </c>
      <c r="V447" s="11">
        <f t="shared" si="117"/>
        <v>-6.2689377932803048E-3</v>
      </c>
      <c r="W447" s="28"/>
      <c r="Y447" s="28"/>
      <c r="AJ447" s="28"/>
      <c r="AL447" s="28"/>
    </row>
    <row r="448" spans="1:38" x14ac:dyDescent="0.35">
      <c r="A448" s="2">
        <v>42575</v>
      </c>
      <c r="B448" s="1">
        <v>3.6969539182503119E-3</v>
      </c>
      <c r="C448" s="1">
        <v>4.5374094578054519E-4</v>
      </c>
      <c r="D448" s="1">
        <v>-1.343188704918119E-4</v>
      </c>
      <c r="E448" s="1">
        <v>-6.460033728140635E-4</v>
      </c>
      <c r="F448" s="1">
        <v>-6.4902676255830568E-3</v>
      </c>
      <c r="G448" s="1">
        <v>-2.9042341108040941E-3</v>
      </c>
      <c r="H448" s="1">
        <v>9.2286540290631436E-4</v>
      </c>
      <c r="I448" s="1">
        <v>1.5066929437046459E-3</v>
      </c>
      <c r="J448" s="16">
        <f>HLOOKUP($J$2,'Weekly Returns (strats)'!$D$1:$F$751,'Weekly Returns (strats)'!$A447,FALSE)</f>
        <v>-3.8591542724508709E-4</v>
      </c>
      <c r="K448" s="1">
        <f>SUMPRODUCT(B448:J448,'Weekly Analysis'!$C$47:$K$47)</f>
        <v>3.0653992128097923E-3</v>
      </c>
      <c r="L448" s="1">
        <f t="array" ref="L448">SUMPRODUCT(C448:J448,'Weekly Analysis'!$D$48:$K$48)</f>
        <v>-1.172887310103822E-3</v>
      </c>
      <c r="N448" s="16">
        <f t="shared" si="110"/>
        <v>1.509013606081143</v>
      </c>
      <c r="O448" s="11">
        <f>(N447-MAX(N$3:$N447))/MAX(N$3:$N447)</f>
        <v>-4.1242144963737772E-2</v>
      </c>
      <c r="P448" s="11">
        <f t="shared" si="113"/>
        <v>5.8958423911914304E-2</v>
      </c>
      <c r="Q448" s="11">
        <f t="shared" si="116"/>
        <v>1.7547226989114817E-2</v>
      </c>
      <c r="S448" s="1">
        <f t="shared" si="111"/>
        <v>1.3354554651320596</v>
      </c>
      <c r="T448" s="11">
        <f>(S447-MAX($S$3:$S447))/MAX(S$3:$S447)</f>
        <v>-1.9647385764521241E-2</v>
      </c>
      <c r="U448" s="38">
        <f t="shared" si="114"/>
        <v>-9.8143407289875695E-3</v>
      </c>
      <c r="V448" s="11">
        <f t="shared" si="117"/>
        <v>-6.5945182282575177E-3</v>
      </c>
      <c r="W448" s="28"/>
      <c r="Y448" s="28"/>
      <c r="AJ448" s="28"/>
      <c r="AL448" s="28"/>
    </row>
    <row r="449" spans="1:38" x14ac:dyDescent="0.35">
      <c r="A449" s="2">
        <v>42582</v>
      </c>
      <c r="B449" s="1">
        <v>8.4561112263954463E-3</v>
      </c>
      <c r="C449" s="1">
        <v>-3.3131127666302662E-3</v>
      </c>
      <c r="D449" s="1">
        <v>-1.96948512629469E-4</v>
      </c>
      <c r="E449" s="1">
        <v>-4.7828305389441272E-4</v>
      </c>
      <c r="F449" s="1">
        <v>4.7481710895425858E-3</v>
      </c>
      <c r="G449" s="1">
        <v>2.468384113480937E-4</v>
      </c>
      <c r="H449" s="1">
        <v>3.775868935949056E-4</v>
      </c>
      <c r="I449" s="1">
        <v>4.5362436737430567E-3</v>
      </c>
      <c r="J449" s="16">
        <f>HLOOKUP($J$2,'Weekly Returns (strats)'!$D$1:$F$751,'Weekly Returns (strats)'!$A448,FALSE)</f>
        <v>1.893324631153215E-3</v>
      </c>
      <c r="K449" s="1">
        <f>SUMPRODUCT(B449:J449,'Weekly Analysis'!$C$47:$K$47)</f>
        <v>8.9587828227260299E-3</v>
      </c>
      <c r="L449" s="1">
        <f t="array" ref="L449">SUMPRODUCT(C449:J449,'Weekly Analysis'!$D$48:$K$48)</f>
        <v>9.3353296461393641E-4</v>
      </c>
      <c r="N449" s="16">
        <f t="shared" si="110"/>
        <v>1.5225325312545626</v>
      </c>
      <c r="O449" s="11">
        <f>(N448-MAX(N$3:$N448))/MAX(N$3:$N448)</f>
        <v>-3.8303169389634434E-2</v>
      </c>
      <c r="P449" s="11">
        <f t="shared" si="113"/>
        <v>3.6775217274676919E-2</v>
      </c>
      <c r="Q449" s="11">
        <f t="shared" si="116"/>
        <v>3.4754393282174112E-2</v>
      </c>
      <c r="S449" s="1">
        <f t="shared" si="111"/>
        <v>1.336702156831534</v>
      </c>
      <c r="T449" s="11">
        <f>(S448-MAX($S$3:$S448))/MAX(S$3:$S448)</f>
        <v>-2.0797228905185122E-2</v>
      </c>
      <c r="U449" s="38">
        <f t="shared" si="114"/>
        <v>-2.8743241710460499E-3</v>
      </c>
      <c r="V449" s="11">
        <f t="shared" si="117"/>
        <v>-6.2897214631667531E-3</v>
      </c>
      <c r="W449" s="28"/>
      <c r="Y449" s="28"/>
      <c r="AJ449" s="28"/>
      <c r="AL449" s="28"/>
    </row>
    <row r="450" spans="1:38" x14ac:dyDescent="0.35">
      <c r="A450" s="2">
        <v>42589</v>
      </c>
      <c r="B450" s="1">
        <v>-7.7164463192536115E-4</v>
      </c>
      <c r="C450" s="1">
        <v>-3.2778504352655169E-3</v>
      </c>
      <c r="D450" s="1">
        <v>-1.7540703948998321E-4</v>
      </c>
      <c r="E450" s="1">
        <v>-1.0982483002202059E-3</v>
      </c>
      <c r="F450" s="1">
        <v>2.043734156904032E-3</v>
      </c>
      <c r="G450" s="1">
        <v>8.1272055738810245E-3</v>
      </c>
      <c r="H450" s="1">
        <v>8.4642841692295079E-5</v>
      </c>
      <c r="I450" s="1">
        <v>6.9646871083484108E-4</v>
      </c>
      <c r="J450" s="16">
        <f>HLOOKUP($J$2,'Weekly Returns (strats)'!$D$1:$F$751,'Weekly Returns (strats)'!$A449,FALSE)</f>
        <v>-1.8078612069005739E-4</v>
      </c>
      <c r="K450" s="1">
        <f>SUMPRODUCT(B450:J450,'Weekly Analysis'!$C$47:$K$47)</f>
        <v>-2.9450474293691973E-4</v>
      </c>
      <c r="L450" s="1">
        <f t="array" ref="L450">SUMPRODUCT(C450:J450,'Weekly Analysis'!$D$48:$K$48)</f>
        <v>8.8611693669282004E-4</v>
      </c>
      <c r="N450" s="16">
        <f t="shared" si="110"/>
        <v>1.5220841382028323</v>
      </c>
      <c r="O450" s="11">
        <f>(N449-MAX(N$3:$N449))/MAX(N$3:$N449)</f>
        <v>-2.9687536342892246E-2</v>
      </c>
      <c r="P450" s="11">
        <f t="shared" si="113"/>
        <v>3.6569937143981601E-2</v>
      </c>
      <c r="Q450" s="11">
        <f t="shared" si="116"/>
        <v>5.3226615078786566E-2</v>
      </c>
      <c r="S450" s="1">
        <f t="shared" si="111"/>
        <v>1.3378866312520161</v>
      </c>
      <c r="T450" s="11">
        <f>(S449-MAX($S$3:$S449))/MAX(S$3:$S449)</f>
        <v>-1.9883110839326919E-2</v>
      </c>
      <c r="U450" s="38">
        <f t="shared" si="114"/>
        <v>-1.613700529098594E-3</v>
      </c>
      <c r="V450" s="11">
        <f t="shared" si="117"/>
        <v>-6.2126459847566817E-3</v>
      </c>
      <c r="W450" s="28"/>
      <c r="Y450" s="28"/>
      <c r="AJ450" s="28"/>
      <c r="AL450" s="28"/>
    </row>
    <row r="451" spans="1:38" x14ac:dyDescent="0.35">
      <c r="A451" s="2">
        <v>42596</v>
      </c>
      <c r="B451" s="1">
        <v>1.3797364085667009E-2</v>
      </c>
      <c r="C451" s="1">
        <v>-1.490108685078595E-3</v>
      </c>
      <c r="D451" s="1">
        <v>-1.7548427271973921E-5</v>
      </c>
      <c r="E451" s="1">
        <v>-4.364090419216593E-4</v>
      </c>
      <c r="F451" s="1">
        <v>-1.763747293131923E-3</v>
      </c>
      <c r="G451" s="1">
        <v>-3.2964791318185189E-3</v>
      </c>
      <c r="H451" s="1">
        <v>-1.224396140111605E-3</v>
      </c>
      <c r="I451" s="1">
        <v>1.8314540177837291E-3</v>
      </c>
      <c r="J451" s="16">
        <f>HLOOKUP($J$2,'Weekly Returns (strats)'!$D$1:$F$751,'Weekly Returns (strats)'!$A450,FALSE)</f>
        <v>1.4274260184743429E-5</v>
      </c>
      <c r="K451" s="1">
        <f>SUMPRODUCT(B451:J451,'Weekly Analysis'!$C$47:$K$47)</f>
        <v>1.3376118887729129E-2</v>
      </c>
      <c r="L451" s="1">
        <f t="array" ref="L451">SUMPRODUCT(C451:J451,'Weekly Analysis'!$D$48:$K$48)</f>
        <v>-7.8231251045606637E-4</v>
      </c>
      <c r="N451" s="16">
        <f t="shared" si="110"/>
        <v>1.54244371659256</v>
      </c>
      <c r="O451" s="11">
        <f>(N450-MAX(N$3:$N450))/MAX(N$3:$N450)</f>
        <v>-2.9973297965570109E-2</v>
      </c>
      <c r="P451" s="11">
        <f t="shared" si="113"/>
        <v>2.5286926580575297E-2</v>
      </c>
      <c r="Q451" s="11">
        <f t="shared" si="116"/>
        <v>7.2633909435379618E-2</v>
      </c>
      <c r="S451" s="1">
        <f t="shared" si="111"/>
        <v>1.3368399858028157</v>
      </c>
      <c r="T451" s="11">
        <f>(S450-MAX($S$3:$S450))/MAX(S$3:$S450)</f>
        <v>-1.9014612663903085E-2</v>
      </c>
      <c r="U451" s="38">
        <f t="shared" si="114"/>
        <v>-1.373628616010425E-4</v>
      </c>
      <c r="V451" s="11">
        <f t="shared" si="117"/>
        <v>-5.667555884733444E-3</v>
      </c>
      <c r="W451" s="28"/>
      <c r="Y451" s="28"/>
      <c r="AJ451" s="28"/>
      <c r="AL451" s="28"/>
    </row>
    <row r="452" spans="1:38" x14ac:dyDescent="0.35">
      <c r="A452" s="2">
        <v>42603</v>
      </c>
      <c r="B452" s="1">
        <v>-1.625025391021717E-3</v>
      </c>
      <c r="C452" s="1">
        <v>-2.8451738323720388E-4</v>
      </c>
      <c r="D452" s="1">
        <v>-1.4482684181549291E-4</v>
      </c>
      <c r="E452" s="1">
        <v>-6.9395023979912374E-4</v>
      </c>
      <c r="F452" s="1">
        <v>1.4231154945279711E-3</v>
      </c>
      <c r="G452" s="1">
        <v>-9.9876382510166728E-4</v>
      </c>
      <c r="H452" s="1">
        <v>4.6638072862092978E-4</v>
      </c>
      <c r="I452" s="1">
        <v>2.0397249036681049E-3</v>
      </c>
      <c r="J452" s="16">
        <f>HLOOKUP($J$2,'Weekly Returns (strats)'!$D$1:$F$751,'Weekly Returns (strats)'!$A451,FALSE)</f>
        <v>9.338531820046736E-4</v>
      </c>
      <c r="K452" s="1">
        <f>SUMPRODUCT(B452:J452,'Weekly Analysis'!$C$47:$K$47)</f>
        <v>-1.479787147102772E-3</v>
      </c>
      <c r="L452" s="1">
        <f t="array" ref="L452">SUMPRODUCT(C452:J452,'Weekly Analysis'!$D$48:$K$48)</f>
        <v>2.697281672780406E-4</v>
      </c>
      <c r="N452" s="16">
        <f t="shared" ref="N452:N515" si="120">+(K452+1)*N451</f>
        <v>1.540161228205617</v>
      </c>
      <c r="O452" s="11">
        <f>(N451-MAX(N$3:$N451))/MAX(N$3:$N451)</f>
        <v>-1.6998105474885859E-2</v>
      </c>
      <c r="P452" s="11">
        <f t="shared" si="113"/>
        <v>2.0641047899735865E-2</v>
      </c>
      <c r="Q452" s="11">
        <f t="shared" si="116"/>
        <v>6.9855138755538615E-2</v>
      </c>
      <c r="S452" s="1">
        <f t="shared" ref="S452:S515" si="121">+(L452+1)*S451</f>
        <v>1.3372005692021305</v>
      </c>
      <c r="T452" s="11">
        <f>(S451-MAX($S$3:$S451))/MAX(S$3:$S451)</f>
        <v>-1.9782049804990733E-2</v>
      </c>
      <c r="U452" s="38">
        <f t="shared" si="114"/>
        <v>1.3067482335686886E-3</v>
      </c>
      <c r="V452" s="11">
        <f t="shared" si="117"/>
        <v>-4.3273723289750654E-3</v>
      </c>
      <c r="W452" s="28"/>
      <c r="Y452" s="28"/>
      <c r="AJ452" s="28"/>
      <c r="AL452" s="28"/>
    </row>
    <row r="453" spans="1:38" x14ac:dyDescent="0.35">
      <c r="A453" s="2">
        <v>42610</v>
      </c>
      <c r="B453" s="1">
        <v>-3.9165818921667039E-3</v>
      </c>
      <c r="C453" s="1">
        <v>-1.466179859517025E-3</v>
      </c>
      <c r="D453" s="1">
        <v>7.6015256710859658E-6</v>
      </c>
      <c r="E453" s="1">
        <v>9.2571353958703639E-4</v>
      </c>
      <c r="F453" s="1">
        <v>9.9821639951379274E-3</v>
      </c>
      <c r="G453" s="1">
        <v>-1.835629235673375E-3</v>
      </c>
      <c r="H453" s="1">
        <v>3.0868418972263001E-4</v>
      </c>
      <c r="I453" s="1">
        <v>3.5363973688939949E-3</v>
      </c>
      <c r="J453" s="16">
        <f>HLOOKUP($J$2,'Weekly Returns (strats)'!$D$1:$F$751,'Weekly Returns (strats)'!$A452,FALSE)</f>
        <v>-2.0408059914076571E-3</v>
      </c>
      <c r="K453" s="1">
        <f>SUMPRODUCT(B453:J453,'Weekly Analysis'!$C$47:$K$47)</f>
        <v>-3.1312945254556089E-3</v>
      </c>
      <c r="L453" s="1">
        <f t="array" ref="L453">SUMPRODUCT(C453:J453,'Weekly Analysis'!$D$48:$K$48)</f>
        <v>1.4583908238920351E-3</v>
      </c>
      <c r="N453" s="16">
        <f t="shared" si="120"/>
        <v>1.5353385297834177</v>
      </c>
      <c r="O453" s="11">
        <f>(N452-MAX(N$3:$N452))/MAX(N$3:$N452)</f>
        <v>-1.8452739043981738E-2</v>
      </c>
      <c r="P453" s="11">
        <f t="shared" si="113"/>
        <v>8.4109851618756615E-3</v>
      </c>
      <c r="Q453" s="11">
        <f t="shared" si="116"/>
        <v>4.3033885022114138E-2</v>
      </c>
      <c r="S453" s="1">
        <f t="shared" si="121"/>
        <v>1.3391507302419581</v>
      </c>
      <c r="T453" s="11">
        <f>(S452-MAX($S$3:$S452))/MAX(S$3:$S452)</f>
        <v>-1.9517657413751464E-2</v>
      </c>
      <c r="U453" s="38">
        <f t="shared" si="114"/>
        <v>1.8318017951195475E-3</v>
      </c>
      <c r="V453" s="11">
        <f t="shared" si="117"/>
        <v>-1.3211579939563789E-3</v>
      </c>
      <c r="W453" s="28"/>
      <c r="Y453" s="28"/>
      <c r="AJ453" s="28"/>
      <c r="AL453" s="28"/>
    </row>
    <row r="454" spans="1:38" x14ac:dyDescent="0.35">
      <c r="A454" s="2">
        <v>42617</v>
      </c>
      <c r="B454" s="1">
        <v>4.6468876065974829E-3</v>
      </c>
      <c r="C454" s="1">
        <v>-1.196624609211661E-3</v>
      </c>
      <c r="D454" s="1">
        <v>-4.8341885790298411E-4</v>
      </c>
      <c r="E454" s="1">
        <v>-1.6149994506279299E-3</v>
      </c>
      <c r="F454" s="1">
        <v>2.7954729456236731E-5</v>
      </c>
      <c r="G454" s="1">
        <v>5.2542999055860129E-4</v>
      </c>
      <c r="H454" s="1">
        <v>5.4881161900066644E-4</v>
      </c>
      <c r="I454" s="1">
        <v>1.8974833039016039E-3</v>
      </c>
      <c r="J454" s="16">
        <f>HLOOKUP($J$2,'Weekly Returns (strats)'!$D$1:$F$751,'Weekly Returns (strats)'!$A453,FALSE)</f>
        <v>1.059994109466889E-3</v>
      </c>
      <c r="K454" s="1">
        <f>SUMPRODUCT(B454:J454,'Weekly Analysis'!$C$47:$K$47)</f>
        <v>4.6239776336114632E-3</v>
      </c>
      <c r="L454" s="1">
        <f t="array" ref="L454">SUMPRODUCT(C454:J454,'Weekly Analysis'!$D$48:$K$48)</f>
        <v>-4.2547092688323973E-5</v>
      </c>
      <c r="N454" s="16">
        <f t="shared" si="120"/>
        <v>1.5424379008051581</v>
      </c>
      <c r="O454" s="11">
        <f>(N453-MAX(N$3:$N453))/MAX(N$3:$N453)</f>
        <v>-2.15262526086893E-2</v>
      </c>
      <c r="P454" s="11">
        <f t="shared" si="113"/>
        <v>1.3372297950859702E-2</v>
      </c>
      <c r="Q454" s="11">
        <f t="shared" si="116"/>
        <v>4.4364350207510173E-2</v>
      </c>
      <c r="S454" s="1">
        <f t="shared" si="121"/>
        <v>1.3390937532717149</v>
      </c>
      <c r="T454" s="11">
        <f>(S453-MAX($S$3:$S453))/MAX(S$3:$S453)</f>
        <v>-1.8087730962335513E-2</v>
      </c>
      <c r="U454" s="38">
        <f t="shared" si="114"/>
        <v>9.0226031974705023E-4</v>
      </c>
      <c r="V454" s="11">
        <f t="shared" si="117"/>
        <v>-2.5238675220560225E-3</v>
      </c>
      <c r="W454" s="28"/>
      <c r="Y454" s="28"/>
      <c r="AJ454" s="28"/>
      <c r="AL454" s="28"/>
    </row>
    <row r="455" spans="1:38" x14ac:dyDescent="0.35">
      <c r="A455" s="2">
        <v>42624</v>
      </c>
      <c r="B455" s="1">
        <v>-1.224966961471996E-2</v>
      </c>
      <c r="C455" s="1">
        <v>4.7966743058136529E-4</v>
      </c>
      <c r="D455" s="1">
        <v>2.9114680579200851E-5</v>
      </c>
      <c r="E455" s="1">
        <v>6.8212302573913419E-3</v>
      </c>
      <c r="F455" s="1">
        <v>-2.334156486009242E-3</v>
      </c>
      <c r="G455" s="1">
        <v>-5.9079831622479428E-3</v>
      </c>
      <c r="H455" s="1">
        <v>-2.2360425995263671E-3</v>
      </c>
      <c r="I455" s="1">
        <v>3.1385308199860518E-4</v>
      </c>
      <c r="J455" s="16">
        <f>HLOOKUP($J$2,'Weekly Returns (strats)'!$D$1:$F$751,'Weekly Returns (strats)'!$A454,FALSE)</f>
        <v>1.5768759925072211E-3</v>
      </c>
      <c r="K455" s="1">
        <f>SUMPRODUCT(B455:J455,'Weekly Analysis'!$C$47:$K$47)</f>
        <v>-1.2277482551734565E-2</v>
      </c>
      <c r="L455" s="1">
        <f t="array" ref="L455">SUMPRODUCT(C455:J455,'Weekly Analysis'!$D$48:$K$48)</f>
        <v>-5.1652597312836006E-5</v>
      </c>
      <c r="N455" s="16">
        <f t="shared" si="120"/>
        <v>1.5235006463908887</v>
      </c>
      <c r="O455" s="11">
        <f>(N454-MAX(N$3:$N454))/MAX(N$3:$N454)</f>
        <v>-1.7001811885675903E-2</v>
      </c>
      <c r="P455" s="11">
        <f t="shared" si="113"/>
        <v>-1.2281206761643682E-2</v>
      </c>
      <c r="Q455" s="11">
        <f t="shared" si="116"/>
        <v>3.6040179923185311E-2</v>
      </c>
      <c r="S455" s="1">
        <f t="shared" si="121"/>
        <v>1.339024585601313</v>
      </c>
      <c r="T455" s="11">
        <f>(S454-MAX($S$3:$S454))/MAX(S$3:$S454)</f>
        <v>-1.8129508474658038E-2</v>
      </c>
      <c r="U455" s="38">
        <f t="shared" si="114"/>
        <v>1.6341520463911685E-3</v>
      </c>
      <c r="V455" s="11">
        <f t="shared" si="117"/>
        <v>-5.2567085756818344E-3</v>
      </c>
      <c r="Y455" s="28"/>
      <c r="AJ455" s="28"/>
      <c r="AL455" s="28"/>
    </row>
    <row r="456" spans="1:38" x14ac:dyDescent="0.35">
      <c r="A456" s="2">
        <v>42631</v>
      </c>
      <c r="B456" s="1">
        <v>-8.6965471105852066E-3</v>
      </c>
      <c r="C456" s="1">
        <v>-1.8267455074933989E-3</v>
      </c>
      <c r="D456" s="1">
        <v>-4.7364232584279348E-4</v>
      </c>
      <c r="E456" s="1">
        <v>-3.2913592098358091E-3</v>
      </c>
      <c r="F456" s="1">
        <v>-5.8324853968384823E-3</v>
      </c>
      <c r="G456" s="1">
        <v>3.252193579806439E-3</v>
      </c>
      <c r="H456" s="1">
        <v>1.6567587842142299E-2</v>
      </c>
      <c r="I456" s="1">
        <v>-5.1891467958087301E-4</v>
      </c>
      <c r="J456" s="16">
        <f>HLOOKUP($J$2,'Weekly Returns (strats)'!$D$1:$F$751,'Weekly Returns (strats)'!$A455,FALSE)</f>
        <v>2.9758139118096771E-4</v>
      </c>
      <c r="K456" s="1">
        <f>SUMPRODUCT(B456:J456,'Weekly Analysis'!$C$47:$K$47)</f>
        <v>-9.044137607902094E-3</v>
      </c>
      <c r="L456" s="1">
        <f t="array" ref="L456">SUMPRODUCT(C456:J456,'Weekly Analysis'!$D$48:$K$48)</f>
        <v>-6.4552520930279372E-4</v>
      </c>
      <c r="N456" s="16">
        <f t="shared" si="120"/>
        <v>1.5097218968992017</v>
      </c>
      <c r="O456" s="11">
        <f>(N455-MAX(N$3:$N455))/MAX(N$3:$N455)</f>
        <v>-2.9070554988636203E-2</v>
      </c>
      <c r="P456" s="11">
        <f t="shared" ref="P456:P519" si="122">N456/N452-1</f>
        <v>-1.9763730412743263E-2</v>
      </c>
      <c r="Q456" s="11">
        <f t="shared" si="116"/>
        <v>4.4162471395092551E-2</v>
      </c>
      <c r="S456" s="1">
        <f t="shared" si="121"/>
        <v>1.338160211475431</v>
      </c>
      <c r="T456" s="11">
        <f>(S455-MAX($S$3:$S455))/MAX(S$3:$S455)</f>
        <v>-1.8180224635770154E-2</v>
      </c>
      <c r="U456" s="38">
        <f t="shared" ref="U456:U519" si="123">S456/S452-1</f>
        <v>7.1765021299174947E-4</v>
      </c>
      <c r="V456" s="11">
        <f t="shared" si="117"/>
        <v>-7.633741919426229E-3</v>
      </c>
      <c r="Y456" s="28"/>
      <c r="AJ456" s="28"/>
      <c r="AL456" s="28"/>
    </row>
    <row r="457" spans="1:38" x14ac:dyDescent="0.35">
      <c r="A457" s="2">
        <v>42638</v>
      </c>
      <c r="B457" s="1">
        <v>2.1646594684385571E-2</v>
      </c>
      <c r="C457" s="1">
        <v>-4.9699247284331616E-3</v>
      </c>
      <c r="D457" s="1">
        <v>-5.1365719096509999E-3</v>
      </c>
      <c r="E457" s="1">
        <v>-4.5157454849160672E-3</v>
      </c>
      <c r="F457" s="1">
        <v>5.0439072870608007E-3</v>
      </c>
      <c r="G457" s="1">
        <v>-4.936524522186625E-4</v>
      </c>
      <c r="H457" s="1">
        <v>-4.7403265201195749E-4</v>
      </c>
      <c r="I457" s="1">
        <v>5.6144699604199211E-4</v>
      </c>
      <c r="J457" s="16">
        <f>HLOOKUP($J$2,'Weekly Returns (strats)'!$D$1:$F$751,'Weekly Returns (strats)'!$A456,FALSE)</f>
        <v>-3.2611528428120322E-3</v>
      </c>
      <c r="K457" s="1">
        <f>SUMPRODUCT(B457:J457,'Weekly Analysis'!$C$47:$K$47)</f>
        <v>2.0681689464851882E-2</v>
      </c>
      <c r="L457" s="1">
        <f t="array" ref="L457">SUMPRODUCT(C457:J457,'Weekly Analysis'!$D$48:$K$48)</f>
        <v>-1.7919668362768358E-3</v>
      </c>
      <c r="N457" s="16">
        <f t="shared" si="120"/>
        <v>1.540945496349158</v>
      </c>
      <c r="O457" s="11">
        <f>(N456-MAX(N$3:$N456))/MAX(N$3:$N456)</f>
        <v>-3.7851774496882998E-2</v>
      </c>
      <c r="P457" s="11">
        <f t="shared" si="122"/>
        <v>3.6519415470745997E-3</v>
      </c>
      <c r="Q457" s="11">
        <f t="shared" si="116"/>
        <v>8.1366799856622096E-2</v>
      </c>
      <c r="S457" s="1">
        <f t="shared" si="121"/>
        <v>1.3357622727548419</v>
      </c>
      <c r="T457" s="11">
        <f>(S456-MAX($S$3:$S456))/MAX(S$3:$S456)</f>
        <v>-1.8814014051759882E-2</v>
      </c>
      <c r="U457" s="38">
        <f t="shared" si="123"/>
        <v>-2.5303032814714133E-3</v>
      </c>
      <c r="V457" s="11">
        <f t="shared" si="117"/>
        <v>-9.5868554131788297E-3</v>
      </c>
      <c r="Y457" s="28"/>
      <c r="AJ457" s="28"/>
      <c r="AL457" s="28"/>
    </row>
    <row r="458" spans="1:38" x14ac:dyDescent="0.35">
      <c r="A458" s="2">
        <v>42645</v>
      </c>
      <c r="B458" s="1">
        <v>-2.8961942990701761E-3</v>
      </c>
      <c r="C458" s="1">
        <v>-9.5313652311890262E-4</v>
      </c>
      <c r="D458" s="1">
        <v>-6.0765692873593347E-4</v>
      </c>
      <c r="E458" s="1">
        <v>-7.0154255995324988E-4</v>
      </c>
      <c r="F458" s="1">
        <v>-9.426338915489146E-5</v>
      </c>
      <c r="G458" s="1">
        <v>2.82344031675219E-3</v>
      </c>
      <c r="H458" s="1">
        <v>1.564987803483131E-3</v>
      </c>
      <c r="I458" s="1">
        <v>-1.9656634680798041E-4</v>
      </c>
      <c r="J458" s="16">
        <f>HLOOKUP($J$2,'Weekly Returns (strats)'!$D$1:$F$751,'Weekly Returns (strats)'!$A457,FALSE)</f>
        <v>-5.2701085184522212E-3</v>
      </c>
      <c r="K458" s="1">
        <f>SUMPRODUCT(B458:J458,'Weekly Analysis'!$C$47:$K$47)</f>
        <v>-3.059690219959259E-3</v>
      </c>
      <c r="L458" s="1">
        <f t="array" ref="L458">SUMPRODUCT(C458:J458,'Weekly Analysis'!$D$48:$K$48)</f>
        <v>-3.0363528165115418E-4</v>
      </c>
      <c r="N458" s="16">
        <f t="shared" si="120"/>
        <v>1.5362306804844883</v>
      </c>
      <c r="O458" s="11">
        <f>(N457-MAX(N$3:$N457))/MAX(N$3:$N457)</f>
        <v>-1.7952923677869298E-2</v>
      </c>
      <c r="P458" s="11">
        <f t="shared" si="122"/>
        <v>-4.0242918806842054E-3</v>
      </c>
      <c r="Q458" s="11">
        <f t="shared" si="116"/>
        <v>4.6103032183442805E-2</v>
      </c>
      <c r="S458" s="1">
        <f t="shared" si="121"/>
        <v>1.3353566882009351</v>
      </c>
      <c r="T458" s="11">
        <f>(S457-MAX($S$3:$S457))/MAX(S$3:$S457)</f>
        <v>-2.0572266798798609E-2</v>
      </c>
      <c r="U458" s="38">
        <f t="shared" si="123"/>
        <v>-2.7907419190398297E-3</v>
      </c>
      <c r="V458" s="11">
        <f t="shared" si="117"/>
        <v>-3.8779892812846883E-3</v>
      </c>
      <c r="Y458" s="28"/>
      <c r="AJ458" s="28"/>
      <c r="AL458" s="28"/>
    </row>
    <row r="459" spans="1:38" x14ac:dyDescent="0.35">
      <c r="A459" s="2">
        <v>42652</v>
      </c>
      <c r="B459" s="1">
        <v>-5.1467590705259747E-3</v>
      </c>
      <c r="C459" s="1">
        <v>-5.0688579523021637E-3</v>
      </c>
      <c r="D459" s="1">
        <v>-1.4630015281069661E-4</v>
      </c>
      <c r="E459" s="1">
        <v>6.7554458853891219E-4</v>
      </c>
      <c r="F459" s="1">
        <v>-6.0890292237280371E-3</v>
      </c>
      <c r="G459" s="1">
        <v>1.29693168945888E-3</v>
      </c>
      <c r="H459" s="1">
        <v>-7.297215204877805E-4</v>
      </c>
      <c r="I459" s="1">
        <v>2.7105553136594911E-3</v>
      </c>
      <c r="J459" s="16">
        <f>HLOOKUP($J$2,'Weekly Returns (strats)'!$D$1:$F$751,'Weekly Returns (strats)'!$A458,FALSE)</f>
        <v>2.360425147026834E-3</v>
      </c>
      <c r="K459" s="1">
        <f>SUMPRODUCT(B459:J459,'Weekly Analysis'!$C$47:$K$47)</f>
        <v>-5.5821397306794222E-3</v>
      </c>
      <c r="L459" s="1">
        <f t="array" ref="L459">SUMPRODUCT(C459:J459,'Weekly Analysis'!$D$48:$K$48)</f>
        <v>-8.0856408314211668E-4</v>
      </c>
      <c r="N459" s="16">
        <f t="shared" si="120"/>
        <v>1.5276552261674672</v>
      </c>
      <c r="O459" s="11">
        <f>(N458-MAX(N$3:$N458))/MAX(N$3:$N458)</f>
        <v>-2.0957683512831657E-2</v>
      </c>
      <c r="P459" s="11">
        <f t="shared" si="122"/>
        <v>2.7269957426145908E-3</v>
      </c>
      <c r="Q459" s="11">
        <f t="shared" si="116"/>
        <v>4.0363960191973858E-2</v>
      </c>
      <c r="S459" s="1">
        <f t="shared" si="121"/>
        <v>1.3342769667446723</v>
      </c>
      <c r="T459" s="11">
        <f>(S458-MAX($S$3:$S458))/MAX(S$3:$S458)</f>
        <v>-2.0869655614426049E-2</v>
      </c>
      <c r="U459" s="38">
        <f t="shared" si="123"/>
        <v>-3.5455800496064782E-3</v>
      </c>
      <c r="V459" s="11">
        <f t="shared" si="117"/>
        <v>-4.3073813729275212E-3</v>
      </c>
      <c r="Y459" s="28"/>
      <c r="AJ459" s="28"/>
      <c r="AL459" s="28"/>
    </row>
    <row r="460" spans="1:38" x14ac:dyDescent="0.35">
      <c r="A460" s="2">
        <v>42659</v>
      </c>
      <c r="B460" s="1">
        <v>-1.1780976284382461E-2</v>
      </c>
      <c r="C460" s="1">
        <v>-1.9931313971592872E-3</v>
      </c>
      <c r="D460" s="1">
        <v>-3.8033070964771381E-4</v>
      </c>
      <c r="E460" s="1">
        <v>2.6655184359745121E-3</v>
      </c>
      <c r="F460" s="1">
        <v>-3.5670900830500388E-3</v>
      </c>
      <c r="G460" s="1">
        <v>-2.0412513116476738E-3</v>
      </c>
      <c r="H460" s="1">
        <v>5.535600211044045E-4</v>
      </c>
      <c r="I460" s="1">
        <v>1.094606529806974E-3</v>
      </c>
      <c r="J460" s="16">
        <f>HLOOKUP($J$2,'Weekly Returns (strats)'!$D$1:$F$751,'Weekly Returns (strats)'!$A459,FALSE)</f>
        <v>-4.8386131842806934E-3</v>
      </c>
      <c r="K460" s="1">
        <f>SUMPRODUCT(B460:J460,'Weekly Analysis'!$C$47:$K$47)</f>
        <v>-1.228848996130549E-2</v>
      </c>
      <c r="L460" s="1">
        <f t="array" ref="L460">SUMPRODUCT(C460:J460,'Weekly Analysis'!$D$48:$K$48)</f>
        <v>-9.4252539999991453E-4</v>
      </c>
      <c r="N460" s="16">
        <f t="shared" si="120"/>
        <v>1.5088826502563724</v>
      </c>
      <c r="O460" s="11">
        <f>(N459-MAX(N$3:$N459))/MAX(N$3:$N459)</f>
        <v>-2.6422834525711075E-2</v>
      </c>
      <c r="P460" s="11">
        <f t="shared" si="122"/>
        <v>-5.5589486020768408E-4</v>
      </c>
      <c r="Q460" s="11">
        <f t="shared" si="116"/>
        <v>2.978350788512385E-3</v>
      </c>
      <c r="S460" s="1">
        <f t="shared" si="121"/>
        <v>1.3330193768128806</v>
      </c>
      <c r="T460" s="11">
        <f>(S459-MAX($S$3:$S459))/MAX(S$3:$S459)</f>
        <v>-2.1661345243610724E-2</v>
      </c>
      <c r="U460" s="38">
        <f t="shared" si="123"/>
        <v>-3.8417183671020094E-3</v>
      </c>
      <c r="V460" s="11">
        <f t="shared" si="117"/>
        <v>-2.9949106763884625E-3</v>
      </c>
      <c r="Y460" s="28"/>
      <c r="AJ460" s="28"/>
      <c r="AL460" s="28"/>
    </row>
    <row r="461" spans="1:38" x14ac:dyDescent="0.35">
      <c r="A461" s="2">
        <v>42666</v>
      </c>
      <c r="B461" s="1">
        <v>5.8570465972114238E-3</v>
      </c>
      <c r="C461" s="1">
        <v>-6.0577934673152756E-3</v>
      </c>
      <c r="D461" s="1">
        <v>-1.293916550998031E-3</v>
      </c>
      <c r="E461" s="1">
        <v>-3.2274328953291191E-3</v>
      </c>
      <c r="F461" s="1">
        <v>4.0734005288137424E-3</v>
      </c>
      <c r="G461" s="1">
        <v>1.125395325912937E-3</v>
      </c>
      <c r="H461" s="1">
        <v>5.6992547128453808E-4</v>
      </c>
      <c r="I461" s="1">
        <v>2.110240268781816E-3</v>
      </c>
      <c r="J461" s="16">
        <f>HLOOKUP($J$2,'Weekly Returns (strats)'!$D$1:$F$751,'Weekly Returns (strats)'!$A460,FALSE)</f>
        <v>2.2804613125115841E-4</v>
      </c>
      <c r="K461" s="1">
        <f>SUMPRODUCT(B461:J461,'Weekly Analysis'!$C$47:$K$47)</f>
        <v>5.6003480207162913E-3</v>
      </c>
      <c r="L461" s="1">
        <f t="array" ref="L461">SUMPRODUCT(C461:J461,'Weekly Analysis'!$D$48:$K$48)</f>
        <v>-4.7672592777667488E-4</v>
      </c>
      <c r="N461" s="16">
        <f t="shared" si="120"/>
        <v>1.5173329182202289</v>
      </c>
      <c r="O461" s="11">
        <f>(N460-MAX(N$3:$N460))/MAX(N$3:$N460)</f>
        <v>-3.8386627750198153E-2</v>
      </c>
      <c r="P461" s="11">
        <f t="shared" si="122"/>
        <v>-1.5323434985126116E-2</v>
      </c>
      <c r="Q461" s="11">
        <f t="shared" si="116"/>
        <v>5.5130796074733812E-3</v>
      </c>
      <c r="S461" s="1">
        <f t="shared" si="121"/>
        <v>1.3323838919137252</v>
      </c>
      <c r="T461" s="11">
        <f>(S460-MAX($S$3:$S460))/MAX(S$3:$S460)</f>
        <v>-2.2583454275520373E-2</v>
      </c>
      <c r="U461" s="38">
        <f t="shared" si="123"/>
        <v>-2.5291782153341602E-3</v>
      </c>
      <c r="V461" s="11">
        <f t="shared" si="117"/>
        <v>-2.3000192058300062E-3</v>
      </c>
      <c r="Y461" s="28"/>
      <c r="AJ461" s="28"/>
      <c r="AL461" s="28"/>
    </row>
    <row r="462" spans="1:38" x14ac:dyDescent="0.35">
      <c r="A462" s="2">
        <v>42673</v>
      </c>
      <c r="B462" s="1">
        <v>-6.1321240853343673E-3</v>
      </c>
      <c r="C462" s="1">
        <v>9.0888073943462544E-4</v>
      </c>
      <c r="D462" s="1">
        <v>1.4718588206619201E-4</v>
      </c>
      <c r="E462" s="1">
        <v>1.623316850765333E-3</v>
      </c>
      <c r="F462" s="1">
        <v>5.7423338653777804E-3</v>
      </c>
      <c r="G462" s="1">
        <v>-3.938558487593391E-3</v>
      </c>
      <c r="H462" s="1">
        <v>-5.8873153039951109E-4</v>
      </c>
      <c r="I462" s="1">
        <v>3.0503387063671732E-3</v>
      </c>
      <c r="J462" s="16">
        <f>HLOOKUP($J$2,'Weekly Returns (strats)'!$D$1:$F$751,'Weekly Returns (strats)'!$A461,FALSE)</f>
        <v>-8.860322558146283E-5</v>
      </c>
      <c r="K462" s="1">
        <f>SUMPRODUCT(B462:J462,'Weekly Analysis'!$C$47:$K$47)</f>
        <v>-5.564523352138701E-3</v>
      </c>
      <c r="L462" s="1">
        <f t="array" ref="L462">SUMPRODUCT(C462:J462,'Weekly Analysis'!$D$48:$K$48)</f>
        <v>1.0541156473633788E-3</v>
      </c>
      <c r="N462" s="16">
        <f t="shared" si="120"/>
        <v>1.5088896837638235</v>
      </c>
      <c r="O462" s="11">
        <f>(N461-MAX(N$3:$N461))/MAX(N$3:$N461)</f>
        <v>-3.3001258204224608E-2</v>
      </c>
      <c r="P462" s="11">
        <f t="shared" si="122"/>
        <v>-1.7797455205127211E-2</v>
      </c>
      <c r="Q462" s="11">
        <f t="shared" si="116"/>
        <v>-8.9606279082243834E-3</v>
      </c>
      <c r="S462" s="1">
        <f t="shared" si="121"/>
        <v>1.3337883786224862</v>
      </c>
      <c r="T462" s="11">
        <f>(S461-MAX($S$3:$S461))/MAX(S$3:$S461)</f>
        <v>-2.3049414085105174E-2</v>
      </c>
      <c r="U462" s="38">
        <f t="shared" si="123"/>
        <v>-1.1744499370889283E-3</v>
      </c>
      <c r="V462" s="11">
        <f t="shared" si="117"/>
        <v>-2.1798260698213667E-3</v>
      </c>
      <c r="Y462" s="28"/>
      <c r="AJ462" s="28"/>
      <c r="AL462" s="28"/>
    </row>
    <row r="463" spans="1:38" x14ac:dyDescent="0.35">
      <c r="A463" s="2">
        <v>42680</v>
      </c>
      <c r="B463" s="1">
        <v>-1.8769119095764061E-2</v>
      </c>
      <c r="C463" s="1">
        <v>3.5835354379385449E-3</v>
      </c>
      <c r="D463" s="1">
        <v>4.1949976281899781E-3</v>
      </c>
      <c r="E463" s="1">
        <v>7.9294082590153359E-3</v>
      </c>
      <c r="F463" s="1">
        <v>1.098743448753827E-4</v>
      </c>
      <c r="G463" s="1">
        <v>-6.5078423619350234E-3</v>
      </c>
      <c r="H463" s="1">
        <v>-3.777140673019042E-3</v>
      </c>
      <c r="I463" s="1">
        <v>8.3719733579736832E-3</v>
      </c>
      <c r="J463" s="16">
        <f>HLOOKUP($J$2,'Weekly Returns (strats)'!$D$1:$F$751,'Weekly Returns (strats)'!$A462,FALSE)</f>
        <v>1.704155334194102E-3</v>
      </c>
      <c r="K463" s="1">
        <f>SUMPRODUCT(B463:J463,'Weekly Analysis'!$C$47:$K$47)</f>
        <v>-1.7335389205614237E-2</v>
      </c>
      <c r="L463" s="1">
        <f t="array" ref="L463">SUMPRODUCT(C463:J463,'Weekly Analysis'!$D$48:$K$48)</f>
        <v>2.6626412245639554E-3</v>
      </c>
      <c r="N463" s="16">
        <f t="shared" si="120"/>
        <v>1.4827324938274413</v>
      </c>
      <c r="O463" s="11">
        <f>(N462-MAX(N$3:$N462))/MAX(N$3:$N462)</f>
        <v>-3.8382145284436037E-2</v>
      </c>
      <c r="P463" s="11">
        <f t="shared" si="122"/>
        <v>-2.9406329105243545E-2</v>
      </c>
      <c r="Q463" s="11">
        <f t="shared" si="116"/>
        <v>-2.5853790462500026E-2</v>
      </c>
      <c r="S463" s="1">
        <f t="shared" si="121"/>
        <v>1.3373397785442509</v>
      </c>
      <c r="T463" s="11">
        <f>(S462-MAX($S$3:$S462))/MAX(S$3:$S462)</f>
        <v>-2.2019595185791566E-2</v>
      </c>
      <c r="U463" s="38">
        <f t="shared" si="123"/>
        <v>2.2954842779390194E-3</v>
      </c>
      <c r="V463" s="11">
        <f t="shared" si="117"/>
        <v>-4.0874368200649602E-4</v>
      </c>
      <c r="Y463" s="28"/>
      <c r="AJ463" s="28"/>
      <c r="AL463" s="28"/>
    </row>
    <row r="464" spans="1:38" x14ac:dyDescent="0.35">
      <c r="A464" s="2">
        <v>42687</v>
      </c>
      <c r="B464" s="1">
        <v>1.6274768824306559E-2</v>
      </c>
      <c r="C464" s="1">
        <v>-2.1164952373216028E-3</v>
      </c>
      <c r="D464" s="1">
        <v>-1.160482237813714E-2</v>
      </c>
      <c r="E464" s="1">
        <v>-6.2324880586899223E-3</v>
      </c>
      <c r="F464" s="1">
        <v>-2.1638733405998568E-2</v>
      </c>
      <c r="G464" s="1">
        <v>3.1110595180843029E-2</v>
      </c>
      <c r="H464" s="1">
        <v>-3.6123325081413031E-3</v>
      </c>
      <c r="I464" s="1">
        <v>8.2580600826382966E-3</v>
      </c>
      <c r="J464" s="16">
        <f>HLOOKUP($J$2,'Weekly Returns (strats)'!$D$1:$F$751,'Weekly Returns (strats)'!$A463,FALSE)</f>
        <v>-3.1154639175418049E-3</v>
      </c>
      <c r="K464" s="1">
        <f>SUMPRODUCT(B464:J464,'Weekly Analysis'!$C$47:$K$47)</f>
        <v>1.569123770915222E-2</v>
      </c>
      <c r="L464" s="1">
        <f t="array" ref="L464">SUMPRODUCT(C464:J464,'Weekly Analysis'!$D$48:$K$48)</f>
        <v>-1.0837006424294889E-3</v>
      </c>
      <c r="N464" s="16">
        <f t="shared" si="120"/>
        <v>1.5059984018471719</v>
      </c>
      <c r="O464" s="11">
        <f>(N463-MAX(N$3:$N463))/MAX(N$3:$N463)</f>
        <v>-5.5052165062998211E-2</v>
      </c>
      <c r="P464" s="11">
        <f t="shared" si="122"/>
        <v>-1.9115127400466392E-3</v>
      </c>
      <c r="Q464" s="11">
        <f t="shared" si="116"/>
        <v>-2.3628294733437638E-2</v>
      </c>
      <c r="S464" s="1">
        <f t="shared" si="121"/>
        <v>1.335890502567096</v>
      </c>
      <c r="T464" s="11">
        <f>(S463-MAX($S$3:$S463))/MAX(S$3:$S463)</f>
        <v>-1.9415584243117415E-2</v>
      </c>
      <c r="U464" s="38">
        <f t="shared" si="123"/>
        <v>2.1538514774481765E-3</v>
      </c>
      <c r="V464" s="11">
        <f t="shared" si="117"/>
        <v>-7.1024449134016177E-4</v>
      </c>
      <c r="Y464" s="28"/>
      <c r="AJ464" s="28"/>
      <c r="AL464" s="28"/>
    </row>
    <row r="465" spans="1:38" x14ac:dyDescent="0.35">
      <c r="A465" s="2">
        <v>42694</v>
      </c>
      <c r="B465" s="1">
        <v>1.5598190609900089E-4</v>
      </c>
      <c r="C465" s="1">
        <v>-9.3838857201000714E-4</v>
      </c>
      <c r="D465" s="1">
        <v>-5.922874540199019E-4</v>
      </c>
      <c r="E465" s="1">
        <v>-2.3145605748511322E-3</v>
      </c>
      <c r="F465" s="1">
        <v>6.8959527469199759E-3</v>
      </c>
      <c r="G465" s="1">
        <v>2.7502131013079629E-3</v>
      </c>
      <c r="H465" s="1">
        <v>1.9533023873834492E-3</v>
      </c>
      <c r="I465" s="1">
        <v>9.67274064607615E-4</v>
      </c>
      <c r="J465" s="16">
        <f>HLOOKUP($J$2,'Weekly Returns (strats)'!$D$1:$F$751,'Weekly Returns (strats)'!$A464,FALSE)</f>
        <v>8.7817474154983088E-4</v>
      </c>
      <c r="K465" s="1">
        <f>SUMPRODUCT(B465:J465,'Weekly Analysis'!$C$47:$K$47)</f>
        <v>7.3656224579671736E-4</v>
      </c>
      <c r="L465" s="1">
        <f t="array" ref="L465">SUMPRODUCT(C465:J465,'Weekly Analysis'!$D$48:$K$48)</f>
        <v>1.0782206308671877E-3</v>
      </c>
      <c r="N465" s="16">
        <f t="shared" si="120"/>
        <v>1.5071076634122027</v>
      </c>
      <c r="O465" s="11">
        <f>(N464-MAX(N$3:$N464))/MAX(N$3:$N464)</f>
        <v>-4.0224763962252885E-2</v>
      </c>
      <c r="P465" s="11">
        <f t="shared" si="122"/>
        <v>-6.7389659086946052E-3</v>
      </c>
      <c r="Q465" s="11">
        <f t="shared" ref="Q465:Q528" si="124">N465/N452-1</f>
        <v>-2.146110692055514E-2</v>
      </c>
      <c r="S465" s="1">
        <f t="shared" si="121"/>
        <v>1.3373308872675433</v>
      </c>
      <c r="T465" s="11">
        <f>(S464-MAX($S$3:$S464))/MAX(S$3:$S464)</f>
        <v>-2.0478244204429511E-2</v>
      </c>
      <c r="U465" s="38">
        <f t="shared" si="123"/>
        <v>3.7128903943086655E-3</v>
      </c>
      <c r="V465" s="11">
        <f t="shared" ref="V465:V528" si="125">S465/S452-1</f>
        <v>9.7455885387898178E-5</v>
      </c>
      <c r="Y465" s="28"/>
      <c r="AJ465" s="28"/>
      <c r="AL465" s="28"/>
    </row>
    <row r="466" spans="1:38" x14ac:dyDescent="0.35">
      <c r="A466" s="2">
        <v>42701</v>
      </c>
      <c r="B466" s="1">
        <v>1.3932210438760469E-2</v>
      </c>
      <c r="C466" s="1">
        <v>1.8445904273678431E-3</v>
      </c>
      <c r="D466" s="1">
        <v>-6.7286437540503563E-5</v>
      </c>
      <c r="E466" s="1">
        <v>-2.1719313099526349E-3</v>
      </c>
      <c r="F466" s="1">
        <v>4.1885879562644996E-3</v>
      </c>
      <c r="G466" s="1">
        <v>-1.788349265413602E-3</v>
      </c>
      <c r="H466" s="1">
        <v>-4.6998958200095142E-4</v>
      </c>
      <c r="I466" s="1">
        <v>1.8129813892420191E-4</v>
      </c>
      <c r="J466" s="16">
        <f>HLOOKUP($J$2,'Weekly Returns (strats)'!$D$1:$F$751,'Weekly Returns (strats)'!$A465,FALSE)</f>
        <v>1.8065330937218069E-3</v>
      </c>
      <c r="K466" s="1">
        <f>SUMPRODUCT(B466:J466,'Weekly Analysis'!$C$47:$K$47)</f>
        <v>1.4159584058116263E-2</v>
      </c>
      <c r="L466" s="1">
        <f t="array" ref="L466">SUMPRODUCT(C466:J466,'Weekly Analysis'!$D$48:$K$48)</f>
        <v>4.2226529308933471E-4</v>
      </c>
      <c r="N466" s="16">
        <f t="shared" si="120"/>
        <v>1.5284476810569192</v>
      </c>
      <c r="O466" s="11">
        <f>(N465-MAX(N$3:$N465))/MAX(N$3:$N465)</f>
        <v>-3.9517829758936876E-2</v>
      </c>
      <c r="P466" s="11">
        <f t="shared" si="122"/>
        <v>1.2961847047896491E-2</v>
      </c>
      <c r="Q466" s="11">
        <f t="shared" si="124"/>
        <v>-4.488162442891741E-3</v>
      </c>
      <c r="S466" s="1">
        <f t="shared" si="121"/>
        <v>1.337895595686613</v>
      </c>
      <c r="T466" s="11">
        <f>(S465-MAX($S$3:$S465))/MAX(S$3:$S465)</f>
        <v>-1.9422103638947474E-2</v>
      </c>
      <c r="U466" s="38">
        <f t="shared" si="123"/>
        <v>3.0793618612636742E-3</v>
      </c>
      <c r="V466" s="11">
        <f t="shared" si="125"/>
        <v>-9.3726159946039278E-4</v>
      </c>
      <c r="Y466" s="28"/>
      <c r="AJ466" s="28"/>
      <c r="AL466" s="28"/>
    </row>
    <row r="467" spans="1:38" x14ac:dyDescent="0.35">
      <c r="A467" s="2">
        <v>42708</v>
      </c>
      <c r="B467" s="1">
        <v>-6.2038556193599881E-3</v>
      </c>
      <c r="C467" s="1">
        <v>-4.6312246200330698E-5</v>
      </c>
      <c r="D467" s="1">
        <v>-1.7457307824375601E-5</v>
      </c>
      <c r="E467" s="1">
        <v>8.2402522649638321E-4</v>
      </c>
      <c r="F467" s="1">
        <v>-5.6580000394480853E-3</v>
      </c>
      <c r="G467" s="1">
        <v>2.7957870381527532E-3</v>
      </c>
      <c r="H467" s="1">
        <v>-4.8946622714085564E-4</v>
      </c>
      <c r="I467" s="1">
        <v>4.0009373009719518E-3</v>
      </c>
      <c r="J467" s="16">
        <f>HLOOKUP($J$2,'Weekly Returns (strats)'!$D$1:$F$751,'Weekly Returns (strats)'!$A466,FALSE)</f>
        <v>-7.8570056841154035E-4</v>
      </c>
      <c r="K467" s="1">
        <f>SUMPRODUCT(B467:J467,'Weekly Analysis'!$C$47:$K$47)</f>
        <v>-6.0977480190368173E-3</v>
      </c>
      <c r="L467" s="1">
        <f t="array" ref="L467">SUMPRODUCT(C467:J467,'Weekly Analysis'!$D$48:$K$48)</f>
        <v>1.9705697202874556E-4</v>
      </c>
      <c r="N467" s="16">
        <f t="shared" si="120"/>
        <v>1.5191275922375529</v>
      </c>
      <c r="O467" s="11">
        <f>(N466-MAX(N$3:$N466))/MAX(N$3:$N466)</f>
        <v>-2.5917801733086471E-2</v>
      </c>
      <c r="P467" s="11">
        <f t="shared" si="122"/>
        <v>2.454596399662301E-2</v>
      </c>
      <c r="Q467" s="11">
        <f t="shared" si="124"/>
        <v>-1.5112639902998493E-2</v>
      </c>
      <c r="S467" s="1">
        <f t="shared" si="121"/>
        <v>1.3381592373415894</v>
      </c>
      <c r="T467" s="11">
        <f>(S466-MAX($S$3:$S466))/MAX(S$3:$S466)</f>
        <v>-1.9008039626143513E-2</v>
      </c>
      <c r="U467" s="38">
        <f t="shared" si="123"/>
        <v>6.1275287738049578E-4</v>
      </c>
      <c r="V467" s="11">
        <f t="shared" si="125"/>
        <v>-6.9787192109760365E-4</v>
      </c>
      <c r="Y467" s="28"/>
      <c r="AJ467" s="28"/>
      <c r="AL467" s="28"/>
    </row>
    <row r="468" spans="1:38" x14ac:dyDescent="0.35">
      <c r="A468" s="2">
        <v>42715</v>
      </c>
      <c r="B468" s="1">
        <v>3.0077903317339949E-2</v>
      </c>
      <c r="C468" s="1">
        <v>2.356385850840415E-3</v>
      </c>
      <c r="D468" s="1">
        <v>-5.3519407199786873E-4</v>
      </c>
      <c r="E468" s="1">
        <v>-4.1914485312327674E-3</v>
      </c>
      <c r="F468" s="1">
        <v>4.1982089149251393E-3</v>
      </c>
      <c r="G468" s="1">
        <v>3.8775526554024609E-3</v>
      </c>
      <c r="H468" s="1">
        <v>2.5243470225195801E-3</v>
      </c>
      <c r="I468" s="1">
        <v>-1.8559288746138321E-3</v>
      </c>
      <c r="J468" s="16">
        <f>HLOOKUP($J$2,'Weekly Returns (strats)'!$D$1:$F$751,'Weekly Returns (strats)'!$A467,FALSE)</f>
        <v>1.711382715773313E-3</v>
      </c>
      <c r="K468" s="1">
        <f>SUMPRODUCT(B468:J468,'Weekly Analysis'!$C$47:$K$47)</f>
        <v>3.0478099897250765E-2</v>
      </c>
      <c r="L468" s="1">
        <f t="array" ref="L468">SUMPRODUCT(C468:J468,'Weekly Analysis'!$D$48:$K$48)</f>
        <v>7.4322221983437594E-4</v>
      </c>
      <c r="N468" s="16">
        <f t="shared" si="120"/>
        <v>1.565427714750439</v>
      </c>
      <c r="O468" s="11">
        <f>(N467-MAX(N$3:$N467))/MAX(N$3:$N467)</f>
        <v>-3.1857509527947608E-2</v>
      </c>
      <c r="P468" s="11">
        <f t="shared" si="122"/>
        <v>3.9461737031310617E-2</v>
      </c>
      <c r="Q468" s="11">
        <f t="shared" si="124"/>
        <v>2.7520216981117729E-2</v>
      </c>
      <c r="S468" s="1">
        <f t="shared" si="121"/>
        <v>1.3391537870204584</v>
      </c>
      <c r="T468" s="11">
        <f>(S467-MAX($S$3:$S467))/MAX(S$3:$S467)</f>
        <v>-1.8814728320847851E-2</v>
      </c>
      <c r="U468" s="38">
        <f t="shared" si="123"/>
        <v>2.4427783917106982E-3</v>
      </c>
      <c r="V468" s="11">
        <f t="shared" si="125"/>
        <v>9.6489206049543697E-5</v>
      </c>
      <c r="Y468" s="28"/>
      <c r="AJ468" s="28"/>
      <c r="AL468" s="28"/>
    </row>
    <row r="469" spans="1:38" x14ac:dyDescent="0.35">
      <c r="A469" s="2">
        <v>42722</v>
      </c>
      <c r="B469" s="1">
        <v>-5.1587699088450067E-3</v>
      </c>
      <c r="C469" s="1">
        <v>1.802015011157065E-3</v>
      </c>
      <c r="D469" s="1">
        <v>-9.2278217258656676E-5</v>
      </c>
      <c r="E469" s="1">
        <v>-6.2755403659553455E-4</v>
      </c>
      <c r="F469" s="1">
        <v>4.2015200007608734E-3</v>
      </c>
      <c r="G469" s="1">
        <v>-3.3278799728662101E-3</v>
      </c>
      <c r="H469" s="1">
        <v>-2.0995653955420131E-3</v>
      </c>
      <c r="I469" s="1">
        <v>2.5928244247386272E-3</v>
      </c>
      <c r="J469" s="16">
        <f>HLOOKUP($J$2,'Weekly Returns (strats)'!$D$1:$F$751,'Weekly Returns (strats)'!$A468,FALSE)</f>
        <v>2.2831632341608898E-3</v>
      </c>
      <c r="K469" s="1">
        <f>SUMPRODUCT(B469:J469,'Weekly Analysis'!$C$47:$K$47)</f>
        <v>-4.7632108377822042E-3</v>
      </c>
      <c r="L469" s="1">
        <f t="array" ref="L469">SUMPRODUCT(C469:J469,'Weekly Analysis'!$D$48:$K$48)</f>
        <v>7.3460970340234885E-4</v>
      </c>
      <c r="N469" s="16">
        <f t="shared" si="120"/>
        <v>1.557971252493775</v>
      </c>
      <c r="O469" s="11">
        <f>(N468-MAX(N$3:$N468))/MAX(N$3:$N468)</f>
        <v>-2.350365988567308E-3</v>
      </c>
      <c r="P469" s="11">
        <f t="shared" si="122"/>
        <v>3.3749141031114815E-2</v>
      </c>
      <c r="Q469" s="11">
        <f t="shared" si="124"/>
        <v>3.1959101668772361E-2</v>
      </c>
      <c r="S469" s="1">
        <f t="shared" si="121"/>
        <v>1.3401375423867516</v>
      </c>
      <c r="T469" s="11">
        <f>(S468-MAX($S$3:$S468))/MAX(S$3:$S468)</f>
        <v>-1.8085489625161578E-2</v>
      </c>
      <c r="U469" s="38">
        <f t="shared" si="123"/>
        <v>2.0986990922964299E-3</v>
      </c>
      <c r="V469" s="11">
        <f t="shared" si="125"/>
        <v>1.4776488602514792E-3</v>
      </c>
      <c r="Y469" s="28"/>
      <c r="AJ469" s="28"/>
      <c r="AL469" s="28"/>
    </row>
    <row r="470" spans="1:38" x14ac:dyDescent="0.35">
      <c r="A470" s="2">
        <v>42729</v>
      </c>
      <c r="B470" s="1">
        <v>7.5517293460203305E-4</v>
      </c>
      <c r="C470" s="1">
        <v>-2.0653835640015439E-3</v>
      </c>
      <c r="D470" s="1">
        <v>-8.3146733961314556E-5</v>
      </c>
      <c r="E470" s="1">
        <v>-5.8893574559848449E-4</v>
      </c>
      <c r="F470" s="1">
        <v>-1.073868474624745E-5</v>
      </c>
      <c r="G470" s="1">
        <v>-3.371020434309258E-3</v>
      </c>
      <c r="H470" s="1">
        <v>-6.1373931236352597E-4</v>
      </c>
      <c r="I470" s="1">
        <v>1.5452854845190429E-3</v>
      </c>
      <c r="J470" s="16">
        <f>HLOOKUP($J$2,'Weekly Returns (strats)'!$D$1:$F$751,'Weekly Returns (strats)'!$A469,FALSE)</f>
        <v>4.9553508767719023E-4</v>
      </c>
      <c r="K470" s="1">
        <f>SUMPRODUCT(B470:J470,'Weekly Analysis'!$C$47:$K$47)</f>
        <v>4.0898880799892384E-4</v>
      </c>
      <c r="L470" s="1">
        <f t="array" ref="L470">SUMPRODUCT(C470:J470,'Weekly Analysis'!$D$48:$K$48)</f>
        <v>-6.4291337797720287E-4</v>
      </c>
      <c r="N470" s="16">
        <f t="shared" si="120"/>
        <v>1.558608445299229</v>
      </c>
      <c r="O470" s="11">
        <f>(N469-MAX(N$3:$N469))/MAX(N$3:$N469)</f>
        <v>-7.1023815376000422E-3</v>
      </c>
      <c r="P470" s="11">
        <f t="shared" si="122"/>
        <v>1.9732938599150263E-2</v>
      </c>
      <c r="Q470" s="11">
        <f t="shared" si="124"/>
        <v>1.1462409924243522E-2</v>
      </c>
      <c r="S470" s="1">
        <f t="shared" si="121"/>
        <v>1.3392759500324218</v>
      </c>
      <c r="T470" s="11">
        <f>(S469-MAX($S$3:$S469))/MAX(S$3:$S469)</f>
        <v>-1.7364165697928643E-2</v>
      </c>
      <c r="U470" s="38">
        <f t="shared" si="123"/>
        <v>1.031735473424833E-3</v>
      </c>
      <c r="V470" s="11">
        <f t="shared" si="125"/>
        <v>2.6304660262139734E-3</v>
      </c>
      <c r="Y470" s="28"/>
      <c r="AJ470" s="28"/>
      <c r="AL470" s="28"/>
    </row>
    <row r="471" spans="1:38" x14ac:dyDescent="0.35">
      <c r="A471" s="2">
        <v>42736</v>
      </c>
      <c r="B471" s="1">
        <v>-1.0061374383740771E-3</v>
      </c>
      <c r="C471" s="1">
        <v>-1.643552101616264E-3</v>
      </c>
      <c r="D471" s="1">
        <v>1.785056294870691E-4</v>
      </c>
      <c r="E471" s="1">
        <v>1.6555888955458451E-3</v>
      </c>
      <c r="F471" s="1">
        <v>-3.7139298915356612E-3</v>
      </c>
      <c r="G471" s="1">
        <v>-2.8200245848298828E-3</v>
      </c>
      <c r="H471" s="1">
        <v>-2.3309067040599979E-4</v>
      </c>
      <c r="I471" s="1">
        <v>1.506704748102772E-3</v>
      </c>
      <c r="J471" s="16">
        <f>HLOOKUP($J$2,'Weekly Returns (strats)'!$D$1:$F$751,'Weekly Returns (strats)'!$A470,FALSE)</f>
        <v>2.189743205902372E-3</v>
      </c>
      <c r="K471" s="1">
        <f>SUMPRODUCT(B471:J471,'Weekly Analysis'!$C$47:$K$47)</f>
        <v>-1.2950206662298209E-3</v>
      </c>
      <c r="L471" s="1">
        <f t="array" ref="L471">SUMPRODUCT(C471:J471,'Weekly Analysis'!$D$48:$K$48)</f>
        <v>-5.3649742316066703E-4</v>
      </c>
      <c r="N471" s="16">
        <f t="shared" si="120"/>
        <v>1.5565900151520062</v>
      </c>
      <c r="O471" s="11">
        <f>(N470-MAX(N$3:$N470))/MAX(N$3:$N470)</f>
        <v>-6.6962975241601184E-3</v>
      </c>
      <c r="P471" s="11">
        <f t="shared" si="122"/>
        <v>2.4660484811071193E-2</v>
      </c>
      <c r="Q471" s="11">
        <f t="shared" si="124"/>
        <v>1.3252784836387477E-2</v>
      </c>
      <c r="S471" s="1">
        <f t="shared" si="121"/>
        <v>1.3385574319363285</v>
      </c>
      <c r="T471" s="11">
        <f>(S470-MAX($S$3:$S470))/MAX(S$3:$S470)</f>
        <v>-1.7995915421481143E-2</v>
      </c>
      <c r="U471" s="38">
        <f t="shared" si="123"/>
        <v>2.9756891678323072E-4</v>
      </c>
      <c r="V471" s="11">
        <f t="shared" si="125"/>
        <v>2.3969204360714258E-3</v>
      </c>
      <c r="Y471" s="28"/>
      <c r="AJ471" s="28"/>
      <c r="AL471" s="28"/>
    </row>
    <row r="472" spans="1:38" x14ac:dyDescent="0.35">
      <c r="A472" s="2">
        <v>42743</v>
      </c>
      <c r="B472" s="1">
        <v>1.8783361869271879E-2</v>
      </c>
      <c r="C472" s="1">
        <v>-5.3079958674187022E-3</v>
      </c>
      <c r="D472" s="1">
        <v>-8.588375802784376E-4</v>
      </c>
      <c r="E472" s="1">
        <v>-1.8634886772662671E-3</v>
      </c>
      <c r="F472" s="1">
        <v>-3.2289005344504958E-3</v>
      </c>
      <c r="G472" s="1">
        <v>-1.7000225595411591E-3</v>
      </c>
      <c r="H472" s="1">
        <v>4.8556334985239152E-4</v>
      </c>
      <c r="I472" s="1">
        <v>1.6854543126276771E-3</v>
      </c>
      <c r="J472" s="16">
        <f>HLOOKUP($J$2,'Weekly Returns (strats)'!$D$1:$F$751,'Weekly Returns (strats)'!$A471,FALSE)</f>
        <v>-3.4391975537304549E-3</v>
      </c>
      <c r="K472" s="1">
        <f>SUMPRODUCT(B472:J472,'Weekly Analysis'!$C$47:$K$47)</f>
        <v>1.7776692004595019E-2</v>
      </c>
      <c r="L472" s="1">
        <f t="array" ref="L472">SUMPRODUCT(C472:J472,'Weekly Analysis'!$D$48:$K$48)</f>
        <v>-1.869529748685589E-3</v>
      </c>
      <c r="N472" s="16">
        <f t="shared" si="120"/>
        <v>1.5842610364287912</v>
      </c>
      <c r="O472" s="11">
        <f>(N471-MAX(N$3:$N471))/MAX(N$3:$N471)</f>
        <v>-7.9826463467089111E-3</v>
      </c>
      <c r="P472" s="11">
        <f t="shared" si="122"/>
        <v>1.2030783344955998E-2</v>
      </c>
      <c r="Q472" s="11">
        <f t="shared" si="124"/>
        <v>3.7054048120095162E-2</v>
      </c>
      <c r="S472" s="1">
        <f t="shared" si="121"/>
        <v>1.3360549589969992</v>
      </c>
      <c r="T472" s="11">
        <f>(S471-MAX($S$3:$S471))/MAX(S$3:$S471)</f>
        <v>-1.8522758082390702E-2</v>
      </c>
      <c r="U472" s="38">
        <f t="shared" si="123"/>
        <v>-2.3140195349437009E-3</v>
      </c>
      <c r="V472" s="11">
        <f t="shared" si="125"/>
        <v>1.3325511094333109E-3</v>
      </c>
      <c r="Y472" s="28"/>
      <c r="AJ472" s="28"/>
      <c r="AL472" s="28"/>
    </row>
    <row r="473" spans="1:38" x14ac:dyDescent="0.35">
      <c r="A473" s="2">
        <v>42750</v>
      </c>
      <c r="B473" s="1">
        <v>4.4486184568237608E-3</v>
      </c>
      <c r="C473" s="1">
        <v>6.9357416589488352E-4</v>
      </c>
      <c r="D473" s="1">
        <v>-4.4858126114655228E-5</v>
      </c>
      <c r="E473" s="1">
        <v>-1.9001710153909721E-4</v>
      </c>
      <c r="F473" s="1">
        <v>5.1749850541281343E-3</v>
      </c>
      <c r="G473" s="1">
        <v>-3.728663088656714E-3</v>
      </c>
      <c r="H473" s="1">
        <v>-5.4374101273790831E-4</v>
      </c>
      <c r="I473" s="1">
        <v>6.8863919284978259E-4</v>
      </c>
      <c r="J473" s="16">
        <f>HLOOKUP($J$2,'Weekly Returns (strats)'!$D$1:$F$751,'Weekly Returns (strats)'!$A472,FALSE)</f>
        <v>-1.085860260441107E-3</v>
      </c>
      <c r="K473" s="1">
        <f>SUMPRODUCT(B473:J473,'Weekly Analysis'!$C$47:$K$47)</f>
        <v>4.5950477015644252E-3</v>
      </c>
      <c r="L473" s="1">
        <f t="array" ref="L473">SUMPRODUCT(C473:J473,'Weekly Analysis'!$D$48:$K$48)</f>
        <v>2.719400259469485E-4</v>
      </c>
      <c r="N473" s="16">
        <f t="shared" si="120"/>
        <v>1.5915407914629114</v>
      </c>
      <c r="O473" s="11">
        <f>(N472-MAX(N$3:$N472))/MAX(N$3:$N472)</f>
        <v>0</v>
      </c>
      <c r="P473" s="11">
        <f t="shared" si="122"/>
        <v>2.1546956604881595E-2</v>
      </c>
      <c r="Q473" s="11">
        <f t="shared" si="124"/>
        <v>5.4781027001996829E-2</v>
      </c>
      <c r="S473" s="1">
        <f t="shared" si="121"/>
        <v>1.3364182858172156</v>
      </c>
      <c r="T473" s="11">
        <f>(S472-MAX($S$3:$S472))/MAX(S$3:$S472)</f>
        <v>-2.0357658983813632E-2</v>
      </c>
      <c r="U473" s="38">
        <f t="shared" si="123"/>
        <v>-2.7752797395050877E-3</v>
      </c>
      <c r="V473" s="11">
        <f t="shared" si="125"/>
        <v>2.5497821437985291E-3</v>
      </c>
      <c r="Y473" s="28"/>
      <c r="AJ473" s="28"/>
      <c r="AL473" s="28"/>
    </row>
    <row r="474" spans="1:38" x14ac:dyDescent="0.35">
      <c r="A474" s="2">
        <v>42757</v>
      </c>
      <c r="B474" s="1">
        <v>-3.0018207765366571E-3</v>
      </c>
      <c r="C474" s="1">
        <v>-3.3645093045810981E-3</v>
      </c>
      <c r="D474" s="1">
        <v>-5.5673624578200798E-5</v>
      </c>
      <c r="E474" s="1">
        <v>-1.200336094105969E-4</v>
      </c>
      <c r="F474" s="1">
        <v>-1.2072221014457821E-3</v>
      </c>
      <c r="G474" s="1">
        <v>-2.009024408026638E-3</v>
      </c>
      <c r="H474" s="1">
        <v>-1.1962592649471531E-3</v>
      </c>
      <c r="I474" s="1">
        <v>2.108162231503119E-3</v>
      </c>
      <c r="J474" s="16">
        <f>HLOOKUP($J$2,'Weekly Returns (strats)'!$D$1:$F$751,'Weekly Returns (strats)'!$A473,FALSE)</f>
        <v>-1.842451131643386E-3</v>
      </c>
      <c r="K474" s="1">
        <f>SUMPRODUCT(B474:J474,'Weekly Analysis'!$C$47:$K$47)</f>
        <v>-3.4543215153629825E-3</v>
      </c>
      <c r="L474" s="1">
        <f t="array" ref="L474">SUMPRODUCT(C474:J474,'Weekly Analysis'!$D$48:$K$48)</f>
        <v>-8.4035851496317565E-4</v>
      </c>
      <c r="N474" s="16">
        <f t="shared" si="120"/>
        <v>1.5860430978643834</v>
      </c>
      <c r="O474" s="11">
        <f>(N473-MAX(N$3:$N473))/MAX(N$3:$N473)</f>
        <v>0</v>
      </c>
      <c r="P474" s="11">
        <f t="shared" si="122"/>
        <v>1.760201713772136E-2</v>
      </c>
      <c r="Q474" s="11">
        <f t="shared" si="124"/>
        <v>4.5283522698992718E-2</v>
      </c>
      <c r="S474" s="1">
        <f t="shared" si="121"/>
        <v>1.3352952153311766</v>
      </c>
      <c r="T474" s="11">
        <f>(S473-MAX($S$3:$S473))/MAX(S$3:$S473)</f>
        <v>-2.0091255020178857E-2</v>
      </c>
      <c r="U474" s="38">
        <f t="shared" si="123"/>
        <v>-2.9723035802657893E-3</v>
      </c>
      <c r="V474" s="11">
        <f t="shared" si="125"/>
        <v>2.1850484947472104E-3</v>
      </c>
      <c r="Y474" s="28"/>
      <c r="AJ474" s="28"/>
      <c r="AL474" s="28"/>
    </row>
    <row r="475" spans="1:38" x14ac:dyDescent="0.35">
      <c r="A475" s="2">
        <v>42764</v>
      </c>
      <c r="B475" s="1">
        <v>1.317867719644639E-2</v>
      </c>
      <c r="C475" s="1">
        <v>-3.5682213185005418E-3</v>
      </c>
      <c r="D475" s="1">
        <v>-8.6784724172117578E-5</v>
      </c>
      <c r="E475" s="1">
        <v>-7.9031612645064087E-4</v>
      </c>
      <c r="F475" s="1">
        <v>2.1596634807105071E-4</v>
      </c>
      <c r="G475" s="1">
        <v>-2.7760866918301601E-3</v>
      </c>
      <c r="H475" s="1">
        <v>-1.45665245081783E-3</v>
      </c>
      <c r="I475" s="1">
        <v>-4.5674827061215062E-4</v>
      </c>
      <c r="J475" s="16">
        <f>HLOOKUP($J$2,'Weekly Returns (strats)'!$D$1:$F$751,'Weekly Returns (strats)'!$A474,FALSE)</f>
        <v>-1.090040827668393E-3</v>
      </c>
      <c r="K475" s="1">
        <f>SUMPRODUCT(B475:J475,'Weekly Analysis'!$C$47:$K$47)</f>
        <v>1.2533056389440527E-2</v>
      </c>
      <c r="L475" s="1">
        <f t="array" ref="L475">SUMPRODUCT(C475:J475,'Weekly Analysis'!$D$48:$K$48)</f>
        <v>-1.1990100701537488E-3</v>
      </c>
      <c r="N475" s="16">
        <f t="shared" si="120"/>
        <v>1.6059210654460008</v>
      </c>
      <c r="O475" s="11">
        <f>(N474-MAX(N$3:$N474))/MAX(N$3:$N474)</f>
        <v>-3.4543215153628984E-3</v>
      </c>
      <c r="P475" s="11">
        <f t="shared" si="122"/>
        <v>3.1691742728529038E-2</v>
      </c>
      <c r="Q475" s="11">
        <f t="shared" si="124"/>
        <v>6.4306478284177127E-2</v>
      </c>
      <c r="S475" s="1">
        <f t="shared" si="121"/>
        <v>1.3336941829213664</v>
      </c>
      <c r="T475" s="11">
        <f>(S474-MAX($S$3:$S474))/MAX(S$3:$S474)</f>
        <v>-2.0914729677909531E-2</v>
      </c>
      <c r="U475" s="38">
        <f t="shared" si="123"/>
        <v>-3.6332016086354502E-3</v>
      </c>
      <c r="V475" s="11">
        <f t="shared" si="125"/>
        <v>-7.0622673453701879E-5</v>
      </c>
      <c r="Y475" s="28"/>
      <c r="AJ475" s="28"/>
      <c r="AL475" s="28"/>
    </row>
    <row r="476" spans="1:38" x14ac:dyDescent="0.35">
      <c r="A476" s="2">
        <v>42771</v>
      </c>
      <c r="B476" s="1">
        <v>1.656355044575397E-3</v>
      </c>
      <c r="C476" s="1">
        <v>-2.5529610921876111E-3</v>
      </c>
      <c r="D476" s="1">
        <v>-1.3012301022874431E-4</v>
      </c>
      <c r="E476" s="1">
        <v>-2.9034551115825202E-4</v>
      </c>
      <c r="F476" s="1">
        <v>8.284921677171543E-4</v>
      </c>
      <c r="G476" s="1">
        <v>5.3722741813366781E-4</v>
      </c>
      <c r="H476" s="1">
        <v>6.4335823021632876E-4</v>
      </c>
      <c r="I476" s="1">
        <v>1.413979867767257E-3</v>
      </c>
      <c r="J476" s="16">
        <f>HLOOKUP($J$2,'Weekly Returns (strats)'!$D$1:$F$751,'Weekly Returns (strats)'!$A475,FALSE)</f>
        <v>3.9908703168745058E-4</v>
      </c>
      <c r="K476" s="1">
        <f>SUMPRODUCT(B476:J476,'Weekly Analysis'!$C$47:$K$47)</f>
        <v>1.6666721338741734E-3</v>
      </c>
      <c r="L476" s="1">
        <f t="array" ref="L476">SUMPRODUCT(C476:J476,'Weekly Analysis'!$D$48:$K$48)</f>
        <v>1.9160308697727546E-5</v>
      </c>
      <c r="N476" s="16">
        <f t="shared" si="120"/>
        <v>1.6085976093349814</v>
      </c>
      <c r="O476" s="11">
        <f>(N475-MAX(N$3:$N475))/MAX(N$3:$N475)</f>
        <v>0</v>
      </c>
      <c r="P476" s="11">
        <f t="shared" si="122"/>
        <v>1.5361466542817448E-2</v>
      </c>
      <c r="Q476" s="11">
        <f t="shared" si="124"/>
        <v>8.4887271326089975E-2</v>
      </c>
      <c r="S476" s="1">
        <f t="shared" si="121"/>
        <v>1.3337197369136196</v>
      </c>
      <c r="T476" s="11">
        <f>(S475-MAX($S$3:$S475))/MAX(S$3:$S475)</f>
        <v>-2.2088662776564873E-2</v>
      </c>
      <c r="U476" s="38">
        <f t="shared" si="123"/>
        <v>-1.7478488198814368E-3</v>
      </c>
      <c r="V476" s="11">
        <f t="shared" si="125"/>
        <v>-2.7068974457425954E-3</v>
      </c>
      <c r="Y476" s="28"/>
      <c r="AJ476" s="28"/>
      <c r="AL476" s="28"/>
    </row>
    <row r="477" spans="1:38" x14ac:dyDescent="0.35">
      <c r="A477" s="2">
        <v>42778</v>
      </c>
      <c r="B477" s="1">
        <v>6.1767423763434692E-3</v>
      </c>
      <c r="C477" s="1">
        <v>-6.8940323103361401E-4</v>
      </c>
      <c r="D477" s="1">
        <v>-4.0845995052884998E-5</v>
      </c>
      <c r="E477" s="1">
        <v>-1.1416897007571201E-3</v>
      </c>
      <c r="F477" s="1">
        <v>-5.9888212879258816E-4</v>
      </c>
      <c r="G477" s="1">
        <v>-3.9294169331026696E-3</v>
      </c>
      <c r="H477" s="1">
        <v>-1.013634537089247E-3</v>
      </c>
      <c r="I477" s="1">
        <v>6.6510448162393487E-4</v>
      </c>
      <c r="J477" s="16">
        <f>HLOOKUP($J$2,'Weekly Returns (strats)'!$D$1:$F$751,'Weekly Returns (strats)'!$A476,FALSE)</f>
        <v>1.4561615888348809E-3</v>
      </c>
      <c r="K477" s="1">
        <f>SUMPRODUCT(B477:J477,'Weekly Analysis'!$C$47:$K$47)</f>
        <v>5.7713060035947741E-3</v>
      </c>
      <c r="L477" s="1">
        <f t="array" ref="L477">SUMPRODUCT(C477:J477,'Weekly Analysis'!$D$48:$K$48)</f>
        <v>-7.5295326367614776E-4</v>
      </c>
      <c r="N477" s="16">
        <f t="shared" si="120"/>
        <v>1.6178813183751048</v>
      </c>
      <c r="O477" s="11">
        <f>(N476-MAX(N$3:$N476))/MAX(N$3:$N476)</f>
        <v>0</v>
      </c>
      <c r="P477" s="11">
        <f t="shared" si="122"/>
        <v>1.6550331008470032E-2</v>
      </c>
      <c r="Q477" s="11">
        <f t="shared" si="124"/>
        <v>7.4291524075127624E-2</v>
      </c>
      <c r="S477" s="1">
        <f t="shared" si="121"/>
        <v>1.3327155082848812</v>
      </c>
      <c r="T477" s="11">
        <f>(S476-MAX($S$3:$S476))/MAX(S$3:$S476)</f>
        <v>-2.2069925693464675E-2</v>
      </c>
      <c r="U477" s="38">
        <f t="shared" si="123"/>
        <v>-2.7706726042514562E-3</v>
      </c>
      <c r="V477" s="11">
        <f t="shared" si="125"/>
        <v>-2.3766875175125213E-3</v>
      </c>
      <c r="Y477" s="28"/>
      <c r="AJ477" s="28"/>
      <c r="AL477" s="28"/>
    </row>
    <row r="478" spans="1:38" x14ac:dyDescent="0.35">
      <c r="A478" s="2">
        <v>42785</v>
      </c>
      <c r="B478" s="1">
        <v>1.232598607888646E-2</v>
      </c>
      <c r="C478" s="1">
        <v>1.0577378162468509E-3</v>
      </c>
      <c r="D478" s="1">
        <v>-2.1416157986675621E-5</v>
      </c>
      <c r="E478" s="1">
        <v>-1.5239928612965641E-3</v>
      </c>
      <c r="F478" s="1">
        <v>5.3632193220670369E-3</v>
      </c>
      <c r="G478" s="1">
        <v>3.6753895912955409E-4</v>
      </c>
      <c r="H478" s="1">
        <v>-4.9710381368616163E-3</v>
      </c>
      <c r="I478" s="1">
        <v>2.5279048952981942E-3</v>
      </c>
      <c r="J478" s="16">
        <f>HLOOKUP($J$2,'Weekly Returns (strats)'!$D$1:$F$751,'Weekly Returns (strats)'!$A477,FALSE)</f>
        <v>2.4216206868432621E-5</v>
      </c>
      <c r="K478" s="1">
        <f>SUMPRODUCT(B478:J478,'Weekly Analysis'!$C$47:$K$47)</f>
        <v>1.2828677348361886E-2</v>
      </c>
      <c r="L478" s="1">
        <f t="array" ref="L478">SUMPRODUCT(C478:J478,'Weekly Analysis'!$D$48:$K$48)</f>
        <v>9.3356950045436272E-4</v>
      </c>
      <c r="N478" s="16">
        <f t="shared" si="120"/>
        <v>1.6386365957964815</v>
      </c>
      <c r="O478" s="11">
        <f>(N477-MAX(N$3:$N477))/MAX(N$3:$N477)</f>
        <v>0</v>
      </c>
      <c r="P478" s="11">
        <f t="shared" si="122"/>
        <v>3.3160194702726242E-2</v>
      </c>
      <c r="Q478" s="11">
        <f t="shared" si="124"/>
        <v>8.727241960039378E-2</v>
      </c>
      <c r="S478" s="1">
        <f t="shared" si="121"/>
        <v>1.3339596908361986</v>
      </c>
      <c r="T478" s="11">
        <f>(S477-MAX($S$3:$S477))/MAX(S$3:$S477)</f>
        <v>-2.2806261334560828E-2</v>
      </c>
      <c r="U478" s="38">
        <f t="shared" si="123"/>
        <v>-1.0001717070833305E-3</v>
      </c>
      <c r="V478" s="11">
        <f t="shared" si="125"/>
        <v>-2.520839429823396E-3</v>
      </c>
      <c r="Y478" s="28"/>
      <c r="AJ478" s="28"/>
      <c r="AL478" s="28"/>
    </row>
    <row r="479" spans="1:38" x14ac:dyDescent="0.35">
      <c r="A479" s="2">
        <v>42792</v>
      </c>
      <c r="B479" s="1">
        <v>3.1514109726400452E-3</v>
      </c>
      <c r="C479" s="1">
        <v>3.7823110561623352E-3</v>
      </c>
      <c r="D479" s="1">
        <v>6.6816135727565396E-5</v>
      </c>
      <c r="E479" s="1">
        <v>-4.0166288434118069E-4</v>
      </c>
      <c r="F479" s="1">
        <v>8.5114050741083038E-4</v>
      </c>
      <c r="G479" s="1">
        <v>1.3340844702443681E-2</v>
      </c>
      <c r="H479" s="1">
        <v>5.9541828761466853E-4</v>
      </c>
      <c r="I479" s="1">
        <v>1.4725792345586801E-3</v>
      </c>
      <c r="J479" s="16">
        <f>HLOOKUP($J$2,'Weekly Returns (strats)'!$D$1:$F$751,'Weekly Returns (strats)'!$A478,FALSE)</f>
        <v>1.245356353367644E-4</v>
      </c>
      <c r="K479" s="1">
        <f>SUMPRODUCT(B479:J479,'Weekly Analysis'!$C$47:$K$47)</f>
        <v>4.6390921399835734E-3</v>
      </c>
      <c r="L479" s="1">
        <f t="array" ref="L479">SUMPRODUCT(C479:J479,'Weekly Analysis'!$D$48:$K$48)</f>
        <v>2.7628364536379786E-3</v>
      </c>
      <c r="N479" s="16">
        <f t="shared" si="120"/>
        <v>1.6462383819483302</v>
      </c>
      <c r="O479" s="11">
        <f>(N478-MAX(N$3:$N478))/MAX(N$3:$N478)</f>
        <v>0</v>
      </c>
      <c r="P479" s="11">
        <f t="shared" si="122"/>
        <v>2.5105416056755203E-2</v>
      </c>
      <c r="Q479" s="11">
        <f t="shared" si="124"/>
        <v>7.7065575977032452E-2</v>
      </c>
      <c r="S479" s="1">
        <f t="shared" si="121"/>
        <v>1.3376452032977246</v>
      </c>
      <c r="T479" s="11">
        <f>(S478-MAX($S$3:$S478))/MAX(S$3:$S478)</f>
        <v>-2.1893983064107714E-2</v>
      </c>
      <c r="U479" s="38">
        <f t="shared" si="123"/>
        <v>2.9624635294605017E-3</v>
      </c>
      <c r="V479" s="11">
        <f t="shared" si="125"/>
        <v>-1.8715390774559637E-4</v>
      </c>
      <c r="Y479" s="28"/>
      <c r="AJ479" s="28"/>
      <c r="AL479" s="28"/>
    </row>
    <row r="480" spans="1:38" x14ac:dyDescent="0.35">
      <c r="A480" s="2">
        <v>42799</v>
      </c>
      <c r="B480" s="1">
        <v>2.9987148364987171E-3</v>
      </c>
      <c r="C480" s="1">
        <v>-2.551194967405745E-3</v>
      </c>
      <c r="D480" s="1">
        <v>-3.9091288458176221E-4</v>
      </c>
      <c r="E480" s="1">
        <v>-1.2557008820043289E-3</v>
      </c>
      <c r="F480" s="1">
        <v>4.3787826637745279E-3</v>
      </c>
      <c r="G480" s="1">
        <v>-9.2656004511981749E-4</v>
      </c>
      <c r="H480" s="1">
        <v>-6.4078994429583869E-4</v>
      </c>
      <c r="I480" s="1">
        <v>-7.210142027287425E-4</v>
      </c>
      <c r="J480" s="16">
        <f>HLOOKUP($J$2,'Weekly Returns (strats)'!$D$1:$F$751,'Weekly Returns (strats)'!$A479,FALSE)</f>
        <v>-4.3143962750966658E-3</v>
      </c>
      <c r="K480" s="1">
        <f>SUMPRODUCT(B480:J480,'Weekly Analysis'!$C$47:$K$47)</f>
        <v>2.7001206701269022E-3</v>
      </c>
      <c r="L480" s="1">
        <f t="array" ref="L480">SUMPRODUCT(C480:J480,'Weekly Analysis'!$D$48:$K$48)</f>
        <v>-5.5453202326194299E-4</v>
      </c>
      <c r="N480" s="16">
        <f t="shared" si="120"/>
        <v>1.6506834242313853</v>
      </c>
      <c r="O480" s="11">
        <f>(N479-MAX(N$3:$N479))/MAX(N$3:$N479)</f>
        <v>0</v>
      </c>
      <c r="P480" s="11">
        <f t="shared" si="122"/>
        <v>2.6163047024421848E-2</v>
      </c>
      <c r="Q480" s="11">
        <f t="shared" si="124"/>
        <v>8.6599593520687135E-2</v>
      </c>
      <c r="S480" s="1">
        <f t="shared" si="121"/>
        <v>1.3369034361967334</v>
      </c>
      <c r="T480" s="11">
        <f>(S479-MAX($S$3:$S479))/MAX(S$3:$S479)</f>
        <v>-1.919163610499448E-2</v>
      </c>
      <c r="U480" s="38">
        <f t="shared" si="123"/>
        <v>2.387082679365049E-3</v>
      </c>
      <c r="V480" s="11">
        <f t="shared" si="125"/>
        <v>-9.3845419125959673E-4</v>
      </c>
      <c r="Y480" s="28"/>
      <c r="AJ480" s="28"/>
      <c r="AL480" s="28"/>
    </row>
    <row r="481" spans="1:38" x14ac:dyDescent="0.35">
      <c r="A481" s="2">
        <v>42806</v>
      </c>
      <c r="B481" s="1">
        <v>-1.7558845861807E-3</v>
      </c>
      <c r="C481" s="1">
        <v>-1.3914821171109319E-3</v>
      </c>
      <c r="D481" s="1">
        <v>-6.8426449161607117E-5</v>
      </c>
      <c r="E481" s="1">
        <v>-1.3075708351351081E-4</v>
      </c>
      <c r="F481" s="1">
        <v>-1.4511254154851219E-3</v>
      </c>
      <c r="G481" s="1">
        <v>-1.451612903225707E-3</v>
      </c>
      <c r="H481" s="1">
        <v>2.4187624260079139E-3</v>
      </c>
      <c r="I481" s="1">
        <v>7.8817049817980767E-4</v>
      </c>
      <c r="J481" s="16">
        <f>HLOOKUP($J$2,'Weekly Returns (strats)'!$D$1:$F$751,'Weekly Returns (strats)'!$A480,FALSE)</f>
        <v>-1.32390898007495E-3</v>
      </c>
      <c r="K481" s="1">
        <f>SUMPRODUCT(B481:J481,'Weekly Analysis'!$C$47:$K$47)</f>
        <v>-2.046623352807083E-3</v>
      </c>
      <c r="L481" s="1">
        <f t="array" ref="L481">SUMPRODUCT(C481:J481,'Weekly Analysis'!$D$48:$K$48)</f>
        <v>-5.3994342373470995E-4</v>
      </c>
      <c r="N481" s="16">
        <f t="shared" si="120"/>
        <v>1.6473050969872618</v>
      </c>
      <c r="O481" s="11">
        <f>(N480-MAX(N$3:$N480))/MAX(N$3:$N480)</f>
        <v>0</v>
      </c>
      <c r="P481" s="11">
        <f t="shared" si="122"/>
        <v>1.8186611266213459E-2</v>
      </c>
      <c r="Q481" s="11">
        <f t="shared" si="124"/>
        <v>5.2303521564951883E-2</v>
      </c>
      <c r="S481" s="1">
        <f t="shared" si="121"/>
        <v>1.3361815839781905</v>
      </c>
      <c r="T481" s="11">
        <f>(S480-MAX($S$3:$S480))/MAX(S$3:$S480)</f>
        <v>-1.9735525751457379E-2</v>
      </c>
      <c r="U481" s="38">
        <f t="shared" si="123"/>
        <v>2.6007618818588707E-3</v>
      </c>
      <c r="V481" s="11">
        <f t="shared" si="125"/>
        <v>-2.2194635680199415E-3</v>
      </c>
      <c r="Y481" s="28"/>
      <c r="AJ481" s="28"/>
      <c r="AL481" s="28"/>
    </row>
    <row r="482" spans="1:38" x14ac:dyDescent="0.35">
      <c r="A482" s="2">
        <v>42813</v>
      </c>
      <c r="B482" s="1">
        <v>1.3358687901117159E-2</v>
      </c>
      <c r="C482" s="1">
        <v>-2.4822816840127659E-3</v>
      </c>
      <c r="D482" s="1">
        <v>-1.236323246078253E-4</v>
      </c>
      <c r="E482" s="1">
        <v>-1.2876227265412601E-3</v>
      </c>
      <c r="F482" s="1">
        <v>-6.0632564974531294E-3</v>
      </c>
      <c r="G482" s="1">
        <v>-3.7716039412052371E-3</v>
      </c>
      <c r="H482" s="1">
        <v>-2.7199348716278049E-4</v>
      </c>
      <c r="I482" s="1">
        <v>2.3789356131922461E-3</v>
      </c>
      <c r="J482" s="16">
        <f>HLOOKUP($J$2,'Weekly Returns (strats)'!$D$1:$F$751,'Weekly Returns (strats)'!$A481,FALSE)</f>
        <v>-2.628382263851536E-3</v>
      </c>
      <c r="K482" s="1">
        <f>SUMPRODUCT(B482:J482,'Weekly Analysis'!$C$47:$K$47)</f>
        <v>1.2376952582232821E-2</v>
      </c>
      <c r="L482" s="1">
        <f t="array" ref="L482">SUMPRODUCT(C482:J482,'Weekly Analysis'!$D$48:$K$48)</f>
        <v>-1.8232227350709132E-3</v>
      </c>
      <c r="N482" s="16">
        <f t="shared" si="120"/>
        <v>1.6676937140611436</v>
      </c>
      <c r="O482" s="11">
        <f>(N481-MAX(N$3:$N481))/MAX(N$3:$N481)</f>
        <v>-2.0466233528070488E-3</v>
      </c>
      <c r="P482" s="11">
        <f t="shared" si="122"/>
        <v>1.7732496844755641E-2</v>
      </c>
      <c r="Q482" s="11">
        <f t="shared" si="124"/>
        <v>7.0426499456739622E-2</v>
      </c>
      <c r="S482" s="1">
        <f t="shared" si="121"/>
        <v>1.3337454273360985</v>
      </c>
      <c r="T482" s="11">
        <f>(S481-MAX($S$3:$S481))/MAX(S$3:$S481)</f>
        <v>-2.0264813107848684E-2</v>
      </c>
      <c r="U482" s="38">
        <f t="shared" si="123"/>
        <v>-1.6062216989920497E-4</v>
      </c>
      <c r="V482" s="11">
        <f t="shared" si="125"/>
        <v>-4.7697455287082358E-3</v>
      </c>
      <c r="Y482" s="28"/>
      <c r="AJ482" s="28"/>
      <c r="AL482" s="28"/>
    </row>
    <row r="483" spans="1:38" x14ac:dyDescent="0.35">
      <c r="A483" s="2">
        <v>42820</v>
      </c>
      <c r="B483" s="1">
        <v>-7.6468380559203686E-3</v>
      </c>
      <c r="C483" s="1">
        <v>-2.9303667721890529E-3</v>
      </c>
      <c r="D483" s="1">
        <v>6.3353598650284226E-5</v>
      </c>
      <c r="E483" s="1">
        <v>1.853344077356933E-3</v>
      </c>
      <c r="F483" s="1">
        <v>-5.33937609554001E-5</v>
      </c>
      <c r="G483" s="1">
        <v>-9.8903147876416853E-4</v>
      </c>
      <c r="H483" s="1">
        <v>5.1473917796851509E-4</v>
      </c>
      <c r="I483" s="1">
        <v>6.7143049457429882E-5</v>
      </c>
      <c r="J483" s="16">
        <f>HLOOKUP($J$2,'Weekly Returns (strats)'!$D$1:$F$751,'Weekly Returns (strats)'!$A482,FALSE)</f>
        <v>-2.3184564814452409E-3</v>
      </c>
      <c r="K483" s="1">
        <f>SUMPRODUCT(B483:J483,'Weekly Analysis'!$C$47:$K$47)</f>
        <v>-7.8778885430751296E-3</v>
      </c>
      <c r="L483" s="1">
        <f t="array" ref="L483">SUMPRODUCT(C483:J483,'Weekly Analysis'!$D$48:$K$48)</f>
        <v>-4.2909376185884204E-4</v>
      </c>
      <c r="N483" s="16">
        <f t="shared" si="120"/>
        <v>1.654555808857783</v>
      </c>
      <c r="O483" s="11">
        <f>(N482-MAX(N$3:$N482))/MAX(N$3:$N482)</f>
        <v>0</v>
      </c>
      <c r="P483" s="11">
        <f t="shared" si="122"/>
        <v>5.052383057433607E-3</v>
      </c>
      <c r="Q483" s="11">
        <f t="shared" si="124"/>
        <v>6.1559632791630126E-2</v>
      </c>
      <c r="S483" s="1">
        <f t="shared" si="121"/>
        <v>1.3331731254933208</v>
      </c>
      <c r="T483" s="11">
        <f>(S482-MAX($S$3:$S482))/MAX(S$3:$S482)</f>
        <v>-2.2051088574939381E-2</v>
      </c>
      <c r="U483" s="38">
        <f t="shared" si="123"/>
        <v>-3.3432466197903521E-3</v>
      </c>
      <c r="V483" s="11">
        <f t="shared" si="125"/>
        <v>-4.5568088779264215E-3</v>
      </c>
      <c r="Y483" s="28"/>
      <c r="AJ483" s="28"/>
      <c r="AL483" s="28"/>
    </row>
    <row r="484" spans="1:38" x14ac:dyDescent="0.35">
      <c r="A484" s="2">
        <v>42827</v>
      </c>
      <c r="B484" s="1">
        <v>3.5928709875667759E-3</v>
      </c>
      <c r="C484" s="1">
        <v>-4.9362875847992482E-3</v>
      </c>
      <c r="D484" s="1">
        <v>-7.669892880546314E-4</v>
      </c>
      <c r="E484" s="1">
        <v>-2.2621249899461571E-3</v>
      </c>
      <c r="F484" s="1">
        <v>4.0759296917892377E-3</v>
      </c>
      <c r="G484" s="1">
        <v>-3.6760230786084809E-3</v>
      </c>
      <c r="H484" s="1">
        <v>1.635940941094205E-3</v>
      </c>
      <c r="I484" s="1">
        <v>2.388603376920706E-3</v>
      </c>
      <c r="J484" s="16">
        <f>HLOOKUP($J$2,'Weekly Returns (strats)'!$D$1:$F$751,'Weekly Returns (strats)'!$A483,FALSE)</f>
        <v>3.3479347660256842E-3</v>
      </c>
      <c r="K484" s="1">
        <f>SUMPRODUCT(B484:J484,'Weekly Analysis'!$C$47:$K$47)</f>
        <v>3.3401258663032503E-3</v>
      </c>
      <c r="L484" s="1">
        <f t="array" ref="L484">SUMPRODUCT(C484:J484,'Weekly Analysis'!$D$48:$K$48)</f>
        <v>-4.6938379663226263E-4</v>
      </c>
      <c r="N484" s="16">
        <f t="shared" si="120"/>
        <v>1.6600822335121912</v>
      </c>
      <c r="O484" s="11">
        <f>(N483-MAX(N$3:$N483))/MAX(N$3:$N483)</f>
        <v>-7.8778885430751122E-3</v>
      </c>
      <c r="P484" s="11">
        <f t="shared" si="122"/>
        <v>5.6938896597829025E-3</v>
      </c>
      <c r="Q484" s="11">
        <f t="shared" si="124"/>
        <v>6.6486497634432373E-2</v>
      </c>
      <c r="S484" s="1">
        <f t="shared" si="121"/>
        <v>1.3325473556301086</v>
      </c>
      <c r="T484" s="11">
        <f>(S483-MAX($S$3:$S483))/MAX(S$3:$S483)</f>
        <v>-2.2470720352248522E-2</v>
      </c>
      <c r="U484" s="38">
        <f t="shared" si="123"/>
        <v>-3.2583359790121502E-3</v>
      </c>
      <c r="V484" s="11">
        <f t="shared" si="125"/>
        <v>-4.4899652139137602E-3</v>
      </c>
      <c r="Y484" s="28"/>
      <c r="AJ484" s="28"/>
      <c r="AL484" s="28"/>
    </row>
    <row r="485" spans="1:38" x14ac:dyDescent="0.35">
      <c r="A485" s="2">
        <v>42834</v>
      </c>
      <c r="B485" s="1">
        <v>-3.108954731734892E-3</v>
      </c>
      <c r="C485" s="1">
        <v>-1.121033433173602E-3</v>
      </c>
      <c r="D485" s="1">
        <v>-5.3480906754499458E-5</v>
      </c>
      <c r="E485" s="1">
        <v>1.6122693699038851E-4</v>
      </c>
      <c r="F485" s="1">
        <v>1.5692963213521319E-3</v>
      </c>
      <c r="G485" s="1">
        <v>-8.3891250875556267E-4</v>
      </c>
      <c r="H485" s="1">
        <v>6.4344682795081098E-4</v>
      </c>
      <c r="I485" s="1">
        <v>2.117588274306081E-3</v>
      </c>
      <c r="J485" s="16">
        <f>HLOOKUP($J$2,'Weekly Returns (strats)'!$D$1:$F$751,'Weekly Returns (strats)'!$A484,FALSE)</f>
        <v>-1.888240151021181E-4</v>
      </c>
      <c r="K485" s="1">
        <f>SUMPRODUCT(B485:J485,'Weekly Analysis'!$C$47:$K$47)</f>
        <v>-2.9637421042954331E-3</v>
      </c>
      <c r="L485" s="1">
        <f t="array" ref="L485">SUMPRODUCT(C485:J485,'Weekly Analysis'!$D$48:$K$48)</f>
        <v>2.6968059381613657E-4</v>
      </c>
      <c r="N485" s="16">
        <f t="shared" si="120"/>
        <v>1.6551621779001384</v>
      </c>
      <c r="O485" s="11">
        <f>(N484-MAX(N$3:$N484))/MAX(N$3:$N484)</f>
        <v>-4.564075816066414E-3</v>
      </c>
      <c r="P485" s="11">
        <f t="shared" si="122"/>
        <v>4.7696573799511643E-3</v>
      </c>
      <c r="Q485" s="11">
        <f t="shared" si="124"/>
        <v>4.4753446459284918E-2</v>
      </c>
      <c r="S485" s="1">
        <f t="shared" si="121"/>
        <v>1.3329067177922629</v>
      </c>
      <c r="T485" s="11">
        <f>(S484-MAX($S$3:$S484))/MAX(S$3:$S484)</f>
        <v>-2.2929556756848792E-2</v>
      </c>
      <c r="U485" s="38">
        <f t="shared" si="123"/>
        <v>-2.4509140263536677E-3</v>
      </c>
      <c r="V485" s="11">
        <f t="shared" si="125"/>
        <v>-2.3563710336435006E-3</v>
      </c>
      <c r="Y485" s="28"/>
      <c r="AJ485" s="28"/>
      <c r="AL485" s="28"/>
    </row>
    <row r="486" spans="1:38" x14ac:dyDescent="0.35">
      <c r="A486" s="2">
        <v>42841</v>
      </c>
      <c r="B486" s="1">
        <v>-5.5285167509331323E-3</v>
      </c>
      <c r="C486" s="1">
        <v>-1.236952926297108E-3</v>
      </c>
      <c r="D486" s="1">
        <v>1.7113099271949259E-3</v>
      </c>
      <c r="E486" s="1">
        <v>2.9116921061911332E-3</v>
      </c>
      <c r="F486" s="1">
        <v>-1.094981344236723E-3</v>
      </c>
      <c r="G486" s="1">
        <v>-3.2524964336663191E-3</v>
      </c>
      <c r="H486" s="1">
        <v>1.2081038383024989E-3</v>
      </c>
      <c r="I486" s="1">
        <v>1.411761366111763E-3</v>
      </c>
      <c r="J486" s="16">
        <f>HLOOKUP($J$2,'Weekly Returns (strats)'!$D$1:$F$751,'Weekly Returns (strats)'!$A485,FALSE)</f>
        <v>2.4732661073674218E-3</v>
      </c>
      <c r="K486" s="1">
        <f>SUMPRODUCT(B486:J486,'Weekly Analysis'!$C$47:$K$47)</f>
        <v>-5.3426075824442292E-3</v>
      </c>
      <c r="L486" s="1">
        <f t="array" ref="L486">SUMPRODUCT(C486:J486,'Weekly Analysis'!$D$48:$K$48)</f>
        <v>3.4525988433653417E-4</v>
      </c>
      <c r="N486" s="16">
        <f t="shared" si="120"/>
        <v>1.6463192958983144</v>
      </c>
      <c r="O486" s="11">
        <f>(N485-MAX(N$3:$N485))/MAX(N$3:$N485)</f>
        <v>-7.5142911766985093E-3</v>
      </c>
      <c r="P486" s="11">
        <f t="shared" si="122"/>
        <v>-1.281675285012529E-2</v>
      </c>
      <c r="Q486" s="11">
        <f t="shared" si="124"/>
        <v>3.4418536256963783E-2</v>
      </c>
      <c r="S486" s="1">
        <f t="shared" si="121"/>
        <v>1.3333669170114792</v>
      </c>
      <c r="T486" s="11">
        <f>(S485-MAX($S$3:$S485))/MAX(S$3:$S485)</f>
        <v>-2.266605981951492E-2</v>
      </c>
      <c r="U486" s="38">
        <f t="shared" si="123"/>
        <v>-2.8379503079178914E-4</v>
      </c>
      <c r="V486" s="11">
        <f t="shared" si="125"/>
        <v>-2.2832438302581304E-3</v>
      </c>
      <c r="Y486" s="28"/>
      <c r="AJ486" s="28"/>
      <c r="AL486" s="28"/>
    </row>
    <row r="487" spans="1:38" x14ac:dyDescent="0.35">
      <c r="A487" s="2">
        <v>42848</v>
      </c>
      <c r="B487" s="1">
        <v>4.5139218853937901E-3</v>
      </c>
      <c r="C487" s="1">
        <v>-1.181663002235767E-3</v>
      </c>
      <c r="D487" s="1">
        <v>-2.3823731257082139E-3</v>
      </c>
      <c r="E487" s="1">
        <v>-3.4256208309894069E-3</v>
      </c>
      <c r="F487" s="1">
        <v>1.0417302750714509E-3</v>
      </c>
      <c r="G487" s="1">
        <v>-4.1218227616213188E-3</v>
      </c>
      <c r="H487" s="1">
        <v>2.1871628305663031E-3</v>
      </c>
      <c r="I487" s="1">
        <v>7.6584973845106319E-4</v>
      </c>
      <c r="J487" s="16">
        <f>HLOOKUP($J$2,'Weekly Returns (strats)'!$D$1:$F$751,'Weekly Returns (strats)'!$A486,FALSE)</f>
        <v>-2.049737292640907E-3</v>
      </c>
      <c r="K487" s="1">
        <f>SUMPRODUCT(B487:J487,'Weekly Analysis'!$C$47:$K$47)</f>
        <v>3.7156471986908575E-3</v>
      </c>
      <c r="L487" s="1">
        <f t="array" ref="L487">SUMPRODUCT(C487:J487,'Weekly Analysis'!$D$48:$K$48)</f>
        <v>-1.4825101324483032E-3</v>
      </c>
      <c r="N487" s="16">
        <f t="shared" si="120"/>
        <v>1.6524364375782694</v>
      </c>
      <c r="O487" s="11">
        <f>(N486-MAX(N$3:$N486))/MAX(N$3:$N486)</f>
        <v>-1.2816752850125328E-2</v>
      </c>
      <c r="P487" s="11">
        <f t="shared" si="122"/>
        <v>-1.2809306692269651E-3</v>
      </c>
      <c r="Q487" s="11">
        <f t="shared" si="124"/>
        <v>4.1860993439134742E-2</v>
      </c>
      <c r="S487" s="1">
        <f t="shared" si="121"/>
        <v>1.3313901870467384</v>
      </c>
      <c r="T487" s="11">
        <f>(S486-MAX($S$3:$S486))/MAX(S$3:$S486)</f>
        <v>-2.2328625616370026E-2</v>
      </c>
      <c r="U487" s="38">
        <f t="shared" si="123"/>
        <v>-1.3373645271484991E-3</v>
      </c>
      <c r="V487" s="11">
        <f t="shared" si="125"/>
        <v>-2.9244681173141718E-3</v>
      </c>
      <c r="Y487" s="28"/>
      <c r="AJ487" s="28"/>
      <c r="AL487" s="28"/>
    </row>
    <row r="488" spans="1:38" x14ac:dyDescent="0.35">
      <c r="A488" s="2">
        <v>42855</v>
      </c>
      <c r="B488" s="1">
        <v>1.981930845276958E-2</v>
      </c>
      <c r="C488" s="1">
        <v>-1.848315095927755E-3</v>
      </c>
      <c r="D488" s="1">
        <v>-2.813567640998659E-3</v>
      </c>
      <c r="E488" s="1">
        <v>-5.2619376430148579E-3</v>
      </c>
      <c r="F488" s="1">
        <v>-4.8157675238759464E-3</v>
      </c>
      <c r="G488" s="1">
        <v>-3.506553230627651E-3</v>
      </c>
      <c r="H488" s="1">
        <v>-2.83816316268104E-3</v>
      </c>
      <c r="I488" s="1">
        <v>5.1650405348260264E-3</v>
      </c>
      <c r="J488" s="16">
        <f>HLOOKUP($J$2,'Weekly Returns (strats)'!$D$1:$F$751,'Weekly Returns (strats)'!$A487,FALSE)</f>
        <v>1.3158190248852011E-4</v>
      </c>
      <c r="K488" s="1">
        <f>SUMPRODUCT(B488:J488,'Weekly Analysis'!$C$47:$K$47)</f>
        <v>1.8709443656670002E-2</v>
      </c>
      <c r="L488" s="1">
        <f t="array" ref="L488">SUMPRODUCT(C488:J488,'Weekly Analysis'!$D$48:$K$48)</f>
        <v>-2.0611774784706437E-3</v>
      </c>
      <c r="N488" s="16">
        <f t="shared" si="120"/>
        <v>1.6833526040033684</v>
      </c>
      <c r="O488" s="11">
        <f>(N487-MAX(N$3:$N487))/MAX(N$3:$N487)</f>
        <v>-9.1487281832585005E-3</v>
      </c>
      <c r="P488" s="11">
        <f t="shared" si="122"/>
        <v>1.4017601069041374E-2</v>
      </c>
      <c r="Q488" s="11">
        <f t="shared" si="124"/>
        <v>4.8216279257700112E-2</v>
      </c>
      <c r="S488" s="1">
        <f t="shared" si="121"/>
        <v>1.3286459555781407</v>
      </c>
      <c r="T488" s="11">
        <f>(S487-MAX($S$3:$S487))/MAX(S$3:$S487)</f>
        <v>-2.3778033335098401E-2</v>
      </c>
      <c r="U488" s="38">
        <f t="shared" si="123"/>
        <v>-2.927775913917241E-3</v>
      </c>
      <c r="V488" s="11">
        <f t="shared" si="125"/>
        <v>-3.7851461061095826E-3</v>
      </c>
      <c r="Y488" s="28"/>
      <c r="AJ488" s="28"/>
      <c r="AL488" s="28"/>
    </row>
    <row r="489" spans="1:38" x14ac:dyDescent="0.35">
      <c r="A489" s="2">
        <v>42862</v>
      </c>
      <c r="B489" s="1">
        <v>9.3228200371058279E-3</v>
      </c>
      <c r="C489" s="1">
        <v>1.0666102150318491E-3</v>
      </c>
      <c r="D489" s="1">
        <v>-3.4887138373740363E-5</v>
      </c>
      <c r="E489" s="1">
        <v>-1.884861320821551E-3</v>
      </c>
      <c r="F489" s="1">
        <v>-8.0375732624341487E-4</v>
      </c>
      <c r="G489" s="1">
        <v>-3.5765791750793641E-3</v>
      </c>
      <c r="H489" s="1">
        <v>-6.2335551024450542E-4</v>
      </c>
      <c r="I489" s="1">
        <v>9.8191025626603867E-4</v>
      </c>
      <c r="J489" s="16">
        <f>HLOOKUP($J$2,'Weekly Returns (strats)'!$D$1:$F$751,'Weekly Returns (strats)'!$A488,FALSE)</f>
        <v>2.386565433118992E-4</v>
      </c>
      <c r="K489" s="1">
        <f>SUMPRODUCT(B489:J489,'Weekly Analysis'!$C$47:$K$47)</f>
        <v>8.9922972002043806E-3</v>
      </c>
      <c r="L489" s="1">
        <f t="array" ref="L489">SUMPRODUCT(C489:J489,'Weekly Analysis'!$D$48:$K$48)</f>
        <v>-6.1382812567411344E-4</v>
      </c>
      <c r="N489" s="16">
        <f t="shared" si="120"/>
        <v>1.6984898109113045</v>
      </c>
      <c r="O489" s="11">
        <f>(N488-MAX(N$3:$N488))/MAX(N$3:$N488)</f>
        <v>0</v>
      </c>
      <c r="P489" s="11">
        <f t="shared" si="122"/>
        <v>2.6177273496023723E-2</v>
      </c>
      <c r="Q489" s="11">
        <f t="shared" si="124"/>
        <v>5.5882341894991194E-2</v>
      </c>
      <c r="S489" s="1">
        <f t="shared" si="121"/>
        <v>1.3278303953215436</v>
      </c>
      <c r="T489" s="11">
        <f>(S488-MAX($S$3:$S488))/MAX(S$3:$S488)</f>
        <v>-2.5790200066776521E-2</v>
      </c>
      <c r="U489" s="38">
        <f t="shared" si="123"/>
        <v>-3.8084604143396872E-3</v>
      </c>
      <c r="V489" s="11">
        <f t="shared" si="125"/>
        <v>-4.4157265046588234E-3</v>
      </c>
      <c r="Y489" s="28"/>
      <c r="AJ489" s="28"/>
      <c r="AL489" s="28"/>
    </row>
    <row r="490" spans="1:38" x14ac:dyDescent="0.35">
      <c r="A490" s="2">
        <v>42869</v>
      </c>
      <c r="B490" s="1">
        <v>1.8841045907815881E-3</v>
      </c>
      <c r="C490" s="1">
        <v>-2.7885900191715329E-4</v>
      </c>
      <c r="D490" s="1">
        <v>-1.897658904553845E-5</v>
      </c>
      <c r="E490" s="1">
        <v>-7.1069597441519861E-5</v>
      </c>
      <c r="F490" s="1">
        <v>-2.0016039023884932E-3</v>
      </c>
      <c r="G490" s="1">
        <v>1.637568128623812E-3</v>
      </c>
      <c r="H490" s="1">
        <v>-1.205697779657289E-3</v>
      </c>
      <c r="I490" s="1">
        <v>6.7979141098550846E-3</v>
      </c>
      <c r="J490" s="16">
        <f>HLOOKUP($J$2,'Weekly Returns (strats)'!$D$1:$F$751,'Weekly Returns (strats)'!$A489,FALSE)</f>
        <v>1.4498948672336809E-4</v>
      </c>
      <c r="K490" s="1">
        <f>SUMPRODUCT(B490:J490,'Weekly Analysis'!$C$47:$K$47)</f>
        <v>2.3326660753102166E-3</v>
      </c>
      <c r="L490" s="1">
        <f t="array" ref="L490">SUMPRODUCT(C490:J490,'Weekly Analysis'!$D$48:$K$48)</f>
        <v>8.3304275698173834E-4</v>
      </c>
      <c r="N490" s="16">
        <f t="shared" si="120"/>
        <v>1.7024518204724775</v>
      </c>
      <c r="O490" s="11">
        <f>(N489-MAX(N$3:$N489))/MAX(N$3:$N489)</f>
        <v>0</v>
      </c>
      <c r="P490" s="11">
        <f t="shared" si="122"/>
        <v>3.4095770312607687E-2</v>
      </c>
      <c r="Q490" s="11">
        <f t="shared" si="124"/>
        <v>5.2272376927072539E-2</v>
      </c>
      <c r="S490" s="1">
        <f t="shared" si="121"/>
        <v>1.3289365348148665</v>
      </c>
      <c r="T490" s="11">
        <f>(S489-MAX($S$3:$S489))/MAX(S$3:$S489)</f>
        <v>-2.6388197442282962E-2</v>
      </c>
      <c r="U490" s="38">
        <f t="shared" si="123"/>
        <v>-3.322702956019552E-3</v>
      </c>
      <c r="V490" s="11">
        <f t="shared" si="125"/>
        <v>-2.8355440050952252E-3</v>
      </c>
      <c r="Y490" s="28"/>
      <c r="AJ490" s="28"/>
      <c r="AL490" s="28"/>
    </row>
    <row r="491" spans="1:38" x14ac:dyDescent="0.35">
      <c r="A491" s="2">
        <v>42876</v>
      </c>
      <c r="B491" s="1">
        <v>1.0090817356205319E-3</v>
      </c>
      <c r="C491" s="1">
        <v>1.646889273718255E-3</v>
      </c>
      <c r="D491" s="1">
        <v>-1.852112796872085E-3</v>
      </c>
      <c r="E491" s="1">
        <v>1.624563398585632E-4</v>
      </c>
      <c r="F491" s="1">
        <v>6.1690160732704386E-3</v>
      </c>
      <c r="G491" s="1">
        <v>8.9175866368318424E-4</v>
      </c>
      <c r="H491" s="1">
        <v>5.1146327206597064E-4</v>
      </c>
      <c r="I491" s="1">
        <v>-5.0927783743803801E-4</v>
      </c>
      <c r="J491" s="16">
        <f>HLOOKUP($J$2,'Weekly Returns (strats)'!$D$1:$F$751,'Weekly Returns (strats)'!$A490,FALSE)</f>
        <v>1.9625355953603041E-3</v>
      </c>
      <c r="K491" s="1">
        <f>SUMPRODUCT(B491:J491,'Weekly Analysis'!$C$47:$K$47)</f>
        <v>1.559453668905066E-3</v>
      </c>
      <c r="L491" s="1">
        <f t="array" ref="L491">SUMPRODUCT(C491:J491,'Weekly Analysis'!$D$48:$K$48)</f>
        <v>1.0221193046712773E-3</v>
      </c>
      <c r="N491" s="16">
        <f t="shared" si="120"/>
        <v>1.7051067152100472</v>
      </c>
      <c r="O491" s="11">
        <f>(N490-MAX(N$3:$N490))/MAX(N$3:$N490)</f>
        <v>0</v>
      </c>
      <c r="P491" s="11">
        <f t="shared" si="122"/>
        <v>3.1874313851955938E-2</v>
      </c>
      <c r="Q491" s="11">
        <f t="shared" si="124"/>
        <v>4.056428349280039E-2</v>
      </c>
      <c r="S491" s="1">
        <f t="shared" si="121"/>
        <v>1.3302948665017837</v>
      </c>
      <c r="T491" s="11">
        <f>(S490-MAX($S$3:$S490))/MAX(S$3:$S490)</f>
        <v>-2.5577137182050225E-2</v>
      </c>
      <c r="U491" s="38">
        <f t="shared" si="123"/>
        <v>-8.2268936305163187E-4</v>
      </c>
      <c r="V491" s="11">
        <f t="shared" si="125"/>
        <v>-2.7473276438492178E-3</v>
      </c>
      <c r="Y491" s="28"/>
      <c r="AJ491" s="28"/>
      <c r="AL491" s="28"/>
    </row>
    <row r="492" spans="1:38" x14ac:dyDescent="0.35">
      <c r="A492" s="2">
        <v>42883</v>
      </c>
      <c r="B492" s="1">
        <v>1.0951246334310881E-2</v>
      </c>
      <c r="C492" s="1">
        <v>-3.5273900678445269E-4</v>
      </c>
      <c r="D492" s="1">
        <v>-4.2667916697586289E-4</v>
      </c>
      <c r="E492" s="1">
        <v>-3.8475594899699539E-3</v>
      </c>
      <c r="F492" s="1">
        <v>1.534916685410248E-3</v>
      </c>
      <c r="G492" s="1">
        <v>-2.400653373701989E-3</v>
      </c>
      <c r="H492" s="1">
        <v>-4.1264409930174004E-3</v>
      </c>
      <c r="I492" s="1">
        <v>-2.2247620513748961E-4</v>
      </c>
      <c r="J492" s="16">
        <f>HLOOKUP($J$2,'Weekly Returns (strats)'!$D$1:$F$751,'Weekly Returns (strats)'!$A491,FALSE)</f>
        <v>-6.2649013517435126E-4</v>
      </c>
      <c r="K492" s="1">
        <f>SUMPRODUCT(B492:J492,'Weekly Analysis'!$C$47:$K$47)</f>
        <v>1.039996051394588E-2</v>
      </c>
      <c r="L492" s="1">
        <f t="array" ref="L492">SUMPRODUCT(C492:J492,'Weekly Analysis'!$D$48:$K$48)</f>
        <v>-1.0238165235349989E-3</v>
      </c>
      <c r="N492" s="16">
        <f t="shared" si="120"/>
        <v>1.7228397577202959</v>
      </c>
      <c r="O492" s="11">
        <f>(N491-MAX(N$3:$N491))/MAX(N$3:$N491)</f>
        <v>0</v>
      </c>
      <c r="P492" s="11">
        <f t="shared" si="122"/>
        <v>2.3457446540325888E-2</v>
      </c>
      <c r="Q492" s="11">
        <f t="shared" si="124"/>
        <v>4.6531156491022685E-2</v>
      </c>
      <c r="S492" s="1">
        <f t="shared" si="121"/>
        <v>1.3289328886362854</v>
      </c>
      <c r="T492" s="11">
        <f>(S491-MAX($S$3:$S491))/MAX(S$3:$S491)</f>
        <v>-2.458116076305094E-2</v>
      </c>
      <c r="U492" s="38">
        <f t="shared" si="123"/>
        <v>2.1595900468440732E-4</v>
      </c>
      <c r="V492" s="11">
        <f t="shared" si="125"/>
        <v>-6.5131730297096624E-3</v>
      </c>
      <c r="Y492" s="28"/>
      <c r="AJ492" s="28"/>
      <c r="AL492" s="28"/>
    </row>
    <row r="493" spans="1:38" x14ac:dyDescent="0.35">
      <c r="A493" s="2">
        <v>42890</v>
      </c>
      <c r="B493" s="1">
        <v>1.101391469881707E-2</v>
      </c>
      <c r="C493" s="1">
        <v>2.8263900093206118E-3</v>
      </c>
      <c r="D493" s="1">
        <v>-3.4939657800103767E-5</v>
      </c>
      <c r="E493" s="1">
        <v>-1.803821656050975E-3</v>
      </c>
      <c r="F493" s="1">
        <v>-1.4322166868278009E-4</v>
      </c>
      <c r="G493" s="1">
        <v>8.848386616606696E-4</v>
      </c>
      <c r="H493" s="1">
        <v>1.83767304963478E-3</v>
      </c>
      <c r="I493" s="1">
        <v>-1.2271691192922149E-4</v>
      </c>
      <c r="J493" s="16">
        <f>HLOOKUP($J$2,'Weekly Returns (strats)'!$D$1:$F$751,'Weekly Returns (strats)'!$A492,FALSE)</f>
        <v>-1.9243383788850601E-3</v>
      </c>
      <c r="K493" s="1">
        <f>SUMPRODUCT(B493:J493,'Weekly Analysis'!$C$47:$K$47)</f>
        <v>1.1098148770742789E-2</v>
      </c>
      <c r="L493" s="1">
        <f t="array" ref="L493">SUMPRODUCT(C493:J493,'Weekly Analysis'!$D$48:$K$48)</f>
        <v>1.5643470500490575E-4</v>
      </c>
      <c r="N493" s="16">
        <f t="shared" si="120"/>
        <v>1.7419600896596263</v>
      </c>
      <c r="O493" s="11">
        <f>(N492-MAX(N$3:$N492))/MAX(N$3:$N492)</f>
        <v>0</v>
      </c>
      <c r="P493" s="11">
        <f t="shared" si="122"/>
        <v>2.5593488091046224E-2</v>
      </c>
      <c r="Q493" s="11">
        <f t="shared" si="124"/>
        <v>5.5296287639613695E-2</v>
      </c>
      <c r="S493" s="1">
        <f t="shared" si="121"/>
        <v>1.3291407798606907</v>
      </c>
      <c r="T493" s="11">
        <f>(S492-MAX($S$3:$S492))/MAX(S$3:$S492)</f>
        <v>-2.5579810688029048E-2</v>
      </c>
      <c r="U493" s="38">
        <f t="shared" si="123"/>
        <v>9.8686138211934171E-4</v>
      </c>
      <c r="V493" s="11">
        <f t="shared" si="125"/>
        <v>-5.8064450474644147E-3</v>
      </c>
      <c r="Y493" s="28"/>
      <c r="AJ493" s="28"/>
      <c r="AL493" s="28"/>
    </row>
    <row r="494" spans="1:38" x14ac:dyDescent="0.35">
      <c r="A494" s="2">
        <v>42897</v>
      </c>
      <c r="B494" s="1">
        <v>-5.0210705639738276E-3</v>
      </c>
      <c r="C494" s="1">
        <v>-1.9734755624694071E-3</v>
      </c>
      <c r="D494" s="1">
        <v>-3.49901675564257E-5</v>
      </c>
      <c r="E494" s="1">
        <v>-4.08379956711169E-5</v>
      </c>
      <c r="F494" s="1">
        <v>-2.4653558975288301E-4</v>
      </c>
      <c r="G494" s="1">
        <v>8.79925309626306E-3</v>
      </c>
      <c r="H494" s="1">
        <v>1.8768439992156161E-5</v>
      </c>
      <c r="I494" s="1">
        <v>2.8871669672558831E-3</v>
      </c>
      <c r="J494" s="16">
        <f>HLOOKUP($J$2,'Weekly Returns (strats)'!$D$1:$F$751,'Weekly Returns (strats)'!$A493,FALSE)</f>
        <v>1.5243828399331689E-3</v>
      </c>
      <c r="K494" s="1">
        <f>SUMPRODUCT(B494:J494,'Weekly Analysis'!$C$47:$K$47)</f>
        <v>-4.2404000458088568E-3</v>
      </c>
      <c r="L494" s="1">
        <f t="array" ref="L494">SUMPRODUCT(C494:J494,'Weekly Analysis'!$D$48:$K$48)</f>
        <v>1.4498166765920895E-3</v>
      </c>
      <c r="N494" s="16">
        <f t="shared" si="120"/>
        <v>1.7345734820156364</v>
      </c>
      <c r="O494" s="11">
        <f>(N493-MAX(N$3:$N493))/MAX(N$3:$N493)</f>
        <v>0</v>
      </c>
      <c r="P494" s="11">
        <f t="shared" si="122"/>
        <v>1.8867882871566044E-2</v>
      </c>
      <c r="Q494" s="11">
        <f t="shared" si="124"/>
        <v>5.2976455416776647E-2</v>
      </c>
      <c r="S494" s="1">
        <f t="shared" si="121"/>
        <v>1.3310677903288715</v>
      </c>
      <c r="T494" s="11">
        <f>(S493-MAX($S$3:$S493))/MAX(S$3:$S493)</f>
        <v>-2.5427377553163134E-2</v>
      </c>
      <c r="U494" s="38">
        <f t="shared" si="123"/>
        <v>1.6037300940798804E-3</v>
      </c>
      <c r="V494" s="11">
        <f t="shared" si="125"/>
        <v>-3.8271696831009283E-3</v>
      </c>
      <c r="Y494" s="28"/>
      <c r="AJ494" s="28"/>
      <c r="AL494" s="28"/>
    </row>
    <row r="495" spans="1:38" x14ac:dyDescent="0.35">
      <c r="A495" s="2">
        <v>42904</v>
      </c>
      <c r="B495" s="1">
        <v>-1.1264305668198249E-3</v>
      </c>
      <c r="C495" s="1">
        <v>-1.221219294105125E-3</v>
      </c>
      <c r="D495" s="1">
        <v>-1.8657828845786151E-4</v>
      </c>
      <c r="E495" s="1">
        <v>-9.2910234419674165E-4</v>
      </c>
      <c r="F495" s="1">
        <v>1.720742320169577E-3</v>
      </c>
      <c r="G495" s="1">
        <v>-2.776458254844405E-3</v>
      </c>
      <c r="H495" s="1">
        <v>2.189610236864592E-4</v>
      </c>
      <c r="I495" s="1">
        <v>3.680338809187278E-3</v>
      </c>
      <c r="J495" s="16">
        <f>HLOOKUP($J$2,'Weekly Returns (strats)'!$D$1:$F$751,'Weekly Returns (strats)'!$A494,FALSE)</f>
        <v>-8.703774581192425E-4</v>
      </c>
      <c r="K495" s="1">
        <f>SUMPRODUCT(B495:J495,'Weekly Analysis'!$C$47:$K$47)</f>
        <v>-1.137151343550575E-3</v>
      </c>
      <c r="L495" s="1">
        <f t="array" ref="L495">SUMPRODUCT(C495:J495,'Weekly Analysis'!$D$48:$K$48)</f>
        <v>-1.9910013928535711E-5</v>
      </c>
      <c r="N495" s="16">
        <f t="shared" si="120"/>
        <v>1.7326010094500752</v>
      </c>
      <c r="O495" s="11">
        <f>(N494-MAX(N$3:$N494))/MAX(N$3:$N494)</f>
        <v>-4.2404000458088724E-3</v>
      </c>
      <c r="P495" s="11">
        <f t="shared" si="122"/>
        <v>1.6124676534771121E-2</v>
      </c>
      <c r="Q495" s="11">
        <f t="shared" si="124"/>
        <v>3.8920393380191154E-2</v>
      </c>
      <c r="S495" s="1">
        <f t="shared" si="121"/>
        <v>1.3310412887506262</v>
      </c>
      <c r="T495" s="11">
        <f>(S494-MAX($S$3:$S494))/MAX(S$3:$S494)</f>
        <v>-2.4014425912589524E-2</v>
      </c>
      <c r="U495" s="38">
        <f t="shared" si="123"/>
        <v>5.6109533881398832E-4</v>
      </c>
      <c r="V495" s="11">
        <f t="shared" si="125"/>
        <v>-2.0274773056754292E-3</v>
      </c>
      <c r="Y495" s="28"/>
      <c r="AJ495" s="28"/>
      <c r="AL495" s="28"/>
    </row>
    <row r="496" spans="1:38" x14ac:dyDescent="0.35">
      <c r="A496" s="2">
        <v>42911</v>
      </c>
      <c r="B496" s="1">
        <v>2.029861518336284E-3</v>
      </c>
      <c r="C496" s="1">
        <v>-4.2173711100790268E-3</v>
      </c>
      <c r="D496" s="1">
        <v>-5.5541303552508747E-5</v>
      </c>
      <c r="E496" s="1">
        <v>-7.8689462765579865E-4</v>
      </c>
      <c r="F496" s="1">
        <v>4.0098810330525207E-3</v>
      </c>
      <c r="G496" s="1">
        <v>-5.4205438612353607E-4</v>
      </c>
      <c r="H496" s="1">
        <v>-1.347253704009455E-3</v>
      </c>
      <c r="I496" s="1">
        <v>-1.408885599426424E-3</v>
      </c>
      <c r="J496" s="16">
        <f>HLOOKUP($J$2,'Weekly Returns (strats)'!$D$1:$F$751,'Weekly Returns (strats)'!$A495,FALSE)</f>
        <v>-6.4938712448470159E-4</v>
      </c>
      <c r="K496" s="1">
        <f>SUMPRODUCT(B496:J496,'Weekly Analysis'!$C$47:$K$47)</f>
        <v>1.7470724177272366E-3</v>
      </c>
      <c r="L496" s="1">
        <f t="array" ref="L496">SUMPRODUCT(C496:J496,'Weekly Analysis'!$D$48:$K$48)</f>
        <v>-5.2517975827394501E-4</v>
      </c>
      <c r="N496" s="16">
        <f t="shared" si="120"/>
        <v>1.735627988884612</v>
      </c>
      <c r="O496" s="11">
        <f>(N495-MAX(N$3:$N495))/MAX(N$3:$N495)</f>
        <v>-5.3727294127501246E-3</v>
      </c>
      <c r="P496" s="11">
        <f t="shared" si="122"/>
        <v>7.422762974333752E-3</v>
      </c>
      <c r="Q496" s="11">
        <f t="shared" si="124"/>
        <v>4.8999362604031482E-2</v>
      </c>
      <c r="S496" s="1">
        <f t="shared" si="121"/>
        <v>1.3303422528083475</v>
      </c>
      <c r="T496" s="11">
        <f>(S495-MAX($S$3:$S495))/MAX(S$3:$S495)</f>
        <v>-2.403385779896363E-2</v>
      </c>
      <c r="U496" s="38">
        <f t="shared" si="123"/>
        <v>1.0605232093461314E-3</v>
      </c>
      <c r="V496" s="11">
        <f t="shared" si="125"/>
        <v>-2.1234096538855773E-3</v>
      </c>
      <c r="Y496" s="28"/>
      <c r="AJ496" s="28"/>
      <c r="AL496" s="28"/>
    </row>
    <row r="497" spans="1:38" x14ac:dyDescent="0.35">
      <c r="A497" s="2">
        <v>42918</v>
      </c>
      <c r="B497" s="1">
        <v>-3.5112991806967031E-3</v>
      </c>
      <c r="C497" s="1">
        <v>-1.4063024739728871E-3</v>
      </c>
      <c r="D497" s="1">
        <v>-4.198919311046434E-4</v>
      </c>
      <c r="E497" s="1">
        <v>6.8523973163148177E-4</v>
      </c>
      <c r="F497" s="1">
        <v>-4.0002350726534562E-4</v>
      </c>
      <c r="G497" s="1">
        <v>2.4816546555679331E-3</v>
      </c>
      <c r="H497" s="1">
        <v>8.8309677613196413E-5</v>
      </c>
      <c r="I497" s="1">
        <v>-5.4092806381780267E-3</v>
      </c>
      <c r="J497" s="16">
        <f>HLOOKUP($J$2,'Weekly Returns (strats)'!$D$1:$F$751,'Weekly Returns (strats)'!$A496,FALSE)</f>
        <v>3.0184181249208741E-3</v>
      </c>
      <c r="K497" s="1">
        <f>SUMPRODUCT(B497:J497,'Weekly Analysis'!$C$47:$K$47)</f>
        <v>-3.7453215394839274E-3</v>
      </c>
      <c r="L497" s="1">
        <f t="array" ref="L497">SUMPRODUCT(C497:J497,'Weekly Analysis'!$D$48:$K$48)</f>
        <v>-4.346129520334161E-4</v>
      </c>
      <c r="N497" s="16">
        <f t="shared" si="120"/>
        <v>1.7291275039933114</v>
      </c>
      <c r="O497" s="11">
        <f>(N496-MAX(N$3:$N496))/MAX(N$3:$N496)</f>
        <v>-3.6350435423877082E-3</v>
      </c>
      <c r="P497" s="11">
        <f t="shared" si="122"/>
        <v>-7.3667506749953704E-3</v>
      </c>
      <c r="Q497" s="11">
        <f t="shared" si="124"/>
        <v>4.1591476065039767E-2</v>
      </c>
      <c r="S497" s="1">
        <f t="shared" si="121"/>
        <v>1.3297640688346397</v>
      </c>
      <c r="T497" s="11">
        <f>(S496-MAX($S$3:$S496))/MAX(S$3:$S496)</f>
        <v>-2.454641546160834E-2</v>
      </c>
      <c r="U497" s="38">
        <f t="shared" si="123"/>
        <v>4.68941276494661E-4</v>
      </c>
      <c r="V497" s="11">
        <f t="shared" si="125"/>
        <v>-2.0886963481705489E-3</v>
      </c>
      <c r="Y497" s="28"/>
      <c r="AJ497" s="28"/>
      <c r="AL497" s="28"/>
    </row>
    <row r="498" spans="1:38" x14ac:dyDescent="0.35">
      <c r="A498" s="2">
        <v>42925</v>
      </c>
      <c r="B498" s="1">
        <v>-1.942537043729708E-3</v>
      </c>
      <c r="C498" s="1">
        <v>-5.5000105095737162E-4</v>
      </c>
      <c r="D498" s="1">
        <v>-1.730039915974757E-4</v>
      </c>
      <c r="E498" s="1">
        <v>-8.0741596230693435E-4</v>
      </c>
      <c r="F498" s="1">
        <v>-2.5046772867950758E-3</v>
      </c>
      <c r="G498" s="1">
        <v>-6.1477929423325861E-4</v>
      </c>
      <c r="H498" s="1">
        <v>2.1862543407265012E-3</v>
      </c>
      <c r="I498" s="1">
        <v>-7.3863447755617706E-5</v>
      </c>
      <c r="J498" s="16">
        <f>HLOOKUP($J$2,'Weekly Returns (strats)'!$D$1:$F$751,'Weekly Returns (strats)'!$A497,FALSE)</f>
        <v>-2.5680139142607579E-3</v>
      </c>
      <c r="K498" s="1">
        <f>SUMPRODUCT(B498:J498,'Weekly Analysis'!$C$47:$K$47)</f>
        <v>-2.365955151690774E-3</v>
      </c>
      <c r="L498" s="1">
        <f t="array" ref="L498">SUMPRODUCT(C498:J498,'Weekly Analysis'!$D$48:$K$48)</f>
        <v>-7.863479147848366E-4</v>
      </c>
      <c r="N498" s="16">
        <f t="shared" si="120"/>
        <v>1.7250364658673081</v>
      </c>
      <c r="O498" s="11">
        <f>(N497-MAX(N$3:$N497))/MAX(N$3:$N497)</f>
        <v>-7.3667506749953166E-3</v>
      </c>
      <c r="P498" s="11">
        <f t="shared" si="122"/>
        <v>-5.4981909081452951E-3</v>
      </c>
      <c r="Q498" s="11">
        <f t="shared" si="124"/>
        <v>4.2215976718255721E-2</v>
      </c>
      <c r="S498" s="1">
        <f t="shared" si="121"/>
        <v>1.3287184116319559</v>
      </c>
      <c r="T498" s="11">
        <f>(S497-MAX($S$3:$S497))/MAX(S$3:$S497)</f>
        <v>-2.4970360223556125E-2</v>
      </c>
      <c r="U498" s="38">
        <f t="shared" si="123"/>
        <v>-1.7650330914663614E-3</v>
      </c>
      <c r="V498" s="11">
        <f t="shared" si="125"/>
        <v>-3.1422350149484801E-3</v>
      </c>
      <c r="Y498" s="28"/>
      <c r="AJ498" s="28"/>
      <c r="AL498" s="28"/>
    </row>
    <row r="499" spans="1:38" x14ac:dyDescent="0.35">
      <c r="A499" s="2">
        <v>42932</v>
      </c>
      <c r="B499" s="1">
        <v>2.1409496220522239E-2</v>
      </c>
      <c r="C499" s="1">
        <v>-2.5412114393070779E-3</v>
      </c>
      <c r="D499" s="1">
        <v>-3.2936345374445791E-4</v>
      </c>
      <c r="E499" s="1">
        <v>-3.528906345894089E-3</v>
      </c>
      <c r="F499" s="1">
        <v>8.0182778541656465E-4</v>
      </c>
      <c r="G499" s="1">
        <v>-2.9691601049869338E-3</v>
      </c>
      <c r="H499" s="1">
        <v>-1.722192158151836E-3</v>
      </c>
      <c r="I499" s="1">
        <v>-6.7766204792840679E-4</v>
      </c>
      <c r="J499" s="16">
        <f>HLOOKUP($J$2,'Weekly Returns (strats)'!$D$1:$F$751,'Weekly Returns (strats)'!$A498,FALSE)</f>
        <v>-1.5568653324538051E-3</v>
      </c>
      <c r="K499" s="1">
        <f>SUMPRODUCT(B499:J499,'Weekly Analysis'!$C$47:$K$47)</f>
        <v>2.0599050283934134E-2</v>
      </c>
      <c r="L499" s="1">
        <f t="array" ref="L499">SUMPRODUCT(C499:J499,'Weekly Analysis'!$D$48:$K$48)</f>
        <v>-1.5051138822350539E-3</v>
      </c>
      <c r="N499" s="16">
        <f t="shared" si="120"/>
        <v>1.7605705787693289</v>
      </c>
      <c r="O499" s="11">
        <f>(N498-MAX(N$3:$N498))/MAX(N$3:$N498)</f>
        <v>-9.7152764249754369E-3</v>
      </c>
      <c r="P499" s="11">
        <f t="shared" si="122"/>
        <v>1.6143110367995872E-2</v>
      </c>
      <c r="Q499" s="11">
        <f t="shared" si="124"/>
        <v>6.9398009945982775E-2</v>
      </c>
      <c r="S499" s="1">
        <f t="shared" si="121"/>
        <v>1.3267185391050274</v>
      </c>
      <c r="T499" s="11">
        <f>(S498-MAX($S$3:$S498))/MAX(S$3:$S498)</f>
        <v>-2.5737072747647652E-2</v>
      </c>
      <c r="U499" s="38">
        <f t="shared" si="123"/>
        <v>-3.2476450446224936E-3</v>
      </c>
      <c r="V499" s="11">
        <f t="shared" si="125"/>
        <v>-4.9861578396989126E-3</v>
      </c>
      <c r="Y499" s="28"/>
      <c r="AJ499" s="28"/>
      <c r="AL499" s="28"/>
    </row>
    <row r="500" spans="1:38" x14ac:dyDescent="0.35">
      <c r="A500" s="2">
        <v>42939</v>
      </c>
      <c r="B500" s="1">
        <v>6.4699104848002786E-3</v>
      </c>
      <c r="C500" s="1">
        <v>-1.057728799741309E-3</v>
      </c>
      <c r="D500" s="1">
        <v>-1.1838420161058851E-5</v>
      </c>
      <c r="E500" s="1">
        <v>-1.1907328139275639E-3</v>
      </c>
      <c r="F500" s="1">
        <v>7.9743765908631982E-4</v>
      </c>
      <c r="G500" s="1">
        <v>-5.0510867240329826E-3</v>
      </c>
      <c r="H500" s="1">
        <v>-9.7149975274313238E-4</v>
      </c>
      <c r="I500" s="1">
        <v>1.1483610409965821E-3</v>
      </c>
      <c r="J500" s="16">
        <f>HLOOKUP($J$2,'Weekly Returns (strats)'!$D$1:$F$751,'Weekly Returns (strats)'!$A499,FALSE)</f>
        <v>3.3595227098677238E-3</v>
      </c>
      <c r="K500" s="1">
        <f>SUMPRODUCT(B500:J500,'Weekly Analysis'!$C$47:$K$47)</f>
        <v>6.167475004333187E-3</v>
      </c>
      <c r="L500" s="1">
        <f t="array" ref="L500">SUMPRODUCT(C500:J500,'Weekly Analysis'!$D$48:$K$48)</f>
        <v>-5.6166589229602823E-4</v>
      </c>
      <c r="N500" s="16">
        <f t="shared" si="120"/>
        <v>1.7714288538072531</v>
      </c>
      <c r="O500" s="11">
        <f>(N499-MAX(N$3:$N499))/MAX(N$3:$N499)</f>
        <v>0</v>
      </c>
      <c r="P500" s="11">
        <f t="shared" si="122"/>
        <v>2.0627038254694252E-2</v>
      </c>
      <c r="Q500" s="11">
        <f t="shared" si="124"/>
        <v>7.2010283435393951E-2</v>
      </c>
      <c r="S500" s="1">
        <f t="shared" si="121"/>
        <v>1.3259733665529352</v>
      </c>
      <c r="T500" s="11">
        <f>(S499-MAX($S$3:$S499))/MAX(S$3:$S499)</f>
        <v>-2.7203449404402127E-2</v>
      </c>
      <c r="U500" s="38">
        <f t="shared" si="123"/>
        <v>-3.2840317942165465E-3</v>
      </c>
      <c r="V500" s="11">
        <f t="shared" si="125"/>
        <v>-4.0685447035017086E-3</v>
      </c>
      <c r="Y500" s="28"/>
      <c r="AJ500" s="28"/>
      <c r="AL500" s="28"/>
    </row>
    <row r="501" spans="1:38" x14ac:dyDescent="0.35">
      <c r="A501" s="2">
        <v>42946</v>
      </c>
      <c r="B501" s="1">
        <v>1.188798872842511E-3</v>
      </c>
      <c r="C501" s="1">
        <v>-1.707291047392645E-3</v>
      </c>
      <c r="D501" s="1">
        <v>5.1871026357508388E-7</v>
      </c>
      <c r="E501" s="1">
        <v>-3.288696134753355E-4</v>
      </c>
      <c r="F501" s="1">
        <v>5.6262908950684646E-3</v>
      </c>
      <c r="G501" s="1">
        <v>1.5379018388674841E-3</v>
      </c>
      <c r="H501" s="1">
        <v>-1.7732074001020059E-4</v>
      </c>
      <c r="I501" s="1">
        <v>2.315505673492924E-3</v>
      </c>
      <c r="J501" s="16">
        <f>HLOOKUP($J$2,'Weekly Returns (strats)'!$D$1:$F$751,'Weekly Returns (strats)'!$A500,FALSE)</f>
        <v>-1.00205473810866E-3</v>
      </c>
      <c r="K501" s="1">
        <f>SUMPRODUCT(B501:J501,'Weekly Analysis'!$C$47:$K$47)</f>
        <v>1.719477994406625E-3</v>
      </c>
      <c r="L501" s="1">
        <f t="array" ref="L501">SUMPRODUCT(C501:J501,'Weekly Analysis'!$D$48:$K$48)</f>
        <v>9.8554694004764011E-4</v>
      </c>
      <c r="N501" s="16">
        <f t="shared" si="120"/>
        <v>1.7744747867400315</v>
      </c>
      <c r="O501" s="11">
        <f>(N500-MAX(N$3:$N500))/MAX(N$3:$N500)</f>
        <v>0</v>
      </c>
      <c r="P501" s="11">
        <f t="shared" si="122"/>
        <v>2.6225528563968536E-2</v>
      </c>
      <c r="Q501" s="11">
        <f t="shared" si="124"/>
        <v>5.4131370052807215E-2</v>
      </c>
      <c r="S501" s="1">
        <f t="shared" si="121"/>
        <v>1.3272801755469261</v>
      </c>
      <c r="T501" s="11">
        <f>(S500-MAX($S$3:$S500))/MAX(S$3:$S500)</f>
        <v>-2.7749836047014944E-2</v>
      </c>
      <c r="U501" s="38">
        <f t="shared" si="123"/>
        <v>-1.8679202919735793E-3</v>
      </c>
      <c r="V501" s="11">
        <f t="shared" si="125"/>
        <v>-1.027948811705981E-3</v>
      </c>
      <c r="Y501" s="28"/>
      <c r="AJ501" s="28"/>
      <c r="AL501" s="28"/>
    </row>
    <row r="502" spans="1:38" x14ac:dyDescent="0.35">
      <c r="A502" s="2">
        <v>42953</v>
      </c>
      <c r="B502" s="1">
        <v>4.1778442323761036E-3</v>
      </c>
      <c r="C502" s="1">
        <v>5.8729769063514681E-6</v>
      </c>
      <c r="D502" s="1">
        <v>-3.6527614942605258E-5</v>
      </c>
      <c r="E502" s="1">
        <v>-5.3458893195301727E-4</v>
      </c>
      <c r="F502" s="1">
        <v>-2.7782762267752111E-3</v>
      </c>
      <c r="G502" s="1">
        <v>-3.0628250639809229E-3</v>
      </c>
      <c r="H502" s="1">
        <v>2.0555306621883321E-4</v>
      </c>
      <c r="I502" s="1">
        <v>1.071835733525095E-3</v>
      </c>
      <c r="J502" s="16">
        <f>HLOOKUP($J$2,'Weekly Returns (strats)'!$D$1:$F$751,'Weekly Returns (strats)'!$A501,FALSE)</f>
        <v>4.222704583551895E-4</v>
      </c>
      <c r="K502" s="1">
        <f>SUMPRODUCT(B502:J502,'Weekly Analysis'!$C$47:$K$47)</f>
        <v>3.7869890373588991E-3</v>
      </c>
      <c r="L502" s="1">
        <f t="array" ref="L502">SUMPRODUCT(C502:J502,'Weekly Analysis'!$D$48:$K$48)</f>
        <v>-7.2587393360337964E-4</v>
      </c>
      <c r="N502" s="16">
        <f t="shared" si="120"/>
        <v>1.7811947033044859</v>
      </c>
      <c r="O502" s="11">
        <f>(N501-MAX(N$3:$N501))/MAX(N$3:$N501)</f>
        <v>0</v>
      </c>
      <c r="P502" s="11">
        <f t="shared" si="122"/>
        <v>3.2554811766801084E-2</v>
      </c>
      <c r="Q502" s="11">
        <f t="shared" si="124"/>
        <v>4.8693193130671331E-2</v>
      </c>
      <c r="S502" s="1">
        <f t="shared" si="121"/>
        <v>1.3263167374649081</v>
      </c>
      <c r="T502" s="11">
        <f>(S501-MAX($S$3:$S501))/MAX(S$3:$S501)</f>
        <v>-2.6791637872970248E-2</v>
      </c>
      <c r="U502" s="38">
        <f t="shared" si="123"/>
        <v>-1.8075117692529785E-3</v>
      </c>
      <c r="V502" s="11">
        <f t="shared" si="125"/>
        <v>-1.1399481906489983E-3</v>
      </c>
      <c r="Y502" s="28"/>
      <c r="AJ502" s="28"/>
      <c r="AL502" s="28"/>
    </row>
    <row r="503" spans="1:38" x14ac:dyDescent="0.35">
      <c r="A503" s="2">
        <v>42960</v>
      </c>
      <c r="B503" s="1">
        <v>-1.54594026451782E-2</v>
      </c>
      <c r="C503" s="1">
        <v>8.2303414998554647E-3</v>
      </c>
      <c r="D503" s="1">
        <v>3.6064163659883519E-3</v>
      </c>
      <c r="E503" s="1">
        <v>3.785268311749634E-3</v>
      </c>
      <c r="F503" s="1">
        <v>-6.6157553605409301E-4</v>
      </c>
      <c r="G503" s="1">
        <v>-3.1964491259450778E-3</v>
      </c>
      <c r="H503" s="1">
        <v>1.291334773997566E-3</v>
      </c>
      <c r="I503" s="1">
        <v>1.040026760348312E-3</v>
      </c>
      <c r="J503" s="16">
        <f>HLOOKUP($J$2,'Weekly Returns (strats)'!$D$1:$F$751,'Weekly Returns (strats)'!$A502,FALSE)</f>
        <v>6.4916614701855391E-3</v>
      </c>
      <c r="K503" s="1">
        <f>SUMPRODUCT(B503:J503,'Weekly Analysis'!$C$47:$K$47)</f>
        <v>-1.4130610583944979E-2</v>
      </c>
      <c r="L503" s="1">
        <f t="array" ref="L503">SUMPRODUCT(C503:J503,'Weekly Analysis'!$D$48:$K$48)</f>
        <v>2.4677566851474056E-3</v>
      </c>
      <c r="N503" s="16">
        <f t="shared" si="120"/>
        <v>1.7560253345779049</v>
      </c>
      <c r="O503" s="11">
        <f>(N502-MAX(N$3:$N502))/MAX(N$3:$N502)</f>
        <v>0</v>
      </c>
      <c r="P503" s="11">
        <f t="shared" si="122"/>
        <v>-2.5816881448746942E-3</v>
      </c>
      <c r="Q503" s="11">
        <f t="shared" si="124"/>
        <v>3.1468446543502893E-2</v>
      </c>
      <c r="S503" s="1">
        <f t="shared" si="121"/>
        <v>1.32958976446041</v>
      </c>
      <c r="T503" s="11">
        <f>(S502-MAX($S$3:$S502))/MAX(S$3:$S502)</f>
        <v>-2.7498064455003104E-2</v>
      </c>
      <c r="U503" s="38">
        <f t="shared" si="123"/>
        <v>2.1641555995135509E-3</v>
      </c>
      <c r="V503" s="11">
        <f t="shared" si="125"/>
        <v>4.9154314629062945E-4</v>
      </c>
      <c r="Y503" s="28"/>
      <c r="AJ503" s="28"/>
      <c r="AL503" s="28"/>
    </row>
    <row r="504" spans="1:38" x14ac:dyDescent="0.35">
      <c r="A504" s="2">
        <v>42967</v>
      </c>
      <c r="B504" s="1">
        <v>-1.023086161647591E-3</v>
      </c>
      <c r="C504" s="1">
        <v>-5.8494656726885141E-3</v>
      </c>
      <c r="D504" s="1">
        <v>-1.013777803719329E-2</v>
      </c>
      <c r="E504" s="1">
        <v>4.8162152745767628E-4</v>
      </c>
      <c r="F504" s="1">
        <v>1.59314507713545E-3</v>
      </c>
      <c r="G504" s="1">
        <v>-3.829762488265942E-3</v>
      </c>
      <c r="H504" s="1">
        <v>-1.466756440837824E-3</v>
      </c>
      <c r="I504" s="1">
        <v>4.7572676527329882E-4</v>
      </c>
      <c r="J504" s="16">
        <f>HLOOKUP($J$2,'Weekly Returns (strats)'!$D$1:$F$751,'Weekly Returns (strats)'!$A503,FALSE)</f>
        <v>-4.0586194482878923E-3</v>
      </c>
      <c r="K504" s="1">
        <f>SUMPRODUCT(B504:J504,'Weekly Analysis'!$C$47:$K$47)</f>
        <v>-2.7305443287193639E-3</v>
      </c>
      <c r="L504" s="1">
        <f t="array" ref="L504">SUMPRODUCT(C504:J504,'Weekly Analysis'!$D$48:$K$48)</f>
        <v>-3.1709937388475782E-3</v>
      </c>
      <c r="N504" s="16">
        <f t="shared" si="120"/>
        <v>1.7512304295594858</v>
      </c>
      <c r="O504" s="11">
        <f>(N503-MAX(N$3:$N503))/MAX(N$3:$N503)</f>
        <v>-1.4130610583944945E-2</v>
      </c>
      <c r="P504" s="11">
        <f t="shared" si="122"/>
        <v>-1.1402334451285356E-2</v>
      </c>
      <c r="Q504" s="11">
        <f t="shared" si="124"/>
        <v>2.7050338807537155E-2</v>
      </c>
      <c r="S504" s="1">
        <f t="shared" si="121"/>
        <v>1.3253736436420702</v>
      </c>
      <c r="T504" s="11">
        <f>(S503-MAX($S$3:$S503))/MAX(S$3:$S503)</f>
        <v>-2.5098166302243152E-2</v>
      </c>
      <c r="U504" s="38">
        <f t="shared" si="123"/>
        <v>-4.5228880608971789E-4</v>
      </c>
      <c r="V504" s="11">
        <f t="shared" si="125"/>
        <v>-3.6993474030720952E-3</v>
      </c>
      <c r="Y504" s="28"/>
      <c r="AJ504" s="28"/>
      <c r="AL504" s="28"/>
    </row>
    <row r="505" spans="1:38" x14ac:dyDescent="0.35">
      <c r="A505" s="2">
        <v>42974</v>
      </c>
      <c r="B505" s="1">
        <v>9.5734259506634611E-3</v>
      </c>
      <c r="C505" s="1">
        <v>-2.8276857741507122E-3</v>
      </c>
      <c r="D505" s="1">
        <v>-5.9343978580786438E-3</v>
      </c>
      <c r="E505" s="1">
        <v>-3.6257860991049111E-3</v>
      </c>
      <c r="F505" s="1">
        <v>2.7252791319033139E-3</v>
      </c>
      <c r="G505" s="1">
        <v>-1.3676696243910551E-3</v>
      </c>
      <c r="H505" s="1">
        <v>2.199606452178982E-3</v>
      </c>
      <c r="I505" s="1">
        <v>6.5445560696986149E-5</v>
      </c>
      <c r="J505" s="16">
        <f>HLOOKUP($J$2,'Weekly Returns (strats)'!$D$1:$F$751,'Weekly Returns (strats)'!$A504,FALSE)</f>
        <v>1.135044468412172E-4</v>
      </c>
      <c r="K505" s="1">
        <f>SUMPRODUCT(B505:J505,'Weekly Analysis'!$C$47:$K$47)</f>
        <v>8.6625213128804345E-3</v>
      </c>
      <c r="L505" s="1">
        <f t="array" ref="L505">SUMPRODUCT(C505:J505,'Weekly Analysis'!$D$48:$K$48)</f>
        <v>-1.6916800415970471E-3</v>
      </c>
      <c r="N505" s="16">
        <f t="shared" si="120"/>
        <v>1.7664005004793095</v>
      </c>
      <c r="O505" s="11">
        <f>(N504-MAX(N$3:$N504))/MAX(N$3:$N504)</f>
        <v>-1.6822570654072885E-2</v>
      </c>
      <c r="P505" s="11">
        <f t="shared" si="122"/>
        <v>-4.5502400603592008E-3</v>
      </c>
      <c r="Q505" s="11">
        <f t="shared" si="124"/>
        <v>2.528426835044395E-2</v>
      </c>
      <c r="S505" s="1">
        <f t="shared" si="121"/>
        <v>1.3231315355014621</v>
      </c>
      <c r="T505" s="11">
        <f>(S504-MAX($S$3:$S504))/MAX(S$3:$S504)</f>
        <v>-2.8189573912889752E-2</v>
      </c>
      <c r="U505" s="38">
        <f t="shared" si="123"/>
        <v>-3.1256701651213303E-3</v>
      </c>
      <c r="V505" s="11">
        <f t="shared" si="125"/>
        <v>-4.3654222003464138E-3</v>
      </c>
      <c r="Y505" s="28"/>
      <c r="AJ505" s="28"/>
      <c r="AL505" s="28"/>
    </row>
    <row r="506" spans="1:38" x14ac:dyDescent="0.35">
      <c r="A506" s="2">
        <v>42981</v>
      </c>
      <c r="B506" s="1">
        <v>1.0673488290036779E-2</v>
      </c>
      <c r="C506" s="1">
        <v>2.980251135515477E-3</v>
      </c>
      <c r="D506" s="1">
        <v>-2.8505700431391562E-4</v>
      </c>
      <c r="E506" s="1">
        <v>-4.060444078947345E-3</v>
      </c>
      <c r="F506" s="1">
        <v>2.9716546315968432E-3</v>
      </c>
      <c r="G506" s="1">
        <v>1.603367070848849E-3</v>
      </c>
      <c r="H506" s="1">
        <v>7.8849460684682349E-4</v>
      </c>
      <c r="I506" s="1">
        <v>4.0144602757097298E-4</v>
      </c>
      <c r="J506" s="16">
        <f>HLOOKUP($J$2,'Weekly Returns (strats)'!$D$1:$F$751,'Weekly Returns (strats)'!$A505,FALSE)</f>
        <v>-3.6281315397113101E-4</v>
      </c>
      <c r="K506" s="1">
        <f>SUMPRODUCT(B506:J506,'Weekly Analysis'!$C$47:$K$47)</f>
        <v>1.0947001413568976E-2</v>
      </c>
      <c r="L506" s="1">
        <f t="array" ref="L506">SUMPRODUCT(C506:J506,'Weekly Analysis'!$D$48:$K$48)</f>
        <v>5.0795294370264889E-4</v>
      </c>
      <c r="N506" s="16">
        <f t="shared" si="120"/>
        <v>1.7857372892549856</v>
      </c>
      <c r="O506" s="11">
        <f>(N505-MAX(N$3:$N505))/MAX(N$3:$N505)</f>
        <v>-8.3057752180208527E-3</v>
      </c>
      <c r="P506" s="11">
        <f t="shared" si="122"/>
        <v>2.5503028624958013E-3</v>
      </c>
      <c r="Q506" s="11">
        <f t="shared" si="124"/>
        <v>2.5131000334177145E-2</v>
      </c>
      <c r="S506" s="1">
        <f t="shared" si="121"/>
        <v>1.3238036240598259</v>
      </c>
      <c r="T506" s="11">
        <f>(S505-MAX($S$3:$S505))/MAX(S$3:$S505)</f>
        <v>-2.9833566214917281E-2</v>
      </c>
      <c r="U506" s="38">
        <f t="shared" si="123"/>
        <v>-1.894806371731117E-3</v>
      </c>
      <c r="V506" s="11">
        <f t="shared" si="125"/>
        <v>-4.0154932282072675E-3</v>
      </c>
      <c r="Y506" s="28"/>
      <c r="AJ506" s="28"/>
      <c r="AL506" s="28"/>
    </row>
    <row r="507" spans="1:38" x14ac:dyDescent="0.35">
      <c r="A507" s="2">
        <v>42988</v>
      </c>
      <c r="B507" s="1">
        <v>-2.6183722452544078E-4</v>
      </c>
      <c r="C507" s="1">
        <v>2.6538687313335529E-3</v>
      </c>
      <c r="D507" s="1">
        <v>-2.6812832914063778E-4</v>
      </c>
      <c r="E507" s="1">
        <v>7.2250606389001604E-4</v>
      </c>
      <c r="F507" s="1">
        <v>-1.869830302808959E-4</v>
      </c>
      <c r="G507" s="1">
        <v>4.6940136735031954E-3</v>
      </c>
      <c r="H507" s="1">
        <v>-9.5469509425416543E-4</v>
      </c>
      <c r="I507" s="1">
        <v>-2.97051806218529E-4</v>
      </c>
      <c r="J507" s="16">
        <f>HLOOKUP($J$2,'Weekly Returns (strats)'!$D$1:$F$751,'Weekly Returns (strats)'!$A506,FALSE)</f>
        <v>1.6135670296426601E-3</v>
      </c>
      <c r="K507" s="1">
        <f>SUMPRODUCT(B507:J507,'Weekly Analysis'!$C$47:$K$47)</f>
        <v>3.396476187098924E-4</v>
      </c>
      <c r="L507" s="1">
        <f t="array" ref="L507">SUMPRODUCT(C507:J507,'Weekly Analysis'!$D$48:$K$48)</f>
        <v>1.1170432802941901E-3</v>
      </c>
      <c r="N507" s="16">
        <f t="shared" si="120"/>
        <v>1.7863438106729226</v>
      </c>
      <c r="O507" s="11">
        <f>(N506-MAX(N$3:$N506))/MAX(N$3:$N506)</f>
        <v>0</v>
      </c>
      <c r="P507" s="11">
        <f t="shared" si="122"/>
        <v>1.7265397883513556E-2</v>
      </c>
      <c r="Q507" s="11">
        <f t="shared" si="124"/>
        <v>2.9846143270406245E-2</v>
      </c>
      <c r="S507" s="1">
        <f t="shared" si="121"/>
        <v>1.3252823700025111</v>
      </c>
      <c r="T507" s="11">
        <f>(S506-MAX($S$3:$S506))/MAX(S$3:$S506)</f>
        <v>-2.9340767318994657E-2</v>
      </c>
      <c r="U507" s="38">
        <f t="shared" si="123"/>
        <v>-3.2396417098223829E-3</v>
      </c>
      <c r="V507" s="11">
        <f t="shared" si="125"/>
        <v>-4.3464505477447402E-3</v>
      </c>
      <c r="Y507" s="28"/>
      <c r="AJ507" s="28"/>
      <c r="AL507" s="28"/>
    </row>
    <row r="508" spans="1:38" x14ac:dyDescent="0.35">
      <c r="A508" s="2">
        <v>42995</v>
      </c>
      <c r="B508" s="1">
        <v>1.1916713955214099E-2</v>
      </c>
      <c r="C508" s="1">
        <v>-1.0832780203239301E-3</v>
      </c>
      <c r="D508" s="1">
        <v>-3.1413779504546602E-4</v>
      </c>
      <c r="E508" s="1">
        <v>-4.2700221752358658E-3</v>
      </c>
      <c r="F508" s="1">
        <v>-7.8327848298945777E-4</v>
      </c>
      <c r="G508" s="1">
        <v>-9.2113889280742711E-4</v>
      </c>
      <c r="H508" s="1">
        <v>-7.1357856837761524E-4</v>
      </c>
      <c r="I508" s="1">
        <v>1.2826012672162429E-4</v>
      </c>
      <c r="J508" s="16">
        <f>HLOOKUP($J$2,'Weekly Returns (strats)'!$D$1:$F$751,'Weekly Returns (strats)'!$A507,FALSE)</f>
        <v>3.2808774814152558E-4</v>
      </c>
      <c r="K508" s="1">
        <f>SUMPRODUCT(B508:J508,'Weekly Analysis'!$C$47:$K$47)</f>
        <v>1.1352369304716749E-2</v>
      </c>
      <c r="L508" s="1">
        <f t="array" ref="L508">SUMPRODUCT(C508:J508,'Weekly Analysis'!$D$48:$K$48)</f>
        <v>-1.0480686366379328E-3</v>
      </c>
      <c r="N508" s="16">
        <f t="shared" si="120"/>
        <v>1.8066230453168768</v>
      </c>
      <c r="O508" s="11">
        <f>(N507-MAX(N$3:$N507))/MAX(N$3:$N507)</f>
        <v>0</v>
      </c>
      <c r="P508" s="11">
        <f t="shared" si="122"/>
        <v>3.1630683673835369E-2</v>
      </c>
      <c r="Q508" s="11">
        <f t="shared" si="124"/>
        <v>4.2723070956940168E-2</v>
      </c>
      <c r="S508" s="1">
        <f t="shared" si="121"/>
        <v>1.3238933831158222</v>
      </c>
      <c r="T508" s="11">
        <f>(S507-MAX($S$3:$S507))/MAX(S$3:$S507)</f>
        <v>-2.8256498945672722E-2</v>
      </c>
      <c r="U508" s="38">
        <f t="shared" si="123"/>
        <v>-1.1168628057068863E-3</v>
      </c>
      <c r="V508" s="11">
        <f t="shared" si="125"/>
        <v>-5.370160711929084E-3</v>
      </c>
      <c r="Y508" s="28"/>
      <c r="AJ508" s="28"/>
      <c r="AL508" s="28"/>
    </row>
    <row r="509" spans="1:38" x14ac:dyDescent="0.35">
      <c r="A509" s="2">
        <v>43002</v>
      </c>
      <c r="B509" s="1">
        <v>3.1921318264169769E-3</v>
      </c>
      <c r="C509" s="1">
        <v>-2.0776571140455058E-3</v>
      </c>
      <c r="D509" s="1">
        <v>-8.8689318265000594E-6</v>
      </c>
      <c r="E509" s="1">
        <v>-7.457971224660298E-4</v>
      </c>
      <c r="F509" s="1">
        <v>1.540020754307336E-3</v>
      </c>
      <c r="G509" s="1">
        <v>-1.0465811681840129E-3</v>
      </c>
      <c r="H509" s="1">
        <v>-6.6339475367394041E-4</v>
      </c>
      <c r="I509" s="1">
        <v>1.374612540303799E-3</v>
      </c>
      <c r="J509" s="16">
        <f>HLOOKUP($J$2,'Weekly Returns (strats)'!$D$1:$F$751,'Weekly Returns (strats)'!$A508,FALSE)</f>
        <v>-1.3681761033761399E-3</v>
      </c>
      <c r="K509" s="1">
        <f>SUMPRODUCT(B509:J509,'Weekly Analysis'!$C$47:$K$47)</f>
        <v>3.0524068252651233E-3</v>
      </c>
      <c r="L509" s="1">
        <f t="array" ref="L509">SUMPRODUCT(C509:J509,'Weekly Analysis'!$D$48:$K$48)</f>
        <v>-2.5948928785344183E-4</v>
      </c>
      <c r="N509" s="16">
        <f t="shared" si="120"/>
        <v>1.8121375938310833</v>
      </c>
      <c r="O509" s="11">
        <f>(N508-MAX(N$3:$N508))/MAX(N$3:$N508)</f>
        <v>0</v>
      </c>
      <c r="P509" s="11">
        <f t="shared" si="122"/>
        <v>2.5892821780430397E-2</v>
      </c>
      <c r="Q509" s="11">
        <f t="shared" si="124"/>
        <v>4.4081799461899385E-2</v>
      </c>
      <c r="S509" s="1">
        <f t="shared" si="121"/>
        <v>1.3235498469646436</v>
      </c>
      <c r="T509" s="11">
        <f>(S508-MAX($S$3:$S508))/MAX(S$3:$S508)</f>
        <v>-2.927495283198462E-2</v>
      </c>
      <c r="U509" s="38">
        <f t="shared" si="123"/>
        <v>3.1615259099915249E-4</v>
      </c>
      <c r="V509" s="11">
        <f t="shared" si="125"/>
        <v>-5.1057581831781551E-3</v>
      </c>
      <c r="Y509" s="28"/>
      <c r="AJ509" s="28"/>
      <c r="AL509" s="28"/>
    </row>
    <row r="510" spans="1:38" x14ac:dyDescent="0.35">
      <c r="A510" s="2">
        <v>43009</v>
      </c>
      <c r="B510" s="1">
        <v>1.203990368077168E-3</v>
      </c>
      <c r="C510" s="1">
        <v>-1.3633704674964611E-3</v>
      </c>
      <c r="D510" s="1">
        <v>-2.8722558279459239E-5</v>
      </c>
      <c r="E510" s="1">
        <v>-1.5134395505291829E-3</v>
      </c>
      <c r="F510" s="1">
        <v>-9.2360642588877103E-3</v>
      </c>
      <c r="G510" s="1">
        <v>4.1574509836550527E-4</v>
      </c>
      <c r="H510" s="1">
        <v>-9.4189438508196499E-4</v>
      </c>
      <c r="I510" s="1">
        <v>1.682544791238749E-3</v>
      </c>
      <c r="J510" s="16">
        <f>HLOOKUP($J$2,'Weekly Returns (strats)'!$D$1:$F$751,'Weekly Returns (strats)'!$A509,FALSE)</f>
        <v>-1.6736110971304899E-4</v>
      </c>
      <c r="K510" s="1">
        <f>SUMPRODUCT(B510:J510,'Weekly Analysis'!$C$47:$K$47)</f>
        <v>4.0632561913213415E-4</v>
      </c>
      <c r="L510" s="1">
        <f t="array" ref="L510">SUMPRODUCT(C510:J510,'Weekly Analysis'!$D$48:$K$48)</f>
        <v>-1.48137739089792E-3</v>
      </c>
      <c r="N510" s="16">
        <f t="shared" si="120"/>
        <v>1.8128739117608494</v>
      </c>
      <c r="O510" s="11">
        <f>(N509-MAX(N$3:$N509))/MAX(N$3:$N509)</f>
        <v>0</v>
      </c>
      <c r="P510" s="11">
        <f t="shared" si="122"/>
        <v>1.5196312844643067E-2</v>
      </c>
      <c r="Q510" s="11">
        <f t="shared" si="124"/>
        <v>4.8432754423332502E-2</v>
      </c>
      <c r="S510" s="1">
        <f t="shared" si="121"/>
        <v>1.3215891701456237</v>
      </c>
      <c r="T510" s="11">
        <f>(S509-MAX($S$3:$S509))/MAX(S$3:$S509)</f>
        <v>-2.9526845583175702E-2</v>
      </c>
      <c r="U510" s="38">
        <f t="shared" si="123"/>
        <v>-1.672796383054842E-3</v>
      </c>
      <c r="V510" s="11">
        <f t="shared" si="125"/>
        <v>-6.1476309073233981E-3</v>
      </c>
      <c r="Y510" s="28"/>
      <c r="AJ510" s="28"/>
      <c r="AL510" s="28"/>
    </row>
    <row r="511" spans="1:38" x14ac:dyDescent="0.35">
      <c r="A511" s="2">
        <v>43016</v>
      </c>
      <c r="B511" s="1">
        <v>8.5466414705377414E-3</v>
      </c>
      <c r="C511" s="1">
        <v>3.2986253771127849E-4</v>
      </c>
      <c r="D511" s="1">
        <v>-9.9130365646682411E-6</v>
      </c>
      <c r="E511" s="1">
        <v>-1.7856586692690519E-3</v>
      </c>
      <c r="F511" s="1">
        <v>5.6436127203004184E-3</v>
      </c>
      <c r="G511" s="1">
        <v>-1.6872236444029911E-3</v>
      </c>
      <c r="H511" s="1">
        <v>-2.262928467640091E-4</v>
      </c>
      <c r="I511" s="1">
        <v>4.5929414078660358E-4</v>
      </c>
      <c r="J511" s="16">
        <f>HLOOKUP($J$2,'Weekly Returns (strats)'!$D$1:$F$751,'Weekly Returns (strats)'!$A510,FALSE)</f>
        <v>-1.054692873598828E-4</v>
      </c>
      <c r="K511" s="1">
        <f>SUMPRODUCT(B511:J511,'Weekly Analysis'!$C$47:$K$47)</f>
        <v>8.7649636193107769E-3</v>
      </c>
      <c r="L511" s="1">
        <f t="array" ref="L511">SUMPRODUCT(C511:J511,'Weekly Analysis'!$D$48:$K$48)</f>
        <v>4.0545541914992547E-4</v>
      </c>
      <c r="N511" s="16">
        <f t="shared" si="120"/>
        <v>1.828763685643831</v>
      </c>
      <c r="O511" s="11">
        <f>(N510-MAX(N$3:$N510))/MAX(N$3:$N510)</f>
        <v>0</v>
      </c>
      <c r="P511" s="11">
        <f t="shared" si="122"/>
        <v>2.3746758444517235E-2</v>
      </c>
      <c r="Q511" s="11">
        <f t="shared" si="124"/>
        <v>6.0130450473909969E-2</v>
      </c>
      <c r="S511" s="1">
        <f t="shared" si="121"/>
        <v>1.3221250156365492</v>
      </c>
      <c r="T511" s="11">
        <f>(S510-MAX($S$3:$S510))/MAX(S$3:$S510)</f>
        <v>-3.0964482572602228E-2</v>
      </c>
      <c r="U511" s="38">
        <f t="shared" si="123"/>
        <v>-2.3824012432580588E-3</v>
      </c>
      <c r="V511" s="11">
        <f t="shared" si="125"/>
        <v>-4.9622221967321467E-3</v>
      </c>
      <c r="Y511" s="28"/>
      <c r="AJ511" s="28"/>
      <c r="AL511" s="28"/>
    </row>
    <row r="512" spans="1:38" x14ac:dyDescent="0.35">
      <c r="A512" s="2">
        <v>43023</v>
      </c>
      <c r="B512" s="1">
        <v>8.6871353745261448E-3</v>
      </c>
      <c r="C512" s="1">
        <v>7.6160211042397563E-4</v>
      </c>
      <c r="D512" s="1">
        <v>-2.1417197944462171E-5</v>
      </c>
      <c r="E512" s="1">
        <v>-7.1762124158869511E-4</v>
      </c>
      <c r="F512" s="1">
        <v>5.6558844417139444E-4</v>
      </c>
      <c r="G512" s="1">
        <v>-2.331138178217618E-4</v>
      </c>
      <c r="H512" s="1">
        <v>-3.1412292928101332E-4</v>
      </c>
      <c r="I512" s="1">
        <v>1.927428768171646E-3</v>
      </c>
      <c r="J512" s="16">
        <f>HLOOKUP($J$2,'Weekly Returns (strats)'!$D$1:$F$751,'Weekly Returns (strats)'!$A511,FALSE)</f>
        <v>1.2271642710042221E-3</v>
      </c>
      <c r="K512" s="1">
        <f>SUMPRODUCT(B512:J512,'Weekly Analysis'!$C$47:$K$47)</f>
        <v>8.9034556952267488E-3</v>
      </c>
      <c r="L512" s="1">
        <f t="array" ref="L512">SUMPRODUCT(C512:J512,'Weekly Analysis'!$D$48:$K$48)</f>
        <v>4.0173773844397702E-4</v>
      </c>
      <c r="N512" s="16">
        <f t="shared" si="120"/>
        <v>1.8450460020960004</v>
      </c>
      <c r="O512" s="11">
        <f>(N511-MAX(N$3:$N511))/MAX(N$3:$N511)</f>
        <v>0</v>
      </c>
      <c r="P512" s="11">
        <f t="shared" si="122"/>
        <v>2.1267832754997551E-2</v>
      </c>
      <c r="Q512" s="11">
        <f t="shared" si="124"/>
        <v>4.7981844264216589E-2</v>
      </c>
      <c r="S512" s="1">
        <f t="shared" si="121"/>
        <v>1.3226561631502711</v>
      </c>
      <c r="T512" s="11">
        <f>(S511-MAX($S$3:$S511))/MAX(S$3:$S511)</f>
        <v>-3.0571581870712499E-2</v>
      </c>
      <c r="U512" s="38">
        <f t="shared" si="123"/>
        <v>-9.3453142173671733E-4</v>
      </c>
      <c r="V512" s="11">
        <f t="shared" si="125"/>
        <v>-3.0619727056023782E-3</v>
      </c>
      <c r="Y512" s="28"/>
      <c r="AJ512" s="28"/>
      <c r="AL512" s="28"/>
    </row>
    <row r="513" spans="1:38" x14ac:dyDescent="0.35">
      <c r="A513" s="2">
        <v>43030</v>
      </c>
      <c r="B513" s="1">
        <v>2.744121247941989E-3</v>
      </c>
      <c r="C513" s="1">
        <v>-2.579737335839383E-5</v>
      </c>
      <c r="D513" s="1">
        <v>-3.3864716956710783E-5</v>
      </c>
      <c r="E513" s="1">
        <v>-1.124039882600347E-3</v>
      </c>
      <c r="F513" s="1">
        <v>-2.2185348440005078E-3</v>
      </c>
      <c r="G513" s="1">
        <v>-1.748761294080303E-4</v>
      </c>
      <c r="H513" s="1">
        <v>-3.6000642241418301E-4</v>
      </c>
      <c r="I513" s="1">
        <v>2.1067447500353609E-3</v>
      </c>
      <c r="J513" s="16">
        <f>HLOOKUP($J$2,'Weekly Returns (strats)'!$D$1:$F$751,'Weekly Returns (strats)'!$A512,FALSE)</f>
        <v>1.2307143353518239E-3</v>
      </c>
      <c r="K513" s="1">
        <f>SUMPRODUCT(B513:J513,'Weekly Analysis'!$C$47:$K$47)</f>
        <v>2.6707767238300325E-3</v>
      </c>
      <c r="L513" s="1">
        <f t="array" ref="L513">SUMPRODUCT(C513:J513,'Weekly Analysis'!$D$48:$K$48)</f>
        <v>-1.3621125906506301E-4</v>
      </c>
      <c r="N513" s="16">
        <f t="shared" si="120"/>
        <v>1.8499737080127943</v>
      </c>
      <c r="O513" s="11">
        <f>(N512-MAX(N$3:$N512))/MAX(N$3:$N512)</f>
        <v>0</v>
      </c>
      <c r="P513" s="11">
        <f t="shared" si="122"/>
        <v>2.0879272253118808E-2</v>
      </c>
      <c r="Q513" s="11">
        <f t="shared" si="124"/>
        <v>4.4339829983421675E-2</v>
      </c>
      <c r="S513" s="1">
        <f t="shared" si="121"/>
        <v>1.3224760024889783</v>
      </c>
      <c r="T513" s="11">
        <f>(S512-MAX($S$3:$S512))/MAX(S$3:$S512)</f>
        <v>-3.018212589042997E-2</v>
      </c>
      <c r="U513" s="38">
        <f t="shared" si="123"/>
        <v>-8.1133663241161891E-4</v>
      </c>
      <c r="V513" s="11">
        <f t="shared" si="125"/>
        <v>-2.6375824373069401E-3</v>
      </c>
      <c r="Y513" s="28"/>
      <c r="AJ513" s="28"/>
      <c r="AL513" s="28"/>
    </row>
    <row r="514" spans="1:38" x14ac:dyDescent="0.35">
      <c r="A514" s="2">
        <v>43037</v>
      </c>
      <c r="B514" s="1">
        <v>-1.347254968002809E-3</v>
      </c>
      <c r="C514" s="1">
        <v>2.403908168362445E-4</v>
      </c>
      <c r="D514" s="1">
        <v>-4.516980456979458E-4</v>
      </c>
      <c r="E514" s="1">
        <v>-4.2719903307142371E-4</v>
      </c>
      <c r="F514" s="1">
        <v>-3.451707541512505E-3</v>
      </c>
      <c r="G514" s="1">
        <v>8.6287313432835688E-3</v>
      </c>
      <c r="H514" s="1">
        <v>-8.4700992946551423E-5</v>
      </c>
      <c r="I514" s="1">
        <v>-3.3136858321347612E-4</v>
      </c>
      <c r="J514" s="16">
        <f>HLOOKUP($J$2,'Weekly Returns (strats)'!$D$1:$F$751,'Weekly Returns (strats)'!$A513,FALSE)</f>
        <v>-1.478887104667814E-4</v>
      </c>
      <c r="K514" s="1">
        <f>SUMPRODUCT(B514:J514,'Weekly Analysis'!$C$47:$K$47)</f>
        <v>-1.0396315186389667E-3</v>
      </c>
      <c r="L514" s="1">
        <f t="array" ref="L514">SUMPRODUCT(C514:J514,'Weekly Analysis'!$D$48:$K$48)</f>
        <v>5.7130069167570679E-4</v>
      </c>
      <c r="N514" s="16">
        <f t="shared" si="120"/>
        <v>1.8480504170372909</v>
      </c>
      <c r="O514" s="11">
        <f>(N513-MAX(N$3:$N513))/MAX(N$3:$N513)</f>
        <v>0</v>
      </c>
      <c r="P514" s="11">
        <f t="shared" si="122"/>
        <v>1.9403724135604428E-2</v>
      </c>
      <c r="Q514" s="11">
        <f t="shared" si="124"/>
        <v>4.1463328105342478E-2</v>
      </c>
      <c r="S514" s="1">
        <f t="shared" si="121"/>
        <v>1.3232315339439247</v>
      </c>
      <c r="T514" s="11">
        <f>(S513-MAX($S$3:$S513))/MAX(S$3:$S513)</f>
        <v>-3.0314226004126178E-2</v>
      </c>
      <c r="U514" s="38">
        <f t="shared" si="123"/>
        <v>1.2427188686179313E-3</v>
      </c>
      <c r="V514" s="11">
        <f t="shared" si="125"/>
        <v>-3.0503292956464145E-3</v>
      </c>
      <c r="Y514" s="28"/>
      <c r="AJ514" s="28"/>
      <c r="AL514" s="28"/>
    </row>
    <row r="515" spans="1:38" x14ac:dyDescent="0.35">
      <c r="A515" s="2">
        <v>43044</v>
      </c>
      <c r="B515" s="1">
        <v>6.6188870151771004E-3</v>
      </c>
      <c r="C515" s="1">
        <v>1.3306244086928041E-3</v>
      </c>
      <c r="D515" s="1">
        <v>-5.6310932327385821E-5</v>
      </c>
      <c r="E515" s="1">
        <v>-5.5246891059390624E-4</v>
      </c>
      <c r="F515" s="1">
        <v>3.8904068275971929E-3</v>
      </c>
      <c r="G515" s="1">
        <v>-2.2295623451693558E-3</v>
      </c>
      <c r="H515" s="1">
        <v>3.9467731521547478E-4</v>
      </c>
      <c r="I515" s="1">
        <v>1.447582884687826E-3</v>
      </c>
      <c r="J515" s="16">
        <f>HLOOKUP($J$2,'Weekly Returns (strats)'!$D$1:$F$751,'Weekly Returns (strats)'!$A514,FALSE)</f>
        <v>1.433648237170182E-4</v>
      </c>
      <c r="K515" s="1">
        <f>SUMPRODUCT(B515:J515,'Weekly Analysis'!$C$47:$K$47)</f>
        <v>6.9255443952130772E-3</v>
      </c>
      <c r="L515" s="1">
        <f t="array" ref="L515">SUMPRODUCT(C515:J515,'Weekly Analysis'!$D$48:$K$48)</f>
        <v>5.695065629239581E-4</v>
      </c>
      <c r="N515" s="16">
        <f t="shared" si="120"/>
        <v>1.8608491722450746</v>
      </c>
      <c r="O515" s="11">
        <f>(N514-MAX(N$3:$N514))/MAX(N$3:$N514)</f>
        <v>-1.0396315186388938E-3</v>
      </c>
      <c r="P515" s="11">
        <f t="shared" si="122"/>
        <v>1.7544905803369426E-2</v>
      </c>
      <c r="Q515" s="11">
        <f t="shared" si="124"/>
        <v>4.4719686619780097E-2</v>
      </c>
      <c r="S515" s="1">
        <f t="shared" si="121"/>
        <v>1.3239851229867736</v>
      </c>
      <c r="T515" s="11">
        <f>(S514-MAX($S$3:$S514))/MAX(S$3:$S514)</f>
        <v>-2.9760243850734346E-2</v>
      </c>
      <c r="U515" s="38">
        <f t="shared" si="123"/>
        <v>1.4069073107498831E-3</v>
      </c>
      <c r="V515" s="11">
        <f t="shared" si="125"/>
        <v>-1.7579620404934992E-3</v>
      </c>
      <c r="Y515" s="28"/>
      <c r="AJ515" s="28"/>
      <c r="AL515" s="28"/>
    </row>
    <row r="516" spans="1:38" x14ac:dyDescent="0.35">
      <c r="A516" s="2">
        <v>43051</v>
      </c>
      <c r="B516" s="1">
        <v>-1.5914897181389389E-3</v>
      </c>
      <c r="C516" s="1">
        <v>2.7888418227925982E-3</v>
      </c>
      <c r="D516" s="1">
        <v>-1.6885296706625749E-5</v>
      </c>
      <c r="E516" s="1">
        <v>5.5277430120992399E-4</v>
      </c>
      <c r="F516" s="1">
        <v>-3.199633052017791E-3</v>
      </c>
      <c r="G516" s="1">
        <v>-1.812463792104646E-3</v>
      </c>
      <c r="H516" s="1">
        <v>-6.2784758043488154E-4</v>
      </c>
      <c r="I516" s="1">
        <v>1.9405806534513741E-3</v>
      </c>
      <c r="J516" s="16">
        <f>HLOOKUP($J$2,'Weekly Returns (strats)'!$D$1:$F$751,'Weekly Returns (strats)'!$A515,FALSE)</f>
        <v>2.3316759518359209E-3</v>
      </c>
      <c r="K516" s="1">
        <f>SUMPRODUCT(B516:J516,'Weekly Analysis'!$C$47:$K$47)</f>
        <v>-1.4947305340422146E-3</v>
      </c>
      <c r="L516" s="1">
        <f t="array" ref="L516">SUMPRODUCT(C516:J516,'Weekly Analysis'!$D$48:$K$48)</f>
        <v>1.7969562760820242E-4</v>
      </c>
      <c r="N516" s="16">
        <f t="shared" ref="N516:N579" si="126">+(K516+1)*N515</f>
        <v>1.8580677041680727</v>
      </c>
      <c r="O516" s="11">
        <f>(N515-MAX(N$3:$N515))/MAX(N$3:$N515)</f>
        <v>0</v>
      </c>
      <c r="P516" s="11">
        <f t="shared" si="122"/>
        <v>7.0576571301090851E-3</v>
      </c>
      <c r="Q516" s="11">
        <f t="shared" si="124"/>
        <v>5.8109850456511625E-2</v>
      </c>
      <c r="S516" s="1">
        <f t="shared" ref="S516:S579" si="127">+(L516+1)*S515</f>
        <v>1.3242230373243926</v>
      </c>
      <c r="T516" s="11">
        <f>(S515-MAX($S$3:$S515))/MAX(S$3:$S515)</f>
        <v>-2.920768594199764E-2</v>
      </c>
      <c r="U516" s="38">
        <f t="shared" si="123"/>
        <v>1.1846420995684781E-3</v>
      </c>
      <c r="V516" s="11">
        <f t="shared" si="125"/>
        <v>-4.0363781968458801E-3</v>
      </c>
      <c r="Y516" s="28"/>
      <c r="AJ516" s="28"/>
      <c r="AL516" s="28"/>
    </row>
    <row r="517" spans="1:38" x14ac:dyDescent="0.35">
      <c r="A517" s="2">
        <v>43058</v>
      </c>
      <c r="B517" s="1">
        <v>-1.6779227316581209E-3</v>
      </c>
      <c r="C517" s="1">
        <v>-1.751313485121031E-5</v>
      </c>
      <c r="D517" s="1">
        <v>-4.687747403950282E-4</v>
      </c>
      <c r="E517" s="1">
        <v>-6.6713226939629777E-4</v>
      </c>
      <c r="F517" s="1">
        <v>-3.255465254490086E-3</v>
      </c>
      <c r="G517" s="1">
        <v>-2.3712596695161241E-3</v>
      </c>
      <c r="H517" s="1">
        <v>5.6045966479123521E-4</v>
      </c>
      <c r="I517" s="1">
        <v>2.0507170636587801E-3</v>
      </c>
      <c r="J517" s="16">
        <f>HLOOKUP($J$2,'Weekly Returns (strats)'!$D$1:$F$751,'Weekly Returns (strats)'!$A516,FALSE)</f>
        <v>-1.3367906880813461E-3</v>
      </c>
      <c r="K517" s="1">
        <f>SUMPRODUCT(B517:J517,'Weekly Analysis'!$C$47:$K$47)</f>
        <v>-2.0913767407297816E-3</v>
      </c>
      <c r="L517" s="1">
        <f t="array" ref="L517">SUMPRODUCT(C517:J517,'Weekly Analysis'!$D$48:$K$48)</f>
        <v>-7.6784315970451257E-4</v>
      </c>
      <c r="N517" s="16">
        <f t="shared" si="126"/>
        <v>1.8541817845888744</v>
      </c>
      <c r="O517" s="11">
        <f>(N516-MAX(N$3:$N516))/MAX(N$3:$N516)</f>
        <v>-1.4947305340422556E-3</v>
      </c>
      <c r="P517" s="11">
        <f t="shared" si="122"/>
        <v>2.2746683143948232E-3</v>
      </c>
      <c r="Q517" s="11">
        <f t="shared" si="124"/>
        <v>5.8788011726866429E-2</v>
      </c>
      <c r="S517" s="1">
        <f t="shared" si="127"/>
        <v>1.32320624172326</v>
      </c>
      <c r="T517" s="11">
        <f>(S516-MAX($S$3:$S516))/MAX(S$3:$S516)</f>
        <v>-2.9033238807845797E-2</v>
      </c>
      <c r="U517" s="38">
        <f t="shared" si="123"/>
        <v>5.5217579215605106E-4</v>
      </c>
      <c r="V517" s="11">
        <f t="shared" si="125"/>
        <v>-1.6353138823964608E-3</v>
      </c>
      <c r="Y517" s="28"/>
      <c r="AJ517" s="28"/>
      <c r="AL517" s="28"/>
    </row>
    <row r="518" spans="1:38" x14ac:dyDescent="0.35">
      <c r="A518" s="2">
        <v>43065</v>
      </c>
      <c r="B518" s="1">
        <v>1.348796167906197E-2</v>
      </c>
      <c r="C518" s="1">
        <v>-4.0969777637669402E-3</v>
      </c>
      <c r="D518" s="1">
        <v>-1.2379809913815051E-4</v>
      </c>
      <c r="E518" s="1">
        <v>-2.3782453139180588E-3</v>
      </c>
      <c r="F518" s="1">
        <v>-7.9298891021676297E-4</v>
      </c>
      <c r="G518" s="1">
        <v>-1.43777269894052E-3</v>
      </c>
      <c r="H518" s="1">
        <v>-7.9160571762626475E-4</v>
      </c>
      <c r="I518" s="1">
        <v>-9.7018637352219717E-4</v>
      </c>
      <c r="J518" s="16">
        <f>HLOOKUP($J$2,'Weekly Returns (strats)'!$D$1:$F$751,'Weekly Returns (strats)'!$A517,FALSE)</f>
        <v>-6.7587940839886063E-4</v>
      </c>
      <c r="K518" s="1">
        <f>SUMPRODUCT(B518:J518,'Weekly Analysis'!$C$47:$K$47)</f>
        <v>1.269051861614711E-2</v>
      </c>
      <c r="L518" s="1">
        <f t="array" ref="L518">SUMPRODUCT(C518:J518,'Weekly Analysis'!$D$48:$K$48)</f>
        <v>-1.480965688270452E-3</v>
      </c>
      <c r="N518" s="16">
        <f t="shared" si="126"/>
        <v>1.8777123130439202</v>
      </c>
      <c r="O518" s="11">
        <f>(N517-MAX(N$3:$N517))/MAX(N$3:$N517)</f>
        <v>-3.5829812300994658E-3</v>
      </c>
      <c r="P518" s="11">
        <f t="shared" si="122"/>
        <v>1.605037164201506E-2</v>
      </c>
      <c r="Q518" s="11">
        <f t="shared" si="124"/>
        <v>6.3016180381745945E-2</v>
      </c>
      <c r="S518" s="1">
        <f t="shared" si="127"/>
        <v>1.3212466186807625</v>
      </c>
      <c r="T518" s="11">
        <f>(S517-MAX($S$3:$S517))/MAX(S$3:$S517)</f>
        <v>-2.9778788993727628E-2</v>
      </c>
      <c r="U518" s="38">
        <f t="shared" si="123"/>
        <v>-1.5000513608121047E-3</v>
      </c>
      <c r="V518" s="11">
        <f t="shared" si="125"/>
        <v>-1.4245876317846573E-3</v>
      </c>
      <c r="Y518" s="28"/>
      <c r="AJ518" s="28"/>
      <c r="AL518" s="28"/>
    </row>
    <row r="519" spans="1:38" x14ac:dyDescent="0.35">
      <c r="A519" s="2">
        <v>43072</v>
      </c>
      <c r="B519" s="1">
        <v>5.3897180762851882E-4</v>
      </c>
      <c r="C519" s="1">
        <v>5.7598338054059006E-3</v>
      </c>
      <c r="D519" s="1">
        <v>3.826655000527257E-5</v>
      </c>
      <c r="E519" s="1">
        <v>-1.2233247247518399E-3</v>
      </c>
      <c r="F519" s="1">
        <v>-1.8946643719477739E-3</v>
      </c>
      <c r="G519" s="1">
        <v>8.172980890871484E-3</v>
      </c>
      <c r="H519" s="1">
        <v>3.4482845208245738E-3</v>
      </c>
      <c r="I519" s="1">
        <v>-4.9900068060325653E-3</v>
      </c>
      <c r="J519" s="16">
        <f>HLOOKUP($J$2,'Weekly Returns (strats)'!$D$1:$F$751,'Weekly Returns (strats)'!$A518,FALSE)</f>
        <v>-2.6811320735889992E-3</v>
      </c>
      <c r="K519" s="1">
        <f>SUMPRODUCT(B519:J519,'Weekly Analysis'!$C$47:$K$47)</f>
        <v>9.5390696720263008E-4</v>
      </c>
      <c r="L519" s="1">
        <f t="array" ref="L519">SUMPRODUCT(C519:J519,'Weekly Analysis'!$D$48:$K$48)</f>
        <v>7.7059386778049143E-4</v>
      </c>
      <c r="N519" s="16">
        <f t="shared" si="126"/>
        <v>1.8795034759017351</v>
      </c>
      <c r="O519" s="11">
        <f>(N518-MAX(N$3:$N518))/MAX(N$3:$N518)</f>
        <v>0</v>
      </c>
      <c r="P519" s="11">
        <f t="shared" si="122"/>
        <v>1.0024618832570109E-2</v>
      </c>
      <c r="Q519" s="11">
        <f t="shared" si="124"/>
        <v>5.2508388110027671E-2</v>
      </c>
      <c r="S519" s="1">
        <f t="shared" si="127"/>
        <v>1.3222647632229436</v>
      </c>
      <c r="T519" s="11">
        <f>(S518-MAX($S$3:$S518))/MAX(S$3:$S518)</f>
        <v>-3.1215653317260103E-2</v>
      </c>
      <c r="U519" s="38">
        <f t="shared" si="123"/>
        <v>-1.299379980908788E-3</v>
      </c>
      <c r="V519" s="11">
        <f t="shared" si="125"/>
        <v>-1.1624540142615158E-3</v>
      </c>
      <c r="Y519" s="28"/>
      <c r="AJ519" s="28"/>
      <c r="AL519" s="28"/>
    </row>
    <row r="520" spans="1:38" x14ac:dyDescent="0.35">
      <c r="A520" s="2">
        <v>43079</v>
      </c>
      <c r="B520" s="1">
        <v>1.408859238387183E-3</v>
      </c>
      <c r="C520" s="1">
        <v>-3.1134564028679761E-3</v>
      </c>
      <c r="D520" s="1">
        <v>-4.821336729020631E-4</v>
      </c>
      <c r="E520" s="1">
        <v>-1.4656002679954701E-3</v>
      </c>
      <c r="F520" s="1">
        <v>-5.8227026636349707E-3</v>
      </c>
      <c r="G520" s="1">
        <v>2.3032344345932381E-3</v>
      </c>
      <c r="H520" s="1">
        <v>-8.6333149614703508E-5</v>
      </c>
      <c r="I520" s="1">
        <v>2.2664061226291832E-3</v>
      </c>
      <c r="J520" s="16">
        <f>HLOOKUP($J$2,'Weekly Returns (strats)'!$D$1:$F$751,'Weekly Returns (strats)'!$A519,FALSE)</f>
        <v>1.522035854000237E-3</v>
      </c>
      <c r="K520" s="1">
        <f>SUMPRODUCT(B520:J520,'Weekly Analysis'!$C$47:$K$47)</f>
        <v>9.707552977097115E-4</v>
      </c>
      <c r="L520" s="1">
        <f t="array" ref="L520">SUMPRODUCT(C520:J520,'Weekly Analysis'!$D$48:$K$48)</f>
        <v>-8.1362160411530449E-4</v>
      </c>
      <c r="N520" s="16">
        <f t="shared" si="126"/>
        <v>1.8813280138580304</v>
      </c>
      <c r="O520" s="11">
        <f>(N519-MAX(N$3:$N519))/MAX(N$3:$N519)</f>
        <v>0</v>
      </c>
      <c r="P520" s="11">
        <f t="shared" ref="P520:P583" si="128">N520/N516-1</f>
        <v>1.251854797205687E-2</v>
      </c>
      <c r="Q520" s="11">
        <f t="shared" si="124"/>
        <v>5.3172408702962359E-2</v>
      </c>
      <c r="S520" s="1">
        <f t="shared" si="127"/>
        <v>1.321188940045225</v>
      </c>
      <c r="T520" s="11">
        <f>(S519-MAX($S$3:$S519))/MAX(S$3:$S519)</f>
        <v>-3.0469114040504675E-2</v>
      </c>
      <c r="U520" s="38">
        <f t="shared" ref="U520:U583" si="129">S520/S516-1</f>
        <v>-2.2912282853030375E-3</v>
      </c>
      <c r="V520" s="11">
        <f t="shared" si="125"/>
        <v>-3.0887228638515341E-3</v>
      </c>
      <c r="Y520" s="28"/>
      <c r="AJ520" s="28"/>
      <c r="AL520" s="28"/>
    </row>
    <row r="521" spans="1:38" x14ac:dyDescent="0.35">
      <c r="A521" s="2">
        <v>43086</v>
      </c>
      <c r="B521" s="1">
        <v>6.1240534613316022E-3</v>
      </c>
      <c r="C521" s="1">
        <v>6.4428017183915109E-4</v>
      </c>
      <c r="D521" s="1">
        <v>-1.6727584563891451E-5</v>
      </c>
      <c r="E521" s="1">
        <v>-1.4258156504235451E-3</v>
      </c>
      <c r="F521" s="1">
        <v>-6.2130091923359486E-3</v>
      </c>
      <c r="G521" s="1">
        <v>-3.8299028934296602E-3</v>
      </c>
      <c r="H521" s="1">
        <v>-3.1351649637338941E-3</v>
      </c>
      <c r="I521" s="1">
        <v>-6.8183349223338574E-4</v>
      </c>
      <c r="J521" s="16">
        <f>HLOOKUP($J$2,'Weekly Returns (strats)'!$D$1:$F$751,'Weekly Returns (strats)'!$A520,FALSE)</f>
        <v>-4.5589451488936561E-4</v>
      </c>
      <c r="K521" s="1">
        <f>SUMPRODUCT(B521:J521,'Weekly Analysis'!$C$47:$K$47)</f>
        <v>5.159520458588032E-3</v>
      </c>
      <c r="L521" s="1">
        <f t="array" ref="L521">SUMPRODUCT(C521:J521,'Weekly Analysis'!$D$48:$K$48)</f>
        <v>-1.7912755765237725E-3</v>
      </c>
      <c r="N521" s="16">
        <f t="shared" si="126"/>
        <v>1.891034764234846</v>
      </c>
      <c r="O521" s="11">
        <f>(N520-MAX(N$3:$N520))/MAX(N$3:$N520)</f>
        <v>0</v>
      </c>
      <c r="P521" s="11">
        <f t="shared" si="128"/>
        <v>1.9875602247998003E-2</v>
      </c>
      <c r="Q521" s="11">
        <f t="shared" si="124"/>
        <v>4.6723481767146247E-2</v>
      </c>
      <c r="S521" s="1">
        <f t="shared" si="127"/>
        <v>1.3188223265649486</v>
      </c>
      <c r="T521" s="11">
        <f>(S520-MAX($S$3:$S520))/MAX(S$3:$S520)</f>
        <v>-3.1257945315178372E-2</v>
      </c>
      <c r="U521" s="38">
        <f t="shared" si="129"/>
        <v>-3.3131004223514449E-3</v>
      </c>
      <c r="V521" s="11">
        <f t="shared" si="125"/>
        <v>-3.8304115841554243E-3</v>
      </c>
      <c r="Y521" s="28"/>
      <c r="AJ521" s="28"/>
      <c r="AL521" s="28"/>
    </row>
    <row r="522" spans="1:38" x14ac:dyDescent="0.35">
      <c r="A522" s="2">
        <v>43093</v>
      </c>
      <c r="B522" s="1">
        <v>8.4721365412296912E-3</v>
      </c>
      <c r="C522" s="1">
        <v>1.7528094614327469E-4</v>
      </c>
      <c r="D522" s="1">
        <v>-4.7076681988222902E-6</v>
      </c>
      <c r="E522" s="1">
        <v>-1.5748362170331381E-4</v>
      </c>
      <c r="F522" s="1">
        <v>-2.982346687826409E-3</v>
      </c>
      <c r="G522" s="1">
        <v>-4.0182557793433382E-3</v>
      </c>
      <c r="H522" s="1">
        <v>-1.035580018953208E-4</v>
      </c>
      <c r="I522" s="1">
        <v>1.503882845450333E-3</v>
      </c>
      <c r="J522" s="16">
        <f>HLOOKUP($J$2,'Weekly Returns (strats)'!$D$1:$F$751,'Weekly Returns (strats)'!$A521,FALSE)</f>
        <v>-8.5554457187042576E-4</v>
      </c>
      <c r="K522" s="1">
        <f>SUMPRODUCT(B522:J522,'Weekly Analysis'!$C$47:$K$47)</f>
        <v>8.0153312590037686E-3</v>
      </c>
      <c r="L522" s="1">
        <f t="array" ref="L522">SUMPRODUCT(C522:J522,'Weekly Analysis'!$D$48:$K$48)</f>
        <v>-8.4835266699100336E-4</v>
      </c>
      <c r="N522" s="16">
        <f t="shared" si="126"/>
        <v>1.9061920342924801</v>
      </c>
      <c r="O522" s="11">
        <f>(N521-MAX(N$3:$N521))/MAX(N$3:$N521)</f>
        <v>0</v>
      </c>
      <c r="P522" s="11">
        <f t="shared" si="128"/>
        <v>1.5167244231568233E-2</v>
      </c>
      <c r="Q522" s="11">
        <f t="shared" si="124"/>
        <v>5.1902482891795332E-2</v>
      </c>
      <c r="S522" s="1">
        <f t="shared" si="127"/>
        <v>1.3177035001269199</v>
      </c>
      <c r="T522" s="11">
        <f>(S521-MAX($S$3:$S521))/MAX(S$3:$S521)</f>
        <v>-3.2993229297686825E-2</v>
      </c>
      <c r="U522" s="38">
        <f t="shared" si="129"/>
        <v>-2.6816481523943558E-3</v>
      </c>
      <c r="V522" s="11">
        <f t="shared" si="125"/>
        <v>-4.4171716321310672E-3</v>
      </c>
      <c r="Y522" s="28"/>
      <c r="AJ522" s="28"/>
      <c r="AL522" s="28"/>
    </row>
    <row r="523" spans="1:38" x14ac:dyDescent="0.35">
      <c r="A523" s="2">
        <v>43100</v>
      </c>
      <c r="B523" s="1">
        <v>3.9557929937603653E-3</v>
      </c>
      <c r="C523" s="1">
        <v>-3.1311374090304822E-3</v>
      </c>
      <c r="D523" s="1">
        <v>-6.8045968424912404E-6</v>
      </c>
      <c r="E523" s="1">
        <v>1.8901011204097709E-4</v>
      </c>
      <c r="F523" s="1">
        <v>-3.0389565779466499E-3</v>
      </c>
      <c r="G523" s="1">
        <v>-1.9674254121631041E-3</v>
      </c>
      <c r="H523" s="1">
        <v>2.2157430742320019E-4</v>
      </c>
      <c r="I523" s="1">
        <v>1.0073239246735091E-3</v>
      </c>
      <c r="J523" s="16">
        <f>HLOOKUP($J$2,'Weekly Returns (strats)'!$D$1:$F$751,'Weekly Returns (strats)'!$A522,FALSE)</f>
        <v>1.1918597570947929E-4</v>
      </c>
      <c r="K523" s="1">
        <f>SUMPRODUCT(B523:J523,'Weekly Analysis'!$C$47:$K$47)</f>
        <v>3.4300464903935712E-3</v>
      </c>
      <c r="L523" s="1">
        <f t="array" ref="L523">SUMPRODUCT(C523:J523,'Weekly Analysis'!$D$48:$K$48)</f>
        <v>-9.7638636339547472E-4</v>
      </c>
      <c r="N523" s="16">
        <f t="shared" si="126"/>
        <v>1.9127303615897211</v>
      </c>
      <c r="O523" s="11">
        <f>(N522-MAX(N$3:$N522))/MAX(N$3:$N522)</f>
        <v>0</v>
      </c>
      <c r="P523" s="11">
        <f t="shared" si="128"/>
        <v>1.7678544420911324E-2</v>
      </c>
      <c r="Q523" s="11">
        <f t="shared" si="124"/>
        <v>5.5081850525324549E-2</v>
      </c>
      <c r="S523" s="1">
        <f t="shared" si="127"/>
        <v>1.3164169123983975</v>
      </c>
      <c r="T523" s="11">
        <f>(S522-MAX($S$3:$S522))/MAX(S$3:$S522)</f>
        <v>-3.3813592070610472E-2</v>
      </c>
      <c r="U523" s="38">
        <f t="shared" si="129"/>
        <v>-4.4226020288797852E-3</v>
      </c>
      <c r="V523" s="11">
        <f t="shared" si="125"/>
        <v>-3.9136653538529576E-3</v>
      </c>
      <c r="Y523" s="28"/>
      <c r="AJ523" s="28"/>
      <c r="AL523" s="28"/>
    </row>
    <row r="524" spans="1:38" x14ac:dyDescent="0.35">
      <c r="A524" s="2">
        <v>43107</v>
      </c>
      <c r="B524" s="1">
        <v>2.672841010642624E-2</v>
      </c>
      <c r="C524" s="1">
        <v>1.78144693339144E-3</v>
      </c>
      <c r="D524" s="1">
        <v>-1.8813149316565528E-5</v>
      </c>
      <c r="E524" s="1">
        <v>-2.624644360689099E-3</v>
      </c>
      <c r="F524" s="1">
        <v>-3.6554869058906029E-3</v>
      </c>
      <c r="G524" s="1">
        <v>-2.3289665211079219E-4</v>
      </c>
      <c r="H524" s="1">
        <v>2.662067978748794E-3</v>
      </c>
      <c r="I524" s="1">
        <v>-3.5797733847442452E-3</v>
      </c>
      <c r="J524" s="16">
        <f>HLOOKUP($J$2,'Weekly Returns (strats)'!$D$1:$F$751,'Weekly Returns (strats)'!$A523,FALSE)</f>
        <v>-2.343835959725205E-3</v>
      </c>
      <c r="K524" s="1">
        <f>SUMPRODUCT(B524:J524,'Weekly Analysis'!$C$47:$K$47)</f>
        <v>2.6048312276282824E-2</v>
      </c>
      <c r="L524" s="1">
        <f t="array" ref="L524">SUMPRODUCT(C524:J524,'Weekly Analysis'!$D$48:$K$48)</f>
        <v>-1.2630388274092014E-3</v>
      </c>
      <c r="N524" s="16">
        <f t="shared" si="126"/>
        <v>1.9625537593487377</v>
      </c>
      <c r="O524" s="11">
        <f>(N523-MAX(N$3:$N523))/MAX(N$3:$N523)</f>
        <v>0</v>
      </c>
      <c r="P524" s="11">
        <f t="shared" si="128"/>
        <v>4.317468559038673E-2</v>
      </c>
      <c r="Q524" s="11">
        <f t="shared" si="124"/>
        <v>7.3158754603006582E-2</v>
      </c>
      <c r="S524" s="1">
        <f t="shared" si="127"/>
        <v>1.3147542267249803</v>
      </c>
      <c r="T524" s="11">
        <f>(S523-MAX($S$3:$S523))/MAX(S$3:$S523)</f>
        <v>-3.4756963303810791E-2</v>
      </c>
      <c r="U524" s="38">
        <f t="shared" si="129"/>
        <v>-4.8703959934939256E-3</v>
      </c>
      <c r="V524" s="11">
        <f t="shared" si="125"/>
        <v>-5.5749560929532205E-3</v>
      </c>
      <c r="Y524" s="28"/>
      <c r="AJ524" s="28"/>
      <c r="AL524" s="28"/>
    </row>
    <row r="525" spans="1:38" x14ac:dyDescent="0.35">
      <c r="A525" s="2">
        <v>43114</v>
      </c>
      <c r="B525" s="1">
        <v>1.262066782718785E-2</v>
      </c>
      <c r="C525" s="1">
        <v>1.4717598761755379E-3</v>
      </c>
      <c r="D525" s="1">
        <v>-1.0431575851232999E-5</v>
      </c>
      <c r="E525" s="1">
        <v>-1.105251523668138E-3</v>
      </c>
      <c r="F525" s="1">
        <v>-2.5651621172373741E-3</v>
      </c>
      <c r="G525" s="1">
        <v>-4.4926246079324272E-4</v>
      </c>
      <c r="H525" s="1">
        <v>2.706322680786633E-3</v>
      </c>
      <c r="I525" s="1">
        <v>-7.3873117009504163E-4</v>
      </c>
      <c r="J525" s="16">
        <f>HLOOKUP($J$2,'Weekly Returns (strats)'!$D$1:$F$751,'Weekly Returns (strats)'!$A524,FALSE)</f>
        <v>-1.9632368606909978E-3</v>
      </c>
      <c r="K525" s="1">
        <f>SUMPRODUCT(B525:J525,'Weekly Analysis'!$C$47:$K$47)</f>
        <v>1.2335689009835454E-2</v>
      </c>
      <c r="L525" s="1">
        <f t="array" ref="L525">SUMPRODUCT(C525:J525,'Weekly Analysis'!$D$48:$K$48)</f>
        <v>-5.2924637508301991E-4</v>
      </c>
      <c r="N525" s="16">
        <f t="shared" si="126"/>
        <v>1.986763212189147</v>
      </c>
      <c r="O525" s="11">
        <f>(N524-MAX(N$3:$N524))/MAX(N$3:$N524)</f>
        <v>0</v>
      </c>
      <c r="P525" s="11">
        <f t="shared" si="128"/>
        <v>5.0622257065186638E-2</v>
      </c>
      <c r="Q525" s="11">
        <f t="shared" si="124"/>
        <v>7.6809580862565729E-2</v>
      </c>
      <c r="S525" s="1">
        <f t="shared" si="127"/>
        <v>1.3140583978163611</v>
      </c>
      <c r="T525" s="11">
        <f>(S524-MAX($S$3:$S524))/MAX(S$3:$S524)</f>
        <v>-3.5976102737044366E-2</v>
      </c>
      <c r="U525" s="38">
        <f t="shared" si="129"/>
        <v>-3.6122597052142824E-3</v>
      </c>
      <c r="V525" s="11">
        <f t="shared" si="125"/>
        <v>-6.5003782339259075E-3</v>
      </c>
      <c r="Y525" s="28"/>
      <c r="AJ525" s="28"/>
      <c r="AL525" s="28"/>
    </row>
    <row r="526" spans="1:38" x14ac:dyDescent="0.35">
      <c r="A526" s="2">
        <v>43121</v>
      </c>
      <c r="B526" s="1">
        <v>1.13694080875173E-2</v>
      </c>
      <c r="C526" s="1">
        <v>4.1996829502219954E-3</v>
      </c>
      <c r="D526" s="1">
        <v>-4.860256184979761E-5</v>
      </c>
      <c r="E526" s="1">
        <v>-4.3205193053452717E-4</v>
      </c>
      <c r="F526" s="1">
        <v>-9.121335774043093E-3</v>
      </c>
      <c r="G526" s="1">
        <v>-1.406657066995054E-3</v>
      </c>
      <c r="H526" s="1">
        <v>2.406270910525476E-3</v>
      </c>
      <c r="I526" s="1">
        <v>8.8943089403703546E-4</v>
      </c>
      <c r="J526" s="16">
        <f>HLOOKUP($J$2,'Weekly Returns (strats)'!$D$1:$F$751,'Weekly Returns (strats)'!$A525,FALSE)</f>
        <v>1.5471610613717599E-3</v>
      </c>
      <c r="K526" s="1">
        <f>SUMPRODUCT(B526:J526,'Weekly Analysis'!$C$47:$K$47)</f>
        <v>1.1018905328185866E-2</v>
      </c>
      <c r="L526" s="1">
        <f t="array" ref="L526">SUMPRODUCT(C526:J526,'Weekly Analysis'!$D$48:$K$48)</f>
        <v>-6.5093369590123445E-4</v>
      </c>
      <c r="N526" s="16">
        <f t="shared" si="126"/>
        <v>2.0086551679337816</v>
      </c>
      <c r="O526" s="11">
        <f>(N525-MAX(N$3:$N525))/MAX(N$3:$N525)</f>
        <v>0</v>
      </c>
      <c r="P526" s="11">
        <f t="shared" si="128"/>
        <v>5.3752786601761526E-2</v>
      </c>
      <c r="Q526" s="11">
        <f t="shared" si="124"/>
        <v>8.5774981143618367E-2</v>
      </c>
      <c r="S526" s="1">
        <f t="shared" si="127"/>
        <v>1.3132030329268405</v>
      </c>
      <c r="T526" s="11">
        <f>(S525-MAX($S$3:$S525))/MAX(S$3:$S525)</f>
        <v>-3.6486308890164125E-2</v>
      </c>
      <c r="U526" s="38">
        <f t="shared" si="129"/>
        <v>-3.4153868451028968E-3</v>
      </c>
      <c r="V526" s="11">
        <f t="shared" si="125"/>
        <v>-7.0118244449696165E-3</v>
      </c>
      <c r="Y526" s="28"/>
      <c r="AJ526" s="28"/>
      <c r="AL526" s="28"/>
    </row>
    <row r="527" spans="1:38" x14ac:dyDescent="0.35">
      <c r="A527" s="2">
        <v>43128</v>
      </c>
      <c r="B527" s="1">
        <v>2.05902804604805E-2</v>
      </c>
      <c r="C527" s="1">
        <v>5.8154143962625424E-3</v>
      </c>
      <c r="D527" s="1">
        <v>1.288371828178647E-5</v>
      </c>
      <c r="E527" s="1">
        <v>-1.2123767856201399E-3</v>
      </c>
      <c r="F527" s="1">
        <v>9.5843617044072075E-3</v>
      </c>
      <c r="G527" s="1">
        <v>4.9429946488406262E-3</v>
      </c>
      <c r="H527" s="1">
        <v>5.3732473431100658E-3</v>
      </c>
      <c r="I527" s="1">
        <v>-1.051385227832768E-3</v>
      </c>
      <c r="J527" s="16">
        <f>HLOOKUP($J$2,'Weekly Returns (strats)'!$D$1:$F$751,'Weekly Returns (strats)'!$A526,FALSE)</f>
        <v>-2.1957748929595229E-3</v>
      </c>
      <c r="K527" s="1">
        <f>SUMPRODUCT(B527:J527,'Weekly Analysis'!$C$47:$K$47)</f>
        <v>2.2001091058419533E-2</v>
      </c>
      <c r="L527" s="1">
        <f t="array" ref="L527">SUMPRODUCT(C527:J527,'Weekly Analysis'!$D$48:$K$48)</f>
        <v>2.6200768247439219E-3</v>
      </c>
      <c r="N527" s="16">
        <f t="shared" si="126"/>
        <v>2.052847773188458</v>
      </c>
      <c r="O527" s="11">
        <f>(N526-MAX(N$3:$N526))/MAX(N$3:$N526)</f>
        <v>0</v>
      </c>
      <c r="P527" s="11">
        <f t="shared" si="128"/>
        <v>7.3255182441021915E-2</v>
      </c>
      <c r="Q527" s="11">
        <f t="shared" si="124"/>
        <v>0.11081805683607304</v>
      </c>
      <c r="S527" s="1">
        <f t="shared" si="127"/>
        <v>1.3166437257595955</v>
      </c>
      <c r="T527" s="11">
        <f>(S526-MAX($S$3:$S526))/MAX(S$3:$S526)</f>
        <v>-3.7113492418169684E-2</v>
      </c>
      <c r="U527" s="38">
        <f t="shared" si="129"/>
        <v>1.7229599457579958E-4</v>
      </c>
      <c r="V527" s="11">
        <f t="shared" si="125"/>
        <v>-4.9785755669636833E-3</v>
      </c>
      <c r="Y527" s="28"/>
      <c r="AJ527" s="28"/>
      <c r="AL527" s="28"/>
    </row>
    <row r="528" spans="1:38" x14ac:dyDescent="0.35">
      <c r="A528" s="2">
        <v>43135</v>
      </c>
      <c r="B528" s="1">
        <v>-3.3990688519625938E-2</v>
      </c>
      <c r="C528" s="1">
        <v>-2.2484099785915479E-3</v>
      </c>
      <c r="D528" s="1">
        <v>-9.2251747953275821E-4</v>
      </c>
      <c r="E528" s="1">
        <v>5.2776018577158634E-3</v>
      </c>
      <c r="F528" s="1">
        <v>1.4030420526335151E-2</v>
      </c>
      <c r="G528" s="1">
        <v>-3.1623540643211929E-3</v>
      </c>
      <c r="H528" s="1">
        <v>5.555115115809528E-3</v>
      </c>
      <c r="I528" s="1">
        <v>3.016721281896118E-3</v>
      </c>
      <c r="J528" s="16">
        <f>HLOOKUP($J$2,'Weekly Returns (strats)'!$D$1:$F$751,'Weekly Returns (strats)'!$A527,FALSE)</f>
        <v>1.9273007181586091E-4</v>
      </c>
      <c r="K528" s="1">
        <f>SUMPRODUCT(B528:J528,'Weekly Analysis'!$C$47:$K$47)</f>
        <v>-3.2664074935896806E-2</v>
      </c>
      <c r="L528" s="1">
        <f t="array" ref="L528">SUMPRODUCT(C528:J528,'Weekly Analysis'!$D$48:$K$48)</f>
        <v>2.4637109412112509E-3</v>
      </c>
      <c r="N528" s="16">
        <f t="shared" si="126"/>
        <v>1.9857933996930413</v>
      </c>
      <c r="O528" s="11">
        <f>(N527-MAX(N$3:$N527))/MAX(N$3:$N527)</f>
        <v>0</v>
      </c>
      <c r="P528" s="11">
        <f t="shared" si="128"/>
        <v>1.1841530573927006E-2</v>
      </c>
      <c r="Q528" s="11">
        <f t="shared" si="124"/>
        <v>6.7143661781692954E-2</v>
      </c>
      <c r="S528" s="1">
        <f t="shared" si="127"/>
        <v>1.3198875553124267</v>
      </c>
      <c r="T528" s="11">
        <f>(S527-MAX($S$3:$S527))/MAX(S$3:$S527)</f>
        <v>-3.4590655794795908E-2</v>
      </c>
      <c r="U528" s="38">
        <f t="shared" si="129"/>
        <v>3.9044016616196497E-3</v>
      </c>
      <c r="V528" s="11">
        <f t="shared" si="125"/>
        <v>-3.0948744084852153E-3</v>
      </c>
      <c r="Y528" s="28"/>
      <c r="AJ528" s="28"/>
      <c r="AL528" s="28"/>
    </row>
    <row r="529" spans="1:38" x14ac:dyDescent="0.35">
      <c r="A529" s="2">
        <v>43142</v>
      </c>
      <c r="B529" s="1">
        <v>-5.7246973080992143E-2</v>
      </c>
      <c r="C529" s="1">
        <v>2.939604737401558E-2</v>
      </c>
      <c r="D529" s="1">
        <v>0.10104881837825171</v>
      </c>
      <c r="E529" s="1">
        <v>1.0069298614027829E-2</v>
      </c>
      <c r="F529" s="1">
        <v>-5.5969932233283278E-3</v>
      </c>
      <c r="G529" s="1">
        <v>1.136272944932171E-2</v>
      </c>
      <c r="H529" s="1">
        <v>0.119117939633524</v>
      </c>
      <c r="I529" s="1">
        <v>-4.3532427174475252E-4</v>
      </c>
      <c r="J529" s="16">
        <f>HLOOKUP($J$2,'Weekly Returns (strats)'!$D$1:$F$751,'Weekly Returns (strats)'!$A528,FALSE)</f>
        <v>2.478858536071216E-2</v>
      </c>
      <c r="K529" s="1">
        <f>SUMPRODUCT(B529:J529,'Weekly Analysis'!$C$47:$K$47)</f>
        <v>-4.084077627300417E-2</v>
      </c>
      <c r="L529" s="1">
        <f t="array" ref="L529">SUMPRODUCT(C529:J529,'Weekly Analysis'!$D$48:$K$48)</f>
        <v>3.0468651214834816E-2</v>
      </c>
      <c r="N529" s="16">
        <f t="shared" si="126"/>
        <v>1.9046920557317693</v>
      </c>
      <c r="O529" s="11">
        <f>(N528-MAX(N$3:$N528))/MAX(N$3:$N528)</f>
        <v>-3.2664074935896847E-2</v>
      </c>
      <c r="P529" s="11">
        <f t="shared" si="128"/>
        <v>-4.1308977312372486E-2</v>
      </c>
      <c r="Q529" s="11">
        <f t="shared" ref="Q529:Q592" si="130">N529/N516-1</f>
        <v>2.5092923933346167E-2</v>
      </c>
      <c r="S529" s="1">
        <f t="shared" si="127"/>
        <v>1.3601027488780422</v>
      </c>
      <c r="T529" s="11">
        <f>(S528-MAX($S$3:$S528))/MAX(S$3:$S528)</f>
        <v>-3.2212166230729866E-2</v>
      </c>
      <c r="U529" s="38">
        <f t="shared" si="129"/>
        <v>3.50398057941681E-2</v>
      </c>
      <c r="V529" s="11">
        <f t="shared" ref="V529:V592" si="131">S529/S516-1</f>
        <v>2.7094915691955324E-2</v>
      </c>
      <c r="Y529" s="28"/>
      <c r="AJ529" s="28"/>
      <c r="AL529" s="28"/>
    </row>
    <row r="530" spans="1:38" x14ac:dyDescent="0.35">
      <c r="A530" s="2">
        <v>43149</v>
      </c>
      <c r="B530" s="1">
        <v>4.3931837073981628E-2</v>
      </c>
      <c r="C530" s="1">
        <v>-6.3196347854680424E-3</v>
      </c>
      <c r="D530" s="1">
        <v>-8.1889906276333857E-2</v>
      </c>
      <c r="E530" s="1">
        <v>-5.1143982785683004E-3</v>
      </c>
      <c r="F530" s="1">
        <v>9.0620527068788429E-3</v>
      </c>
      <c r="G530" s="1">
        <v>-1.072214166642005E-2</v>
      </c>
      <c r="H530" s="1">
        <v>-8.7098569161766504E-3</v>
      </c>
      <c r="I530" s="1">
        <v>-5.0451945378259264E-3</v>
      </c>
      <c r="J530" s="16">
        <f>HLOOKUP($J$2,'Weekly Returns (strats)'!$D$1:$F$751,'Weekly Returns (strats)'!$A529,FALSE)</f>
        <v>-1.7937693088027399E-2</v>
      </c>
      <c r="K530" s="1">
        <f>SUMPRODUCT(B530:J530,'Weekly Analysis'!$C$47:$K$47)</f>
        <v>3.3805067060144793E-2</v>
      </c>
      <c r="L530" s="1">
        <f t="array" ref="L530">SUMPRODUCT(C530:J530,'Weekly Analysis'!$D$48:$K$48)</f>
        <v>-1.8806858597125525E-2</v>
      </c>
      <c r="N530" s="16">
        <f t="shared" si="126"/>
        <v>1.9690802984047069</v>
      </c>
      <c r="O530" s="11">
        <f>(N529-MAX(N$3:$N529))/MAX(N$3:$N529)</f>
        <v>-7.2170825032279479E-2</v>
      </c>
      <c r="P530" s="11">
        <f t="shared" si="128"/>
        <v>-1.9702171961045845E-2</v>
      </c>
      <c r="Q530" s="11">
        <f t="shared" si="130"/>
        <v>6.1967232539342776E-2</v>
      </c>
      <c r="S530" s="1">
        <f t="shared" si="127"/>
        <v>1.3345234888023312</v>
      </c>
      <c r="T530" s="11">
        <f>(S529-MAX($S$3:$S529))/MAX(S$3:$S529)</f>
        <v>-2.7249762736533678E-3</v>
      </c>
      <c r="U530" s="38">
        <f t="shared" si="129"/>
        <v>1.6235460428363435E-2</v>
      </c>
      <c r="V530" s="11">
        <f t="shared" si="131"/>
        <v>8.5528972900945632E-3</v>
      </c>
      <c r="Y530" s="28"/>
      <c r="AJ530" s="28"/>
      <c r="AL530" s="28"/>
    </row>
    <row r="531" spans="1:38" x14ac:dyDescent="0.35">
      <c r="A531" s="2">
        <v>43156</v>
      </c>
      <c r="B531" s="1">
        <v>3.2647211052276859E-3</v>
      </c>
      <c r="C531" s="1">
        <v>-6.6862039813512242E-3</v>
      </c>
      <c r="D531" s="1">
        <v>-4.8289024918934931E-4</v>
      </c>
      <c r="E531" s="1">
        <v>-9.7171575746812788E-4</v>
      </c>
      <c r="F531" s="1">
        <v>-6.7880522262649184E-3</v>
      </c>
      <c r="G531" s="1">
        <v>-7.9767080126025292E-4</v>
      </c>
      <c r="H531" s="1">
        <v>-1.750614352927893E-3</v>
      </c>
      <c r="I531" s="1">
        <v>9.7330654771865532E-4</v>
      </c>
      <c r="J531" s="16">
        <f>HLOOKUP($J$2,'Weekly Returns (strats)'!$D$1:$F$751,'Weekly Returns (strats)'!$A530,FALSE)</f>
        <v>4.6113236046818612E-4</v>
      </c>
      <c r="K531" s="1">
        <f>SUMPRODUCT(B531:J531,'Weekly Analysis'!$C$47:$K$47)</f>
        <v>2.1046413792191903E-3</v>
      </c>
      <c r="L531" s="1">
        <f t="array" ref="L531">SUMPRODUCT(C531:J531,'Weekly Analysis'!$D$48:$K$48)</f>
        <v>-2.1544337768729192E-3</v>
      </c>
      <c r="N531" s="16">
        <f t="shared" si="126"/>
        <v>1.9732245062797347</v>
      </c>
      <c r="O531" s="11">
        <f>(N530-MAX(N$3:$N530))/MAX(N$3:$N530)</f>
        <v>-4.0805497552136812E-2</v>
      </c>
      <c r="P531" s="11">
        <f t="shared" si="128"/>
        <v>-3.8786737111565439E-2</v>
      </c>
      <c r="Q531" s="11">
        <f t="shared" si="130"/>
        <v>5.0866254948811473E-2</v>
      </c>
      <c r="S531" s="1">
        <f t="shared" si="127"/>
        <v>1.331648346322025</v>
      </c>
      <c r="T531" s="11">
        <f>(S530-MAX($S$3:$S530))/MAX(S$3:$S530)</f>
        <v>-2.1480586627319713E-2</v>
      </c>
      <c r="U531" s="38">
        <f t="shared" si="129"/>
        <v>1.139611291108622E-2</v>
      </c>
      <c r="V531" s="11">
        <f t="shared" si="131"/>
        <v>7.8726616925222093E-3</v>
      </c>
      <c r="Y531" s="28"/>
      <c r="AJ531" s="28"/>
      <c r="AL531" s="28"/>
    </row>
    <row r="532" spans="1:38" x14ac:dyDescent="0.35">
      <c r="A532" s="2">
        <v>43163</v>
      </c>
      <c r="B532" s="1">
        <v>-2.3969205127187702E-2</v>
      </c>
      <c r="C532" s="1">
        <v>-1.233294619367054E-3</v>
      </c>
      <c r="D532" s="1">
        <v>4.6757513143583784E-3</v>
      </c>
      <c r="E532" s="1">
        <v>2.0499090091410381E-3</v>
      </c>
      <c r="F532" s="1">
        <v>3.6356395150612618E-3</v>
      </c>
      <c r="G532" s="1">
        <v>4.3707340438270403E-3</v>
      </c>
      <c r="H532" s="1">
        <v>-6.5575448196230068E-3</v>
      </c>
      <c r="I532" s="1">
        <v>-3.5668911285814402E-3</v>
      </c>
      <c r="J532" s="16">
        <f>HLOOKUP($J$2,'Weekly Returns (strats)'!$D$1:$F$751,'Weekly Returns (strats)'!$A531,FALSE)</f>
        <v>1.1059021082531211E-3</v>
      </c>
      <c r="K532" s="1">
        <f>SUMPRODUCT(B532:J532,'Weekly Analysis'!$C$47:$K$47)</f>
        <v>-2.3198870449322347E-2</v>
      </c>
      <c r="L532" s="1">
        <f t="array" ref="L532">SUMPRODUCT(C532:J532,'Weekly Analysis'!$D$48:$K$48)</f>
        <v>1.4306215446070899E-3</v>
      </c>
      <c r="N532" s="16">
        <f t="shared" si="126"/>
        <v>1.9274479265911231</v>
      </c>
      <c r="O532" s="11">
        <f>(N531-MAX(N$3:$N531))/MAX(N$3:$N531)</f>
        <v>-3.8786737111565495E-2</v>
      </c>
      <c r="P532" s="11">
        <f t="shared" si="128"/>
        <v>-2.9381441750655934E-2</v>
      </c>
      <c r="Q532" s="11">
        <f t="shared" si="130"/>
        <v>2.5509104560919038E-2</v>
      </c>
      <c r="S532" s="1">
        <f t="shared" si="127"/>
        <v>1.3335534311361137</v>
      </c>
      <c r="T532" s="11">
        <f>(S531-MAX($S$3:$S531))/MAX(S$3:$S531)</f>
        <v>-2.3588741902815798E-2</v>
      </c>
      <c r="U532" s="38">
        <f t="shared" si="129"/>
        <v>1.0353818223895805E-2</v>
      </c>
      <c r="V532" s="11">
        <f t="shared" si="131"/>
        <v>8.5373733212512626E-3</v>
      </c>
      <c r="Y532" s="28"/>
      <c r="AJ532" s="28"/>
      <c r="AL532" s="28"/>
    </row>
    <row r="533" spans="1:38" x14ac:dyDescent="0.35">
      <c r="A533" s="2">
        <v>43170</v>
      </c>
      <c r="B533" s="1">
        <v>2.809514128887991E-2</v>
      </c>
      <c r="C533" s="1">
        <v>3.9923100911205536E-3</v>
      </c>
      <c r="D533" s="1">
        <v>-9.7467065862025248E-3</v>
      </c>
      <c r="E533" s="1">
        <v>-2.8598267404237321E-3</v>
      </c>
      <c r="F533" s="1">
        <v>3.527926300864593E-3</v>
      </c>
      <c r="G533" s="1">
        <v>-2.0864381520119268E-3</v>
      </c>
      <c r="H533" s="1">
        <v>-5.1698104122915867E-3</v>
      </c>
      <c r="I533" s="1">
        <v>1.238648464167325E-3</v>
      </c>
      <c r="J533" s="16">
        <f>HLOOKUP($J$2,'Weekly Returns (strats)'!$D$1:$F$751,'Weekly Returns (strats)'!$A532,FALSE)</f>
        <v>-3.2217136409752318E-3</v>
      </c>
      <c r="K533" s="1">
        <f>SUMPRODUCT(B533:J533,'Weekly Analysis'!$C$47:$K$47)</f>
        <v>2.7227904927910922E-2</v>
      </c>
      <c r="L533" s="1">
        <f t="array" ref="L533">SUMPRODUCT(C533:J533,'Weekly Analysis'!$D$48:$K$48)</f>
        <v>-1.6105818132281227E-3</v>
      </c>
      <c r="N533" s="16">
        <f t="shared" si="126"/>
        <v>1.9799282954898452</v>
      </c>
      <c r="O533" s="11">
        <f>(N532-MAX(N$3:$N532))/MAX(N$3:$N532)</f>
        <v>-6.1085799071484696E-2</v>
      </c>
      <c r="P533" s="11">
        <f t="shared" si="128"/>
        <v>3.9500474384648321E-2</v>
      </c>
      <c r="Q533" s="11">
        <f t="shared" si="130"/>
        <v>5.2409936441447869E-2</v>
      </c>
      <c r="S533" s="1">
        <f t="shared" si="127"/>
        <v>1.3314056342329579</v>
      </c>
      <c r="T533" s="11">
        <f>(S532-MAX($S$3:$S532))/MAX(S$3:$S532)</f>
        <v>-2.2191866920585057E-2</v>
      </c>
      <c r="U533" s="38">
        <f t="shared" si="129"/>
        <v>-2.109922553186272E-2</v>
      </c>
      <c r="V533" s="11">
        <f t="shared" si="131"/>
        <v>7.7329546729199006E-3</v>
      </c>
      <c r="Y533" s="28"/>
      <c r="AJ533" s="28"/>
      <c r="AL533" s="28"/>
    </row>
    <row r="534" spans="1:38" x14ac:dyDescent="0.35">
      <c r="A534" s="2">
        <v>43177</v>
      </c>
      <c r="B534" s="1">
        <v>-5.2598275725698196E-3</v>
      </c>
      <c r="C534" s="1">
        <v>-4.2381173429448804E-3</v>
      </c>
      <c r="D534" s="1">
        <v>-5.8814717306360231E-4</v>
      </c>
      <c r="E534" s="1">
        <v>1.0467258415580719E-5</v>
      </c>
      <c r="F534" s="1">
        <v>-1.241609109192609E-3</v>
      </c>
      <c r="G534" s="1">
        <v>-2.5089605734767151E-3</v>
      </c>
      <c r="H534" s="1">
        <v>2.1593726169941711E-3</v>
      </c>
      <c r="I534" s="1">
        <v>3.5039288800340351E-3</v>
      </c>
      <c r="J534" s="16">
        <f>HLOOKUP($J$2,'Weekly Returns (strats)'!$D$1:$F$751,'Weekly Returns (strats)'!$A533,FALSE)</f>
        <v>5.4154901652503362E-4</v>
      </c>
      <c r="K534" s="1">
        <f>SUMPRODUCT(B534:J534,'Weekly Analysis'!$C$47:$K$47)</f>
        <v>-5.5982012026454375E-3</v>
      </c>
      <c r="L534" s="1">
        <f t="array" ref="L534">SUMPRODUCT(C534:J534,'Weekly Analysis'!$D$48:$K$48)</f>
        <v>-6.2840817014043311E-4</v>
      </c>
      <c r="N534" s="16">
        <f t="shared" si="126"/>
        <v>1.9688442585248822</v>
      </c>
      <c r="O534" s="11">
        <f>(N533-MAX(N$3:$N533))/MAX(N$3:$N533)</f>
        <v>-3.5521132473137651E-2</v>
      </c>
      <c r="P534" s="11">
        <f t="shared" si="128"/>
        <v>-1.1987316109751678E-4</v>
      </c>
      <c r="Q534" s="11">
        <f t="shared" si="130"/>
        <v>4.1146517114147185E-2</v>
      </c>
      <c r="S534" s="1">
        <f t="shared" si="127"/>
        <v>1.3305689680546349</v>
      </c>
      <c r="T534" s="11">
        <f>(S533-MAX($S$3:$S533))/MAX(S$3:$S533)</f>
        <v>-2.3766706916549321E-2</v>
      </c>
      <c r="U534" s="38">
        <f t="shared" si="129"/>
        <v>-2.9632455186272555E-3</v>
      </c>
      <c r="V534" s="11">
        <f t="shared" si="131"/>
        <v>8.9069173709561689E-3</v>
      </c>
      <c r="Y534" s="28"/>
      <c r="AJ534" s="28"/>
      <c r="AL534" s="28"/>
    </row>
    <row r="535" spans="1:38" x14ac:dyDescent="0.35">
      <c r="A535" s="2">
        <v>43184</v>
      </c>
      <c r="B535" s="1">
        <v>-4.3931141414543018E-2</v>
      </c>
      <c r="C535" s="1">
        <v>-4.2755794941288228E-3</v>
      </c>
      <c r="D535" s="1">
        <v>2.900912441029857E-3</v>
      </c>
      <c r="E535" s="1">
        <v>1.013220009001747E-2</v>
      </c>
      <c r="F535" s="1">
        <v>1.200494616863857E-3</v>
      </c>
      <c r="G535" s="1">
        <v>6.946939753263992E-3</v>
      </c>
      <c r="H535" s="1">
        <v>-5.4185277822390576E-3</v>
      </c>
      <c r="I535" s="1">
        <v>-8.5707698113276498E-3</v>
      </c>
      <c r="J535" s="16">
        <f>HLOOKUP($J$2,'Weekly Returns (strats)'!$D$1:$F$751,'Weekly Returns (strats)'!$A534,FALSE)</f>
        <v>-2.1853787194008318E-3</v>
      </c>
      <c r="K535" s="1">
        <f>SUMPRODUCT(B535:J535,'Weekly Analysis'!$C$47:$K$47)</f>
        <v>-4.3422517999103336E-2</v>
      </c>
      <c r="L535" s="1">
        <f t="array" ref="L535">SUMPRODUCT(C535:J535,'Weekly Analysis'!$D$48:$K$48)</f>
        <v>9.4458634295942645E-4</v>
      </c>
      <c r="N535" s="16">
        <f t="shared" si="126"/>
        <v>1.8833520832716542</v>
      </c>
      <c r="O535" s="11">
        <f>(N534-MAX(N$3:$N534))/MAX(N$3:$N534)</f>
        <v>-4.0920479229252626E-2</v>
      </c>
      <c r="P535" s="11">
        <f t="shared" si="128"/>
        <v>-4.5545969413041454E-2</v>
      </c>
      <c r="Q535" s="11">
        <f t="shared" si="130"/>
        <v>-1.198197800113221E-2</v>
      </c>
      <c r="S535" s="1">
        <f t="shared" si="127"/>
        <v>1.3318258053302248</v>
      </c>
      <c r="T535" s="11">
        <f>(S534-MAX($S$3:$S534))/MAX(S$3:$S534)</f>
        <v>-2.4380179893886071E-2</v>
      </c>
      <c r="U535" s="38">
        <f t="shared" si="129"/>
        <v>1.332626655452529E-4</v>
      </c>
      <c r="V535" s="11">
        <f t="shared" si="131"/>
        <v>1.0717361835909545E-2</v>
      </c>
      <c r="Y535" s="28"/>
      <c r="AJ535" s="28"/>
      <c r="AL535" s="28"/>
    </row>
    <row r="536" spans="1:38" x14ac:dyDescent="0.35">
      <c r="A536" s="2">
        <v>43191</v>
      </c>
      <c r="B536" s="1">
        <v>1.309880239520966E-2</v>
      </c>
      <c r="C536" s="1">
        <v>1.0591409139364401E-3</v>
      </c>
      <c r="D536" s="1">
        <v>-2.8910278980134319E-3</v>
      </c>
      <c r="E536" s="1">
        <v>-8.186104346924461E-4</v>
      </c>
      <c r="F536" s="1">
        <v>1.266605023195389E-3</v>
      </c>
      <c r="G536" s="1">
        <v>9.86281273541878E-3</v>
      </c>
      <c r="H536" s="1">
        <v>3.7005397232106052E-3</v>
      </c>
      <c r="I536" s="1">
        <v>4.5419319211710274E-3</v>
      </c>
      <c r="J536" s="16">
        <f>HLOOKUP($J$2,'Weekly Returns (strats)'!$D$1:$F$751,'Weekly Returns (strats)'!$A535,FALSE)</f>
        <v>-1.532259717238915E-3</v>
      </c>
      <c r="K536" s="1">
        <f>SUMPRODUCT(B536:J536,'Weekly Analysis'!$C$47:$K$47)</f>
        <v>1.4057040884340091E-2</v>
      </c>
      <c r="L536" s="1">
        <f t="array" ref="L536">SUMPRODUCT(C536:J536,'Weekly Analysis'!$D$48:$K$48)</f>
        <v>1.7795857655279416E-3</v>
      </c>
      <c r="N536" s="16">
        <f t="shared" si="126"/>
        <v>1.909826440505811</v>
      </c>
      <c r="O536" s="11">
        <f>(N535-MAX(N$3:$N535))/MAX(N$3:$N535)</f>
        <v>-8.2566126982491855E-2</v>
      </c>
      <c r="P536" s="11">
        <f t="shared" si="128"/>
        <v>-9.1423928201668225E-3</v>
      </c>
      <c r="Q536" s="11">
        <f t="shared" si="130"/>
        <v>-1.5182072404060776E-3</v>
      </c>
      <c r="S536" s="1">
        <f t="shared" si="127"/>
        <v>1.3341959035755531</v>
      </c>
      <c r="T536" s="11">
        <f>(S535-MAX($S$3:$S535))/MAX(S$3:$S535)</f>
        <v>-2.34586227358934E-2</v>
      </c>
      <c r="U536" s="38">
        <f t="shared" si="129"/>
        <v>4.8177480139810491E-4</v>
      </c>
      <c r="V536" s="11">
        <f t="shared" si="131"/>
        <v>1.3505593106338809E-2</v>
      </c>
      <c r="Y536" s="28"/>
      <c r="AJ536" s="28"/>
      <c r="AL536" s="28"/>
    </row>
    <row r="537" spans="1:38" x14ac:dyDescent="0.35">
      <c r="A537" s="2">
        <v>43198</v>
      </c>
      <c r="B537" s="1">
        <v>-5.7053729015309473E-3</v>
      </c>
      <c r="C537" s="1">
        <v>-2.4415853569069719E-3</v>
      </c>
      <c r="D537" s="1">
        <v>-4.2366460271587303E-3</v>
      </c>
      <c r="E537" s="1">
        <v>2.1363532657168172E-3</v>
      </c>
      <c r="F537" s="1">
        <v>2.6537871672119521E-3</v>
      </c>
      <c r="G537" s="1">
        <v>2.6502026914281269E-3</v>
      </c>
      <c r="H537" s="1">
        <v>1.016962310289937E-2</v>
      </c>
      <c r="I537" s="1">
        <v>-1.787456864567605E-3</v>
      </c>
      <c r="J537" s="16">
        <f>HLOOKUP($J$2,'Weekly Returns (strats)'!$D$1:$F$751,'Weekly Returns (strats)'!$A536,FALSE)</f>
        <v>1.3037383632399371E-3</v>
      </c>
      <c r="K537" s="1">
        <f>SUMPRODUCT(B537:J537,'Weekly Analysis'!$C$47:$K$47)</f>
        <v>-5.6200061072018146E-3</v>
      </c>
      <c r="L537" s="1">
        <f t="array" ref="L537">SUMPRODUCT(C537:J537,'Weekly Analysis'!$D$48:$K$48)</f>
        <v>1.5853833232553098E-4</v>
      </c>
      <c r="N537" s="16">
        <f t="shared" si="126"/>
        <v>1.8990932042464728</v>
      </c>
      <c r="O537" s="11">
        <f>(N536-MAX(N$3:$N536))/MAX(N$3:$N536)</f>
        <v>-6.9669721520806221E-2</v>
      </c>
      <c r="P537" s="11">
        <f t="shared" si="128"/>
        <v>-4.0827282193759085E-2</v>
      </c>
      <c r="Q537" s="11">
        <f t="shared" si="130"/>
        <v>-3.2335702805575073E-2</v>
      </c>
      <c r="S537" s="1">
        <f t="shared" si="127"/>
        <v>1.3344074247691013</v>
      </c>
      <c r="T537" s="11">
        <f>(S536-MAX($S$3:$S536))/MAX(S$3:$S536)</f>
        <v>-2.172078360146526E-2</v>
      </c>
      <c r="U537" s="38">
        <f t="shared" si="129"/>
        <v>2.2546025485861154E-3</v>
      </c>
      <c r="V537" s="11">
        <f t="shared" si="131"/>
        <v>1.4948191566629632E-2</v>
      </c>
      <c r="Y537" s="28"/>
      <c r="AJ537" s="28"/>
      <c r="AL537" s="28"/>
    </row>
    <row r="538" spans="1:38" x14ac:dyDescent="0.35">
      <c r="A538" s="2">
        <v>43205</v>
      </c>
      <c r="B538" s="1">
        <v>1.6677675033025089E-2</v>
      </c>
      <c r="C538" s="1">
        <v>-5.4202566147354414E-3</v>
      </c>
      <c r="D538" s="1">
        <v>-4.9668850229921957E-3</v>
      </c>
      <c r="E538" s="1">
        <v>-1.842039903965698E-3</v>
      </c>
      <c r="F538" s="1">
        <v>2.3886739918684511E-3</v>
      </c>
      <c r="G538" s="1">
        <v>-2.8683589658244908E-3</v>
      </c>
      <c r="H538" s="1">
        <v>-1.144941458185444E-3</v>
      </c>
      <c r="I538" s="1">
        <v>1.0096610487901889E-3</v>
      </c>
      <c r="J538" s="16">
        <f>HLOOKUP($J$2,'Weekly Returns (strats)'!$D$1:$F$751,'Weekly Returns (strats)'!$A537,FALSE)</f>
        <v>6.7659188940583093E-5</v>
      </c>
      <c r="K538" s="1">
        <f>SUMPRODUCT(B538:J538,'Weekly Analysis'!$C$47:$K$47)</f>
        <v>1.5662803302818679E-2</v>
      </c>
      <c r="L538" s="1">
        <f t="array" ref="L538">SUMPRODUCT(C538:J538,'Weekly Analysis'!$D$48:$K$48)</f>
        <v>-1.8847617846690433E-3</v>
      </c>
      <c r="N538" s="16">
        <f t="shared" si="126"/>
        <v>1.9288383275583052</v>
      </c>
      <c r="O538" s="11">
        <f>(N537-MAX(N$3:$N537))/MAX(N$3:$N537)</f>
        <v>-7.4898183367574075E-2</v>
      </c>
      <c r="P538" s="11">
        <f t="shared" si="128"/>
        <v>-2.0319500028179283E-2</v>
      </c>
      <c r="Q538" s="11">
        <f t="shared" si="130"/>
        <v>-2.9155404265320706E-2</v>
      </c>
      <c r="S538" s="1">
        <f t="shared" si="127"/>
        <v>1.3318923846497179</v>
      </c>
      <c r="T538" s="11">
        <f>(S537-MAX($S$3:$S537))/MAX(S$3:$S537)</f>
        <v>-2.1565688845948814E-2</v>
      </c>
      <c r="U538" s="38">
        <f t="shared" si="129"/>
        <v>9.9462457554366779E-4</v>
      </c>
      <c r="V538" s="11">
        <f t="shared" si="131"/>
        <v>1.3571685141994028E-2</v>
      </c>
      <c r="Y538" s="28"/>
      <c r="AJ538" s="28"/>
      <c r="AL538" s="28"/>
    </row>
    <row r="539" spans="1:38" x14ac:dyDescent="0.35">
      <c r="A539" s="2">
        <v>43212</v>
      </c>
      <c r="B539" s="1">
        <v>4.75069027123598E-3</v>
      </c>
      <c r="C539" s="1">
        <v>-4.4793001339054062E-3</v>
      </c>
      <c r="D539" s="1">
        <v>-1.7400600650026019E-3</v>
      </c>
      <c r="E539" s="1">
        <v>-1.192278184419471E-3</v>
      </c>
      <c r="F539" s="1">
        <v>-9.0434451217450405E-4</v>
      </c>
      <c r="G539" s="1">
        <v>6.1557492931196833E-3</v>
      </c>
      <c r="H539" s="1">
        <v>-3.451026917452471E-3</v>
      </c>
      <c r="I539" s="1">
        <v>5.0338698732543818E-4</v>
      </c>
      <c r="J539" s="16">
        <f>HLOOKUP($J$2,'Weekly Returns (strats)'!$D$1:$F$751,'Weekly Returns (strats)'!$A538,FALSE)</f>
        <v>2.557210916477981E-3</v>
      </c>
      <c r="K539" s="1">
        <f>SUMPRODUCT(B539:J539,'Weekly Analysis'!$C$47:$K$47)</f>
        <v>4.6217662018181605E-3</v>
      </c>
      <c r="L539" s="1">
        <f t="array" ref="L539">SUMPRODUCT(C539:J539,'Weekly Analysis'!$D$48:$K$48)</f>
        <v>-2.3943041463309151E-4</v>
      </c>
      <c r="N539" s="16">
        <f t="shared" si="126"/>
        <v>1.9377529673493856</v>
      </c>
      <c r="O539" s="11">
        <f>(N538-MAX(N$3:$N538))/MAX(N$3:$N538)</f>
        <v>-6.0408495578580024E-2</v>
      </c>
      <c r="P539" s="11">
        <f t="shared" si="128"/>
        <v>2.8885137601690092E-2</v>
      </c>
      <c r="Q539" s="11">
        <f t="shared" si="130"/>
        <v>-3.5298343745746141E-2</v>
      </c>
      <c r="S539" s="1">
        <f t="shared" si="127"/>
        <v>1.3315734891038145</v>
      </c>
      <c r="T539" s="11">
        <f>(S538-MAX($S$3:$S538))/MAX(S$3:$S538)</f>
        <v>-2.3409804444420933E-2</v>
      </c>
      <c r="U539" s="38">
        <f t="shared" si="129"/>
        <v>-1.894513722443536E-4</v>
      </c>
      <c r="V539" s="11">
        <f t="shared" si="131"/>
        <v>1.3989044889753499E-2</v>
      </c>
      <c r="Y539" s="28"/>
      <c r="AJ539" s="28"/>
      <c r="AL539" s="28"/>
    </row>
    <row r="540" spans="1:38" x14ac:dyDescent="0.35">
      <c r="A540" s="2">
        <v>43219</v>
      </c>
      <c r="B540" s="1">
        <v>-2.2630834512022968E-3</v>
      </c>
      <c r="C540" s="1">
        <v>-3.9133765058143588E-3</v>
      </c>
      <c r="D540" s="1">
        <v>-1.35557530032604E-3</v>
      </c>
      <c r="E540" s="1">
        <v>1.660801959746383E-4</v>
      </c>
      <c r="F540" s="1">
        <v>4.1620670064318136E-3</v>
      </c>
      <c r="G540" s="1">
        <v>-4.8203116614462527E-3</v>
      </c>
      <c r="H540" s="1">
        <v>-3.9441022803610171E-4</v>
      </c>
      <c r="I540" s="1">
        <v>7.9348682935576065E-4</v>
      </c>
      <c r="J540" s="16">
        <f>HLOOKUP($J$2,'Weekly Returns (strats)'!$D$1:$F$751,'Weekly Returns (strats)'!$A539,FALSE)</f>
        <v>-1.6274857912357279E-4</v>
      </c>
      <c r="K540" s="1">
        <f>SUMPRODUCT(B540:J540,'Weekly Analysis'!$C$47:$K$47)</f>
        <v>-2.6851219210082019E-3</v>
      </c>
      <c r="L540" s="1">
        <f t="array" ref="L540">SUMPRODUCT(C540:J540,'Weekly Analysis'!$D$48:$K$48)</f>
        <v>-7.8378572963953722E-4</v>
      </c>
      <c r="N540" s="16">
        <f t="shared" si="126"/>
        <v>1.9325498643792571</v>
      </c>
      <c r="O540" s="11">
        <f>(N539-MAX(N$3:$N539))/MAX(N$3:$N539)</f>
        <v>-5.6065923319929635E-2</v>
      </c>
      <c r="P540" s="11">
        <f t="shared" si="128"/>
        <v>1.1898161734229529E-2</v>
      </c>
      <c r="Q540" s="11">
        <f t="shared" si="130"/>
        <v>-5.860050140120987E-2</v>
      </c>
      <c r="S540" s="1">
        <f t="shared" si="127"/>
        <v>1.3305298208050886</v>
      </c>
      <c r="T540" s="11">
        <f>(S539-MAX($S$3:$S539))/MAX(S$3:$S539)</f>
        <v>-2.3643629839869517E-2</v>
      </c>
      <c r="U540" s="38">
        <f t="shared" si="129"/>
        <v>-2.747784460017888E-3</v>
      </c>
      <c r="V540" s="11">
        <f t="shared" si="131"/>
        <v>1.054658505852224E-2</v>
      </c>
      <c r="Y540" s="28"/>
      <c r="AJ540" s="28"/>
      <c r="AL540" s="28"/>
    </row>
    <row r="541" spans="1:38" x14ac:dyDescent="0.35">
      <c r="A541" s="2">
        <v>43226</v>
      </c>
      <c r="B541" s="1">
        <v>-4.2934100206568626E-3</v>
      </c>
      <c r="C541" s="1">
        <v>-5.6018492627183392E-3</v>
      </c>
      <c r="D541" s="1">
        <v>-7.3457779028163195E-4</v>
      </c>
      <c r="E541" s="1">
        <v>-1.141611748222138E-4</v>
      </c>
      <c r="F541" s="1">
        <v>1.59341497925255E-3</v>
      </c>
      <c r="G541" s="1">
        <v>7.0595848571897157E-4</v>
      </c>
      <c r="H541" s="1">
        <v>2.913071266987366E-3</v>
      </c>
      <c r="I541" s="1">
        <v>-4.1433604913482247E-3</v>
      </c>
      <c r="J541" s="16">
        <f>HLOOKUP($J$2,'Weekly Returns (strats)'!$D$1:$F$751,'Weekly Returns (strats)'!$A540,FALSE)</f>
        <v>5.8241432237307036E-3</v>
      </c>
      <c r="K541" s="1">
        <f>SUMPRODUCT(B541:J541,'Weekly Analysis'!$C$47:$K$47)</f>
        <v>-4.6655546570535623E-3</v>
      </c>
      <c r="L541" s="1">
        <f t="array" ref="L541">SUMPRODUCT(C541:J541,'Weekly Analysis'!$D$48:$K$48)</f>
        <v>-6.9112575330815761E-4</v>
      </c>
      <c r="N541" s="16">
        <f t="shared" si="126"/>
        <v>1.9235334473595143</v>
      </c>
      <c r="O541" s="11">
        <f>(N540-MAX(N$3:$N540))/MAX(N$3:$N540)</f>
        <v>-5.8600501401209912E-2</v>
      </c>
      <c r="P541" s="11">
        <f t="shared" si="128"/>
        <v>1.2869427924017574E-2</v>
      </c>
      <c r="Q541" s="11">
        <f t="shared" si="130"/>
        <v>-3.1352683689628069E-2</v>
      </c>
      <c r="S541" s="1">
        <f t="shared" si="127"/>
        <v>1.3296102573803856</v>
      </c>
      <c r="T541" s="11">
        <f>(S540-MAX($S$3:$S540))/MAX(S$3:$S540)</f>
        <v>-2.440888402984363E-2</v>
      </c>
      <c r="U541" s="38">
        <f t="shared" si="129"/>
        <v>-3.5949795389857986E-3</v>
      </c>
      <c r="V541" s="11">
        <f t="shared" si="131"/>
        <v>7.366310886731231E-3</v>
      </c>
      <c r="Y541" s="28"/>
      <c r="AJ541" s="28"/>
      <c r="AL541" s="28"/>
    </row>
    <row r="542" spans="1:38" x14ac:dyDescent="0.35">
      <c r="A542" s="2">
        <v>43233</v>
      </c>
      <c r="B542" s="1">
        <v>2.180368547370137E-2</v>
      </c>
      <c r="C542" s="1">
        <v>7.0769086563249317E-4</v>
      </c>
      <c r="D542" s="1">
        <v>-5.0928572476421907E-4</v>
      </c>
      <c r="E542" s="1">
        <v>-5.2312546707631302E-3</v>
      </c>
      <c r="F542" s="1">
        <v>1.8302846980194579E-3</v>
      </c>
      <c r="G542" s="1">
        <v>1.9498143267262511E-3</v>
      </c>
      <c r="H542" s="1">
        <v>-3.23050660749935E-3</v>
      </c>
      <c r="I542" s="1">
        <v>3.580045045155078E-4</v>
      </c>
      <c r="J542" s="16">
        <f>HLOOKUP($J$2,'Weekly Returns (strats)'!$D$1:$F$751,'Weekly Returns (strats)'!$A541,FALSE)</f>
        <v>-3.703174091651551E-5</v>
      </c>
      <c r="K542" s="1">
        <f>SUMPRODUCT(B542:J542,'Weekly Analysis'!$C$47:$K$47)</f>
        <v>2.1661515477227694E-2</v>
      </c>
      <c r="L542" s="1">
        <f t="array" ref="L542">SUMPRODUCT(C542:J542,'Weekly Analysis'!$D$48:$K$48)</f>
        <v>-2.6402999345111292E-4</v>
      </c>
      <c r="N542" s="16">
        <f t="shared" si="126"/>
        <v>1.9652000969004575</v>
      </c>
      <c r="O542" s="11">
        <f>(N541-MAX(N$3:$N541))/MAX(N$3:$N541)</f>
        <v>-6.2992652216045386E-2</v>
      </c>
      <c r="P542" s="11">
        <f t="shared" si="128"/>
        <v>1.8851641852317469E-2</v>
      </c>
      <c r="Q542" s="11">
        <f t="shared" si="130"/>
        <v>3.1767886565496006E-2</v>
      </c>
      <c r="S542" s="1">
        <f t="shared" si="127"/>
        <v>1.329259200392837</v>
      </c>
      <c r="T542" s="11">
        <f>(S541-MAX($S$3:$S541))/MAX(S$3:$S541)</f>
        <v>-2.508314017478934E-2</v>
      </c>
      <c r="U542" s="38">
        <f t="shared" si="129"/>
        <v>-1.9770247861079504E-3</v>
      </c>
      <c r="V542" s="11">
        <f t="shared" si="131"/>
        <v>-2.2677366478854766E-2</v>
      </c>
      <c r="Y542" s="28"/>
      <c r="AJ542" s="28"/>
      <c r="AL542" s="28"/>
    </row>
    <row r="543" spans="1:38" x14ac:dyDescent="0.35">
      <c r="A543" s="2">
        <v>43240</v>
      </c>
      <c r="B543" s="1">
        <v>-6.5289223297104737E-3</v>
      </c>
      <c r="C543" s="1">
        <v>-1.8955980910543291E-3</v>
      </c>
      <c r="D543" s="1">
        <v>-2.0960050668517019E-4</v>
      </c>
      <c r="E543" s="1">
        <v>3.2345575959946688E-4</v>
      </c>
      <c r="F543" s="1">
        <v>-2.891823735503262E-3</v>
      </c>
      <c r="G543" s="1">
        <v>-4.3320946606689734E-3</v>
      </c>
      <c r="H543" s="1">
        <v>1.7400164596150789E-3</v>
      </c>
      <c r="I543" s="1">
        <v>2.34987830468758E-3</v>
      </c>
      <c r="J543" s="16">
        <f>HLOOKUP($J$2,'Weekly Returns (strats)'!$D$1:$F$751,'Weekly Returns (strats)'!$A542,FALSE)</f>
        <v>3.6577431686617419E-3</v>
      </c>
      <c r="K543" s="1">
        <f>SUMPRODUCT(B543:J543,'Weekly Analysis'!$C$47:$K$47)</f>
        <v>-6.8707921264074996E-3</v>
      </c>
      <c r="L543" s="1">
        <f t="array" ref="L543">SUMPRODUCT(C543:J543,'Weekly Analysis'!$D$48:$K$48)</f>
        <v>-6.3490105100876275E-4</v>
      </c>
      <c r="N543" s="16">
        <f t="shared" si="126"/>
        <v>1.9516976155478585</v>
      </c>
      <c r="O543" s="11">
        <f>(N542-MAX(N$3:$N542))/MAX(N$3:$N542)</f>
        <v>-4.2695653049747193E-2</v>
      </c>
      <c r="P543" s="11">
        <f t="shared" si="128"/>
        <v>7.1962982038662471E-3</v>
      </c>
      <c r="Q543" s="11">
        <f t="shared" si="130"/>
        <v>-8.8278181803613798E-3</v>
      </c>
      <c r="S543" s="1">
        <f t="shared" si="127"/>
        <v>1.3284152523294446</v>
      </c>
      <c r="T543" s="11">
        <f>(S542-MAX($S$3:$S542))/MAX(S$3:$S542)</f>
        <v>-2.5340547466904364E-2</v>
      </c>
      <c r="U543" s="38">
        <f t="shared" si="129"/>
        <v>-2.3718080903634142E-3</v>
      </c>
      <c r="V543" s="11">
        <f t="shared" si="131"/>
        <v>-4.577091766566399E-3</v>
      </c>
      <c r="Y543" s="28"/>
      <c r="AJ543" s="28"/>
      <c r="AL543" s="28"/>
    </row>
    <row r="544" spans="1:38" x14ac:dyDescent="0.35">
      <c r="A544" s="2">
        <v>43247</v>
      </c>
      <c r="B544" s="1">
        <v>-3.8469244640353391E-3</v>
      </c>
      <c r="C544" s="1">
        <v>-1.691565049591448E-3</v>
      </c>
      <c r="D544" s="1">
        <v>-1.8590498862303129E-4</v>
      </c>
      <c r="E544" s="1">
        <v>-1.011776240990581E-3</v>
      </c>
      <c r="F544" s="1">
        <v>1.2931791182054799E-4</v>
      </c>
      <c r="G544" s="1">
        <v>-1.10001276800531E-3</v>
      </c>
      <c r="H544" s="1">
        <v>1.0115699005979199E-3</v>
      </c>
      <c r="I544" s="1">
        <v>1.435232090078564E-3</v>
      </c>
      <c r="J544" s="16">
        <f>HLOOKUP($J$2,'Weekly Returns (strats)'!$D$1:$F$751,'Weekly Returns (strats)'!$A543,FALSE)</f>
        <v>-3.5189638459705019E-3</v>
      </c>
      <c r="K544" s="1">
        <f>SUMPRODUCT(B544:J544,'Weekly Analysis'!$C$47:$K$47)</f>
        <v>-4.1529071363663218E-3</v>
      </c>
      <c r="L544" s="1">
        <f t="array" ref="L544">SUMPRODUCT(C544:J544,'Weekly Analysis'!$D$48:$K$48)</f>
        <v>-5.6825353432896964E-4</v>
      </c>
      <c r="N544" s="16">
        <f t="shared" si="126"/>
        <v>1.9435923965922206</v>
      </c>
      <c r="O544" s="11">
        <f>(N543-MAX(N$3:$N543))/MAX(N$3:$N543)</f>
        <v>-4.927309221934871E-2</v>
      </c>
      <c r="P544" s="11">
        <f t="shared" si="128"/>
        <v>5.7139701368120743E-3</v>
      </c>
      <c r="Q544" s="11">
        <f t="shared" si="130"/>
        <v>-1.5017099976819992E-2</v>
      </c>
      <c r="S544" s="1">
        <f t="shared" si="127"/>
        <v>1.3276603756672518</v>
      </c>
      <c r="T544" s="11">
        <f>(S543-MAX($S$3:$S543))/MAX(S$3:$S543)</f>
        <v>-2.5959359777693185E-2</v>
      </c>
      <c r="U544" s="38">
        <f t="shared" si="129"/>
        <v>-2.1566184334752547E-3</v>
      </c>
      <c r="V544" s="11">
        <f t="shared" si="131"/>
        <v>-2.9947625931334709E-3</v>
      </c>
      <c r="Y544" s="28"/>
      <c r="AJ544" s="28"/>
      <c r="AL544" s="28"/>
    </row>
    <row r="545" spans="1:38" x14ac:dyDescent="0.35">
      <c r="A545" s="2">
        <v>43254</v>
      </c>
      <c r="B545" s="1">
        <v>-7.6431071241800375E-4</v>
      </c>
      <c r="C545" s="1">
        <v>3.251380985002772E-3</v>
      </c>
      <c r="D545" s="1">
        <v>-2.0894747317492519E-3</v>
      </c>
      <c r="E545" s="1">
        <v>-1.2633908994090779E-3</v>
      </c>
      <c r="F545" s="1">
        <v>8.4128603308309628E-3</v>
      </c>
      <c r="G545" s="1">
        <v>6.7843272208834016E-4</v>
      </c>
      <c r="H545" s="1">
        <v>6.1682489274794694E-3</v>
      </c>
      <c r="I545" s="1">
        <v>-3.4093838731888981E-3</v>
      </c>
      <c r="J545" s="16">
        <f>HLOOKUP($J$2,'Weekly Returns (strats)'!$D$1:$F$751,'Weekly Returns (strats)'!$A544,FALSE)</f>
        <v>-9.4868948695826516E-3</v>
      </c>
      <c r="K545" s="1">
        <f>SUMPRODUCT(B545:J545,'Weekly Analysis'!$C$47:$K$47)</f>
        <v>-6.2148989336292099E-4</v>
      </c>
      <c r="L545" s="1">
        <f t="array" ref="L545">SUMPRODUCT(C545:J545,'Weekly Analysis'!$D$48:$K$48)</f>
        <v>2.6523866395943897E-4</v>
      </c>
      <c r="N545" s="16">
        <f t="shared" si="126"/>
        <v>1.9423844735609215</v>
      </c>
      <c r="O545" s="11">
        <f>(N544-MAX(N$3:$N544))/MAX(N$3:$N544)</f>
        <v>-5.322137277940648E-2</v>
      </c>
      <c r="P545" s="11">
        <f t="shared" si="128"/>
        <v>9.800207127817151E-3</v>
      </c>
      <c r="Q545" s="11">
        <f t="shared" si="130"/>
        <v>7.749390665103606E-3</v>
      </c>
      <c r="S545" s="1">
        <f t="shared" si="127"/>
        <v>1.3280125225314856</v>
      </c>
      <c r="T545" s="11">
        <f>(S544-MAX($S$3:$S544))/MAX(S$3:$S544)</f>
        <v>-2.6512861814079594E-2</v>
      </c>
      <c r="U545" s="38">
        <f t="shared" si="129"/>
        <v>-1.2016565305745797E-3</v>
      </c>
      <c r="V545" s="11">
        <f t="shared" si="131"/>
        <v>-4.15499557442367E-3</v>
      </c>
      <c r="Y545" s="28"/>
      <c r="AJ545" s="28"/>
      <c r="AL545" s="28"/>
    </row>
    <row r="546" spans="1:38" x14ac:dyDescent="0.35">
      <c r="A546" s="2">
        <v>43261</v>
      </c>
      <c r="B546" s="1">
        <v>1.2842190016103089E-2</v>
      </c>
      <c r="C546" s="1">
        <v>1.24737933215413E-3</v>
      </c>
      <c r="D546" s="1">
        <v>-3.9328163601615168E-4</v>
      </c>
      <c r="E546" s="1">
        <v>-2.4672514191923511E-3</v>
      </c>
      <c r="F546" s="1">
        <v>3.677534266703775E-3</v>
      </c>
      <c r="G546" s="1">
        <v>3.3505610470256908E-3</v>
      </c>
      <c r="H546" s="1">
        <v>-2.181831095643294E-3</v>
      </c>
      <c r="I546" s="1">
        <v>2.1235635961547319E-4</v>
      </c>
      <c r="J546" s="16">
        <f>HLOOKUP($J$2,'Weekly Returns (strats)'!$D$1:$F$751,'Weekly Returns (strats)'!$A545,FALSE)</f>
        <v>7.8845880764721876E-4</v>
      </c>
      <c r="K546" s="1">
        <f>SUMPRODUCT(B546:J546,'Weekly Analysis'!$C$47:$K$47)</f>
        <v>1.3255863029272267E-2</v>
      </c>
      <c r="L546" s="1">
        <f t="array" ref="L546">SUMPRODUCT(C546:J546,'Weekly Analysis'!$D$48:$K$48)</f>
        <v>7.6824988159990195E-4</v>
      </c>
      <c r="N546" s="16">
        <f t="shared" si="126"/>
        <v>1.9681324560926301</v>
      </c>
      <c r="O546" s="11">
        <f>(N545-MAX(N$3:$N545))/MAX(N$3:$N545)</f>
        <v>-5.3809786127476125E-2</v>
      </c>
      <c r="P546" s="11">
        <f t="shared" si="128"/>
        <v>1.4921428086622779E-3</v>
      </c>
      <c r="Q546" s="11">
        <f t="shared" si="130"/>
        <v>-5.95771039996007E-3</v>
      </c>
      <c r="S546" s="1">
        <f t="shared" si="127"/>
        <v>1.3290327679946836</v>
      </c>
      <c r="T546" s="11">
        <f>(S545-MAX($S$3:$S545))/MAX(S$3:$S545)</f>
        <v>-2.6254655386165518E-2</v>
      </c>
      <c r="U546" s="38">
        <f t="shared" si="129"/>
        <v>-1.7034480414834796E-4</v>
      </c>
      <c r="V546" s="11">
        <f t="shared" si="131"/>
        <v>-1.782226375841689E-3</v>
      </c>
      <c r="Y546" s="28"/>
      <c r="AJ546" s="28"/>
      <c r="AL546" s="28"/>
    </row>
    <row r="547" spans="1:38" x14ac:dyDescent="0.35">
      <c r="A547" s="2">
        <v>43268</v>
      </c>
      <c r="B547" s="1">
        <v>-3.378512659485633E-3</v>
      </c>
      <c r="C547" s="1">
        <v>3.3572945119342279E-4</v>
      </c>
      <c r="D547" s="1">
        <v>-5.4011733462644429E-5</v>
      </c>
      <c r="E547" s="1">
        <v>-5.6593688755668392E-4</v>
      </c>
      <c r="F547" s="1">
        <v>-2.3256853193221239E-3</v>
      </c>
      <c r="G547" s="1">
        <v>-6.4633011800419027E-4</v>
      </c>
      <c r="H547" s="1">
        <v>1.829582966306198E-4</v>
      </c>
      <c r="I547" s="1">
        <v>4.8454733037961439E-3</v>
      </c>
      <c r="J547" s="16">
        <f>HLOOKUP($J$2,'Weekly Returns (strats)'!$D$1:$F$751,'Weekly Returns (strats)'!$A546,FALSE)</f>
        <v>1.648928890355394E-3</v>
      </c>
      <c r="K547" s="1">
        <f>SUMPRODUCT(B547:J547,'Weekly Analysis'!$C$47:$K$47)</f>
        <v>-3.1903634454384317E-3</v>
      </c>
      <c r="L547" s="1">
        <f t="array" ref="L547">SUMPRODUCT(C547:J547,'Weekly Analysis'!$D$48:$K$48)</f>
        <v>3.4941996894480212E-4</v>
      </c>
      <c r="N547" s="16">
        <f t="shared" si="126"/>
        <v>1.9618533982489312</v>
      </c>
      <c r="O547" s="11">
        <f>(N546-MAX(N$3:$N546))/MAX(N$3:$N546)</f>
        <v>-4.1267218252744146E-2</v>
      </c>
      <c r="P547" s="11">
        <f t="shared" si="128"/>
        <v>5.2035636156793075E-3</v>
      </c>
      <c r="Q547" s="11">
        <f t="shared" si="130"/>
        <v>-3.5507431558801095E-3</v>
      </c>
      <c r="S547" s="1">
        <f t="shared" si="127"/>
        <v>1.3294971585832032</v>
      </c>
      <c r="T547" s="11">
        <f>(S546-MAX($S$3:$S546))/MAX(S$3:$S546)</f>
        <v>-2.5506575640457479E-2</v>
      </c>
      <c r="U547" s="38">
        <f t="shared" si="129"/>
        <v>8.1443377879120149E-4</v>
      </c>
      <c r="V547" s="11">
        <f t="shared" si="131"/>
        <v>-8.0552718210369356E-4</v>
      </c>
      <c r="Y547" s="28"/>
      <c r="AJ547" s="28"/>
      <c r="AL547" s="28"/>
    </row>
    <row r="548" spans="1:38" x14ac:dyDescent="0.35">
      <c r="A548" s="2">
        <v>43275</v>
      </c>
      <c r="B548" s="1">
        <v>-1.048895270000794E-2</v>
      </c>
      <c r="C548" s="1">
        <v>-2.9585729621517398E-4</v>
      </c>
      <c r="D548" s="1">
        <v>-6.0950911188495382E-4</v>
      </c>
      <c r="E548" s="1">
        <v>1.0066797395216209E-3</v>
      </c>
      <c r="F548" s="1">
        <v>9.1841505364439482E-4</v>
      </c>
      <c r="G548" s="1">
        <v>9.4072455389082599E-4</v>
      </c>
      <c r="H548" s="1">
        <v>1.875396499297022E-3</v>
      </c>
      <c r="I548" s="1">
        <v>9.4406396750668087E-4</v>
      </c>
      <c r="J548" s="16">
        <f>HLOOKUP($J$2,'Weekly Returns (strats)'!$D$1:$F$751,'Weekly Returns (strats)'!$A547,FALSE)</f>
        <v>-3.8771022261573358E-3</v>
      </c>
      <c r="K548" s="1">
        <f>SUMPRODUCT(B548:J548,'Weekly Analysis'!$C$47:$K$47)</f>
        <v>-1.0390303650758881E-2</v>
      </c>
      <c r="L548" s="1">
        <f t="array" ref="L548">SUMPRODUCT(C548:J548,'Weekly Analysis'!$D$48:$K$48)</f>
        <v>1.8320537717682052E-4</v>
      </c>
      <c r="N548" s="16">
        <f t="shared" si="126"/>
        <v>1.9414691457228517</v>
      </c>
      <c r="O548" s="11">
        <f>(N547-MAX(N$3:$N547))/MAX(N$3:$N547)</f>
        <v>-4.4325924273574083E-2</v>
      </c>
      <c r="P548" s="11">
        <f t="shared" si="128"/>
        <v>-1.0924362912160257E-3</v>
      </c>
      <c r="Q548" s="11">
        <f t="shared" si="130"/>
        <v>3.0858310014046708E-2</v>
      </c>
      <c r="S548" s="1">
        <f t="shared" si="127"/>
        <v>1.3297407296115971</v>
      </c>
      <c r="T548" s="11">
        <f>(S547-MAX($S$3:$S547))/MAX(S$3:$S547)</f>
        <v>-2.5166068178380688E-2</v>
      </c>
      <c r="U548" s="38">
        <f t="shared" si="129"/>
        <v>1.5669323137701419E-3</v>
      </c>
      <c r="V548" s="11">
        <f t="shared" si="131"/>
        <v>-1.5655769022366872E-3</v>
      </c>
      <c r="Y548" s="28"/>
      <c r="AJ548" s="28"/>
      <c r="AL548" s="28"/>
    </row>
    <row r="549" spans="1:38" x14ac:dyDescent="0.35">
      <c r="A549" s="2">
        <v>43282</v>
      </c>
      <c r="B549" s="1">
        <v>-1.2091411067671641E-2</v>
      </c>
      <c r="C549" s="1">
        <v>3.006238236777925E-4</v>
      </c>
      <c r="D549" s="1">
        <v>-8.1771546754911273E-3</v>
      </c>
      <c r="E549" s="1">
        <v>2.713206717019689E-3</v>
      </c>
      <c r="F549" s="1">
        <v>2.534046769872312E-3</v>
      </c>
      <c r="G549" s="1">
        <v>1.262910568309739E-3</v>
      </c>
      <c r="H549" s="1">
        <v>4.5656702883469791E-3</v>
      </c>
      <c r="I549" s="1">
        <v>2.133203638604364E-3</v>
      </c>
      <c r="J549" s="16">
        <f>HLOOKUP($J$2,'Weekly Returns (strats)'!$D$1:$F$751,'Weekly Returns (strats)'!$A548,FALSE)</f>
        <v>-1.0372176366633119E-3</v>
      </c>
      <c r="K549" s="1">
        <f>SUMPRODUCT(B549:J549,'Weekly Analysis'!$C$47:$K$47)</f>
        <v>-1.2141768227142791E-2</v>
      </c>
      <c r="L549" s="1">
        <f t="array" ref="L549">SUMPRODUCT(C549:J549,'Weekly Analysis'!$D$48:$K$48)</f>
        <v>-9.3520439017846354E-5</v>
      </c>
      <c r="N549" s="16">
        <f t="shared" si="126"/>
        <v>1.9178962773353361</v>
      </c>
      <c r="O549" s="11">
        <f>(N548-MAX(N$3:$N548))/MAX(N$3:$N548)</f>
        <v>-5.4255668111529973E-2</v>
      </c>
      <c r="P549" s="11">
        <f t="shared" si="128"/>
        <v>-1.2607285817463287E-2</v>
      </c>
      <c r="Q549" s="11">
        <f t="shared" si="130"/>
        <v>4.225429420375848E-3</v>
      </c>
      <c r="S549" s="1">
        <f t="shared" si="127"/>
        <v>1.3296163716747837</v>
      </c>
      <c r="T549" s="11">
        <f>(S548-MAX($S$3:$S548))/MAX(S$3:$S548)</f>
        <v>-2.4987473360216436E-2</v>
      </c>
      <c r="U549" s="38">
        <f t="shared" si="129"/>
        <v>1.2077063401787491E-3</v>
      </c>
      <c r="V549" s="11">
        <f t="shared" si="131"/>
        <v>-3.4324283926344679E-3</v>
      </c>
      <c r="Y549" s="28"/>
      <c r="AJ549" s="28"/>
      <c r="AL549" s="28"/>
    </row>
    <row r="550" spans="1:38" x14ac:dyDescent="0.35">
      <c r="A550" s="2">
        <v>43289</v>
      </c>
      <c r="B550" s="1">
        <v>9.6691281465464129E-3</v>
      </c>
      <c r="C550" s="1">
        <v>-2.5574580247115231E-3</v>
      </c>
      <c r="D550" s="1">
        <v>-3.671148257979207E-3</v>
      </c>
      <c r="E550" s="1">
        <v>-4.2834158674438516E-3</v>
      </c>
      <c r="F550" s="1">
        <v>4.3993568349754656E-3</v>
      </c>
      <c r="G550" s="1">
        <v>-2.6008565226743881E-3</v>
      </c>
      <c r="H550" s="1">
        <v>-2.0048029089253521E-3</v>
      </c>
      <c r="I550" s="1">
        <v>3.9271181356936857E-4</v>
      </c>
      <c r="J550" s="16">
        <f>HLOOKUP($J$2,'Weekly Returns (strats)'!$D$1:$F$751,'Weekly Returns (strats)'!$A549,FALSE)</f>
        <v>2.036195928893703E-3</v>
      </c>
      <c r="K550" s="1">
        <f>SUMPRODUCT(B550:J550,'Weekly Analysis'!$C$47:$K$47)</f>
        <v>8.9982281579661511E-3</v>
      </c>
      <c r="L550" s="1">
        <f t="array" ref="L550">SUMPRODUCT(C550:J550,'Weekly Analysis'!$D$48:$K$48)</f>
        <v>-1.2459571216490611E-3</v>
      </c>
      <c r="N550" s="16">
        <f t="shared" si="126"/>
        <v>1.9351539456221134</v>
      </c>
      <c r="O550" s="11">
        <f>(N549-MAX(N$3:$N549))/MAX(N$3:$N549)</f>
        <v>-6.5738676591453701E-2</v>
      </c>
      <c r="P550" s="11">
        <f t="shared" si="128"/>
        <v>-1.6756245428719563E-2</v>
      </c>
      <c r="Q550" s="11">
        <f t="shared" si="130"/>
        <v>1.8988399987429183E-2</v>
      </c>
      <c r="S550" s="1">
        <f t="shared" si="127"/>
        <v>1.3279597266874343</v>
      </c>
      <c r="T550" s="11">
        <f>(S549-MAX($S$3:$S549))/MAX(S$3:$S549)</f>
        <v>-2.5078656959755783E-2</v>
      </c>
      <c r="U550" s="38">
        <f t="shared" si="129"/>
        <v>-8.0738513984746074E-4</v>
      </c>
      <c r="V550" s="11">
        <f t="shared" si="131"/>
        <v>-4.8318811496291802E-3</v>
      </c>
      <c r="Y550" s="28"/>
      <c r="AJ550" s="28"/>
      <c r="AL550" s="28"/>
    </row>
    <row r="551" spans="1:38" x14ac:dyDescent="0.35">
      <c r="A551" s="2">
        <v>43296</v>
      </c>
      <c r="B551" s="1">
        <v>1.082915791175054E-2</v>
      </c>
      <c r="C551" s="1">
        <v>-2.48781008231358E-3</v>
      </c>
      <c r="D551" s="1">
        <v>-1.3426004314958659E-3</v>
      </c>
      <c r="E551" s="1">
        <v>-3.0637512066143961E-3</v>
      </c>
      <c r="F551" s="1">
        <v>-4.2162249228242503E-4</v>
      </c>
      <c r="G551" s="1">
        <v>-5.0976394008317438E-4</v>
      </c>
      <c r="H551" s="1">
        <v>-2.667000272346232E-3</v>
      </c>
      <c r="I551" s="1">
        <v>-7.6302770467751024E-4</v>
      </c>
      <c r="J551" s="16">
        <f>HLOOKUP($J$2,'Weekly Returns (strats)'!$D$1:$F$751,'Weekly Returns (strats)'!$A550,FALSE)</f>
        <v>-2.9555074091235371E-3</v>
      </c>
      <c r="K551" s="1">
        <f>SUMPRODUCT(B551:J551,'Weekly Analysis'!$C$47:$K$47)</f>
        <v>9.9777171626744456E-3</v>
      </c>
      <c r="L551" s="1">
        <f t="array" ref="L551">SUMPRODUCT(C551:J551,'Weekly Analysis'!$D$48:$K$48)</f>
        <v>-1.5812471054270352E-3</v>
      </c>
      <c r="N551" s="16">
        <f t="shared" si="126"/>
        <v>1.9544623643577643</v>
      </c>
      <c r="O551" s="11">
        <f>(N550-MAX(N$3:$N550))/MAX(N$3:$N550)</f>
        <v>-5.7331980044260177E-2</v>
      </c>
      <c r="P551" s="11">
        <f t="shared" si="128"/>
        <v>-3.767373187906875E-3</v>
      </c>
      <c r="Q551" s="11">
        <f t="shared" si="130"/>
        <v>1.3284699102747766E-2</v>
      </c>
      <c r="S551" s="1">
        <f t="shared" si="127"/>
        <v>1.325859894213486</v>
      </c>
      <c r="T551" s="11">
        <f>(S550-MAX($S$3:$S550))/MAX(S$3:$S550)</f>
        <v>-2.6293367150164462E-2</v>
      </c>
      <c r="U551" s="38">
        <f t="shared" si="129"/>
        <v>-2.7358195888084191E-3</v>
      </c>
      <c r="V551" s="11">
        <f t="shared" si="131"/>
        <v>-4.5292626534676472E-3</v>
      </c>
      <c r="Y551" s="28"/>
      <c r="AJ551" s="28"/>
      <c r="AL551" s="28"/>
    </row>
    <row r="552" spans="1:38" x14ac:dyDescent="0.35">
      <c r="A552" s="2">
        <v>43303</v>
      </c>
      <c r="B552" s="1">
        <v>1.4790534058202189E-3</v>
      </c>
      <c r="C552" s="1">
        <v>2.5304494280340428E-3</v>
      </c>
      <c r="D552" s="1">
        <v>-3.865745440617685E-5</v>
      </c>
      <c r="E552" s="1">
        <v>-4.5255535909738409E-4</v>
      </c>
      <c r="F552" s="1">
        <v>-2.2976946971339559E-3</v>
      </c>
      <c r="G552" s="1">
        <v>-1.6085370159676371E-3</v>
      </c>
      <c r="H552" s="1">
        <v>-3.3412776557339979E-4</v>
      </c>
      <c r="I552" s="1">
        <v>2.2533440346701461E-3</v>
      </c>
      <c r="J552" s="16">
        <f>HLOOKUP($J$2,'Weekly Returns (strats)'!$D$1:$F$751,'Weekly Returns (strats)'!$A551,FALSE)</f>
        <v>7.7033473546705977E-4</v>
      </c>
      <c r="K552" s="1">
        <f>SUMPRODUCT(B552:J552,'Weekly Analysis'!$C$47:$K$47)</f>
        <v>1.5312318672692704E-3</v>
      </c>
      <c r="L552" s="1">
        <f t="array" ref="L552">SUMPRODUCT(C552:J552,'Weekly Analysis'!$D$48:$K$48)</f>
        <v>9.6902856976810114E-5</v>
      </c>
      <c r="N552" s="16">
        <f t="shared" si="126"/>
        <v>1.9574550994134474</v>
      </c>
      <c r="O552" s="11">
        <f>(N551-MAX(N$3:$N551))/MAX(N$3:$N551)</f>
        <v>-4.7926305162843456E-2</v>
      </c>
      <c r="P552" s="11">
        <f t="shared" si="128"/>
        <v>8.233946815901616E-3</v>
      </c>
      <c r="Q552" s="11">
        <f t="shared" si="130"/>
        <v>1.016751484633871E-2</v>
      </c>
      <c r="S552" s="1">
        <f t="shared" si="127"/>
        <v>1.3259883738251863</v>
      </c>
      <c r="T552" s="11">
        <f>(S551-MAX($S$3:$S551))/MAX(S$3:$S551)</f>
        <v>-2.783303794489345E-2</v>
      </c>
      <c r="U552" s="38">
        <f t="shared" si="129"/>
        <v>-2.8218702359420478E-3</v>
      </c>
      <c r="V552" s="11">
        <f t="shared" si="131"/>
        <v>-4.1943725407053156E-3</v>
      </c>
      <c r="Y552" s="28"/>
      <c r="AJ552" s="28"/>
      <c r="AL552" s="28"/>
    </row>
    <row r="553" spans="1:38" x14ac:dyDescent="0.35">
      <c r="A553" s="2">
        <v>43310</v>
      </c>
      <c r="B553" s="1">
        <v>9.539775675567741E-3</v>
      </c>
      <c r="C553" s="1">
        <v>9.4842846926690427E-4</v>
      </c>
      <c r="D553" s="1">
        <v>-2.5227733186028441E-5</v>
      </c>
      <c r="E553" s="1">
        <v>-1.137165299611498E-3</v>
      </c>
      <c r="F553" s="1">
        <v>6.4408878721245071E-5</v>
      </c>
      <c r="G553" s="1">
        <v>7.8591637849734219E-3</v>
      </c>
      <c r="H553" s="1">
        <v>7.6564151764690891E-4</v>
      </c>
      <c r="I553" s="1">
        <v>-2.2703928560841019E-4</v>
      </c>
      <c r="J553" s="16">
        <f>HLOOKUP($J$2,'Weekly Returns (strats)'!$D$1:$F$751,'Weekly Returns (strats)'!$A552,FALSE)</f>
        <v>2.656100168958675E-3</v>
      </c>
      <c r="K553" s="1">
        <f>SUMPRODUCT(B553:J553,'Weekly Analysis'!$C$47:$K$47)</f>
        <v>1.0231754317502371E-2</v>
      </c>
      <c r="L553" s="1">
        <f t="array" ref="L553">SUMPRODUCT(C553:J553,'Weekly Analysis'!$D$48:$K$48)</f>
        <v>1.285103192164313E-3</v>
      </c>
      <c r="N553" s="16">
        <f t="shared" si="126"/>
        <v>1.9774832990781879</v>
      </c>
      <c r="O553" s="11">
        <f>(N552-MAX(N$3:$N552))/MAX(N$3:$N552)</f>
        <v>-4.6468459581319982E-2</v>
      </c>
      <c r="P553" s="11">
        <f t="shared" si="128"/>
        <v>3.1068949059977369E-2</v>
      </c>
      <c r="Q553" s="11">
        <f t="shared" si="130"/>
        <v>2.3250853976470864E-2</v>
      </c>
      <c r="S553" s="1">
        <f t="shared" si="127"/>
        <v>1.327692405717162</v>
      </c>
      <c r="T553" s="11">
        <f>(S552-MAX($S$3:$S552))/MAX(S$3:$S552)</f>
        <v>-2.7738832188811843E-2</v>
      </c>
      <c r="U553" s="38">
        <f t="shared" si="129"/>
        <v>-1.4470083240614162E-3</v>
      </c>
      <c r="V553" s="11">
        <f t="shared" si="131"/>
        <v>-2.1325452790000865E-3</v>
      </c>
      <c r="Y553" s="28"/>
      <c r="AJ553" s="28"/>
      <c r="AL553" s="28"/>
    </row>
    <row r="554" spans="1:38" x14ac:dyDescent="0.35">
      <c r="A554" s="2">
        <v>43317</v>
      </c>
      <c r="B554" s="1">
        <v>-2.0164478886603998E-3</v>
      </c>
      <c r="C554" s="1">
        <v>-1.8786623081077369E-3</v>
      </c>
      <c r="D554" s="1">
        <v>-4.5805065759135788E-4</v>
      </c>
      <c r="E554" s="1">
        <v>-1.9079744900647459E-3</v>
      </c>
      <c r="F554" s="1">
        <v>-8.267970843037747E-5</v>
      </c>
      <c r="G554" s="1">
        <v>5.8484092326871462E-4</v>
      </c>
      <c r="H554" s="1">
        <v>-1.5034815862335901E-4</v>
      </c>
      <c r="I554" s="1">
        <v>1.034011759434295E-3</v>
      </c>
      <c r="J554" s="16">
        <f>HLOOKUP($J$2,'Weekly Returns (strats)'!$D$1:$F$751,'Weekly Returns (strats)'!$A553,FALSE)</f>
        <v>7.427830093591492E-4</v>
      </c>
      <c r="K554" s="1">
        <f>SUMPRODUCT(B554:J554,'Weekly Analysis'!$C$47:$K$47)</f>
        <v>-2.2079265564192698E-3</v>
      </c>
      <c r="L554" s="1">
        <f t="array" ref="L554">SUMPRODUCT(C554:J554,'Weekly Analysis'!$D$48:$K$48)</f>
        <v>-3.556032401236161E-4</v>
      </c>
      <c r="N554" s="16">
        <f t="shared" si="126"/>
        <v>1.9731171611872778</v>
      </c>
      <c r="O554" s="11">
        <f>(N553-MAX(N$3:$N553))/MAX(N$3:$N553)</f>
        <v>-3.6712159125766523E-2</v>
      </c>
      <c r="P554" s="11">
        <f t="shared" si="128"/>
        <v>1.9617672098412697E-2</v>
      </c>
      <c r="Q554" s="11">
        <f t="shared" si="130"/>
        <v>2.5777411822928364E-2</v>
      </c>
      <c r="S554" s="1">
        <f t="shared" si="127"/>
        <v>1.3272202739958014</v>
      </c>
      <c r="T554" s="11">
        <f>(S553-MAX($S$3:$S553))/MAX(S$3:$S553)</f>
        <v>-2.6489376258440177E-2</v>
      </c>
      <c r="U554" s="38">
        <f t="shared" si="129"/>
        <v>-5.5683367256731398E-4</v>
      </c>
      <c r="V554" s="11">
        <f t="shared" si="131"/>
        <v>-1.7975067289965896E-3</v>
      </c>
      <c r="Y554" s="28"/>
      <c r="AJ554" s="28"/>
      <c r="AL554" s="28"/>
    </row>
    <row r="555" spans="1:38" x14ac:dyDescent="0.35">
      <c r="A555" s="2">
        <v>43324</v>
      </c>
      <c r="B555" s="1">
        <v>-6.893546214492341E-3</v>
      </c>
      <c r="C555" s="1">
        <v>-7.4396118259323352E-4</v>
      </c>
      <c r="D555" s="1">
        <v>-5.6942833937922988E-5</v>
      </c>
      <c r="E555" s="1">
        <v>1.1617591145274279E-4</v>
      </c>
      <c r="F555" s="1">
        <v>-2.0765693219796359E-4</v>
      </c>
      <c r="G555" s="1">
        <v>-3.205003312161447E-3</v>
      </c>
      <c r="H555" s="1">
        <v>-1.6069141699200931E-3</v>
      </c>
      <c r="I555" s="1">
        <v>7.4486428598263821E-4</v>
      </c>
      <c r="J555" s="16">
        <f>HLOOKUP($J$2,'Weekly Returns (strats)'!$D$1:$F$751,'Weekly Returns (strats)'!$A554,FALSE)</f>
        <v>-4.3223300504259274E-3</v>
      </c>
      <c r="K555" s="1">
        <f>SUMPRODUCT(B555:J555,'Weekly Analysis'!$C$47:$K$47)</f>
        <v>-7.3496733944640831E-3</v>
      </c>
      <c r="L555" s="1">
        <f t="array" ref="L555">SUMPRODUCT(C555:J555,'Weekly Analysis'!$D$48:$K$48)</f>
        <v>-8.4709333423323629E-4</v>
      </c>
      <c r="N555" s="16">
        <f t="shared" si="126"/>
        <v>1.9586153944835389</v>
      </c>
      <c r="O555" s="11">
        <f>(N554-MAX(N$3:$N554))/MAX(N$3:$N554)</f>
        <v>-3.8839027931108425E-2</v>
      </c>
      <c r="P555" s="11">
        <f t="shared" si="128"/>
        <v>2.124896442884161E-3</v>
      </c>
      <c r="Q555" s="11">
        <f t="shared" si="130"/>
        <v>-3.3506523978418246E-3</v>
      </c>
      <c r="S555" s="1">
        <f t="shared" si="127"/>
        <v>1.3260959945486404</v>
      </c>
      <c r="T555" s="11">
        <f>(S554-MAX($S$3:$S554))/MAX(S$3:$S554)</f>
        <v>-2.6835559790537419E-2</v>
      </c>
      <c r="U555" s="38">
        <f t="shared" si="129"/>
        <v>1.7807336671449292E-4</v>
      </c>
      <c r="V555" s="11">
        <f t="shared" si="131"/>
        <v>-2.3796757195750917E-3</v>
      </c>
      <c r="Y555" s="28"/>
      <c r="AJ555" s="28"/>
      <c r="AL555" s="28"/>
    </row>
    <row r="556" spans="1:38" x14ac:dyDescent="0.35">
      <c r="A556" s="2">
        <v>43331</v>
      </c>
      <c r="B556" s="1">
        <v>-4.3882395180915301E-3</v>
      </c>
      <c r="C556" s="1">
        <v>1.6698745010632621E-3</v>
      </c>
      <c r="D556" s="1">
        <v>-3.5015503543989199E-3</v>
      </c>
      <c r="E556" s="1">
        <v>-1.3939489941391381E-3</v>
      </c>
      <c r="F556" s="1">
        <v>5.1712697470339356E-3</v>
      </c>
      <c r="G556" s="1">
        <v>4.3978382181908421E-4</v>
      </c>
      <c r="H556" s="1">
        <v>1.5555911246274421E-3</v>
      </c>
      <c r="I556" s="1">
        <v>-1.7583224814051719E-3</v>
      </c>
      <c r="J556" s="16">
        <f>HLOOKUP($J$2,'Weekly Returns (strats)'!$D$1:$F$751,'Weekly Returns (strats)'!$A555,FALSE)</f>
        <v>-4.7908490725151456E-3</v>
      </c>
      <c r="K556" s="1">
        <f>SUMPRODUCT(B556:J556,'Weekly Analysis'!$C$47:$K$47)</f>
        <v>-4.5616862953013291E-3</v>
      </c>
      <c r="L556" s="1">
        <f t="array" ref="L556">SUMPRODUCT(C556:J556,'Weekly Analysis'!$D$48:$K$48)</f>
        <v>-3.2211544338962714E-4</v>
      </c>
      <c r="N556" s="16">
        <f t="shared" si="126"/>
        <v>1.9496808054807573</v>
      </c>
      <c r="O556" s="11">
        <f>(N555-MAX(N$3:$N555))/MAX(N$3:$N555)</f>
        <v>-4.590324715532048E-2</v>
      </c>
      <c r="P556" s="11">
        <f t="shared" si="128"/>
        <v>-3.9716333391349723E-3</v>
      </c>
      <c r="Q556" s="11">
        <f t="shared" si="130"/>
        <v>-1.0333619568085872E-3</v>
      </c>
      <c r="S556" s="1">
        <f t="shared" si="127"/>
        <v>1.3256688385493791</v>
      </c>
      <c r="T556" s="11">
        <f>(S555-MAX($S$3:$S555))/MAX(S$3:$S555)</f>
        <v>-2.7659920900951703E-2</v>
      </c>
      <c r="U556" s="38">
        <f t="shared" si="129"/>
        <v>-2.4097894228547467E-4</v>
      </c>
      <c r="V556" s="11">
        <f t="shared" si="131"/>
        <v>-2.0674361990721257E-3</v>
      </c>
      <c r="Y556" s="28"/>
      <c r="AJ556" s="28"/>
      <c r="AL556" s="28"/>
    </row>
    <row r="557" spans="1:38" x14ac:dyDescent="0.35">
      <c r="A557" s="2">
        <v>43338</v>
      </c>
      <c r="B557" s="1">
        <v>1.2982329606924029E-2</v>
      </c>
      <c r="C557" s="1">
        <v>-6.0845292344635649E-4</v>
      </c>
      <c r="D557" s="1">
        <v>-3.6717922697876443E-4</v>
      </c>
      <c r="E557" s="1">
        <v>-1.512219366982759E-3</v>
      </c>
      <c r="F557" s="1">
        <v>3.639899332705887E-3</v>
      </c>
      <c r="G557" s="1">
        <v>-1.9244295092215591E-3</v>
      </c>
      <c r="H557" s="1">
        <v>-1.331213601795667E-3</v>
      </c>
      <c r="I557" s="1">
        <v>1.206723959626288E-3</v>
      </c>
      <c r="J557" s="16">
        <f>HLOOKUP($J$2,'Weekly Returns (strats)'!$D$1:$F$751,'Weekly Returns (strats)'!$A556,FALSE)</f>
        <v>-2.3976823112537021E-4</v>
      </c>
      <c r="K557" s="1">
        <f>SUMPRODUCT(B557:J557,'Weekly Analysis'!$C$47:$K$47)</f>
        <v>1.2973857294842989E-2</v>
      </c>
      <c r="L557" s="1">
        <f t="array" ref="L557">SUMPRODUCT(C557:J557,'Weekly Analysis'!$D$48:$K$48)</f>
        <v>-1.5734293864793883E-5</v>
      </c>
      <c r="N557" s="16">
        <f t="shared" si="126"/>
        <v>1.9749756860215593</v>
      </c>
      <c r="O557" s="11">
        <f>(N556-MAX(N$3:$N556))/MAX(N$3:$N556)</f>
        <v>-5.02555372371635E-2</v>
      </c>
      <c r="P557" s="11">
        <f t="shared" si="128"/>
        <v>-1.2680830517241004E-3</v>
      </c>
      <c r="Q557" s="11">
        <f t="shared" si="130"/>
        <v>1.6147052995455269E-2</v>
      </c>
      <c r="S557" s="1">
        <f t="shared" si="127"/>
        <v>1.3256479800863059</v>
      </c>
      <c r="T557" s="11">
        <f>(S556-MAX($S$3:$S556))/MAX(S$3:$S556)</f>
        <v>-2.7973126656656196E-2</v>
      </c>
      <c r="U557" s="38">
        <f t="shared" si="129"/>
        <v>-1.5398337913605786E-3</v>
      </c>
      <c r="V557" s="11">
        <f t="shared" si="131"/>
        <v>-1.5157457568427679E-3</v>
      </c>
      <c r="Y557" s="28"/>
      <c r="AJ557" s="28"/>
      <c r="AL557" s="28"/>
    </row>
    <row r="558" spans="1:38" x14ac:dyDescent="0.35">
      <c r="A558" s="2">
        <v>43345</v>
      </c>
      <c r="B558" s="1">
        <v>6.6453067521063947E-3</v>
      </c>
      <c r="C558" s="1">
        <v>4.4893391392482052E-3</v>
      </c>
      <c r="D558" s="1">
        <v>4.099515110012053E-5</v>
      </c>
      <c r="E558" s="1">
        <v>-1.270917178563868E-3</v>
      </c>
      <c r="F558" s="1">
        <v>5.2161146960146855E-4</v>
      </c>
      <c r="G558" s="1">
        <v>1.487701989801415E-3</v>
      </c>
      <c r="H558" s="1">
        <v>2.9632453120380649E-3</v>
      </c>
      <c r="I558" s="1">
        <v>1.082357674808909E-3</v>
      </c>
      <c r="J558" s="16">
        <f>HLOOKUP($J$2,'Weekly Returns (strats)'!$D$1:$F$751,'Weekly Returns (strats)'!$A557,FALSE)</f>
        <v>1.190522341658395E-3</v>
      </c>
      <c r="K558" s="1">
        <f>SUMPRODUCT(B558:J558,'Weekly Analysis'!$C$47:$K$47)</f>
        <v>7.2374151776917793E-3</v>
      </c>
      <c r="L558" s="1">
        <f t="array" ref="L558">SUMPRODUCT(C558:J558,'Weekly Analysis'!$D$48:$K$48)</f>
        <v>1.0996299332299991E-3</v>
      </c>
      <c r="N558" s="16">
        <f t="shared" si="126"/>
        <v>1.9892694050271438</v>
      </c>
      <c r="O558" s="11">
        <f>(N557-MAX(N$3:$N557))/MAX(N$3:$N557)</f>
        <v>-3.7933688110711093E-2</v>
      </c>
      <c r="P558" s="11">
        <f t="shared" si="128"/>
        <v>8.186155468916434E-3</v>
      </c>
      <c r="Q558" s="11">
        <f t="shared" si="130"/>
        <v>2.4137822405607245E-2</v>
      </c>
      <c r="S558" s="1">
        <f t="shared" si="127"/>
        <v>1.3271057022861348</v>
      </c>
      <c r="T558" s="11">
        <f>(S557-MAX($S$3:$S557))/MAX(S$3:$S557)</f>
        <v>-2.7988420813125907E-2</v>
      </c>
      <c r="U558" s="38">
        <f t="shared" si="129"/>
        <v>-8.6324562630246682E-5</v>
      </c>
      <c r="V558" s="11">
        <f t="shared" si="131"/>
        <v>-6.82840131373319E-4</v>
      </c>
      <c r="Y558" s="28"/>
      <c r="AJ558" s="28"/>
      <c r="AL558" s="28"/>
    </row>
    <row r="559" spans="1:38" x14ac:dyDescent="0.35">
      <c r="A559" s="2">
        <v>43352</v>
      </c>
      <c r="B559" s="1">
        <v>-1.8546897717002579E-2</v>
      </c>
      <c r="C559" s="1">
        <v>7.298920577234469E-4</v>
      </c>
      <c r="D559" s="1">
        <v>5.22049055520446E-4</v>
      </c>
      <c r="E559" s="1">
        <v>1.2725344644750609E-3</v>
      </c>
      <c r="F559" s="1">
        <v>1.302958298428159E-3</v>
      </c>
      <c r="G559" s="1">
        <v>5.4728653381936887E-3</v>
      </c>
      <c r="H559" s="1">
        <v>-1.1489992792438339E-3</v>
      </c>
      <c r="I559" s="1">
        <v>4.9695531232105683E-3</v>
      </c>
      <c r="J559" s="16">
        <f>HLOOKUP($J$2,'Weekly Returns (strats)'!$D$1:$F$751,'Weekly Returns (strats)'!$A558,FALSE)</f>
        <v>-8.8862605213416712E-3</v>
      </c>
      <c r="K559" s="1">
        <f>SUMPRODUCT(B559:J559,'Weekly Analysis'!$C$47:$K$47)</f>
        <v>-1.7803052753852609E-2</v>
      </c>
      <c r="L559" s="1">
        <f t="array" ref="L559">SUMPRODUCT(C559:J559,'Weekly Analysis'!$D$48:$K$48)</f>
        <v>1.3814263601356694E-3</v>
      </c>
      <c r="N559" s="16">
        <f t="shared" si="126"/>
        <v>1.9538543368678205</v>
      </c>
      <c r="O559" s="11">
        <f>(N558-MAX(N$3:$N558))/MAX(N$3:$N558)</f>
        <v>-3.0970814783097673E-2</v>
      </c>
      <c r="P559" s="11">
        <f t="shared" si="128"/>
        <v>-2.4308282417916383E-3</v>
      </c>
      <c r="Q559" s="11">
        <f t="shared" si="130"/>
        <v>-7.254653608607331E-3</v>
      </c>
      <c r="S559" s="1">
        <f t="shared" si="127"/>
        <v>1.3289390010859592</v>
      </c>
      <c r="T559" s="11">
        <f>(S558-MAX($S$3:$S558))/MAX(S$3:$S558)</f>
        <v>-2.6919567785205798E-2</v>
      </c>
      <c r="U559" s="38">
        <f t="shared" si="129"/>
        <v>2.1438919572986936E-3</v>
      </c>
      <c r="V559" s="11">
        <f t="shared" si="131"/>
        <v>-7.0552744057539307E-5</v>
      </c>
      <c r="Y559" s="28"/>
      <c r="AJ559" s="28"/>
      <c r="AL559" s="28"/>
    </row>
    <row r="560" spans="1:38" x14ac:dyDescent="0.35">
      <c r="A560" s="2">
        <v>43359</v>
      </c>
      <c r="B560" s="1">
        <v>1.2971934179444981E-2</v>
      </c>
      <c r="C560" s="1">
        <v>-7.6296859902252878E-3</v>
      </c>
      <c r="D560" s="1">
        <v>-1.3135959359702461E-3</v>
      </c>
      <c r="E560" s="1">
        <v>-3.0184282990891602E-3</v>
      </c>
      <c r="F560" s="1">
        <v>-2.1244268412537229E-3</v>
      </c>
      <c r="G560" s="1">
        <v>7.1926362955987422E-4</v>
      </c>
      <c r="H560" s="1">
        <v>-6.2729655153292985E-4</v>
      </c>
      <c r="I560" s="1">
        <v>1.397916125081444E-3</v>
      </c>
      <c r="J560" s="16">
        <f>HLOOKUP($J$2,'Weekly Returns (strats)'!$D$1:$F$751,'Weekly Returns (strats)'!$A559,FALSE)</f>
        <v>4.7061442033236029E-4</v>
      </c>
      <c r="K560" s="1">
        <f>SUMPRODUCT(B560:J560,'Weekly Analysis'!$C$47:$K$47)</f>
        <v>1.2032020854552154E-2</v>
      </c>
      <c r="L560" s="1">
        <f t="array" ref="L560">SUMPRODUCT(C560:J560,'Weekly Analysis'!$D$48:$K$48)</f>
        <v>-1.7455533176581016E-3</v>
      </c>
      <c r="N560" s="16">
        <f t="shared" si="126"/>
        <v>1.9773631529957711</v>
      </c>
      <c r="O560" s="11">
        <f>(N559-MAX(N$3:$N559))/MAX(N$3:$N559)</f>
        <v>-4.8222492487537016E-2</v>
      </c>
      <c r="P560" s="11">
        <f t="shared" si="128"/>
        <v>1.4198399777643589E-2</v>
      </c>
      <c r="Q560" s="11">
        <f t="shared" si="130"/>
        <v>7.9056644908754858E-3</v>
      </c>
      <c r="S560" s="1">
        <f t="shared" si="127"/>
        <v>1.3266192672036483</v>
      </c>
      <c r="T560" s="11">
        <f>(S559-MAX($S$3:$S559))/MAX(S$3:$S559)</f>
        <v>-2.557532882561208E-2</v>
      </c>
      <c r="U560" s="38">
        <f t="shared" si="129"/>
        <v>7.1694274364109134E-4</v>
      </c>
      <c r="V560" s="11">
        <f t="shared" si="131"/>
        <v>-2.1646465063691611E-3</v>
      </c>
      <c r="Y560" s="28"/>
      <c r="AJ560" s="28"/>
      <c r="AL560" s="28"/>
    </row>
    <row r="561" spans="1:38" x14ac:dyDescent="0.35">
      <c r="A561" s="2">
        <v>43366</v>
      </c>
      <c r="B561" s="1">
        <v>1.6323465475672979E-2</v>
      </c>
      <c r="C561" s="1">
        <v>1.962656606826485E-3</v>
      </c>
      <c r="D561" s="1">
        <v>-9.7690821046214626E-5</v>
      </c>
      <c r="E561" s="1">
        <v>-1.0835502204280529E-3</v>
      </c>
      <c r="F561" s="1">
        <v>-4.7637859781480048E-3</v>
      </c>
      <c r="G561" s="1">
        <v>-1.0004176500868489E-3</v>
      </c>
      <c r="H561" s="1">
        <v>-1.840336899309847E-3</v>
      </c>
      <c r="I561" s="1">
        <v>1.032273642897152E-3</v>
      </c>
      <c r="J561" s="16">
        <f>HLOOKUP($J$2,'Weekly Returns (strats)'!$D$1:$F$751,'Weekly Returns (strats)'!$A560,FALSE)</f>
        <v>5.8599979950020309E-3</v>
      </c>
      <c r="K561" s="1">
        <f>SUMPRODUCT(B561:J561,'Weekly Analysis'!$C$47:$K$47)</f>
        <v>1.6207694525475016E-2</v>
      </c>
      <c r="L561" s="1">
        <f t="array" ref="L561">SUMPRODUCT(C561:J561,'Weekly Analysis'!$D$48:$K$48)</f>
        <v>-2.1500319322478346E-4</v>
      </c>
      <c r="N561" s="16">
        <f t="shared" si="126"/>
        <v>2.0094116509454567</v>
      </c>
      <c r="O561" s="11">
        <f>(N560-MAX(N$3:$N560))/MAX(N$3:$N560)</f>
        <v>-3.6770685668253464E-2</v>
      </c>
      <c r="P561" s="11">
        <f t="shared" si="128"/>
        <v>1.7436146261256669E-2</v>
      </c>
      <c r="Q561" s="11">
        <f t="shared" si="130"/>
        <v>3.4995408179566256E-2</v>
      </c>
      <c r="S561" s="1">
        <f t="shared" si="127"/>
        <v>1.3263340398250061</v>
      </c>
      <c r="T561" s="11">
        <f>(S560-MAX($S$3:$S560))/MAX(S$3:$S560)</f>
        <v>-2.7276239043188467E-2</v>
      </c>
      <c r="U561" s="38">
        <f t="shared" si="129"/>
        <v>5.17527842237131E-4</v>
      </c>
      <c r="V561" s="11">
        <f t="shared" si="131"/>
        <v>-2.5619203132823953E-3</v>
      </c>
      <c r="Y561" s="28"/>
      <c r="AJ561" s="28"/>
      <c r="AL561" s="28"/>
    </row>
    <row r="562" spans="1:38" x14ac:dyDescent="0.35">
      <c r="A562" s="2">
        <v>43373</v>
      </c>
      <c r="B562" s="1">
        <v>-6.027844753830558E-3</v>
      </c>
      <c r="C562" s="1">
        <v>-2.7651056807899139E-3</v>
      </c>
      <c r="D562" s="1">
        <v>-5.9354881721818148E-6</v>
      </c>
      <c r="E562" s="1">
        <v>7.4441951229742287E-5</v>
      </c>
      <c r="F562" s="1">
        <v>-1.414680040162242E-3</v>
      </c>
      <c r="G562" s="1">
        <v>-6.3196375444796171E-4</v>
      </c>
      <c r="H562" s="1">
        <v>2.8356522667416511E-4</v>
      </c>
      <c r="I562" s="1">
        <v>4.0423549805335126E-3</v>
      </c>
      <c r="J562" s="16">
        <f>HLOOKUP($J$2,'Weekly Returns (strats)'!$D$1:$F$751,'Weekly Returns (strats)'!$A561,FALSE)</f>
        <v>-7.8789647041932476E-4</v>
      </c>
      <c r="K562" s="1">
        <f>SUMPRODUCT(B562:J562,'Weekly Analysis'!$C$47:$K$47)</f>
        <v>-6.1067238947838812E-3</v>
      </c>
      <c r="L562" s="1">
        <f t="array" ref="L562">SUMPRODUCT(C562:J562,'Weekly Analysis'!$D$48:$K$48)</f>
        <v>-1.4648983319902995E-4</v>
      </c>
      <c r="N562" s="16">
        <f t="shared" si="126"/>
        <v>1.997140728802171</v>
      </c>
      <c r="O562" s="11">
        <f>(N561-MAX(N$3:$N561))/MAX(N$3:$N561)</f>
        <v>-2.1158959183581769E-2</v>
      </c>
      <c r="P562" s="11">
        <f t="shared" si="128"/>
        <v>3.9568917890835387E-3</v>
      </c>
      <c r="Q562" s="11">
        <f t="shared" si="130"/>
        <v>4.1318423943621507E-2</v>
      </c>
      <c r="S562" s="1">
        <f t="shared" si="127"/>
        <v>1.3261397453727459</v>
      </c>
      <c r="T562" s="11">
        <f>(S561-MAX($S$3:$S561))/MAX(S$3:$S561)</f>
        <v>-2.7485377757919746E-2</v>
      </c>
      <c r="U562" s="38">
        <f t="shared" si="129"/>
        <v>-7.278673520314527E-4</v>
      </c>
      <c r="V562" s="11">
        <f t="shared" si="131"/>
        <v>-2.6147589455887132E-3</v>
      </c>
      <c r="Y562" s="28"/>
      <c r="AJ562" s="28"/>
      <c r="AL562" s="28"/>
    </row>
    <row r="563" spans="1:38" x14ac:dyDescent="0.35">
      <c r="A563" s="2">
        <v>43380</v>
      </c>
      <c r="B563" s="1">
        <v>-1.8036699401385081E-2</v>
      </c>
      <c r="C563" s="1">
        <v>1.179252222278437E-3</v>
      </c>
      <c r="D563" s="1">
        <v>3.7565412752427202E-4</v>
      </c>
      <c r="E563" s="1">
        <v>2.1054870267971371E-3</v>
      </c>
      <c r="F563" s="1">
        <v>-5.3101670439451563E-4</v>
      </c>
      <c r="G563" s="1">
        <v>4.8935197346018366E-3</v>
      </c>
      <c r="H563" s="1">
        <v>-9.916410881815052E-4</v>
      </c>
      <c r="I563" s="1">
        <v>-2.030005361295939E-3</v>
      </c>
      <c r="J563" s="16">
        <f>HLOOKUP($J$2,'Weekly Returns (strats)'!$D$1:$F$751,'Weekly Returns (strats)'!$A562,FALSE)</f>
        <v>-2.6004447574599081E-3</v>
      </c>
      <c r="K563" s="1">
        <f>SUMPRODUCT(B563:J563,'Weekly Analysis'!$C$47:$K$47)</f>
        <v>-1.7687570791645311E-2</v>
      </c>
      <c r="L563" s="1">
        <f t="array" ref="L563">SUMPRODUCT(C563:J563,'Weekly Analysis'!$D$48:$K$48)</f>
        <v>6.4838170380242363E-4</v>
      </c>
      <c r="N563" s="16">
        <f t="shared" si="126"/>
        <v>1.9618161607806046</v>
      </c>
      <c r="O563" s="11">
        <f>(N562-MAX(N$3:$N562))/MAX(N$3:$N562)</f>
        <v>-2.7136471156730506E-2</v>
      </c>
      <c r="P563" s="11">
        <f t="shared" si="128"/>
        <v>4.0749321802298066E-3</v>
      </c>
      <c r="Q563" s="11">
        <f t="shared" si="130"/>
        <v>1.3777826419861361E-2</v>
      </c>
      <c r="S563" s="1">
        <f t="shared" si="127"/>
        <v>1.3269995901203306</v>
      </c>
      <c r="T563" s="11">
        <f>(S562-MAX($S$3:$S562))/MAX(S$3:$S562)</f>
        <v>-2.7627841262715603E-2</v>
      </c>
      <c r="U563" s="38">
        <f t="shared" si="129"/>
        <v>-1.4593679349043098E-3</v>
      </c>
      <c r="V563" s="11">
        <f t="shared" si="131"/>
        <v>-7.2301632934212989E-4</v>
      </c>
      <c r="Y563" s="28"/>
      <c r="AJ563" s="28"/>
      <c r="AL563" s="28"/>
    </row>
    <row r="564" spans="1:38" x14ac:dyDescent="0.35">
      <c r="A564" s="2">
        <v>43387</v>
      </c>
      <c r="B564" s="1">
        <v>-3.8409435014742137E-2</v>
      </c>
      <c r="C564" s="1">
        <v>-2.588477864517547E-3</v>
      </c>
      <c r="D564" s="1">
        <v>1.7144861718358159E-2</v>
      </c>
      <c r="E564" s="1">
        <v>1.71480719030539E-2</v>
      </c>
      <c r="F564" s="1">
        <v>-3.3235027619325278E-3</v>
      </c>
      <c r="G564" s="1">
        <v>9.6619292878441509E-3</v>
      </c>
      <c r="H564" s="1">
        <v>-6.2612185033390499E-3</v>
      </c>
      <c r="I564" s="1">
        <v>1.025702851612742E-3</v>
      </c>
      <c r="J564" s="16">
        <f>HLOOKUP($J$2,'Weekly Returns (strats)'!$D$1:$F$751,'Weekly Returns (strats)'!$A563,FALSE)</f>
        <v>-4.1880857652061287E-3</v>
      </c>
      <c r="K564" s="1">
        <f>SUMPRODUCT(B564:J564,'Weekly Analysis'!$C$47:$K$47)</f>
        <v>-3.5355938625852089E-2</v>
      </c>
      <c r="L564" s="1">
        <f t="array" ref="L564">SUMPRODUCT(C564:J564,'Weekly Analysis'!$D$48:$K$48)</f>
        <v>5.6707790079386549E-3</v>
      </c>
      <c r="N564" s="16">
        <f t="shared" si="126"/>
        <v>1.8924543090048409</v>
      </c>
      <c r="O564" s="11">
        <f>(N563-MAX(N$3:$N563))/MAX(N$3:$N563)</f>
        <v>-4.4344063693755632E-2</v>
      </c>
      <c r="P564" s="11">
        <f t="shared" si="128"/>
        <v>-4.2940440081676745E-2</v>
      </c>
      <c r="Q564" s="11">
        <f t="shared" si="130"/>
        <v>-3.1726400305129077E-2</v>
      </c>
      <c r="S564" s="1">
        <f t="shared" si="127"/>
        <v>1.3345247115395282</v>
      </c>
      <c r="T564" s="11">
        <f>(S563-MAX($S$3:$S563))/MAX(S$3:$S563)</f>
        <v>-2.6997372945703615E-2</v>
      </c>
      <c r="U564" s="38">
        <f t="shared" si="129"/>
        <v>5.9590905479185441E-3</v>
      </c>
      <c r="V564" s="11">
        <f t="shared" si="131"/>
        <v>6.5352435531524922E-3</v>
      </c>
      <c r="Y564" s="28"/>
      <c r="AJ564" s="28"/>
      <c r="AL564" s="28"/>
    </row>
    <row r="565" spans="1:38" x14ac:dyDescent="0.35">
      <c r="A565" s="2">
        <v>43394</v>
      </c>
      <c r="B565" s="1">
        <v>-1.3259302229220451E-3</v>
      </c>
      <c r="C565" s="1">
        <v>1.503846239971907E-3</v>
      </c>
      <c r="D565" s="1">
        <v>-1.0868426459968271E-2</v>
      </c>
      <c r="E565" s="1">
        <v>7.9287249358395151E-4</v>
      </c>
      <c r="F565" s="1">
        <v>3.3904950735540122E-3</v>
      </c>
      <c r="G565" s="1">
        <v>-8.8215552785508855E-4</v>
      </c>
      <c r="H565" s="1">
        <v>5.5599073012846389E-4</v>
      </c>
      <c r="I565" s="1">
        <v>2.7520601858843641E-3</v>
      </c>
      <c r="J565" s="16">
        <f>HLOOKUP($J$2,'Weekly Returns (strats)'!$D$1:$F$751,'Weekly Returns (strats)'!$A564,FALSE)</f>
        <v>-1.491229590935506E-3</v>
      </c>
      <c r="K565" s="1">
        <f>SUMPRODUCT(B565:J565,'Weekly Analysis'!$C$47:$K$47)</f>
        <v>-1.8363172785187244E-3</v>
      </c>
      <c r="L565" s="1">
        <f t="array" ref="L565">SUMPRODUCT(C565:J565,'Weekly Analysis'!$D$48:$K$48)</f>
        <v>-9.4786167467954697E-4</v>
      </c>
      <c r="N565" s="16">
        <f t="shared" si="126"/>
        <v>1.888979162458408</v>
      </c>
      <c r="O565" s="11">
        <f>(N564-MAX(N$3:$N564))/MAX(N$3:$N564)</f>
        <v>-7.8132176325230368E-2</v>
      </c>
      <c r="P565" s="11">
        <f t="shared" si="128"/>
        <v>-5.9934204338062624E-2</v>
      </c>
      <c r="Q565" s="11">
        <f t="shared" si="130"/>
        <v>-3.498212397084266E-2</v>
      </c>
      <c r="S565" s="1">
        <f t="shared" si="127"/>
        <v>1.3332597667115471</v>
      </c>
      <c r="T565" s="11">
        <f>(S564-MAX($S$3:$S564))/MAX(S$3:$S564)</f>
        <v>-2.1479690073534931E-2</v>
      </c>
      <c r="U565" s="38">
        <f t="shared" si="129"/>
        <v>5.2217063564581334E-3</v>
      </c>
      <c r="V565" s="11">
        <f t="shared" si="131"/>
        <v>5.483753123252777E-3</v>
      </c>
      <c r="Y565" s="28"/>
      <c r="AJ565" s="28"/>
      <c r="AL565" s="28"/>
    </row>
    <row r="566" spans="1:38" x14ac:dyDescent="0.35">
      <c r="A566" s="2">
        <v>43401</v>
      </c>
      <c r="B566" s="1">
        <v>-3.8254086797776088E-2</v>
      </c>
      <c r="C566" s="1">
        <v>-3.799865139502812E-3</v>
      </c>
      <c r="D566" s="1">
        <v>2.294282825653415E-2</v>
      </c>
      <c r="E566" s="1">
        <v>2.8145522777025529E-3</v>
      </c>
      <c r="F566" s="1">
        <v>7.9396655503279913E-4</v>
      </c>
      <c r="G566" s="1">
        <v>6.074972648227428E-3</v>
      </c>
      <c r="H566" s="1">
        <v>-1.043987836556814E-2</v>
      </c>
      <c r="I566" s="1">
        <v>-1.111253837596804E-3</v>
      </c>
      <c r="J566" s="16">
        <f>HLOOKUP($J$2,'Weekly Returns (strats)'!$D$1:$F$751,'Weekly Returns (strats)'!$A565,FALSE)</f>
        <v>-1.1747022752983669E-3</v>
      </c>
      <c r="K566" s="1">
        <f>SUMPRODUCT(B566:J566,'Weekly Analysis'!$C$47:$K$47)</f>
        <v>-3.5926887790430725E-2</v>
      </c>
      <c r="L566" s="1">
        <f t="array" ref="L566">SUMPRODUCT(C566:J566,'Weekly Analysis'!$D$48:$K$48)</f>
        <v>4.3219410136413772E-3</v>
      </c>
      <c r="N566" s="16">
        <f t="shared" si="126"/>
        <v>1.8211140200503029</v>
      </c>
      <c r="O566" s="11">
        <f>(N565-MAX(N$3:$N565))/MAX(N$3:$N565)</f>
        <v>-7.9825018138354839E-2</v>
      </c>
      <c r="P566" s="11">
        <f t="shared" si="128"/>
        <v>-8.8139361544864236E-2</v>
      </c>
      <c r="Q566" s="11">
        <f t="shared" si="130"/>
        <v>-7.9074892364844329E-2</v>
      </c>
      <c r="S566" s="1">
        <f t="shared" si="127"/>
        <v>1.3390220367791359</v>
      </c>
      <c r="T566" s="11">
        <f>(S565-MAX($S$3:$S565))/MAX(S$3:$S565)</f>
        <v>-2.2407191973209797E-2</v>
      </c>
      <c r="U566" s="38">
        <f t="shared" si="129"/>
        <v>9.7141281311714511E-3</v>
      </c>
      <c r="V566" s="11">
        <f t="shared" si="131"/>
        <v>8.5333251988093384E-3</v>
      </c>
      <c r="Y566" s="28"/>
      <c r="AJ566" s="28"/>
      <c r="AL566" s="28"/>
    </row>
    <row r="567" spans="1:38" x14ac:dyDescent="0.35">
      <c r="A567" s="2">
        <v>43408</v>
      </c>
      <c r="B567" s="1">
        <v>3.1492666091458073E-2</v>
      </c>
      <c r="C567" s="1">
        <v>-2.5456624510654668E-3</v>
      </c>
      <c r="D567" s="1">
        <v>-1.422848964146162E-2</v>
      </c>
      <c r="E567" s="1">
        <v>2.7027027027015649E-4</v>
      </c>
      <c r="F567" s="1">
        <v>7.0282946132292582E-3</v>
      </c>
      <c r="G567" s="1">
        <v>4.760042353883831E-3</v>
      </c>
      <c r="H567" s="1">
        <v>-3.3800099302282449E-3</v>
      </c>
      <c r="I567" s="1">
        <v>1.468987840373748E-3</v>
      </c>
      <c r="J567" s="16">
        <f>HLOOKUP($J$2,'Weekly Returns (strats)'!$D$1:$F$751,'Weekly Returns (strats)'!$A566,FALSE)</f>
        <v>1.754630598326701E-3</v>
      </c>
      <c r="K567" s="1">
        <f>SUMPRODUCT(B567:J567,'Weekly Analysis'!$C$47:$K$47)</f>
        <v>3.0971791736955825E-2</v>
      </c>
      <c r="L567" s="1">
        <f t="array" ref="L567">SUMPRODUCT(C567:J567,'Weekly Analysis'!$D$48:$K$48)</f>
        <v>-9.6733808693274408E-4</v>
      </c>
      <c r="N567" s="16">
        <f t="shared" si="126"/>
        <v>1.8775171842085514</v>
      </c>
      <c r="O567" s="11">
        <f>(N566-MAX(N$3:$N566))/MAX(N$3:$N566)</f>
        <v>-0.11288404145925984</v>
      </c>
      <c r="P567" s="11">
        <f t="shared" si="128"/>
        <v>-4.2969865503865945E-2</v>
      </c>
      <c r="Q567" s="11">
        <f t="shared" si="130"/>
        <v>-4.8451241953215374E-2</v>
      </c>
      <c r="S567" s="1">
        <f t="shared" si="127"/>
        <v>1.3377267497637173</v>
      </c>
      <c r="T567" s="11">
        <f>(S566-MAX($S$3:$S566))/MAX(S$3:$S566)</f>
        <v>-1.8182093521557814E-2</v>
      </c>
      <c r="U567" s="38">
        <f t="shared" si="129"/>
        <v>8.0837701256666339E-3</v>
      </c>
      <c r="V567" s="11">
        <f t="shared" si="131"/>
        <v>7.9161507503833217E-3</v>
      </c>
      <c r="Y567" s="28"/>
      <c r="AJ567" s="28"/>
      <c r="AL567" s="28"/>
    </row>
    <row r="568" spans="1:38" x14ac:dyDescent="0.35">
      <c r="A568" s="2">
        <v>43415</v>
      </c>
      <c r="B568" s="1">
        <v>9.6612296110414331E-3</v>
      </c>
      <c r="C568" s="1">
        <v>-4.0609533825289867E-3</v>
      </c>
      <c r="D568" s="1">
        <v>-5.5371702216844843E-3</v>
      </c>
      <c r="E568" s="1">
        <v>-1.2678486064058301E-3</v>
      </c>
      <c r="F568" s="1">
        <v>2.535501752337301E-4</v>
      </c>
      <c r="G568" s="1">
        <v>1.7848666097028949E-3</v>
      </c>
      <c r="H568" s="1">
        <v>-4.2908348516563777E-3</v>
      </c>
      <c r="I568" s="1">
        <v>3.2296191603335971E-3</v>
      </c>
      <c r="J568" s="16">
        <f>HLOOKUP($J$2,'Weekly Returns (strats)'!$D$1:$F$751,'Weekly Returns (strats)'!$A567,FALSE)</f>
        <v>-4.3996625383162513E-3</v>
      </c>
      <c r="K568" s="1">
        <f>SUMPRODUCT(B568:J568,'Weekly Analysis'!$C$47:$K$47)</f>
        <v>8.8724012415920175E-3</v>
      </c>
      <c r="L568" s="1">
        <f t="array" ref="L568">SUMPRODUCT(C568:J568,'Weekly Analysis'!$D$48:$K$48)</f>
        <v>-1.4649669718346315E-3</v>
      </c>
      <c r="N568" s="16">
        <f t="shared" si="126"/>
        <v>1.8941752700048335</v>
      </c>
      <c r="O568" s="11">
        <f>(N567-MAX(N$3:$N567))/MAX(N$3:$N567)</f>
        <v>-8.5408470744806023E-2</v>
      </c>
      <c r="P568" s="11">
        <f t="shared" si="128"/>
        <v>9.0938047582111992E-4</v>
      </c>
      <c r="Q568" s="11">
        <f t="shared" si="130"/>
        <v>-3.2900856727768879E-2</v>
      </c>
      <c r="S568" s="1">
        <f t="shared" si="127"/>
        <v>1.3357670242579738</v>
      </c>
      <c r="T568" s="11">
        <f>(S567-MAX($S$3:$S567))/MAX(S$3:$S567)</f>
        <v>-1.9131843376926892E-2</v>
      </c>
      <c r="U568" s="38">
        <f t="shared" si="129"/>
        <v>9.3090274590146294E-4</v>
      </c>
      <c r="V568" s="11">
        <f t="shared" si="131"/>
        <v>7.2928579447411046E-3</v>
      </c>
      <c r="Y568" s="28"/>
      <c r="AJ568" s="28"/>
      <c r="AL568" s="28"/>
    </row>
    <row r="569" spans="1:38" x14ac:dyDescent="0.35">
      <c r="A569" s="2">
        <v>43422</v>
      </c>
      <c r="B569" s="1">
        <v>-1.1888488463609679E-2</v>
      </c>
      <c r="C569" s="1">
        <v>1.362738033233724E-3</v>
      </c>
      <c r="D569" s="1">
        <v>-3.2141182359285431E-4</v>
      </c>
      <c r="E569" s="1">
        <v>2.2891867143928209E-3</v>
      </c>
      <c r="F569" s="1">
        <v>-2.7711434758185248E-4</v>
      </c>
      <c r="G569" s="1">
        <v>3.4306942891260128E-3</v>
      </c>
      <c r="H569" s="1">
        <v>-7.29941149955049E-3</v>
      </c>
      <c r="I569" s="1">
        <v>1.3437968513669849E-3</v>
      </c>
      <c r="J569" s="16">
        <f>HLOOKUP($J$2,'Weekly Returns (strats)'!$D$1:$F$751,'Weekly Returns (strats)'!$A568,FALSE)</f>
        <v>-1.801353984735909E-3</v>
      </c>
      <c r="K569" s="1">
        <f>SUMPRODUCT(B569:J569,'Weekly Analysis'!$C$47:$K$47)</f>
        <v>-1.1502180241010369E-2</v>
      </c>
      <c r="L569" s="1">
        <f t="array" ref="L569">SUMPRODUCT(C569:J569,'Weekly Analysis'!$D$48:$K$48)</f>
        <v>7.1742955625586353E-4</v>
      </c>
      <c r="N569" s="16">
        <f t="shared" si="126"/>
        <v>1.8723881246411735</v>
      </c>
      <c r="O569" s="11">
        <f>(N568-MAX(N$3:$N568))/MAX(N$3:$N568)</f>
        <v>-7.7293847725092776E-2</v>
      </c>
      <c r="P569" s="11">
        <f t="shared" si="128"/>
        <v>-8.7830708495704179E-3</v>
      </c>
      <c r="Q569" s="11">
        <f t="shared" si="130"/>
        <v>-3.964376149280735E-2</v>
      </c>
      <c r="S569" s="1">
        <f t="shared" si="127"/>
        <v>1.3367253430014483</v>
      </c>
      <c r="T569" s="11">
        <f>(S568-MAX($S$3:$S568))/MAX(S$3:$S568)</f>
        <v>-2.0568782830104004E-2</v>
      </c>
      <c r="U569" s="38">
        <f t="shared" si="129"/>
        <v>2.5993256351302119E-3</v>
      </c>
      <c r="V569" s="11">
        <f t="shared" si="131"/>
        <v>8.3403216026167737E-3</v>
      </c>
      <c r="Y569" s="28"/>
      <c r="AJ569" s="28"/>
      <c r="AL569" s="28"/>
    </row>
    <row r="570" spans="1:38" x14ac:dyDescent="0.35">
      <c r="A570" s="2">
        <v>43429</v>
      </c>
      <c r="B570" s="1">
        <v>-2.649450825857291E-2</v>
      </c>
      <c r="C570" s="1">
        <v>-8.3374896093099116E-3</v>
      </c>
      <c r="D570" s="1">
        <v>8.6670964683577289E-4</v>
      </c>
      <c r="E570" s="1">
        <v>5.782567169137387E-3</v>
      </c>
      <c r="F570" s="1">
        <v>2.09937235594756E-3</v>
      </c>
      <c r="G570" s="1">
        <v>9.4446543256632154E-5</v>
      </c>
      <c r="H570" s="1">
        <v>1.431121877852215E-3</v>
      </c>
      <c r="I570" s="1">
        <v>2.1100200655552741E-3</v>
      </c>
      <c r="J570" s="16">
        <f>HLOOKUP($J$2,'Weekly Returns (strats)'!$D$1:$F$751,'Weekly Returns (strats)'!$A569,FALSE)</f>
        <v>-1.454632885779739E-3</v>
      </c>
      <c r="K570" s="1">
        <f>SUMPRODUCT(B570:J570,'Weekly Analysis'!$C$47:$K$47)</f>
        <v>-2.6305064596287914E-2</v>
      </c>
      <c r="L570" s="1">
        <f t="array" ref="L570">SUMPRODUCT(C570:J570,'Weekly Analysis'!$D$48:$K$48)</f>
        <v>3.5182394424354893E-4</v>
      </c>
      <c r="N570" s="16">
        <f t="shared" si="126"/>
        <v>1.823134834073165</v>
      </c>
      <c r="O570" s="11">
        <f>(N569-MAX(N$3:$N569))/MAX(N$3:$N569)</f>
        <v>-8.7906980198047879E-2</v>
      </c>
      <c r="P570" s="11">
        <f t="shared" si="128"/>
        <v>1.1096581546312656E-3</v>
      </c>
      <c r="Q570" s="11">
        <f t="shared" si="130"/>
        <v>-7.688239051401502E-2</v>
      </c>
      <c r="S570" s="1">
        <f t="shared" si="127"/>
        <v>1.3371956349839933</v>
      </c>
      <c r="T570" s="11">
        <f>(S569-MAX($S$3:$S569))/MAX(S$3:$S569)</f>
        <v>-1.9866109926586734E-2</v>
      </c>
      <c r="U570" s="38">
        <f t="shared" si="129"/>
        <v>-1.3639818800411652E-3</v>
      </c>
      <c r="V570" s="11">
        <f t="shared" si="131"/>
        <v>8.7109512262339983E-3</v>
      </c>
      <c r="Y570" s="28"/>
      <c r="AJ570" s="28"/>
      <c r="AL570" s="28"/>
    </row>
    <row r="571" spans="1:38" x14ac:dyDescent="0.35">
      <c r="A571" s="2">
        <v>43436</v>
      </c>
      <c r="B571" s="1">
        <v>3.3072086814228019E-2</v>
      </c>
      <c r="C571" s="1">
        <v>9.4386279621447855E-3</v>
      </c>
      <c r="D571" s="1">
        <v>-5.6902685884731019E-3</v>
      </c>
      <c r="E571" s="1">
        <v>-7.0911737079508708E-3</v>
      </c>
      <c r="F571" s="1">
        <v>-2.1728697041950898E-3</v>
      </c>
      <c r="G571" s="1">
        <v>-2.0492964397016422E-3</v>
      </c>
      <c r="H571" s="1">
        <v>1.7953743315355371E-3</v>
      </c>
      <c r="I571" s="1">
        <v>-1.3056366600838751E-4</v>
      </c>
      <c r="J571" s="16">
        <f>HLOOKUP($J$2,'Weekly Returns (strats)'!$D$1:$F$751,'Weekly Returns (strats)'!$A570,FALSE)</f>
        <v>3.2662139981376459E-3</v>
      </c>
      <c r="K571" s="1">
        <f>SUMPRODUCT(B571:J571,'Weekly Analysis'!$C$47:$K$47)</f>
        <v>3.253084368273957E-2</v>
      </c>
      <c r="L571" s="1">
        <f t="array" ref="L571">SUMPRODUCT(C571:J571,'Weekly Analysis'!$D$48:$K$48)</f>
        <v>-1.0051658156214108E-3</v>
      </c>
      <c r="N571" s="16">
        <f t="shared" si="126"/>
        <v>1.8824429483729566</v>
      </c>
      <c r="O571" s="11">
        <f>(N570-MAX(N$3:$N570))/MAX(N$3:$N570)</f>
        <v>-0.11189964600176158</v>
      </c>
      <c r="P571" s="11">
        <f t="shared" si="128"/>
        <v>2.6235521069180034E-3</v>
      </c>
      <c r="Q571" s="11">
        <f t="shared" si="130"/>
        <v>-5.3701352056299112E-2</v>
      </c>
      <c r="S571" s="1">
        <f t="shared" si="127"/>
        <v>1.3358515316429094</v>
      </c>
      <c r="T571" s="11">
        <f>(S570-MAX($S$3:$S570))/MAX(S$3:$S570)</f>
        <v>-1.9521275355494392E-2</v>
      </c>
      <c r="U571" s="38">
        <f t="shared" si="129"/>
        <v>-1.4017945900679507E-3</v>
      </c>
      <c r="V571" s="11">
        <f t="shared" si="131"/>
        <v>6.5901527977074714E-3</v>
      </c>
      <c r="Y571" s="28"/>
      <c r="AJ571" s="28"/>
      <c r="AL571" s="28"/>
    </row>
    <row r="572" spans="1:38" x14ac:dyDescent="0.35">
      <c r="A572" s="2">
        <v>43443</v>
      </c>
      <c r="B572" s="1">
        <v>-3.4305960817007208E-2</v>
      </c>
      <c r="C572" s="1">
        <v>-3.6715814847899648E-3</v>
      </c>
      <c r="D572" s="1">
        <v>2.5342093358119429E-3</v>
      </c>
      <c r="E572" s="1">
        <v>5.3017859741770756E-3</v>
      </c>
      <c r="F572" s="1">
        <v>-7.9848410222535301E-3</v>
      </c>
      <c r="G572" s="1">
        <v>3.6433147540051451E-3</v>
      </c>
      <c r="H572" s="1">
        <v>2.14921478700969E-3</v>
      </c>
      <c r="I572" s="1">
        <v>-7.9938459729218536E-3</v>
      </c>
      <c r="J572" s="16">
        <f>HLOOKUP($J$2,'Weekly Returns (strats)'!$D$1:$F$751,'Weekly Returns (strats)'!$A571,FALSE)</f>
        <v>5.1405872438103906E-4</v>
      </c>
      <c r="K572" s="1">
        <f>SUMPRODUCT(B572:J572,'Weekly Analysis'!$C$47:$K$47)</f>
        <v>-3.4824658741859145E-2</v>
      </c>
      <c r="L572" s="1">
        <f t="array" ref="L572">SUMPRODUCT(C572:J572,'Weekly Analysis'!$D$48:$K$48)</f>
        <v>-9.632961461536083E-4</v>
      </c>
      <c r="N572" s="16">
        <f t="shared" si="126"/>
        <v>1.8168875150948491</v>
      </c>
      <c r="O572" s="11">
        <f>(N571-MAX(N$3:$N571))/MAX(N$3:$N571)</f>
        <v>-8.300899221125918E-2</v>
      </c>
      <c r="P572" s="11">
        <f t="shared" si="128"/>
        <v>-4.0802852900612141E-2</v>
      </c>
      <c r="Q572" s="11">
        <f t="shared" si="130"/>
        <v>-7.0100835660318328E-2</v>
      </c>
      <c r="S572" s="1">
        <f t="shared" si="127"/>
        <v>1.3345647110106442</v>
      </c>
      <c r="T572" s="11">
        <f>(S571-MAX($S$3:$S571))/MAX(S$3:$S571)</f>
        <v>-2.0506819052451015E-2</v>
      </c>
      <c r="U572" s="38">
        <f t="shared" si="129"/>
        <v>-9.0009202615060069E-4</v>
      </c>
      <c r="V572" s="11">
        <f t="shared" si="131"/>
        <v>4.2332341214215141E-3</v>
      </c>
      <c r="Y572" s="28"/>
      <c r="AJ572" s="28"/>
      <c r="AL572" s="28"/>
    </row>
    <row r="573" spans="1:38" x14ac:dyDescent="0.35">
      <c r="A573" s="2">
        <v>43450</v>
      </c>
      <c r="B573" s="1">
        <v>-1.113653040963436E-2</v>
      </c>
      <c r="C573" s="1">
        <v>-5.7342480824321704E-3</v>
      </c>
      <c r="D573" s="1">
        <v>-8.8536897683899596E-4</v>
      </c>
      <c r="E573" s="1">
        <v>6.1527961614824536E-3</v>
      </c>
      <c r="F573" s="1">
        <v>-3.9449949512290524E-3</v>
      </c>
      <c r="G573" s="1">
        <v>5.1198400874994388E-3</v>
      </c>
      <c r="H573" s="1">
        <v>1.478270452119901E-3</v>
      </c>
      <c r="I573" s="1">
        <v>1.632701855874386E-3</v>
      </c>
      <c r="J573" s="16">
        <f>HLOOKUP($J$2,'Weekly Returns (strats)'!$D$1:$F$751,'Weekly Returns (strats)'!$A572,FALSE)</f>
        <v>4.6840430639727426E-3</v>
      </c>
      <c r="K573" s="1">
        <f>SUMPRODUCT(B573:J573,'Weekly Analysis'!$C$47:$K$47)</f>
        <v>-1.0764917102314156E-2</v>
      </c>
      <c r="L573" s="1">
        <f t="array" ref="L573">SUMPRODUCT(C573:J573,'Weekly Analysis'!$D$48:$K$48)</f>
        <v>6.901389993089511E-4</v>
      </c>
      <c r="N573" s="16">
        <f t="shared" si="126"/>
        <v>1.7973288716106235</v>
      </c>
      <c r="O573" s="11">
        <f>(N572-MAX(N$3:$N572))/MAX(N$3:$N572)</f>
        <v>-0.1149428911268556</v>
      </c>
      <c r="P573" s="11">
        <f t="shared" si="128"/>
        <v>-4.0087443432666792E-2</v>
      </c>
      <c r="Q573" s="11">
        <f t="shared" si="130"/>
        <v>-9.1047656629177909E-2</v>
      </c>
      <c r="S573" s="1">
        <f t="shared" si="127"/>
        <v>1.3354857461648142</v>
      </c>
      <c r="T573" s="11">
        <f>(S572-MAX($S$3:$S572))/MAX(S$3:$S572)</f>
        <v>-2.1450361058841631E-2</v>
      </c>
      <c r="U573" s="38">
        <f t="shared" si="129"/>
        <v>-9.2733847167936201E-4</v>
      </c>
      <c r="V573" s="11">
        <f t="shared" si="131"/>
        <v>6.6835143890646709E-3</v>
      </c>
      <c r="Y573" s="28"/>
      <c r="AJ573" s="28"/>
      <c r="AL573" s="28"/>
    </row>
    <row r="574" spans="1:38" x14ac:dyDescent="0.35">
      <c r="A574" s="2">
        <v>43457</v>
      </c>
      <c r="B574" s="1">
        <v>-5.050416866733598E-2</v>
      </c>
      <c r="C574" s="1">
        <v>-2.2766301419076651E-2</v>
      </c>
      <c r="D574" s="1">
        <v>1.338945304781048E-2</v>
      </c>
      <c r="E574" s="1">
        <v>1.7841909988797418E-2</v>
      </c>
      <c r="F574" s="1">
        <v>8.4508694397585917E-4</v>
      </c>
      <c r="G574" s="1">
        <v>-4.3151565182314444E-3</v>
      </c>
      <c r="H574" s="1">
        <v>-6.0138201555337556E-3</v>
      </c>
      <c r="I574" s="1">
        <v>1.456495592998541E-3</v>
      </c>
      <c r="J574" s="16">
        <f>HLOOKUP($J$2,'Weekly Returns (strats)'!$D$1:$F$751,'Weekly Returns (strats)'!$A573,FALSE)</f>
        <v>6.0534510648346807E-3</v>
      </c>
      <c r="K574" s="1">
        <f>SUMPRODUCT(B574:J574,'Weekly Analysis'!$C$47:$K$47)</f>
        <v>-4.9633236252585151E-2</v>
      </c>
      <c r="L574" s="1">
        <f t="array" ref="L574">SUMPRODUCT(C574:J574,'Weekly Analysis'!$D$48:$K$48)</f>
        <v>1.6174459131086749E-3</v>
      </c>
      <c r="N574" s="16">
        <f t="shared" si="126"/>
        <v>1.708121623102381</v>
      </c>
      <c r="O574" s="11">
        <f>(N573-MAX(N$3:$N573))/MAX(N$3:$N573)</f>
        <v>-0.12447045753468884</v>
      </c>
      <c r="P574" s="11">
        <f t="shared" si="128"/>
        <v>-6.308541135919532E-2</v>
      </c>
      <c r="Q574" s="11">
        <f t="shared" si="130"/>
        <v>-0.14993942515527592</v>
      </c>
      <c r="S574" s="1">
        <f t="shared" si="127"/>
        <v>1.3376458221269634</v>
      </c>
      <c r="T574" s="11">
        <f>(S573-MAX($S$3:$S573))/MAX(S$3:$S573)</f>
        <v>-2.0775025790248612E-2</v>
      </c>
      <c r="U574" s="38">
        <f t="shared" si="129"/>
        <v>3.3666513051056057E-4</v>
      </c>
      <c r="V574" s="11">
        <f t="shared" si="131"/>
        <v>8.5286073962558273E-3</v>
      </c>
      <c r="Y574" s="28"/>
      <c r="AJ574" s="28"/>
      <c r="AL574" s="28"/>
    </row>
    <row r="575" spans="1:38" x14ac:dyDescent="0.35">
      <c r="A575" s="2">
        <v>43464</v>
      </c>
      <c r="B575" s="1">
        <v>1.848105921294585E-2</v>
      </c>
      <c r="C575" s="1">
        <v>2.398537324809236E-2</v>
      </c>
      <c r="D575" s="1">
        <v>8.4531282557173126E-3</v>
      </c>
      <c r="E575" s="1">
        <v>-1.0612409754127359E-2</v>
      </c>
      <c r="F575" s="1">
        <v>4.5182752932800848E-4</v>
      </c>
      <c r="G575" s="1">
        <v>-8.6017655759792477E-3</v>
      </c>
      <c r="H575" s="1">
        <v>3.4885615104176542E-3</v>
      </c>
      <c r="I575" s="1">
        <v>-3.1538275538747218E-3</v>
      </c>
      <c r="J575" s="16">
        <f>HLOOKUP($J$2,'Weekly Returns (strats)'!$D$1:$F$751,'Weekly Returns (strats)'!$A574,FALSE)</f>
        <v>9.8840860768012462E-4</v>
      </c>
      <c r="K575" s="1">
        <f>SUMPRODUCT(B575:J575,'Weekly Analysis'!$C$47:$K$47)</f>
        <v>1.9558132512525087E-2</v>
      </c>
      <c r="L575" s="1">
        <f t="array" ref="L575">SUMPRODUCT(C575:J575,'Weekly Analysis'!$D$48:$K$48)</f>
        <v>2.0002789849328808E-3</v>
      </c>
      <c r="N575" s="16">
        <f t="shared" si="126"/>
        <v>1.7415292921545269</v>
      </c>
      <c r="O575" s="11">
        <f>(N574-MAX(N$3:$N574))/MAX(N$3:$N574)</f>
        <v>-0.16792582216198748</v>
      </c>
      <c r="P575" s="11">
        <f t="shared" si="128"/>
        <v>-7.4856800489079833E-2</v>
      </c>
      <c r="Q575" s="11">
        <f t="shared" si="130"/>
        <v>-0.12798869551919489</v>
      </c>
      <c r="S575" s="1">
        <f t="shared" si="127"/>
        <v>1.3403214869542472</v>
      </c>
      <c r="T575" s="11">
        <f>(S574-MAX($S$3:$S574))/MAX(S$3:$S574)</f>
        <v>-1.9191182357699097E-2</v>
      </c>
      <c r="U575" s="38">
        <f t="shared" si="129"/>
        <v>3.3461467876152451E-3</v>
      </c>
      <c r="V575" s="11">
        <f t="shared" si="131"/>
        <v>1.0694002371156808E-2</v>
      </c>
      <c r="Y575" s="28"/>
      <c r="AJ575" s="28"/>
      <c r="AL575" s="28"/>
    </row>
    <row r="576" spans="1:38" x14ac:dyDescent="0.35">
      <c r="A576" s="2">
        <v>43471</v>
      </c>
      <c r="B576" s="1">
        <v>1.615961000270838E-2</v>
      </c>
      <c r="C576" s="1">
        <v>-8.3196507469973646E-3</v>
      </c>
      <c r="D576" s="1">
        <v>-1.3778157163245869E-2</v>
      </c>
      <c r="E576" s="1">
        <v>-3.2454278249510748E-3</v>
      </c>
      <c r="F576" s="1">
        <v>8.3389006037158601E-3</v>
      </c>
      <c r="G576" s="1">
        <v>1.7865967233057221E-3</v>
      </c>
      <c r="H576" s="1">
        <v>1.3430168951708449E-2</v>
      </c>
      <c r="I576" s="1">
        <v>-1.6794495415028979E-5</v>
      </c>
      <c r="J576" s="16">
        <f>HLOOKUP($J$2,'Weekly Returns (strats)'!$D$1:$F$751,'Weekly Returns (strats)'!$A575,FALSE)</f>
        <v>-5.3747576216903736E-3</v>
      </c>
      <c r="K576" s="1">
        <f>SUMPRODUCT(B576:J576,'Weekly Analysis'!$C$47:$K$47)</f>
        <v>1.4774309328299358E-2</v>
      </c>
      <c r="L576" s="1">
        <f t="array" ref="L576">SUMPRODUCT(C576:J576,'Weekly Analysis'!$D$48:$K$48)</f>
        <v>-2.5727012524738991E-3</v>
      </c>
      <c r="N576" s="16">
        <f t="shared" si="126"/>
        <v>1.7672591846211119</v>
      </c>
      <c r="O576" s="11">
        <f>(N575-MAX(N$3:$N575))/MAX(N$3:$N575)</f>
        <v>-0.15165200513158122</v>
      </c>
      <c r="P576" s="11">
        <f t="shared" si="128"/>
        <v>-2.731502641821304E-2</v>
      </c>
      <c r="Q576" s="11">
        <f t="shared" si="130"/>
        <v>-9.9171869438611782E-2</v>
      </c>
      <c r="S576" s="1">
        <f t="shared" si="127"/>
        <v>1.3368732401860424</v>
      </c>
      <c r="T576" s="11">
        <f>(S575-MAX($S$3:$S575))/MAX(S$3:$S575)</f>
        <v>-1.7229291091532303E-2</v>
      </c>
      <c r="U576" s="38">
        <f t="shared" si="129"/>
        <v>1.7297993543152757E-3</v>
      </c>
      <c r="V576" s="11">
        <f t="shared" si="131"/>
        <v>7.4405826039602996E-3</v>
      </c>
      <c r="Y576" s="28"/>
      <c r="AJ576" s="28"/>
      <c r="AL576" s="28"/>
    </row>
    <row r="577" spans="1:38" x14ac:dyDescent="0.35">
      <c r="A577" s="2">
        <v>43478</v>
      </c>
      <c r="B577" s="1">
        <v>2.9273276474768961E-2</v>
      </c>
      <c r="C577" s="1">
        <v>2.7285014360534099E-3</v>
      </c>
      <c r="D577" s="1">
        <v>-4.5224323578765269E-3</v>
      </c>
      <c r="E577" s="1">
        <v>-7.2184793070259046E-3</v>
      </c>
      <c r="F577" s="1">
        <v>-4.9442921614918697E-3</v>
      </c>
      <c r="G577" s="1">
        <v>-5.9952948319041974E-3</v>
      </c>
      <c r="H577" s="1">
        <v>-6.5290836383735673E-3</v>
      </c>
      <c r="I577" s="1">
        <v>5.8311976788338882E-4</v>
      </c>
      <c r="J577" s="16">
        <f>HLOOKUP($J$2,'Weekly Returns (strats)'!$D$1:$F$751,'Weekly Returns (strats)'!$A576,FALSE)</f>
        <v>-1.8205175740421129E-3</v>
      </c>
      <c r="K577" s="1">
        <f>SUMPRODUCT(B577:J577,'Weekly Analysis'!$C$47:$K$47)</f>
        <v>2.7500813763965484E-2</v>
      </c>
      <c r="L577" s="1">
        <f t="array" ref="L577">SUMPRODUCT(C577:J577,'Weekly Analysis'!$D$48:$K$48)</f>
        <v>-3.2917164629207539E-3</v>
      </c>
      <c r="N577" s="16">
        <f t="shared" si="126"/>
        <v>1.8158602503300345</v>
      </c>
      <c r="O577" s="11">
        <f>(N576-MAX(N$3:$N576))/MAX(N$3:$N576)</f>
        <v>-0.13911824943735279</v>
      </c>
      <c r="P577" s="11">
        <f t="shared" si="128"/>
        <v>1.0310510787491456E-2</v>
      </c>
      <c r="Q577" s="11">
        <f t="shared" si="130"/>
        <v>-4.0473399178172942E-2</v>
      </c>
      <c r="S577" s="1">
        <f t="shared" si="127"/>
        <v>1.3324726325324838</v>
      </c>
      <c r="T577" s="11">
        <f>(S576-MAX($S$3:$S576))/MAX(S$3:$S576)</f>
        <v>-1.9757666525235786E-2</v>
      </c>
      <c r="U577" s="38">
        <f t="shared" si="129"/>
        <v>-2.2561930301264743E-3</v>
      </c>
      <c r="V577" s="11">
        <f t="shared" si="131"/>
        <v>-1.5376852817338138E-3</v>
      </c>
      <c r="Y577" s="28"/>
      <c r="AJ577" s="28"/>
      <c r="AL577" s="28"/>
    </row>
    <row r="578" spans="1:38" x14ac:dyDescent="0.35">
      <c r="A578" s="2">
        <v>43485</v>
      </c>
      <c r="B578" s="1">
        <v>2.1794484484916499E-2</v>
      </c>
      <c r="C578" s="1">
        <v>3.9751071401492588E-3</v>
      </c>
      <c r="D578" s="1">
        <v>-7.5501848688647177E-4</v>
      </c>
      <c r="E578" s="1">
        <v>-1.1262260083951261E-2</v>
      </c>
      <c r="F578" s="1">
        <v>4.8450897982364686E-3</v>
      </c>
      <c r="G578" s="1">
        <v>-7.4725148877690106E-3</v>
      </c>
      <c r="H578" s="1">
        <v>3.1934570748273221E-3</v>
      </c>
      <c r="I578" s="1">
        <v>-8.3264127240134655E-5</v>
      </c>
      <c r="J578" s="16">
        <f>HLOOKUP($J$2,'Weekly Returns (strats)'!$D$1:$F$751,'Weekly Returns (strats)'!$A577,FALSE)</f>
        <v>-7.7612106186372154E-3</v>
      </c>
      <c r="K578" s="1">
        <f>SUMPRODUCT(B578:J578,'Weekly Analysis'!$C$47:$K$47)</f>
        <v>2.0715726307239991E-2</v>
      </c>
      <c r="L578" s="1">
        <f t="array" ref="L578">SUMPRODUCT(C578:J578,'Weekly Analysis'!$D$48:$K$48)</f>
        <v>-2.0034080442563637E-3</v>
      </c>
      <c r="N578" s="16">
        <f t="shared" si="126"/>
        <v>1.8534771142880677</v>
      </c>
      <c r="O578" s="11">
        <f>(N577-MAX(N$3:$N577))/MAX(N$3:$N577)</f>
        <v>-0.11544330074233287</v>
      </c>
      <c r="P578" s="11">
        <f t="shared" si="128"/>
        <v>8.5096687038996865E-2</v>
      </c>
      <c r="Q578" s="11">
        <f t="shared" si="130"/>
        <v>-1.8794303757240116E-2</v>
      </c>
      <c r="S578" s="1">
        <f t="shared" si="127"/>
        <v>1.3298031461417168</v>
      </c>
      <c r="T578" s="11">
        <f>(S577-MAX($S$3:$S577))/MAX(S$3:$S577)</f>
        <v>-2.2984346351986474E-2</v>
      </c>
      <c r="U578" s="38">
        <f t="shared" si="129"/>
        <v>-5.8630437560639459E-3</v>
      </c>
      <c r="V578" s="11">
        <f t="shared" si="131"/>
        <v>-2.5926084744580802E-3</v>
      </c>
      <c r="Y578" s="28"/>
      <c r="AJ578" s="28"/>
      <c r="AL578" s="28"/>
    </row>
    <row r="579" spans="1:38" x14ac:dyDescent="0.35">
      <c r="A579" s="2">
        <v>43492</v>
      </c>
      <c r="B579" s="1">
        <v>2.2385538097651199E-3</v>
      </c>
      <c r="C579" s="1">
        <v>-2.4945338422294179E-3</v>
      </c>
      <c r="D579" s="1">
        <v>-1.173236425778712E-3</v>
      </c>
      <c r="E579" s="1">
        <v>9.0748834346854323E-4</v>
      </c>
      <c r="F579" s="1">
        <v>3.886035382626741E-3</v>
      </c>
      <c r="G579" s="1">
        <v>-5.1922577667518066E-4</v>
      </c>
      <c r="H579" s="1">
        <v>6.542017465375638E-3</v>
      </c>
      <c r="I579" s="1">
        <v>2.2114061473734741E-3</v>
      </c>
      <c r="J579" s="16">
        <f>HLOOKUP($J$2,'Weekly Returns (strats)'!$D$1:$F$751,'Weekly Returns (strats)'!$A578,FALSE)</f>
        <v>2.646293505134123E-3</v>
      </c>
      <c r="K579" s="1">
        <f>SUMPRODUCT(B579:J579,'Weekly Analysis'!$C$47:$K$47)</f>
        <v>2.6603442590921768E-3</v>
      </c>
      <c r="L579" s="1">
        <f t="array" ref="L579">SUMPRODUCT(C579:J579,'Weekly Analysis'!$D$48:$K$48)</f>
        <v>7.833251201788201E-4</v>
      </c>
      <c r="N579" s="16">
        <f t="shared" si="126"/>
        <v>1.8584080014884228</v>
      </c>
      <c r="O579" s="11">
        <f>(N578-MAX(N$3:$N578))/MAX(N$3:$N578)</f>
        <v>-9.7119066257275483E-2</v>
      </c>
      <c r="P579" s="11">
        <f t="shared" si="128"/>
        <v>6.7112686453467463E-2</v>
      </c>
      <c r="Q579" s="11">
        <f t="shared" si="130"/>
        <v>2.0478663624307059E-2</v>
      </c>
      <c r="S579" s="1">
        <f t="shared" si="127"/>
        <v>1.3308448143509823</v>
      </c>
      <c r="T579" s="11">
        <f>(S578-MAX($S$3:$S578))/MAX(S$3:$S578)</f>
        <v>-2.4941707371869289E-2</v>
      </c>
      <c r="U579" s="38">
        <f t="shared" si="129"/>
        <v>-7.0704474228788783E-3</v>
      </c>
      <c r="V579" s="11">
        <f t="shared" si="131"/>
        <v>-6.1068617271026193E-3</v>
      </c>
      <c r="Y579" s="28"/>
      <c r="AJ579" s="28"/>
      <c r="AL579" s="28"/>
    </row>
    <row r="580" spans="1:38" x14ac:dyDescent="0.35">
      <c r="A580" s="2">
        <v>43499</v>
      </c>
      <c r="B580" s="1">
        <v>1.4539171477938369E-2</v>
      </c>
      <c r="C580" s="1">
        <v>-4.6482395453665282E-3</v>
      </c>
      <c r="D580" s="1">
        <v>-1.4676709297850039E-3</v>
      </c>
      <c r="E580" s="1">
        <v>-4.8042852974279349E-3</v>
      </c>
      <c r="F580" s="1">
        <v>3.266338327880891E-3</v>
      </c>
      <c r="G580" s="1">
        <v>1.09671274784251E-3</v>
      </c>
      <c r="H580" s="1">
        <v>-9.9460305555110207E-4</v>
      </c>
      <c r="I580" s="1">
        <v>-2.018471992222048E-3</v>
      </c>
      <c r="J580" s="16">
        <f>HLOOKUP($J$2,'Weekly Returns (strats)'!$D$1:$F$751,'Weekly Returns (strats)'!$A579,FALSE)</f>
        <v>-5.375618690691697E-4</v>
      </c>
      <c r="K580" s="1">
        <f>SUMPRODUCT(B580:J580,'Weekly Analysis'!$C$47:$K$47)</f>
        <v>1.3811481776404006E-2</v>
      </c>
      <c r="L580" s="1">
        <f t="array" ref="L580">SUMPRODUCT(C580:J580,'Weekly Analysis'!$D$48:$K$48)</f>
        <v>-1.3514237314209605E-3</v>
      </c>
      <c r="N580" s="16">
        <f t="shared" ref="N580:N643" si="132">+(K580+1)*N579</f>
        <v>1.8840753697341033</v>
      </c>
      <c r="O580" s="11">
        <f>(N579-MAX(N$3:$N579))/MAX(N$3:$N579)</f>
        <v>-9.4717092148549217E-2</v>
      </c>
      <c r="P580" s="11">
        <f t="shared" si="128"/>
        <v>6.6100199749724808E-2</v>
      </c>
      <c r="Q580" s="11">
        <f t="shared" si="130"/>
        <v>3.4930095877212519E-3</v>
      </c>
      <c r="S580" s="1">
        <f t="shared" ref="S580:S643" si="133">+(L580+1)*S579</f>
        <v>1.32904627908603</v>
      </c>
      <c r="T580" s="11">
        <f>(S579-MAX($S$3:$S579))/MAX(S$3:$S579)</f>
        <v>-2.4177919717615071E-2</v>
      </c>
      <c r="U580" s="38">
        <f t="shared" si="129"/>
        <v>-5.8546770664084091E-3</v>
      </c>
      <c r="V580" s="11">
        <f t="shared" si="131"/>
        <v>-6.4889714429501311E-3</v>
      </c>
      <c r="Y580" s="28"/>
      <c r="AJ580" s="28"/>
      <c r="AL580" s="28"/>
    </row>
    <row r="581" spans="1:38" x14ac:dyDescent="0.35">
      <c r="A581" s="2">
        <v>43506</v>
      </c>
      <c r="B581" s="1">
        <v>-5.2754008473873126E-3</v>
      </c>
      <c r="C581" s="1">
        <v>-3.630436751079102E-3</v>
      </c>
      <c r="D581" s="1">
        <v>-1.7053570069675011E-4</v>
      </c>
      <c r="E581" s="1">
        <v>-3.0368082098541921E-4</v>
      </c>
      <c r="F581" s="1">
        <v>-4.058334541436592E-3</v>
      </c>
      <c r="G581" s="1">
        <v>9.3214556846477059E-4</v>
      </c>
      <c r="H581" s="1">
        <v>4.7556603614307141E-4</v>
      </c>
      <c r="I581" s="1">
        <v>-1.7707696018446351E-3</v>
      </c>
      <c r="J581" s="16">
        <f>HLOOKUP($J$2,'Weekly Returns (strats)'!$D$1:$F$751,'Weekly Returns (strats)'!$A580,FALSE)</f>
        <v>2.5917768635341791E-3</v>
      </c>
      <c r="K581" s="1">
        <f>SUMPRODUCT(B581:J581,'Weekly Analysis'!$C$47:$K$47)</f>
        <v>-5.8622828344603185E-3</v>
      </c>
      <c r="L581" s="1">
        <f t="array" ref="L581">SUMPRODUCT(C581:J581,'Weekly Analysis'!$D$48:$K$48)</f>
        <v>-1.0899236902784369E-3</v>
      </c>
      <c r="N581" s="16">
        <f t="shared" si="132"/>
        <v>1.8730303870352816</v>
      </c>
      <c r="O581" s="11">
        <f>(N580-MAX(N$3:$N580))/MAX(N$3:$N580)</f>
        <v>-8.2213793764268989E-2</v>
      </c>
      <c r="P581" s="11">
        <f t="shared" si="128"/>
        <v>3.1483775634637334E-2</v>
      </c>
      <c r="Q581" s="11">
        <f t="shared" si="130"/>
        <v>-1.1163107925856286E-2</v>
      </c>
      <c r="S581" s="1">
        <f t="shared" si="133"/>
        <v>1.3275977200609779</v>
      </c>
      <c r="T581" s="11">
        <f>(S580-MAX($S$3:$S580))/MAX(S$3:$S580)</f>
        <v>-2.5496668834553173E-2</v>
      </c>
      <c r="U581" s="38">
        <f t="shared" si="129"/>
        <v>-3.6585460387585922E-3</v>
      </c>
      <c r="V581" s="11">
        <f t="shared" si="131"/>
        <v>-6.1158151448857945E-3</v>
      </c>
      <c r="Y581" s="28"/>
      <c r="AJ581" s="28"/>
      <c r="AL581" s="28"/>
    </row>
    <row r="582" spans="1:38" x14ac:dyDescent="0.35">
      <c r="A582" s="2">
        <v>43513</v>
      </c>
      <c r="B582" s="1">
        <v>2.0002505533052162E-2</v>
      </c>
      <c r="C582" s="1">
        <v>7.0074206197259237E-3</v>
      </c>
      <c r="D582" s="1">
        <v>-5.8958329836589218E-4</v>
      </c>
      <c r="E582" s="1">
        <v>-5.0593928728551729E-3</v>
      </c>
      <c r="F582" s="1">
        <v>2.4992190381553111E-4</v>
      </c>
      <c r="G582" s="1">
        <v>-3.638702740067945E-3</v>
      </c>
      <c r="H582" s="1">
        <v>3.915226349022749E-4</v>
      </c>
      <c r="I582" s="1">
        <v>5.7276526859384447E-5</v>
      </c>
      <c r="J582" s="16">
        <f>HLOOKUP($J$2,'Weekly Returns (strats)'!$D$1:$F$751,'Weekly Returns (strats)'!$A581,FALSE)</f>
        <v>4.2184996557184107E-3</v>
      </c>
      <c r="K582" s="1">
        <f>SUMPRODUCT(B582:J582,'Weekly Analysis'!$C$47:$K$47)</f>
        <v>2.0009172825444864E-2</v>
      </c>
      <c r="L582" s="1">
        <f t="array" ref="L582">SUMPRODUCT(C582:J582,'Weekly Analysis'!$D$48:$K$48)</f>
        <v>1.2382114443590094E-5</v>
      </c>
      <c r="N582" s="16">
        <f t="shared" si="132"/>
        <v>1.9105081757567803</v>
      </c>
      <c r="O582" s="11">
        <f>(N581-MAX(N$3:$N581))/MAX(N$3:$N581)</f>
        <v>-8.7594116086789173E-2</v>
      </c>
      <c r="P582" s="11">
        <f t="shared" si="128"/>
        <v>3.0769768360813243E-2</v>
      </c>
      <c r="Q582" s="11">
        <f t="shared" si="130"/>
        <v>2.0359054094573503E-2</v>
      </c>
      <c r="S582" s="1">
        <f t="shared" si="133"/>
        <v>1.3276141585278827</v>
      </c>
      <c r="T582" s="11">
        <f>(S581-MAX($S$3:$S581))/MAX(S$3:$S581)</f>
        <v>-2.6558803101445552E-2</v>
      </c>
      <c r="U582" s="38">
        <f t="shared" si="129"/>
        <v>-1.6460989885497268E-3</v>
      </c>
      <c r="V582" s="11">
        <f t="shared" si="131"/>
        <v>-6.816048278928899E-3</v>
      </c>
      <c r="Y582" s="28"/>
      <c r="AJ582" s="28"/>
      <c r="AL582" s="28"/>
    </row>
    <row r="583" spans="1:38" x14ac:dyDescent="0.35">
      <c r="A583" s="2">
        <v>43520</v>
      </c>
      <c r="B583" s="1">
        <v>1.2281994595922271E-2</v>
      </c>
      <c r="C583" s="1">
        <v>-5.0418085051338046E-3</v>
      </c>
      <c r="D583" s="1">
        <v>-2.7235917449702768E-4</v>
      </c>
      <c r="E583" s="1">
        <v>-6.0010738763782712E-4</v>
      </c>
      <c r="F583" s="1">
        <v>-1.9771359704970879E-4</v>
      </c>
      <c r="G583" s="1">
        <v>-1.5321018703204901E-3</v>
      </c>
      <c r="H583" s="1">
        <v>1.3073762448894131E-3</v>
      </c>
      <c r="I583" s="1">
        <v>1.426790061502814E-3</v>
      </c>
      <c r="J583" s="16">
        <f>HLOOKUP($J$2,'Weekly Returns (strats)'!$D$1:$F$751,'Weekly Returns (strats)'!$A582,FALSE)</f>
        <v>1.093817549222553E-4</v>
      </c>
      <c r="K583" s="1">
        <f>SUMPRODUCT(B583:J583,'Weekly Analysis'!$C$47:$K$47)</f>
        <v>1.18278518783779E-2</v>
      </c>
      <c r="L583" s="1">
        <f t="array" ref="L583">SUMPRODUCT(C583:J583,'Weekly Analysis'!$D$48:$K$48)</f>
        <v>-8.4340790401097449E-4</v>
      </c>
      <c r="N583" s="16">
        <f t="shared" si="132"/>
        <v>1.9331053834720615</v>
      </c>
      <c r="O583" s="11">
        <f>(N582-MAX(N$3:$N582))/MAX(N$3:$N582)</f>
        <v>-6.9337629068616985E-2</v>
      </c>
      <c r="P583" s="11">
        <f t="shared" si="128"/>
        <v>4.0194285605643421E-2</v>
      </c>
      <c r="Q583" s="11">
        <f t="shared" si="130"/>
        <v>6.0319482324412199E-2</v>
      </c>
      <c r="S583" s="1">
        <f t="shared" si="133"/>
        <v>1.3264944382531034</v>
      </c>
      <c r="T583" s="11">
        <f>(S582-MAX($S$3:$S582))/MAX(S$3:$S582)</f>
        <v>-2.6546749841141481E-2</v>
      </c>
      <c r="U583" s="38">
        <f t="shared" si="129"/>
        <v>-3.2688830816088865E-3</v>
      </c>
      <c r="V583" s="11">
        <f t="shared" si="131"/>
        <v>-8.0027158711283297E-3</v>
      </c>
      <c r="Y583" s="28"/>
      <c r="AJ583" s="28"/>
      <c r="AL583" s="28"/>
    </row>
    <row r="584" spans="1:38" x14ac:dyDescent="0.35">
      <c r="A584" s="2">
        <v>43527</v>
      </c>
      <c r="B584" s="1">
        <v>3.6803364879074429E-3</v>
      </c>
      <c r="C584" s="1">
        <v>-7.0144800637583771E-4</v>
      </c>
      <c r="D584" s="1">
        <v>-1.7948902347092449E-4</v>
      </c>
      <c r="E584" s="1">
        <v>-8.427617301898227E-4</v>
      </c>
      <c r="F584" s="1">
        <v>8.2554519990890255E-3</v>
      </c>
      <c r="G584" s="1">
        <v>-2.0169851380044119E-3</v>
      </c>
      <c r="H584" s="1">
        <v>-2.5888753610947562E-4</v>
      </c>
      <c r="I584" s="1">
        <v>2.7742186744439401E-3</v>
      </c>
      <c r="J584" s="16">
        <f>HLOOKUP($J$2,'Weekly Returns (strats)'!$D$1:$F$751,'Weekly Returns (strats)'!$A583,FALSE)</f>
        <v>1.935795585668032E-4</v>
      </c>
      <c r="K584" s="1">
        <f>SUMPRODUCT(B584:J584,'Weekly Analysis'!$C$47:$K$47)</f>
        <v>4.2400428275136169E-3</v>
      </c>
      <c r="L584" s="1">
        <f t="array" ref="L584">SUMPRODUCT(C584:J584,'Weekly Analysis'!$D$48:$K$48)</f>
        <v>1.0394546306971815E-3</v>
      </c>
      <c r="N584" s="16">
        <f t="shared" si="132"/>
        <v>1.94130183308808</v>
      </c>
      <c r="O584" s="11">
        <f>(N583-MAX(N$3:$N583))/MAX(N$3:$N583)</f>
        <v>-5.8329892396460595E-2</v>
      </c>
      <c r="P584" s="11">
        <f t="shared" ref="P584:P647" si="134">N584/N580-1</f>
        <v>3.0373765441269462E-2</v>
      </c>
      <c r="Q584" s="11">
        <f t="shared" si="130"/>
        <v>3.1267287418190737E-2</v>
      </c>
      <c r="S584" s="1">
        <f t="shared" si="133"/>
        <v>1.3278732690395396</v>
      </c>
      <c r="T584" s="11">
        <f>(S583-MAX($S$3:$S583))/MAX(S$3:$S583)</f>
        <v>-2.7367768006510598E-2</v>
      </c>
      <c r="U584" s="38">
        <f t="shared" ref="U584:U647" si="135">S584/S580-1</f>
        <v>-8.825953354288929E-4</v>
      </c>
      <c r="V584" s="11">
        <f t="shared" si="131"/>
        <v>-5.9724171544405236E-3</v>
      </c>
      <c r="Y584" s="28"/>
      <c r="AJ584" s="28"/>
      <c r="AL584" s="28"/>
    </row>
    <row r="585" spans="1:38" x14ac:dyDescent="0.35">
      <c r="A585" s="2">
        <v>43534</v>
      </c>
      <c r="B585" s="1">
        <v>-2.0751903936817358E-2</v>
      </c>
      <c r="C585" s="1">
        <v>-2.7254650657585482E-3</v>
      </c>
      <c r="D585" s="1">
        <v>1.3779366251692739E-3</v>
      </c>
      <c r="E585" s="1">
        <v>3.057588090167096E-3</v>
      </c>
      <c r="F585" s="1">
        <v>-3.6932533021689969E-3</v>
      </c>
      <c r="G585" s="1">
        <v>1.07338677703539E-3</v>
      </c>
      <c r="H585" s="1">
        <v>-7.5888857369965645E-4</v>
      </c>
      <c r="I585" s="1">
        <v>-1.2369710600276249E-3</v>
      </c>
      <c r="J585" s="16">
        <f>HLOOKUP($J$2,'Weekly Returns (strats)'!$D$1:$F$751,'Weekly Returns (strats)'!$A584,FALSE)</f>
        <v>2.703819727213785E-3</v>
      </c>
      <c r="K585" s="1">
        <f>SUMPRODUCT(B585:J585,'Weekly Analysis'!$C$47:$K$47)</f>
        <v>-2.0801142864441135E-2</v>
      </c>
      <c r="L585" s="1">
        <f t="array" ref="L585">SUMPRODUCT(C585:J585,'Weekly Analysis'!$D$48:$K$48)</f>
        <v>-9.1443722729873342E-5</v>
      </c>
      <c r="N585" s="16">
        <f t="shared" si="132"/>
        <v>1.9009205363150135</v>
      </c>
      <c r="O585" s="11">
        <f>(N584-MAX(N$3:$N584))/MAX(N$3:$N584)</f>
        <v>-5.4337170810832315E-2</v>
      </c>
      <c r="P585" s="11">
        <f t="shared" si="134"/>
        <v>1.4890388043238056E-2</v>
      </c>
      <c r="Q585" s="11">
        <f t="shared" si="130"/>
        <v>4.6251086279151199E-2</v>
      </c>
      <c r="S585" s="1">
        <f t="shared" si="133"/>
        <v>1.3277518433645052</v>
      </c>
      <c r="T585" s="11">
        <f>(S584-MAX($S$3:$S584))/MAX(S$3:$S584)</f>
        <v>-2.6356760928999669E-2</v>
      </c>
      <c r="U585" s="38">
        <f t="shared" si="135"/>
        <v>1.1609187120353859E-4</v>
      </c>
      <c r="V585" s="11">
        <f t="shared" si="131"/>
        <v>-5.1049361562840456E-3</v>
      </c>
      <c r="Y585" s="28"/>
      <c r="AJ585" s="28"/>
      <c r="AL585" s="28"/>
    </row>
    <row r="586" spans="1:38" x14ac:dyDescent="0.35">
      <c r="A586" s="2">
        <v>43541</v>
      </c>
      <c r="B586" s="1">
        <v>2.8228129372068089E-2</v>
      </c>
      <c r="C586" s="1">
        <v>2.4270990462715861E-4</v>
      </c>
      <c r="D586" s="1">
        <v>-4.6952935509083082E-3</v>
      </c>
      <c r="E586" s="1">
        <v>-4.6249579549276776E-3</v>
      </c>
      <c r="F586" s="1">
        <v>-4.5684354110457123E-3</v>
      </c>
      <c r="G586" s="1">
        <v>-1.1591738954053191E-4</v>
      </c>
      <c r="H586" s="1">
        <v>-3.878274243851787E-3</v>
      </c>
      <c r="I586" s="1">
        <v>-6.007230684956788E-5</v>
      </c>
      <c r="J586" s="16">
        <f>HLOOKUP($J$2,'Weekly Returns (strats)'!$D$1:$F$751,'Weekly Returns (strats)'!$A585,FALSE)</f>
        <v>1.733673911809674E-3</v>
      </c>
      <c r="K586" s="1">
        <f>SUMPRODUCT(B586:J586,'Weekly Analysis'!$C$47:$K$47)</f>
        <v>2.7066704625804256E-2</v>
      </c>
      <c r="L586" s="1">
        <f t="array" ref="L586">SUMPRODUCT(C586:J586,'Weekly Analysis'!$D$48:$K$48)</f>
        <v>-2.1569316716328326E-3</v>
      </c>
      <c r="N586" s="16">
        <f t="shared" si="132"/>
        <v>1.9523721909885772</v>
      </c>
      <c r="O586" s="11">
        <f>(N585-MAX(N$3:$N585))/MAX(N$3:$N585)</f>
        <v>-7.4008038422387762E-2</v>
      </c>
      <c r="P586" s="11">
        <f t="shared" si="134"/>
        <v>2.1912502528398603E-2</v>
      </c>
      <c r="Q586" s="11">
        <f t="shared" si="130"/>
        <v>8.6263188572170524E-2</v>
      </c>
      <c r="S586" s="1">
        <f t="shared" si="133"/>
        <v>1.3248879733614836</v>
      </c>
      <c r="T586" s="11">
        <f>(S585-MAX($S$3:$S585))/MAX(S$3:$S585)</f>
        <v>-2.6445794491391027E-2</v>
      </c>
      <c r="U586" s="38">
        <f t="shared" si="135"/>
        <v>-2.0534468910922143E-3</v>
      </c>
      <c r="V586" s="11">
        <f t="shared" si="131"/>
        <v>-7.9355192174568323E-3</v>
      </c>
      <c r="Y586" s="28"/>
      <c r="AJ586" s="28"/>
      <c r="AL586" s="28"/>
    </row>
    <row r="587" spans="1:38" x14ac:dyDescent="0.35">
      <c r="A587" s="2">
        <v>43548</v>
      </c>
      <c r="B587" s="1">
        <v>-5.3225548263166056E-3</v>
      </c>
      <c r="C587" s="1">
        <v>6.3283383622756428E-3</v>
      </c>
      <c r="D587" s="1">
        <v>2.4033559958802631E-4</v>
      </c>
      <c r="E587" s="1">
        <v>1.573456112190508E-3</v>
      </c>
      <c r="F587" s="1">
        <v>-9.2282488072494059E-3</v>
      </c>
      <c r="G587" s="1">
        <v>1.912858660998884E-3</v>
      </c>
      <c r="H587" s="1">
        <v>3.5090590495969738E-3</v>
      </c>
      <c r="I587" s="1">
        <v>-4.1310917446341078E-3</v>
      </c>
      <c r="J587" s="16">
        <f>HLOOKUP($J$2,'Weekly Returns (strats)'!$D$1:$F$751,'Weekly Returns (strats)'!$A586,FALSE)</f>
        <v>1.403392620623833E-3</v>
      </c>
      <c r="K587" s="1">
        <f>SUMPRODUCT(B587:J587,'Weekly Analysis'!$C$47:$K$47)</f>
        <v>-5.4506553527952431E-3</v>
      </c>
      <c r="L587" s="1">
        <f t="array" ref="L587">SUMPRODUCT(C587:J587,'Weekly Analysis'!$D$48:$K$48)</f>
        <v>-2.379009777460408E-4</v>
      </c>
      <c r="N587" s="16">
        <f t="shared" si="132"/>
        <v>1.9417304830551168</v>
      </c>
      <c r="O587" s="11">
        <f>(N586-MAX(N$3:$N586))/MAX(N$3:$N586)</f>
        <v>-4.8944487512497525E-2</v>
      </c>
      <c r="P587" s="11">
        <f t="shared" si="134"/>
        <v>4.4617844721759337E-3</v>
      </c>
      <c r="Q587" s="11">
        <f t="shared" si="130"/>
        <v>0.13676359855947662</v>
      </c>
      <c r="S587" s="1">
        <f t="shared" si="133"/>
        <v>1.324572781217217</v>
      </c>
      <c r="T587" s="11">
        <f>(S586-MAX($S$3:$S586))/MAX(S$3:$S586)</f>
        <v>-2.8545684391303817E-2</v>
      </c>
      <c r="U587" s="38">
        <f t="shared" si="135"/>
        <v>-1.4486732702906346E-3</v>
      </c>
      <c r="V587" s="11">
        <f t="shared" si="131"/>
        <v>-9.7731706655795891E-3</v>
      </c>
      <c r="Y587" s="28"/>
      <c r="AJ587" s="28"/>
      <c r="AL587" s="28"/>
    </row>
    <row r="588" spans="1:38" x14ac:dyDescent="0.35">
      <c r="A588" s="2">
        <v>43555</v>
      </c>
      <c r="B588" s="1">
        <v>6.4373365520016268E-3</v>
      </c>
      <c r="C588" s="1">
        <v>-3.5807075815758038E-3</v>
      </c>
      <c r="D588" s="1">
        <v>-2.3201088628154731E-3</v>
      </c>
      <c r="E588" s="1">
        <v>-2.182508303020803E-3</v>
      </c>
      <c r="F588" s="1">
        <v>1.417604536276248E-2</v>
      </c>
      <c r="G588" s="1">
        <v>-3.0663015389360559E-3</v>
      </c>
      <c r="H588" s="1">
        <v>5.0556657479483569E-4</v>
      </c>
      <c r="I588" s="1">
        <v>3.630181147879163E-3</v>
      </c>
      <c r="J588" s="16">
        <f>HLOOKUP($J$2,'Weekly Returns (strats)'!$D$1:$F$751,'Weekly Returns (strats)'!$A587,FALSE)</f>
        <v>-1.3522031879420471E-3</v>
      </c>
      <c r="K588" s="1">
        <f>SUMPRODUCT(B588:J588,'Weekly Analysis'!$C$47:$K$47)</f>
        <v>6.8624798641798834E-3</v>
      </c>
      <c r="L588" s="1">
        <f t="array" ref="L588">SUMPRODUCT(C588:J588,'Weekly Analysis'!$D$48:$K$48)</f>
        <v>7.8955186547390347E-4</v>
      </c>
      <c r="N588" s="16">
        <f t="shared" si="132"/>
        <v>1.9550555693967469</v>
      </c>
      <c r="O588" s="11">
        <f>(N587-MAX(N$3:$N587))/MAX(N$3:$N587)</f>
        <v>-5.4128363332442933E-2</v>
      </c>
      <c r="P588" s="11">
        <f t="shared" si="134"/>
        <v>7.0848005571542139E-3</v>
      </c>
      <c r="Q588" s="11">
        <f t="shared" si="130"/>
        <v>0.12260849025287235</v>
      </c>
      <c r="S588" s="1">
        <f t="shared" si="133"/>
        <v>1.3256186001275829</v>
      </c>
      <c r="T588" s="11">
        <f>(S587-MAX($S$3:$S587))/MAX(S$3:$S587)</f>
        <v>-2.8776794322822659E-2</v>
      </c>
      <c r="U588" s="38">
        <f t="shared" si="135"/>
        <v>-1.6979548911226772E-3</v>
      </c>
      <c r="V588" s="11">
        <f t="shared" si="131"/>
        <v>-1.0969671806183801E-2</v>
      </c>
      <c r="Y588" s="28"/>
      <c r="AJ588" s="28"/>
      <c r="AL588" s="28"/>
    </row>
    <row r="589" spans="1:38" x14ac:dyDescent="0.35">
      <c r="A589" s="2">
        <v>43562</v>
      </c>
      <c r="B589" s="1">
        <v>2.1027383569858001E-2</v>
      </c>
      <c r="C589" s="1">
        <v>3.8912247799389732E-3</v>
      </c>
      <c r="D589" s="1">
        <v>-3.0092216589522319E-4</v>
      </c>
      <c r="E589" s="1">
        <v>-3.2333734863373431E-3</v>
      </c>
      <c r="F589" s="1">
        <v>-9.2976857640929885E-3</v>
      </c>
      <c r="G589" s="1">
        <v>-3.8688461166469512E-4</v>
      </c>
      <c r="H589" s="1">
        <v>-1.5676448005791379E-3</v>
      </c>
      <c r="I589" s="1">
        <v>2.4964046358966208E-4</v>
      </c>
      <c r="J589" s="16">
        <f>HLOOKUP($J$2,'Weekly Returns (strats)'!$D$1:$F$751,'Weekly Returns (strats)'!$A588,FALSE)</f>
        <v>5.1353794519641838E-3</v>
      </c>
      <c r="K589" s="1">
        <f>SUMPRODUCT(B589:J589,'Weekly Analysis'!$C$47:$K$47)</f>
        <v>2.0490656431388914E-2</v>
      </c>
      <c r="L589" s="1">
        <f t="array" ref="L589">SUMPRODUCT(C589:J589,'Weekly Analysis'!$D$48:$K$48)</f>
        <v>-9.9677897144258743E-4</v>
      </c>
      <c r="N589" s="16">
        <f t="shared" si="132"/>
        <v>1.9951159413735291</v>
      </c>
      <c r="O589" s="11">
        <f>(N588-MAX(N$3:$N588))/MAX(N$3:$N588)</f>
        <v>-4.7637338271712917E-2</v>
      </c>
      <c r="P589" s="11">
        <f t="shared" si="134"/>
        <v>4.9552521138582772E-2</v>
      </c>
      <c r="Q589" s="11">
        <f t="shared" si="130"/>
        <v>0.12893228041209359</v>
      </c>
      <c r="S589" s="1">
        <f t="shared" si="133"/>
        <v>1.3242972513828226</v>
      </c>
      <c r="T589" s="11">
        <f>(S588-MAX($S$3:$S588))/MAX(S$3:$S588)</f>
        <v>-2.8009963228988761E-2</v>
      </c>
      <c r="U589" s="38">
        <f t="shared" si="135"/>
        <v>-2.6018355756364242E-3</v>
      </c>
      <c r="V589" s="11">
        <f t="shared" si="131"/>
        <v>-9.4070166304396352E-3</v>
      </c>
      <c r="Y589" s="28"/>
      <c r="AJ589" s="28"/>
      <c r="AL589" s="28"/>
    </row>
    <row r="590" spans="1:38" x14ac:dyDescent="0.35">
      <c r="A590" s="2">
        <v>43569</v>
      </c>
      <c r="B590" s="1">
        <v>4.7766336478602964E-3</v>
      </c>
      <c r="C590" s="1">
        <v>-8.5935607352605192E-4</v>
      </c>
      <c r="D590" s="1">
        <v>-2.8965895919919049E-4</v>
      </c>
      <c r="E590" s="1">
        <v>-1.272102785905171E-3</v>
      </c>
      <c r="F590" s="1">
        <v>6.6268191724091498E-4</v>
      </c>
      <c r="G590" s="1">
        <v>3.8316400580551409E-3</v>
      </c>
      <c r="H590" s="1">
        <v>1.035853478525528E-3</v>
      </c>
      <c r="I590" s="1">
        <v>4.0641575759381432E-4</v>
      </c>
      <c r="J590" s="16">
        <f>HLOOKUP($J$2,'Weekly Returns (strats)'!$D$1:$F$751,'Weekly Returns (strats)'!$A589,FALSE)</f>
        <v>-2.926394112415132E-3</v>
      </c>
      <c r="K590" s="1">
        <f>SUMPRODUCT(B590:J590,'Weekly Analysis'!$C$47:$K$47)</f>
        <v>4.8691699161590267E-3</v>
      </c>
      <c r="L590" s="1">
        <f t="array" ref="L590">SUMPRODUCT(C590:J590,'Weekly Analysis'!$D$48:$K$48)</f>
        <v>1.7185306969763923E-4</v>
      </c>
      <c r="N590" s="16">
        <f t="shared" si="132"/>
        <v>2.0048304998945143</v>
      </c>
      <c r="O590" s="11">
        <f>(N589-MAX(N$3:$N589))/MAX(N$3:$N589)</f>
        <v>-2.8122802172155483E-2</v>
      </c>
      <c r="P590" s="11">
        <f t="shared" si="134"/>
        <v>2.6869010503256074E-2</v>
      </c>
      <c r="Q590" s="11">
        <f t="shared" si="130"/>
        <v>0.10406651587319793</v>
      </c>
      <c r="S590" s="1">
        <f t="shared" si="133"/>
        <v>1.3245248359306649</v>
      </c>
      <c r="T590" s="11">
        <f>(S589-MAX($S$3:$S589))/MAX(S$3:$S589)</f>
        <v>-2.8978822458093793E-2</v>
      </c>
      <c r="U590" s="38">
        <f t="shared" si="135"/>
        <v>-2.7408915932514155E-4</v>
      </c>
      <c r="V590" s="11">
        <f t="shared" si="131"/>
        <v>-5.9646978165047715E-3</v>
      </c>
      <c r="Y590" s="28"/>
      <c r="AJ590" s="28"/>
      <c r="AL590" s="28"/>
    </row>
    <row r="591" spans="1:38" x14ac:dyDescent="0.35">
      <c r="A591" s="2">
        <v>43576</v>
      </c>
      <c r="B591" s="1">
        <v>9.7416514047465874E-4</v>
      </c>
      <c r="C591" s="1">
        <v>-1.0917056906215581E-3</v>
      </c>
      <c r="D591" s="1">
        <v>-3.6749687550907677E-5</v>
      </c>
      <c r="E591" s="1">
        <v>-3.2904513225495702E-4</v>
      </c>
      <c r="F591" s="1">
        <v>-1.4393367366856509E-2</v>
      </c>
      <c r="G591" s="1">
        <v>-2.2458697202782929E-3</v>
      </c>
      <c r="H591" s="1">
        <v>1.3159722476063779E-4</v>
      </c>
      <c r="I591" s="1">
        <v>2.7020893811093849E-3</v>
      </c>
      <c r="J591" s="16">
        <f>HLOOKUP($J$2,'Weekly Returns (strats)'!$D$1:$F$751,'Weekly Returns (strats)'!$A590,FALSE)</f>
        <v>2.8906784173752249E-3</v>
      </c>
      <c r="K591" s="1">
        <f>SUMPRODUCT(B591:J591,'Weekly Analysis'!$C$47:$K$47)</f>
        <v>-9.703463825324864E-5</v>
      </c>
      <c r="L591" s="1">
        <f t="array" ref="L591">SUMPRODUCT(C591:J591,'Weekly Analysis'!$D$48:$K$48)</f>
        <v>-1.9893710176375422E-3</v>
      </c>
      <c r="N591" s="16">
        <f t="shared" si="132"/>
        <v>2.0046359618921978</v>
      </c>
      <c r="O591" s="11">
        <f>(N590-MAX(N$3:$N590))/MAX(N$3:$N590)</f>
        <v>-2.3390566958291229E-2</v>
      </c>
      <c r="P591" s="11">
        <f t="shared" si="134"/>
        <v>3.239660673097422E-2</v>
      </c>
      <c r="Q591" s="11">
        <f t="shared" si="130"/>
        <v>8.1554202336181048E-2</v>
      </c>
      <c r="S591" s="1">
        <f t="shared" si="133"/>
        <v>1.3218898646099233</v>
      </c>
      <c r="T591" s="11">
        <f>(S590-MAX($S$3:$S590))/MAX(S$3:$S590)</f>
        <v>-2.8811949487991768E-2</v>
      </c>
      <c r="U591" s="38">
        <f t="shared" si="135"/>
        <v>-2.0254958016185931E-3</v>
      </c>
      <c r="V591" s="11">
        <f t="shared" si="131"/>
        <v>-5.9507165062385736E-3</v>
      </c>
      <c r="Y591" s="28"/>
      <c r="AJ591" s="28"/>
      <c r="AL591" s="28"/>
    </row>
    <row r="592" spans="1:38" x14ac:dyDescent="0.35">
      <c r="A592" s="2">
        <v>43583</v>
      </c>
      <c r="B592" s="1">
        <v>4.3600124571785406E-3</v>
      </c>
      <c r="C592" s="1">
        <v>3.9911940130881174E-3</v>
      </c>
      <c r="D592" s="1">
        <v>-9.9032177325097934E-5</v>
      </c>
      <c r="E592" s="1">
        <v>-1.412174430086677E-3</v>
      </c>
      <c r="F592" s="1">
        <v>1.3573890498482461E-3</v>
      </c>
      <c r="G592" s="1">
        <v>-1.024025967752973E-3</v>
      </c>
      <c r="H592" s="1">
        <v>8.6932709247200535E-4</v>
      </c>
      <c r="I592" s="1">
        <v>1.0006015413697169E-3</v>
      </c>
      <c r="J592" s="16">
        <f>HLOOKUP($J$2,'Weekly Returns (strats)'!$D$1:$F$751,'Weekly Returns (strats)'!$A591,FALSE)</f>
        <v>4.0524606369518601E-4</v>
      </c>
      <c r="K592" s="1">
        <f>SUMPRODUCT(B592:J592,'Weekly Analysis'!$C$47:$K$47)</f>
        <v>4.6837931333151284E-3</v>
      </c>
      <c r="L592" s="1">
        <f t="array" ref="L592">SUMPRODUCT(C592:J592,'Weekly Analysis'!$D$48:$K$48)</f>
        <v>6.0130696996795027E-4</v>
      </c>
      <c r="N592" s="16">
        <f t="shared" si="132"/>
        <v>2.0140252620453047</v>
      </c>
      <c r="O592" s="11">
        <f>(N591-MAX(N$3:$N591))/MAX(N$3:$N591)</f>
        <v>-2.3485331901341219E-2</v>
      </c>
      <c r="P592" s="11">
        <f t="shared" si="134"/>
        <v>3.0162668300397044E-2</v>
      </c>
      <c r="Q592" s="11">
        <f t="shared" si="130"/>
        <v>8.3736865334332444E-2</v>
      </c>
      <c r="S592" s="1">
        <f t="shared" si="133"/>
        <v>1.3226847261990433</v>
      </c>
      <c r="T592" s="11">
        <f>(S591-MAX($S$3:$S591))/MAX(S$3:$S591)</f>
        <v>-3.0744002848356305E-2</v>
      </c>
      <c r="U592" s="38">
        <f t="shared" si="135"/>
        <v>-2.2132111968383716E-3</v>
      </c>
      <c r="V592" s="11">
        <f t="shared" si="131"/>
        <v>-6.1315098980330163E-3</v>
      </c>
      <c r="Y592" s="28"/>
      <c r="AJ592" s="28"/>
      <c r="AL592" s="28"/>
    </row>
    <row r="593" spans="1:38" x14ac:dyDescent="0.35">
      <c r="A593" s="2">
        <v>43590</v>
      </c>
      <c r="B593" s="1">
        <v>2.6356589147287219E-3</v>
      </c>
      <c r="C593" s="1">
        <v>2.0087132447565989E-4</v>
      </c>
      <c r="D593" s="1">
        <v>-5.5045696615418915E-4</v>
      </c>
      <c r="E593" s="1">
        <v>-5.1037767948280965E-4</v>
      </c>
      <c r="F593" s="1">
        <v>-1.875766137503099E-3</v>
      </c>
      <c r="G593" s="1">
        <v>1.8277292639763409E-3</v>
      </c>
      <c r="H593" s="1">
        <v>3.2866405645592961E-4</v>
      </c>
      <c r="I593" s="1">
        <v>2.2810205637555652E-3</v>
      </c>
      <c r="J593" s="16">
        <f>HLOOKUP($J$2,'Weekly Returns (strats)'!$D$1:$F$751,'Weekly Returns (strats)'!$A592,FALSE)</f>
        <v>3.4959371528486832E-4</v>
      </c>
      <c r="K593" s="1">
        <f>SUMPRODUCT(B593:J593,'Weekly Analysis'!$C$47:$K$47)</f>
        <v>2.7504565300583632E-3</v>
      </c>
      <c r="L593" s="1">
        <f t="array" ref="L593">SUMPRODUCT(C593:J593,'Weekly Analysis'!$D$48:$K$48)</f>
        <v>2.1319557132647683E-4</v>
      </c>
      <c r="N593" s="16">
        <f t="shared" si="132"/>
        <v>2.0195647509789998</v>
      </c>
      <c r="O593" s="11">
        <f>(N592-MAX(N$3:$N592))/MAX(N$3:$N592)</f>
        <v>-1.8911539204319386E-2</v>
      </c>
      <c r="P593" s="11">
        <f t="shared" si="134"/>
        <v>1.2254330236386668E-2</v>
      </c>
      <c r="Q593" s="11">
        <f t="shared" ref="Q593:Q656" si="136">N593/N580-1</f>
        <v>7.1912930566051525E-2</v>
      </c>
      <c r="S593" s="1">
        <f t="shared" si="133"/>
        <v>1.3229667167249302</v>
      </c>
      <c r="T593" s="11">
        <f>(S592-MAX($S$3:$S592))/MAX(S$3:$S592)</f>
        <v>-3.016118246158573E-2</v>
      </c>
      <c r="U593" s="38">
        <f t="shared" si="135"/>
        <v>-1.0047099746700594E-3</v>
      </c>
      <c r="V593" s="11">
        <f t="shared" ref="V593:V656" si="137">S593/S580-1</f>
        <v>-4.5743797313669843E-3</v>
      </c>
      <c r="Y593" s="28"/>
      <c r="AJ593" s="28"/>
      <c r="AL593" s="28"/>
    </row>
    <row r="594" spans="1:38" x14ac:dyDescent="0.35">
      <c r="A594" s="2">
        <v>43597</v>
      </c>
      <c r="B594" s="1">
        <v>-2.5320859749497489E-2</v>
      </c>
      <c r="C594" s="1">
        <v>-6.4530482415262602E-3</v>
      </c>
      <c r="D594" s="1">
        <v>-2.334059336978167E-3</v>
      </c>
      <c r="E594" s="1">
        <v>3.72340425531914E-3</v>
      </c>
      <c r="F594" s="1">
        <v>7.3770464965231212E-3</v>
      </c>
      <c r="G594" s="1">
        <v>-2.8958647052002018E-4</v>
      </c>
      <c r="H594" s="1">
        <v>1.6495199711543669E-3</v>
      </c>
      <c r="I594" s="1">
        <v>-1.199581431469232E-2</v>
      </c>
      <c r="J594" s="16">
        <f>HLOOKUP($J$2,'Weekly Returns (strats)'!$D$1:$F$751,'Weekly Returns (strats)'!$A593,FALSE)</f>
        <v>-5.3417003525991769E-3</v>
      </c>
      <c r="K594" s="1">
        <f>SUMPRODUCT(B594:J594,'Weekly Analysis'!$C$47:$K$47)</f>
        <v>-2.6306555336392104E-2</v>
      </c>
      <c r="L594" s="1">
        <f t="array" ref="L594">SUMPRODUCT(C594:J594,'Weekly Analysis'!$D$48:$K$48)</f>
        <v>-1.8305775185185778E-3</v>
      </c>
      <c r="N594" s="16">
        <f t="shared" si="132"/>
        <v>1.9664369591019437</v>
      </c>
      <c r="O594" s="11">
        <f>(N593-MAX(N$3:$N593))/MAX(N$3:$N593)</f>
        <v>-1.6213098040758982E-2</v>
      </c>
      <c r="P594" s="11">
        <f t="shared" si="134"/>
        <v>-1.9150517110843368E-2</v>
      </c>
      <c r="Q594" s="11">
        <f t="shared" si="136"/>
        <v>4.9869224073032958E-2</v>
      </c>
      <c r="S594" s="1">
        <f t="shared" si="133"/>
        <v>1.3205449235955451</v>
      </c>
      <c r="T594" s="11">
        <f>(S593-MAX($S$3:$S593))/MAX(S$3:$S593)</f>
        <v>-2.9954417120786007E-2</v>
      </c>
      <c r="U594" s="38">
        <f t="shared" si="135"/>
        <v>-3.004784981871178E-3</v>
      </c>
      <c r="V594" s="11">
        <f t="shared" si="137"/>
        <v>-5.3124499679834125E-3</v>
      </c>
      <c r="Y594" s="28"/>
      <c r="AJ594" s="28"/>
      <c r="AL594" s="28"/>
    </row>
    <row r="595" spans="1:38" x14ac:dyDescent="0.35">
      <c r="A595" s="2">
        <v>43604</v>
      </c>
      <c r="B595" s="1">
        <v>-7.337484630944302E-3</v>
      </c>
      <c r="C595" s="1">
        <v>-3.8986708691458589E-3</v>
      </c>
      <c r="D595" s="1">
        <v>-8.7600425877831789E-3</v>
      </c>
      <c r="E595" s="1">
        <v>1.7382087970323481E-3</v>
      </c>
      <c r="F595" s="1">
        <v>1.069749433237755E-3</v>
      </c>
      <c r="G595" s="1">
        <v>3.8622714018110571E-4</v>
      </c>
      <c r="H595" s="1">
        <v>1.105999310327443E-2</v>
      </c>
      <c r="I595" s="1">
        <v>-1.490982722665346E-3</v>
      </c>
      <c r="J595" s="16">
        <f>HLOOKUP($J$2,'Weekly Returns (strats)'!$D$1:$F$751,'Weekly Returns (strats)'!$A594,FALSE)</f>
        <v>8.1797091303514868E-4</v>
      </c>
      <c r="K595" s="1">
        <f>SUMPRODUCT(B595:J595,'Weekly Analysis'!$C$47:$K$47)</f>
        <v>-8.1045259943099014E-3</v>
      </c>
      <c r="L595" s="1">
        <f t="array" ref="L595">SUMPRODUCT(C595:J595,'Weekly Analysis'!$D$48:$K$48)</f>
        <v>-1.4245053891075415E-3</v>
      </c>
      <c r="N595" s="16">
        <f t="shared" si="132"/>
        <v>1.9504999196507302</v>
      </c>
      <c r="O595" s="11">
        <f>(N594-MAX(N$3:$N594))/MAX(N$3:$N594)</f>
        <v>-4.2093142616367547E-2</v>
      </c>
      <c r="P595" s="11">
        <f t="shared" si="134"/>
        <v>-2.7005423064628609E-2</v>
      </c>
      <c r="Q595" s="11">
        <f t="shared" si="136"/>
        <v>2.0932516490335562E-2</v>
      </c>
      <c r="S595" s="1">
        <f t="shared" si="133"/>
        <v>1.3186638002353246</v>
      </c>
      <c r="T595" s="11">
        <f>(S594-MAX($S$3:$S594))/MAX(S$3:$S594)</f>
        <v>-3.1730160756743002E-2</v>
      </c>
      <c r="U595" s="38">
        <f t="shared" si="135"/>
        <v>-2.4404940691111765E-3</v>
      </c>
      <c r="V595" s="11">
        <f t="shared" si="137"/>
        <v>-6.741686381593448E-3</v>
      </c>
      <c r="Y595" s="28"/>
      <c r="AJ595" s="28"/>
      <c r="AL595" s="28"/>
    </row>
    <row r="596" spans="1:38" x14ac:dyDescent="0.35">
      <c r="A596" s="2">
        <v>43611</v>
      </c>
      <c r="B596" s="1">
        <v>-9.3894837781683949E-3</v>
      </c>
      <c r="C596" s="1">
        <v>-6.0331146911506428E-3</v>
      </c>
      <c r="D596" s="1">
        <v>-1.7835529253638631E-3</v>
      </c>
      <c r="E596" s="1">
        <v>1.005142095350964E-3</v>
      </c>
      <c r="F596" s="1">
        <v>1.155928804045033E-2</v>
      </c>
      <c r="G596" s="1">
        <v>-1.0231067698781571E-3</v>
      </c>
      <c r="H596" s="1">
        <v>3.589214609744928E-3</v>
      </c>
      <c r="I596" s="1">
        <v>9.0334999943930683E-5</v>
      </c>
      <c r="J596" s="16">
        <f>HLOOKUP($J$2,'Weekly Returns (strats)'!$D$1:$F$751,'Weekly Returns (strats)'!$A595,FALSE)</f>
        <v>-2.6980848608417758E-3</v>
      </c>
      <c r="K596" s="1">
        <f>SUMPRODUCT(B596:J596,'Weekly Analysis'!$C$47:$K$47)</f>
        <v>-9.1650711827817085E-3</v>
      </c>
      <c r="L596" s="1">
        <f t="array" ref="L596">SUMPRODUCT(C596:J596,'Weekly Analysis'!$D$48:$K$48)</f>
        <v>4.1676624857527706E-4</v>
      </c>
      <c r="N596" s="16">
        <f t="shared" si="132"/>
        <v>1.9326234490451211</v>
      </c>
      <c r="O596" s="11">
        <f>(N595-MAX(N$3:$N595))/MAX(N$3:$N595)</f>
        <v>-4.9856523642160942E-2</v>
      </c>
      <c r="P596" s="11">
        <f t="shared" si="134"/>
        <v>-4.0417473670373738E-2</v>
      </c>
      <c r="Q596" s="11">
        <f t="shared" si="136"/>
        <v>-2.4930582215587638E-4</v>
      </c>
      <c r="S596" s="1">
        <f t="shared" si="133"/>
        <v>1.3192133748004806</v>
      </c>
      <c r="T596" s="11">
        <f>(S595-MAX($S$3:$S595))/MAX(S$3:$S595)</f>
        <v>-3.3109466360855343E-2</v>
      </c>
      <c r="U596" s="38">
        <f t="shared" si="135"/>
        <v>-2.6244737916784056E-3</v>
      </c>
      <c r="V596" s="11">
        <f t="shared" si="137"/>
        <v>-5.4889513613124441E-3</v>
      </c>
      <c r="Y596" s="28"/>
      <c r="AJ596" s="28"/>
      <c r="AL596" s="28"/>
    </row>
    <row r="597" spans="1:38" x14ac:dyDescent="0.35">
      <c r="A597" s="2">
        <v>43618</v>
      </c>
      <c r="B597" s="1">
        <v>-1.883596176340108E-2</v>
      </c>
      <c r="C597" s="1">
        <v>-6.3374625455230324E-3</v>
      </c>
      <c r="D597" s="1">
        <v>1.371273514295557E-3</v>
      </c>
      <c r="E597" s="1">
        <v>6.1622044414377797E-3</v>
      </c>
      <c r="F597" s="1">
        <v>8.8482876845091488E-3</v>
      </c>
      <c r="G597" s="1">
        <v>8.6956521738956738E-5</v>
      </c>
      <c r="H597" s="1">
        <v>1.73790319906808E-3</v>
      </c>
      <c r="I597" s="1">
        <v>1.9574591212181409E-3</v>
      </c>
      <c r="J597" s="16">
        <f>HLOOKUP($J$2,'Weekly Returns (strats)'!$D$1:$F$751,'Weekly Returns (strats)'!$A596,FALSE)</f>
        <v>-3.6070738477891329E-3</v>
      </c>
      <c r="K597" s="1">
        <f>SUMPRODUCT(B597:J597,'Weekly Analysis'!$C$47:$K$47)</f>
        <v>-1.7985002071699313E-2</v>
      </c>
      <c r="L597" s="1">
        <f t="array" ref="L597">SUMPRODUCT(C597:J597,'Weekly Analysis'!$D$48:$K$48)</f>
        <v>1.5803537131604132E-3</v>
      </c>
      <c r="N597" s="16">
        <f t="shared" si="132"/>
        <v>1.89786521231023</v>
      </c>
      <c r="O597" s="11">
        <f>(N596-MAX(N$3:$N596))/MAX(N$3:$N596)</f>
        <v>-5.8564656236836307E-2</v>
      </c>
      <c r="P597" s="11">
        <f t="shared" si="134"/>
        <v>-6.0260280642041808E-2</v>
      </c>
      <c r="Q597" s="11">
        <f t="shared" si="136"/>
        <v>-2.2374996014274728E-2</v>
      </c>
      <c r="S597" s="1">
        <f t="shared" si="133"/>
        <v>1.3212981985557974</v>
      </c>
      <c r="T597" s="11">
        <f>(S596-MAX($S$3:$S596))/MAX(S$3:$S596)</f>
        <v>-3.2706499020367659E-2</v>
      </c>
      <c r="U597" s="38">
        <f t="shared" si="135"/>
        <v>-1.2611943656929414E-3</v>
      </c>
      <c r="V597" s="11">
        <f t="shared" si="137"/>
        <v>-4.9515798209402995E-3</v>
      </c>
      <c r="Y597" s="28"/>
      <c r="AJ597" s="28"/>
      <c r="AL597" s="28"/>
    </row>
    <row r="598" spans="1:38" x14ac:dyDescent="0.35">
      <c r="A598" s="2">
        <v>43625</v>
      </c>
      <c r="B598" s="1">
        <v>3.6257502260955483E-2</v>
      </c>
      <c r="C598" s="1">
        <v>1.224395891285646E-2</v>
      </c>
      <c r="D598" s="1">
        <v>-3.036576992982154E-3</v>
      </c>
      <c r="E598" s="1">
        <v>-6.6287082948146558E-3</v>
      </c>
      <c r="F598" s="1">
        <v>-1.471469346961877E-2</v>
      </c>
      <c r="G598" s="1">
        <v>7.8060844950682551E-3</v>
      </c>
      <c r="H598" s="1">
        <v>-5.6542458973618537E-4</v>
      </c>
      <c r="I598" s="1">
        <v>1.867702982679464E-3</v>
      </c>
      <c r="J598" s="16">
        <f>HLOOKUP($J$2,'Weekly Returns (strats)'!$D$1:$F$751,'Weekly Returns (strats)'!$A597,FALSE)</f>
        <v>2.002300994352169E-3</v>
      </c>
      <c r="K598" s="1">
        <f>SUMPRODUCT(B598:J598,'Weekly Analysis'!$C$47:$K$47)</f>
        <v>3.6075842086700498E-2</v>
      </c>
      <c r="L598" s="1">
        <f t="array" ref="L598">SUMPRODUCT(C598:J598,'Weekly Analysis'!$D$48:$K$48)</f>
        <v>-3.3736889504498615E-4</v>
      </c>
      <c r="N598" s="16">
        <f t="shared" si="132"/>
        <v>1.966332298011376</v>
      </c>
      <c r="O598" s="11">
        <f>(N597-MAX(N$3:$N597))/MAX(N$3:$N597)</f>
        <v>-7.5496372844787718E-2</v>
      </c>
      <c r="P598" s="11">
        <f t="shared" si="134"/>
        <v>-5.3223720233308569E-5</v>
      </c>
      <c r="Q598" s="11">
        <f t="shared" si="136"/>
        <v>3.4410571324125394E-2</v>
      </c>
      <c r="S598" s="1">
        <f t="shared" si="133"/>
        <v>1.3208524336425258</v>
      </c>
      <c r="T598" s="11">
        <f>(S597-MAX($S$3:$S597))/MAX(S$3:$S597)</f>
        <v>-3.1177833144378556E-2</v>
      </c>
      <c r="U598" s="38">
        <f t="shared" si="135"/>
        <v>2.3286602484029473E-4</v>
      </c>
      <c r="V598" s="11">
        <f t="shared" si="137"/>
        <v>-5.1963096541417508E-3</v>
      </c>
      <c r="Y598" s="28"/>
      <c r="AJ598" s="28"/>
      <c r="AL598" s="28"/>
    </row>
    <row r="599" spans="1:38" x14ac:dyDescent="0.35">
      <c r="A599" s="2">
        <v>43632</v>
      </c>
      <c r="B599" s="1">
        <v>3.014915899714365E-3</v>
      </c>
      <c r="C599" s="1">
        <v>-2.055274861107903E-3</v>
      </c>
      <c r="D599" s="1">
        <v>-1.8008856354795319E-4</v>
      </c>
      <c r="E599" s="1">
        <v>-1.046943242986043E-3</v>
      </c>
      <c r="F599" s="1">
        <v>2.357184937157386E-3</v>
      </c>
      <c r="G599" s="1">
        <v>2.0897840236968608E-3</v>
      </c>
      <c r="H599" s="1">
        <v>-8.4944463210601118E-4</v>
      </c>
      <c r="I599" s="1">
        <v>3.485615111214146E-3</v>
      </c>
      <c r="J599" s="16">
        <f>HLOOKUP($J$2,'Weekly Returns (strats)'!$D$1:$F$751,'Weekly Returns (strats)'!$A598,FALSE)</f>
        <v>-2.3777447411776901E-5</v>
      </c>
      <c r="K599" s="1">
        <f>SUMPRODUCT(B599:J599,'Weekly Analysis'!$C$47:$K$47)</f>
        <v>3.3519163136995276E-3</v>
      </c>
      <c r="L599" s="1">
        <f t="array" ref="L599">SUMPRODUCT(C599:J599,'Weekly Analysis'!$D$48:$K$48)</f>
        <v>6.2585791168673051E-4</v>
      </c>
      <c r="N599" s="16">
        <f t="shared" si="132"/>
        <v>1.9729232793192344</v>
      </c>
      <c r="O599" s="11">
        <f>(N598-MAX(N$3:$N598))/MAX(N$3:$N598)</f>
        <v>-4.2144125982954521E-2</v>
      </c>
      <c r="P599" s="11">
        <f t="shared" si="134"/>
        <v>1.1496211531513145E-2</v>
      </c>
      <c r="Q599" s="11">
        <f t="shared" si="136"/>
        <v>1.0526214430585101E-2</v>
      </c>
      <c r="S599" s="1">
        <f t="shared" si="133"/>
        <v>1.3216790995882917</v>
      </c>
      <c r="T599" s="11">
        <f>(S598-MAX($S$3:$S598))/MAX(S$3:$S598)</f>
        <v>-3.1504683608305682E-2</v>
      </c>
      <c r="U599" s="38">
        <f t="shared" si="135"/>
        <v>2.2866323868364624E-3</v>
      </c>
      <c r="V599" s="11">
        <f t="shared" si="137"/>
        <v>-2.4219963028651037E-3</v>
      </c>
      <c r="Y599" s="28"/>
      <c r="AJ599" s="28"/>
      <c r="AL599" s="28"/>
    </row>
    <row r="600" spans="1:38" x14ac:dyDescent="0.35">
      <c r="A600" s="2">
        <v>43639</v>
      </c>
      <c r="B600" s="1">
        <v>2.4205030849548951E-2</v>
      </c>
      <c r="C600" s="1">
        <v>7.6132363866661112E-3</v>
      </c>
      <c r="D600" s="1">
        <v>-4.6444945449303221E-4</v>
      </c>
      <c r="E600" s="1">
        <v>-1.5561813215896341E-3</v>
      </c>
      <c r="F600" s="1">
        <v>-1.1182644781173621E-2</v>
      </c>
      <c r="G600" s="1">
        <v>-1.243602621131656E-3</v>
      </c>
      <c r="H600" s="1">
        <v>-6.8416607143942931E-3</v>
      </c>
      <c r="I600" s="1">
        <v>-2.8192914344715708E-4</v>
      </c>
      <c r="J600" s="16">
        <f>HLOOKUP($J$2,'Weekly Returns (strats)'!$D$1:$F$751,'Weekly Returns (strats)'!$A599,FALSE)</f>
        <v>2.9590626277595788E-3</v>
      </c>
      <c r="K600" s="1">
        <f>SUMPRODUCT(B600:J600,'Weekly Analysis'!$C$47:$K$47)</f>
        <v>2.3630987221586568E-2</v>
      </c>
      <c r="L600" s="1">
        <f t="array" ref="L600">SUMPRODUCT(C600:J600,'Weekly Analysis'!$D$48:$K$48)</f>
        <v>-1.0660810233587184E-3</v>
      </c>
      <c r="N600" s="16">
        <f t="shared" si="132"/>
        <v>2.019545404121998</v>
      </c>
      <c r="O600" s="11">
        <f>(N599-MAX(N$3:$N599))/MAX(N$3:$N599)</f>
        <v>-3.8933473252663969E-2</v>
      </c>
      <c r="P600" s="11">
        <f t="shared" si="134"/>
        <v>4.4976146346471957E-2</v>
      </c>
      <c r="Q600" s="11">
        <f t="shared" si="136"/>
        <v>4.0075037058926677E-2</v>
      </c>
      <c r="S600" s="1">
        <f t="shared" si="133"/>
        <v>1.3202700825812508</v>
      </c>
      <c r="T600" s="11">
        <f>(S599-MAX($S$3:$S599))/MAX(S$3:$S599)</f>
        <v>-3.0898543152110391E-2</v>
      </c>
      <c r="U600" s="38">
        <f t="shared" si="135"/>
        <v>8.0101354409789494E-4</v>
      </c>
      <c r="V600" s="11">
        <f t="shared" si="137"/>
        <v>-3.2483670938884268E-3</v>
      </c>
      <c r="Y600" s="28"/>
      <c r="AJ600" s="28"/>
      <c r="AL600" s="28"/>
    </row>
    <row r="601" spans="1:38" x14ac:dyDescent="0.35">
      <c r="A601" s="2">
        <v>43646</v>
      </c>
      <c r="B601" s="1">
        <v>8.8816805684288624E-4</v>
      </c>
      <c r="C601" s="1">
        <v>-4.5435810284037981E-3</v>
      </c>
      <c r="D601" s="1">
        <v>-1.7910326687159409E-4</v>
      </c>
      <c r="E601" s="1">
        <v>-5.7254943540263614E-4</v>
      </c>
      <c r="F601" s="1">
        <v>1.946857600686769E-3</v>
      </c>
      <c r="G601" s="1">
        <v>3.2565490158531501E-4</v>
      </c>
      <c r="H601" s="1">
        <v>8.3599948382739875E-4</v>
      </c>
      <c r="I601" s="1">
        <v>2.5642092900211022E-3</v>
      </c>
      <c r="J601" s="16">
        <f>HLOOKUP($J$2,'Weekly Returns (strats)'!$D$1:$F$751,'Weekly Returns (strats)'!$A600,FALSE)</f>
        <v>-8.0009906498257344E-4</v>
      </c>
      <c r="K601" s="1">
        <f>SUMPRODUCT(B601:J601,'Weekly Analysis'!$C$47:$K$47)</f>
        <v>8.347574863323342E-4</v>
      </c>
      <c r="L601" s="1">
        <f t="array" ref="L601">SUMPRODUCT(C601:J601,'Weekly Analysis'!$D$48:$K$48)</f>
        <v>-9.9191059519596818E-5</v>
      </c>
      <c r="N601" s="16">
        <f t="shared" si="132"/>
        <v>2.0212312347670771</v>
      </c>
      <c r="O601" s="11">
        <f>(N600-MAX(N$3:$N600))/MAX(N$3:$N600)</f>
        <v>-1.6222522440003027E-2</v>
      </c>
      <c r="P601" s="11">
        <f t="shared" si="134"/>
        <v>6.5002520546059372E-2</v>
      </c>
      <c r="Q601" s="11">
        <f t="shared" si="136"/>
        <v>3.3848483084677472E-2</v>
      </c>
      <c r="S601" s="1">
        <f t="shared" si="133"/>
        <v>1.3201391235929074</v>
      </c>
      <c r="T601" s="11">
        <f>(S600-MAX($S$3:$S600))/MAX(S$3:$S600)</f>
        <v>-3.1931683824965189E-2</v>
      </c>
      <c r="U601" s="38">
        <f t="shared" si="135"/>
        <v>-8.7722435719428393E-4</v>
      </c>
      <c r="V601" s="11">
        <f t="shared" si="137"/>
        <v>-4.1335241781822463E-3</v>
      </c>
      <c r="Y601" s="28"/>
      <c r="AJ601" s="28"/>
      <c r="AL601" s="28"/>
    </row>
    <row r="602" spans="1:38" x14ac:dyDescent="0.35">
      <c r="A602" s="2">
        <v>43653</v>
      </c>
      <c r="B602" s="1">
        <v>1.196033797600227E-2</v>
      </c>
      <c r="C602" s="1">
        <v>-2.933598199042708E-3</v>
      </c>
      <c r="D602" s="1">
        <v>-5.6481087863075041E-4</v>
      </c>
      <c r="E602" s="1">
        <v>-2.4718600481641322E-3</v>
      </c>
      <c r="F602" s="1">
        <v>-9.4727847400971951E-3</v>
      </c>
      <c r="G602" s="1">
        <v>-3.8299868822949672E-3</v>
      </c>
      <c r="H602" s="1">
        <v>-3.7658022253579389E-3</v>
      </c>
      <c r="I602" s="1">
        <v>3.7459686030754109E-3</v>
      </c>
      <c r="J602" s="16">
        <f>HLOOKUP($J$2,'Weekly Returns (strats)'!$D$1:$F$751,'Weekly Returns (strats)'!$A601,FALSE)</f>
        <v>1.7144640455857289E-3</v>
      </c>
      <c r="K602" s="1">
        <f>SUMPRODUCT(B602:J602,'Weekly Analysis'!$C$47:$K$47)</f>
        <v>1.0748607714590066E-2</v>
      </c>
      <c r="L602" s="1">
        <f t="array" ref="L602">SUMPRODUCT(C602:J602,'Weekly Analysis'!$D$48:$K$48)</f>
        <v>-2.2503561997655212E-3</v>
      </c>
      <c r="N602" s="16">
        <f t="shared" si="132"/>
        <v>2.0429566564100647</v>
      </c>
      <c r="O602" s="11">
        <f>(N601-MAX(N$3:$N601))/MAX(N$3:$N601)</f>
        <v>-1.5401306825724579E-2</v>
      </c>
      <c r="P602" s="11">
        <f t="shared" si="134"/>
        <v>3.8968163456492899E-2</v>
      </c>
      <c r="Q602" s="11">
        <f t="shared" si="136"/>
        <v>2.3978914730940382E-2</v>
      </c>
      <c r="S602" s="1">
        <f t="shared" si="133"/>
        <v>1.317168340331577</v>
      </c>
      <c r="T602" s="11">
        <f>(S601-MAX($S$3:$S601))/MAX(S$3:$S601)</f>
        <v>-3.2027707546934021E-2</v>
      </c>
      <c r="U602" s="38">
        <f t="shared" si="135"/>
        <v>-2.7891785767385491E-3</v>
      </c>
      <c r="V602" s="11">
        <f t="shared" si="137"/>
        <v>-5.3831653307454541E-3</v>
      </c>
      <c r="Y602" s="28"/>
      <c r="AJ602" s="28"/>
      <c r="AL602" s="28"/>
    </row>
    <row r="603" spans="1:38" x14ac:dyDescent="0.35">
      <c r="A603" s="2">
        <v>43660</v>
      </c>
      <c r="B603" s="1">
        <v>2.135041366426504E-3</v>
      </c>
      <c r="C603" s="1">
        <v>2.5500946238550259E-3</v>
      </c>
      <c r="D603" s="1">
        <v>-1.6766437840382001E-4</v>
      </c>
      <c r="E603" s="1">
        <v>-1.1379589058577719E-3</v>
      </c>
      <c r="F603" s="1">
        <v>2.5100339136799551E-3</v>
      </c>
      <c r="G603" s="1">
        <v>1.066907601956935E-3</v>
      </c>
      <c r="H603" s="1">
        <v>-1.344992538666379E-3</v>
      </c>
      <c r="I603" s="1">
        <v>3.9269096255778457E-4</v>
      </c>
      <c r="J603" s="16">
        <f>HLOOKUP($J$2,'Weekly Returns (strats)'!$D$1:$F$751,'Weekly Returns (strats)'!$A602,FALSE)</f>
        <v>-1.785237118901772E-3</v>
      </c>
      <c r="K603" s="1">
        <f>SUMPRODUCT(B603:J603,'Weekly Analysis'!$C$47:$K$47)</f>
        <v>2.438373753278017E-3</v>
      </c>
      <c r="L603" s="1">
        <f t="array" ref="L603">SUMPRODUCT(C603:J603,'Weekly Analysis'!$D$48:$K$48)</f>
        <v>5.6333157558138185E-4</v>
      </c>
      <c r="N603" s="16">
        <f t="shared" si="132"/>
        <v>2.0479381483001395</v>
      </c>
      <c r="O603" s="11">
        <f>(N602-MAX(N$3:$N602))/MAX(N$3:$N602)</f>
        <v>-4.8182417164963527E-3</v>
      </c>
      <c r="P603" s="11">
        <f t="shared" si="134"/>
        <v>3.8022192635280394E-2</v>
      </c>
      <c r="Q603" s="11">
        <f t="shared" si="136"/>
        <v>2.1501891759873715E-2</v>
      </c>
      <c r="S603" s="1">
        <f t="shared" si="133"/>
        <v>1.3179103428480419</v>
      </c>
      <c r="T603" s="11">
        <f>(S602-MAX($S$3:$S602))/MAX(S$3:$S602)</f>
        <v>-3.4205989996457062E-2</v>
      </c>
      <c r="U603" s="38">
        <f t="shared" si="135"/>
        <v>-2.8514915166804045E-3</v>
      </c>
      <c r="V603" s="11">
        <f t="shared" si="137"/>
        <v>-4.9938611215059048E-3</v>
      </c>
      <c r="Y603" s="28"/>
      <c r="AJ603" s="28"/>
      <c r="AL603" s="28"/>
    </row>
    <row r="604" spans="1:38" x14ac:dyDescent="0.35">
      <c r="A604" s="2">
        <v>43667</v>
      </c>
      <c r="B604" s="1">
        <v>-6.2773444930570577E-3</v>
      </c>
      <c r="C604" s="1">
        <v>-2.8618628832418609E-3</v>
      </c>
      <c r="D604" s="1">
        <v>-8.301203282018442E-5</v>
      </c>
      <c r="E604" s="1">
        <v>1.2989640229552619E-3</v>
      </c>
      <c r="F604" s="1">
        <v>1.3562433347949449E-2</v>
      </c>
      <c r="G604" s="1">
        <v>-3.206913106096887E-3</v>
      </c>
      <c r="H604" s="1">
        <v>1.557957818389744E-3</v>
      </c>
      <c r="I604" s="1">
        <v>1.6708393912836521E-3</v>
      </c>
      <c r="J604" s="16">
        <f>HLOOKUP($J$2,'Weekly Returns (strats)'!$D$1:$F$751,'Weekly Returns (strats)'!$A603,FALSE)</f>
        <v>-6.0411588787290249E-4</v>
      </c>
      <c r="K604" s="1">
        <f>SUMPRODUCT(B604:J604,'Weekly Analysis'!$C$47:$K$47)</f>
        <v>-5.4737193205581835E-3</v>
      </c>
      <c r="L604" s="1">
        <f t="array" ref="L604">SUMPRODUCT(C604:J604,'Weekly Analysis'!$D$48:$K$48)</f>
        <v>1.4924467489264813E-3</v>
      </c>
      <c r="N604" s="16">
        <f t="shared" si="132"/>
        <v>2.0367283096904809</v>
      </c>
      <c r="O604" s="11">
        <f>(N603-MAX(N$3:$N603))/MAX(N$3:$N603)</f>
        <v>-2.3916166373568492E-3</v>
      </c>
      <c r="P604" s="11">
        <f t="shared" si="134"/>
        <v>8.5083036674549195E-3</v>
      </c>
      <c r="Q604" s="11">
        <f t="shared" si="136"/>
        <v>1.600906519106382E-2</v>
      </c>
      <c r="S604" s="1">
        <f t="shared" si="133"/>
        <v>1.3198772538546022</v>
      </c>
      <c r="T604" s="11">
        <f>(S603-MAX($S$3:$S603))/MAX(S$3:$S603)</f>
        <v>-3.3661927735114755E-2</v>
      </c>
      <c r="U604" s="38">
        <f t="shared" si="135"/>
        <v>-2.9753664180631745E-4</v>
      </c>
      <c r="V604" s="11">
        <f t="shared" si="137"/>
        <v>-1.5225252944314205E-3</v>
      </c>
      <c r="Y604" s="28"/>
      <c r="AJ604" s="28"/>
      <c r="AL604" s="28"/>
    </row>
    <row r="605" spans="1:38" x14ac:dyDescent="0.35">
      <c r="A605" s="2">
        <v>43674</v>
      </c>
      <c r="B605" s="1">
        <v>7.6952526799387577E-3</v>
      </c>
      <c r="C605" s="1">
        <v>-1.4874208779801501E-3</v>
      </c>
      <c r="D605" s="1">
        <v>-2.8266065840476529E-4</v>
      </c>
      <c r="E605" s="1">
        <v>-2.6477249768721571E-3</v>
      </c>
      <c r="F605" s="1">
        <v>1.3251451637906421E-3</v>
      </c>
      <c r="G605" s="1">
        <v>2.119133852200861E-4</v>
      </c>
      <c r="H605" s="1">
        <v>1.6843720945280971E-4</v>
      </c>
      <c r="I605" s="1">
        <v>2.4174469440474411E-4</v>
      </c>
      <c r="J605" s="16">
        <f>HLOOKUP($J$2,'Weekly Returns (strats)'!$D$1:$F$751,'Weekly Returns (strats)'!$A604,FALSE)</f>
        <v>1.2059846781971031E-3</v>
      </c>
      <c r="K605" s="1">
        <f>SUMPRODUCT(B605:J605,'Weekly Analysis'!$C$47:$K$47)</f>
        <v>7.5364398497094484E-3</v>
      </c>
      <c r="L605" s="1">
        <f t="array" ref="L605">SUMPRODUCT(C605:J605,'Weekly Analysis'!$D$48:$K$48)</f>
        <v>-2.9493811328300533E-4</v>
      </c>
      <c r="N605" s="16">
        <f t="shared" si="132"/>
        <v>2.0520779900866639</v>
      </c>
      <c r="O605" s="11">
        <f>(N604-MAX(N$3:$N604))/MAX(N$3:$N604)</f>
        <v>-7.8522449197197669E-3</v>
      </c>
      <c r="P605" s="11">
        <f t="shared" si="134"/>
        <v>1.5261368807780951E-2</v>
      </c>
      <c r="Q605" s="11">
        <f t="shared" si="136"/>
        <v>1.8893868293744953E-2</v>
      </c>
      <c r="S605" s="1">
        <f t="shared" si="133"/>
        <v>1.3194879717475851</v>
      </c>
      <c r="T605" s="11">
        <f>(S604-MAX($S$3:$S604))/MAX(S$3:$S604)</f>
        <v>-3.221971962079901E-2</v>
      </c>
      <c r="U605" s="38">
        <f t="shared" si="135"/>
        <v>-4.9324486615476282E-4</v>
      </c>
      <c r="V605" s="11">
        <f t="shared" si="137"/>
        <v>-2.4168680473423132E-3</v>
      </c>
      <c r="Y605" s="28"/>
      <c r="AJ605" s="28"/>
      <c r="AL605" s="28"/>
    </row>
    <row r="606" spans="1:38" x14ac:dyDescent="0.35">
      <c r="A606" s="2">
        <v>43681</v>
      </c>
      <c r="B606" s="1">
        <v>-3.0963869153907479E-2</v>
      </c>
      <c r="C606" s="1">
        <v>-1.555517328463041E-3</v>
      </c>
      <c r="D606" s="1">
        <v>2.3655071728158061E-3</v>
      </c>
      <c r="E606" s="1">
        <v>5.9172228500756763E-3</v>
      </c>
      <c r="F606" s="1">
        <v>6.9714160577830312E-3</v>
      </c>
      <c r="G606" s="1">
        <v>6.7412700552784699E-3</v>
      </c>
      <c r="H606" s="1">
        <v>-6.2645859066334797E-3</v>
      </c>
      <c r="I606" s="1">
        <v>-1.001146195733227E-2</v>
      </c>
      <c r="J606" s="16">
        <f>HLOOKUP($J$2,'Weekly Returns (strats)'!$D$1:$F$751,'Weekly Returns (strats)'!$A605,FALSE)</f>
        <v>-2.0790508951321618E-3</v>
      </c>
      <c r="K606" s="1">
        <f>SUMPRODUCT(B606:J606,'Weekly Analysis'!$C$47:$K$47)</f>
        <v>-3.0316627483204614E-2</v>
      </c>
      <c r="L606" s="1">
        <f t="array" ref="L606">SUMPRODUCT(C606:J606,'Weekly Analysis'!$D$48:$K$48)</f>
        <v>1.2020202455910248E-3</v>
      </c>
      <c r="N606" s="16">
        <f t="shared" si="132"/>
        <v>1.9898659060947232</v>
      </c>
      <c r="O606" s="11">
        <f>(N605-MAX(N$3:$N605))/MAX(N$3:$N605)</f>
        <v>-3.7498304153282607E-4</v>
      </c>
      <c r="P606" s="11">
        <f t="shared" si="134"/>
        <v>-2.5987213262093301E-2</v>
      </c>
      <c r="Q606" s="11">
        <f t="shared" si="136"/>
        <v>-1.4705567063338698E-2</v>
      </c>
      <c r="S606" s="1">
        <f t="shared" si="133"/>
        <v>1.3210740230034397</v>
      </c>
      <c r="T606" s="11">
        <f>(S605-MAX($S$3:$S605))/MAX(S$3:$S605)</f>
        <v>-3.2505154910766568E-2</v>
      </c>
      <c r="U606" s="38">
        <f t="shared" si="135"/>
        <v>2.9652114709040056E-3</v>
      </c>
      <c r="V606" s="11">
        <f t="shared" si="137"/>
        <v>-1.4306434905452248E-3</v>
      </c>
      <c r="Y606" s="28"/>
      <c r="AJ606" s="28"/>
      <c r="AL606" s="28"/>
    </row>
    <row r="607" spans="1:38" x14ac:dyDescent="0.35">
      <c r="A607" s="2">
        <v>43688</v>
      </c>
      <c r="B607" s="1">
        <v>-8.037324551086078E-3</v>
      </c>
      <c r="C607" s="1">
        <v>2.8617232901750889E-3</v>
      </c>
      <c r="D607" s="1">
        <v>-4.3519443645417821E-3</v>
      </c>
      <c r="E607" s="1">
        <v>2.893512384869013E-3</v>
      </c>
      <c r="F607" s="1">
        <v>1.1986797281926609E-2</v>
      </c>
      <c r="G607" s="1">
        <v>-2.2862499760853972E-3</v>
      </c>
      <c r="H607" s="1">
        <v>9.1239104365212764E-3</v>
      </c>
      <c r="I607" s="1">
        <v>-6.518216111557007E-3</v>
      </c>
      <c r="J607" s="16">
        <f>HLOOKUP($J$2,'Weekly Returns (strats)'!$D$1:$F$751,'Weekly Returns (strats)'!$A606,FALSE)</f>
        <v>2.9293398343304129E-3</v>
      </c>
      <c r="K607" s="1">
        <f>SUMPRODUCT(B607:J607,'Weekly Analysis'!$C$47:$K$47)</f>
        <v>-7.4801488633978782E-3</v>
      </c>
      <c r="L607" s="1">
        <f t="array" ref="L607">SUMPRODUCT(C607:J607,'Weekly Analysis'!$D$48:$K$48)</f>
        <v>1.0347548485638005E-3</v>
      </c>
      <c r="N607" s="16">
        <f t="shared" si="132"/>
        <v>1.9749814128989347</v>
      </c>
      <c r="O607" s="11">
        <f>(N606-MAX(N$3:$N606))/MAX(N$3:$N606)</f>
        <v>-3.0680242303554785E-2</v>
      </c>
      <c r="P607" s="11">
        <f t="shared" si="134"/>
        <v>-3.5624481853498091E-2</v>
      </c>
      <c r="Q607" s="11">
        <f t="shared" si="136"/>
        <v>4.3451450388183321E-3</v>
      </c>
      <c r="S607" s="1">
        <f t="shared" si="133"/>
        <v>1.3224410107540543</v>
      </c>
      <c r="T607" s="11">
        <f>(S606-MAX($S$3:$S606))/MAX(S$3:$S606)</f>
        <v>-3.1342206519464282E-2</v>
      </c>
      <c r="U607" s="38">
        <f t="shared" si="135"/>
        <v>3.4377664084657145E-3</v>
      </c>
      <c r="V607" s="11">
        <f t="shared" si="137"/>
        <v>1.4358369220386358E-3</v>
      </c>
      <c r="Y607" s="28"/>
      <c r="AJ607" s="28"/>
      <c r="AL607" s="28"/>
    </row>
    <row r="608" spans="1:38" x14ac:dyDescent="0.35">
      <c r="A608" s="2">
        <v>43695</v>
      </c>
      <c r="B608" s="1">
        <v>-1.165961819690919E-2</v>
      </c>
      <c r="C608" s="1">
        <v>6.8439072532988643E-3</v>
      </c>
      <c r="D608" s="1">
        <v>-5.5293357591645908E-4</v>
      </c>
      <c r="E608" s="1">
        <v>1.574686647925372E-3</v>
      </c>
      <c r="F608" s="1">
        <v>1.1727021557276091E-2</v>
      </c>
      <c r="G608" s="1">
        <v>-3.806364394673079E-3</v>
      </c>
      <c r="H608" s="1">
        <v>1.7981626887915159E-2</v>
      </c>
      <c r="I608" s="1">
        <v>9.8903887039880622E-4</v>
      </c>
      <c r="J608" s="16">
        <f>HLOOKUP($J$2,'Weekly Returns (strats)'!$D$1:$F$751,'Weekly Returns (strats)'!$A607,FALSE)</f>
        <v>7.7936079141505132E-4</v>
      </c>
      <c r="K608" s="1">
        <f>SUMPRODUCT(B608:J608,'Weekly Analysis'!$C$47:$K$47)</f>
        <v>-1.0004063575215591E-2</v>
      </c>
      <c r="L608" s="1">
        <f t="array" ref="L608">SUMPRODUCT(C608:J608,'Weekly Analysis'!$D$48:$K$48)</f>
        <v>3.0746014402881139E-3</v>
      </c>
      <c r="N608" s="16">
        <f t="shared" si="132"/>
        <v>1.9552235732844248</v>
      </c>
      <c r="O608" s="11">
        <f>(N607-MAX(N$3:$N607))/MAX(N$3:$N607)</f>
        <v>-3.7930898387356915E-2</v>
      </c>
      <c r="P608" s="11">
        <f t="shared" si="134"/>
        <v>-4.0017480985690357E-2</v>
      </c>
      <c r="Q608" s="11">
        <f t="shared" si="136"/>
        <v>2.4217656130640641E-3</v>
      </c>
      <c r="S608" s="1">
        <f t="shared" si="133"/>
        <v>1.3265069897904147</v>
      </c>
      <c r="T608" s="11">
        <f>(S607-MAX($S$3:$S607))/MAX(S$3:$S607)</f>
        <v>-3.0339883171061097E-2</v>
      </c>
      <c r="U608" s="38">
        <f t="shared" si="135"/>
        <v>5.0229943098503149E-3</v>
      </c>
      <c r="V608" s="11">
        <f t="shared" si="137"/>
        <v>5.9478310951512903E-3</v>
      </c>
      <c r="Y608" s="28"/>
      <c r="AJ608" s="28"/>
      <c r="AL608" s="28"/>
    </row>
    <row r="609" spans="1:38" x14ac:dyDescent="0.35">
      <c r="A609" s="2">
        <v>43702</v>
      </c>
      <c r="B609" s="1">
        <v>-5.2387427017516197E-3</v>
      </c>
      <c r="C609" s="1">
        <v>4.0721391860805154E-3</v>
      </c>
      <c r="D609" s="1">
        <v>-7.5453087997242596E-3</v>
      </c>
      <c r="E609" s="1">
        <v>1.139589114813599E-3</v>
      </c>
      <c r="F609" s="1">
        <v>-2.781679801072371E-2</v>
      </c>
      <c r="G609" s="1">
        <v>3.0509518584820321E-3</v>
      </c>
      <c r="H609" s="1">
        <v>-3.6332032496164679E-3</v>
      </c>
      <c r="I609" s="1">
        <v>1.1111562729457789E-3</v>
      </c>
      <c r="J609" s="16">
        <f>HLOOKUP($J$2,'Weekly Returns (strats)'!$D$1:$F$751,'Weekly Returns (strats)'!$A608,FALSE)</f>
        <v>4.3077302758189884E-3</v>
      </c>
      <c r="K609" s="1">
        <f>SUMPRODUCT(B609:J609,'Weekly Analysis'!$C$47:$K$47)</f>
        <v>-7.2871298750248293E-3</v>
      </c>
      <c r="L609" s="1">
        <f t="array" ref="L609">SUMPRODUCT(C609:J609,'Weekly Analysis'!$D$48:$K$48)</f>
        <v>-3.8041476075073907E-3</v>
      </c>
      <c r="N609" s="16">
        <f t="shared" si="132"/>
        <v>1.9409756051711911</v>
      </c>
      <c r="O609" s="11">
        <f>(N608-MAX(N$3:$N608))/MAX(N$3:$N608)</f>
        <v>-4.7555498843640291E-2</v>
      </c>
      <c r="P609" s="11">
        <f t="shared" si="134"/>
        <v>-5.4141404689390327E-2</v>
      </c>
      <c r="Q609" s="11">
        <f t="shared" si="136"/>
        <v>4.321667591375089E-3</v>
      </c>
      <c r="S609" s="1">
        <f t="shared" si="133"/>
        <v>1.3214607613988618</v>
      </c>
      <c r="T609" s="11">
        <f>(S608-MAX($S$3:$S608))/MAX(S$3:$S608)</f>
        <v>-2.7358564779268957E-2</v>
      </c>
      <c r="U609" s="38">
        <f t="shared" si="135"/>
        <v>1.4951175709951858E-3</v>
      </c>
      <c r="V609" s="11">
        <f t="shared" si="137"/>
        <v>1.7035808166523392E-3</v>
      </c>
      <c r="Y609" s="28"/>
      <c r="AJ609" s="28"/>
      <c r="AL609" s="28"/>
    </row>
    <row r="610" spans="1:38" x14ac:dyDescent="0.35">
      <c r="A610" s="2">
        <v>43709</v>
      </c>
      <c r="B610" s="1">
        <v>2.0221105527638231E-2</v>
      </c>
      <c r="C610" s="1">
        <v>7.8991264438745823E-3</v>
      </c>
      <c r="D610" s="1">
        <v>-3.1896972541817781E-3</v>
      </c>
      <c r="E610" s="1">
        <v>-3.6572898112331438E-3</v>
      </c>
      <c r="F610" s="1">
        <v>1.216289166634995E-2</v>
      </c>
      <c r="G610" s="1">
        <v>-1.051631660253893E-2</v>
      </c>
      <c r="H610" s="1">
        <v>3.5269317119572818E-3</v>
      </c>
      <c r="I610" s="1">
        <v>3.9967171367445431E-3</v>
      </c>
      <c r="J610" s="16">
        <f>HLOOKUP($J$2,'Weekly Returns (strats)'!$D$1:$F$751,'Weekly Returns (strats)'!$A609,FALSE)</f>
        <v>8.2421323426062898E-5</v>
      </c>
      <c r="K610" s="1">
        <f>SUMPRODUCT(B610:J610,'Weekly Analysis'!$C$47:$K$47)</f>
        <v>2.074579405495916E-2</v>
      </c>
      <c r="L610" s="1">
        <f t="array" ref="L610">SUMPRODUCT(C610:J610,'Weekly Analysis'!$D$48:$K$48)</f>
        <v>9.74421550738876E-4</v>
      </c>
      <c r="N610" s="16">
        <f t="shared" si="132"/>
        <v>1.9812426853417722</v>
      </c>
      <c r="O610" s="11">
        <f>(N609-MAX(N$3:$N609))/MAX(N$3:$N609)</f>
        <v>-5.4496085622319904E-2</v>
      </c>
      <c r="P610" s="11">
        <f t="shared" si="134"/>
        <v>-4.3335687729204597E-3</v>
      </c>
      <c r="Q610" s="11">
        <f t="shared" si="136"/>
        <v>4.3932241600049382E-2</v>
      </c>
      <c r="S610" s="1">
        <f t="shared" si="133"/>
        <v>1.3227484212432246</v>
      </c>
      <c r="T610" s="11">
        <f>(S609-MAX($S$3:$S609))/MAX(S$3:$S609)</f>
        <v>-3.1058636368026346E-2</v>
      </c>
      <c r="U610" s="38">
        <f t="shared" si="135"/>
        <v>1.2674522476630035E-3</v>
      </c>
      <c r="V610" s="11">
        <f t="shared" si="137"/>
        <v>1.0975741047798415E-3</v>
      </c>
      <c r="Y610" s="28"/>
      <c r="AJ610" s="28"/>
      <c r="AL610" s="28"/>
    </row>
    <row r="611" spans="1:38" x14ac:dyDescent="0.35">
      <c r="A611" s="2">
        <v>43716</v>
      </c>
      <c r="B611" s="1">
        <v>1.989912522657411E-2</v>
      </c>
      <c r="C611" s="1">
        <v>-4.9960180134072107E-3</v>
      </c>
      <c r="D611" s="1">
        <v>-2.5199694564079782E-3</v>
      </c>
      <c r="E611" s="1">
        <v>-2.5070875470739611E-3</v>
      </c>
      <c r="F611" s="1">
        <v>-4.7125730839007161E-4</v>
      </c>
      <c r="G611" s="1">
        <v>5.0716135100801196E-3</v>
      </c>
      <c r="H611" s="1">
        <v>-3.713946365763054E-3</v>
      </c>
      <c r="I611" s="1">
        <v>1.6487987685265271E-3</v>
      </c>
      <c r="J611" s="16">
        <f>HLOOKUP($J$2,'Weekly Returns (strats)'!$D$1:$F$751,'Weekly Returns (strats)'!$A610,FALSE)</f>
        <v>-1.27658435183331E-3</v>
      </c>
      <c r="K611" s="1">
        <f>SUMPRODUCT(B611:J611,'Weekly Analysis'!$C$47:$K$47)</f>
        <v>1.9439841289794729E-2</v>
      </c>
      <c r="L611" s="1">
        <f t="array" ref="L611">SUMPRODUCT(C611:J611,'Weekly Analysis'!$D$48:$K$48)</f>
        <v>-8.5295588259028381E-4</v>
      </c>
      <c r="N611" s="16">
        <f t="shared" si="132"/>
        <v>2.019757728701383</v>
      </c>
      <c r="O611" s="11">
        <f>(N610-MAX(N$3:$N610))/MAX(N$3:$N610)</f>
        <v>-3.4880856136482882E-2</v>
      </c>
      <c r="P611" s="11">
        <f t="shared" si="134"/>
        <v>2.2671765673340838E-2</v>
      </c>
      <c r="Q611" s="11">
        <f t="shared" si="136"/>
        <v>2.7170092635938614E-2</v>
      </c>
      <c r="S611" s="1">
        <f t="shared" si="133"/>
        <v>1.3216201751961381</v>
      </c>
      <c r="T611" s="11">
        <f>(S610-MAX($S$3:$S610))/MAX(S$3:$S610)</f>
        <v>-3.0114479021901119E-2</v>
      </c>
      <c r="U611" s="38">
        <f t="shared" si="135"/>
        <v>-6.2069729480651592E-4</v>
      </c>
      <c r="V611" s="11">
        <f t="shared" si="137"/>
        <v>5.8124702961337427E-4</v>
      </c>
      <c r="Y611" s="28"/>
      <c r="AJ611" s="28"/>
      <c r="AL611" s="28"/>
    </row>
    <row r="612" spans="1:38" x14ac:dyDescent="0.35">
      <c r="A612" s="2">
        <v>43723</v>
      </c>
      <c r="B612" s="1">
        <v>1.34064830197429E-2</v>
      </c>
      <c r="C612" s="1">
        <v>-1.413312053532789E-3</v>
      </c>
      <c r="D612" s="1">
        <v>-3.1277598902573761E-4</v>
      </c>
      <c r="E612" s="1">
        <v>-1.1665517789914981E-3</v>
      </c>
      <c r="F612" s="1">
        <v>-2.7830845187108249E-2</v>
      </c>
      <c r="G612" s="1">
        <v>4.4381838179958777E-3</v>
      </c>
      <c r="H612" s="1">
        <v>-1.0583461285370581E-3</v>
      </c>
      <c r="I612" s="1">
        <v>1.484071641745466E-3</v>
      </c>
      <c r="J612" s="16">
        <f>HLOOKUP($J$2,'Weekly Returns (strats)'!$D$1:$F$751,'Weekly Returns (strats)'!$A611,FALSE)</f>
        <v>1.3615039554815129E-3</v>
      </c>
      <c r="K612" s="1">
        <f>SUMPRODUCT(B612:J612,'Weekly Analysis'!$C$47:$K$47)</f>
        <v>1.1524693935083909E-2</v>
      </c>
      <c r="L612" s="1">
        <f t="array" ref="L612">SUMPRODUCT(C612:J612,'Weekly Analysis'!$D$48:$K$48)</f>
        <v>-3.4947511572238389E-3</v>
      </c>
      <c r="N612" s="16">
        <f t="shared" si="132"/>
        <v>2.043034818347687</v>
      </c>
      <c r="O612" s="11">
        <f>(N611-MAX(N$3:$N611))/MAX(N$3:$N611)</f>
        <v>-1.6119093154033495E-2</v>
      </c>
      <c r="P612" s="11">
        <f t="shared" si="134"/>
        <v>4.4911101862256553E-2</v>
      </c>
      <c r="Q612" s="11">
        <f t="shared" si="136"/>
        <v>3.5536880609287946E-2</v>
      </c>
      <c r="S612" s="1">
        <f t="shared" si="133"/>
        <v>1.3170014415594609</v>
      </c>
      <c r="T612" s="11">
        <f>(S611-MAX($S$3:$S611))/MAX(S$3:$S611)</f>
        <v>-3.094174858245859E-2</v>
      </c>
      <c r="U612" s="38">
        <f t="shared" si="135"/>
        <v>-7.1658485813600459E-3</v>
      </c>
      <c r="V612" s="11">
        <f t="shared" si="137"/>
        <v>-3.5391783302678448E-3</v>
      </c>
      <c r="Y612" s="28"/>
      <c r="AJ612" s="28"/>
      <c r="AL612" s="28"/>
    </row>
    <row r="613" spans="1:38" x14ac:dyDescent="0.35">
      <c r="A613" s="2">
        <v>43730</v>
      </c>
      <c r="B613" s="1">
        <v>-3.736179946626117E-3</v>
      </c>
      <c r="C613" s="1">
        <v>1.5356620195641211E-3</v>
      </c>
      <c r="D613" s="1">
        <v>-1.7826355853362E-4</v>
      </c>
      <c r="E613" s="1">
        <v>6.2642671338331013E-4</v>
      </c>
      <c r="F613" s="1">
        <v>1.468452266409093E-3</v>
      </c>
      <c r="G613" s="1">
        <v>-2.6991719977714772E-3</v>
      </c>
      <c r="H613" s="1">
        <v>-3.8810541975209389E-4</v>
      </c>
      <c r="I613" s="1">
        <v>5.6490138945628487E-3</v>
      </c>
      <c r="J613" s="16">
        <f>HLOOKUP($J$2,'Weekly Returns (strats)'!$D$1:$F$751,'Weekly Returns (strats)'!$A612,FALSE)</f>
        <v>2.7042440327060819E-3</v>
      </c>
      <c r="K613" s="1">
        <f>SUMPRODUCT(B613:J613,'Weekly Analysis'!$C$47:$K$47)</f>
        <v>-3.150591553595664E-3</v>
      </c>
      <c r="L613" s="1">
        <f t="array" ref="L613">SUMPRODUCT(C613:J613,'Weekly Analysis'!$D$48:$K$48)</f>
        <v>1.0875213013422696E-3</v>
      </c>
      <c r="N613" s="16">
        <f t="shared" si="132"/>
        <v>2.0365980501052987</v>
      </c>
      <c r="O613" s="11">
        <f>(N612-MAX(N$3:$N612))/MAX(N$3:$N612)</f>
        <v>-4.7801668340608072E-3</v>
      </c>
      <c r="P613" s="11">
        <f t="shared" si="134"/>
        <v>4.926514515656355E-2</v>
      </c>
      <c r="Q613" s="11">
        <f t="shared" si="136"/>
        <v>8.4438042088557097E-3</v>
      </c>
      <c r="S613" s="1">
        <f t="shared" si="133"/>
        <v>1.3184337086810554</v>
      </c>
      <c r="T613" s="11">
        <f>(S612-MAX($S$3:$S612))/MAX(S$3:$S612)</f>
        <v>-3.4328366028017442E-2</v>
      </c>
      <c r="U613" s="38">
        <f t="shared" si="135"/>
        <v>-2.2906867961800526E-3</v>
      </c>
      <c r="V613" s="11">
        <f t="shared" si="137"/>
        <v>-1.3909077577559659E-3</v>
      </c>
      <c r="Y613" s="28"/>
      <c r="AJ613" s="28"/>
      <c r="AL613" s="28"/>
    </row>
    <row r="614" spans="1:38" x14ac:dyDescent="0.35">
      <c r="A614" s="2">
        <v>43737</v>
      </c>
      <c r="B614" s="1">
        <v>-1.017909076993717E-2</v>
      </c>
      <c r="C614" s="1">
        <v>4.8666887770543182E-4</v>
      </c>
      <c r="D614" s="1">
        <v>2.4947016561704949E-4</v>
      </c>
      <c r="E614" s="1">
        <v>8.4886040490639303E-4</v>
      </c>
      <c r="F614" s="1">
        <v>1.2602638422331299E-2</v>
      </c>
      <c r="G614" s="1">
        <v>9.631591620506974E-5</v>
      </c>
      <c r="H614" s="1">
        <v>3.062665194185632E-3</v>
      </c>
      <c r="I614" s="1">
        <v>3.4980307012650869E-3</v>
      </c>
      <c r="J614" s="16">
        <f>HLOOKUP($J$2,'Weekly Returns (strats)'!$D$1:$F$751,'Weekly Returns (strats)'!$A613,FALSE)</f>
        <v>-5.7829247307639164E-4</v>
      </c>
      <c r="K614" s="1">
        <f>SUMPRODUCT(B614:J614,'Weekly Analysis'!$C$47:$K$47)</f>
        <v>-8.7697929167492618E-3</v>
      </c>
      <c r="L614" s="1">
        <f t="array" ref="L614">SUMPRODUCT(C614:J614,'Weekly Analysis'!$D$48:$K$48)</f>
        <v>2.6172674416346862E-3</v>
      </c>
      <c r="N614" s="16">
        <f t="shared" si="132"/>
        <v>2.0187375069512199</v>
      </c>
      <c r="O614" s="11">
        <f>(N613-MAX(N$3:$N613))/MAX(N$3:$N613)</f>
        <v>-7.9156980344043896E-3</v>
      </c>
      <c r="P614" s="11">
        <f t="shared" si="134"/>
        <v>1.8924900965870073E-2</v>
      </c>
      <c r="Q614" s="11">
        <f t="shared" si="136"/>
        <v>-1.2337667125674745E-3</v>
      </c>
      <c r="S614" s="1">
        <f t="shared" si="133"/>
        <v>1.3218844023007399</v>
      </c>
      <c r="T614" s="11">
        <f>(S613-MAX($S$3:$S613))/MAX(S$3:$S613)</f>
        <v>-3.3278177555970831E-2</v>
      </c>
      <c r="U614" s="38">
        <f t="shared" si="135"/>
        <v>-6.5319975333832936E-4</v>
      </c>
      <c r="V614" s="11">
        <f t="shared" si="137"/>
        <v>1.3220415005068542E-3</v>
      </c>
      <c r="Y614" s="28"/>
      <c r="AJ614" s="28"/>
      <c r="AL614" s="28"/>
    </row>
    <row r="615" spans="1:38" x14ac:dyDescent="0.35">
      <c r="A615" s="2">
        <v>43744</v>
      </c>
      <c r="B615" s="1">
        <v>-9.1626072836928918E-3</v>
      </c>
      <c r="C615" s="1">
        <v>-2.2255772027869321E-3</v>
      </c>
      <c r="D615" s="1">
        <v>-3.750081633824232E-3</v>
      </c>
      <c r="E615" s="1">
        <v>1.293414189389885E-3</v>
      </c>
      <c r="F615" s="1">
        <v>4.8093993462064669E-3</v>
      </c>
      <c r="G615" s="1">
        <v>-2.3980353445369751E-3</v>
      </c>
      <c r="H615" s="1">
        <v>-1.338048988798413E-3</v>
      </c>
      <c r="I615" s="1">
        <v>-2.2422246800977148E-3</v>
      </c>
      <c r="J615" s="16">
        <f>HLOOKUP($J$2,'Weekly Returns (strats)'!$D$1:$F$751,'Weekly Returns (strats)'!$A614,FALSE)</f>
        <v>1.527516271129681E-3</v>
      </c>
      <c r="K615" s="1">
        <f>SUMPRODUCT(B615:J615,'Weekly Analysis'!$C$47:$K$47)</f>
        <v>-9.5488672718267633E-3</v>
      </c>
      <c r="L615" s="1">
        <f t="array" ref="L615">SUMPRODUCT(C615:J615,'Weekly Analysis'!$D$48:$K$48)</f>
        <v>-7.1733997796290315E-4</v>
      </c>
      <c r="N615" s="16">
        <f t="shared" si="132"/>
        <v>1.9994608504406841</v>
      </c>
      <c r="O615" s="11">
        <f>(N614-MAX(N$3:$N614))/MAX(N$3:$N614)</f>
        <v>-1.6616071918600407E-2</v>
      </c>
      <c r="P615" s="11">
        <f t="shared" si="134"/>
        <v>-1.0049164794506793E-2</v>
      </c>
      <c r="Q615" s="11">
        <f t="shared" si="136"/>
        <v>-2.1290616143473384E-2</v>
      </c>
      <c r="S615" s="1">
        <f t="shared" si="133"/>
        <v>1.320936161772724</v>
      </c>
      <c r="T615" s="11">
        <f>(S614-MAX($S$3:$S614))/MAX(S$3:$S614)</f>
        <v>-3.0748008004970379E-2</v>
      </c>
      <c r="U615" s="38">
        <f t="shared" si="135"/>
        <v>-5.1755673547626557E-4</v>
      </c>
      <c r="V615" s="11">
        <f t="shared" si="137"/>
        <v>2.8605466179050243E-3</v>
      </c>
      <c r="Y615" s="28"/>
      <c r="AJ615" s="28"/>
      <c r="AL615" s="28"/>
    </row>
    <row r="616" spans="1:38" x14ac:dyDescent="0.35">
      <c r="A616" s="2">
        <v>43751</v>
      </c>
      <c r="B616" s="1">
        <v>1.25248741659838E-2</v>
      </c>
      <c r="C616" s="1">
        <v>-3.8953222428196321E-3</v>
      </c>
      <c r="D616" s="1">
        <v>-3.3887289639919489E-3</v>
      </c>
      <c r="E616" s="1">
        <v>-1.2811553692057001E-3</v>
      </c>
      <c r="F616" s="1">
        <v>-9.2309431240266467E-3</v>
      </c>
      <c r="G616" s="1">
        <v>7.7230513776016529E-4</v>
      </c>
      <c r="H616" s="1">
        <v>-7.2254969036711358E-4</v>
      </c>
      <c r="I616" s="1">
        <v>-3.803352664370041E-3</v>
      </c>
      <c r="J616" s="16">
        <f>HLOOKUP($J$2,'Weekly Returns (strats)'!$D$1:$F$751,'Weekly Returns (strats)'!$A615,FALSE)</f>
        <v>-1.0034883981557829E-4</v>
      </c>
      <c r="K616" s="1">
        <f>SUMPRODUCT(B616:J616,'Weekly Analysis'!$C$47:$K$47)</f>
        <v>1.0839859449818311E-2</v>
      </c>
      <c r="L616" s="1">
        <f t="array" ref="L616">SUMPRODUCT(C616:J616,'Weekly Analysis'!$D$48:$K$48)</f>
        <v>-3.1293130443073368E-3</v>
      </c>
      <c r="N616" s="16">
        <f t="shared" si="132"/>
        <v>2.0211347250348752</v>
      </c>
      <c r="O616" s="11">
        <f>(N615-MAX(N$3:$N615))/MAX(N$3:$N615)</f>
        <v>-2.6006274525097392E-2</v>
      </c>
      <c r="P616" s="11">
        <f t="shared" si="134"/>
        <v>-1.0719393089210105E-2</v>
      </c>
      <c r="Q616" s="11">
        <f t="shared" si="136"/>
        <v>-1.3088004287391208E-2</v>
      </c>
      <c r="S616" s="1">
        <f t="shared" si="133"/>
        <v>1.3168025390109914</v>
      </c>
      <c r="T616" s="11">
        <f>(S615-MAX($S$3:$S615))/MAX(S$3:$S615)</f>
        <v>-3.1443291207548574E-2</v>
      </c>
      <c r="U616" s="38">
        <f t="shared" si="135"/>
        <v>-1.5102682669343448E-4</v>
      </c>
      <c r="V616" s="11">
        <f t="shared" si="137"/>
        <v>-8.4057602481246718E-4</v>
      </c>
      <c r="Y616" s="28"/>
      <c r="AJ616" s="28"/>
      <c r="AL616" s="28"/>
    </row>
    <row r="617" spans="1:38" x14ac:dyDescent="0.35">
      <c r="A617" s="2">
        <v>43758</v>
      </c>
      <c r="B617" s="1">
        <v>8.0154142581887466E-3</v>
      </c>
      <c r="C617" s="1">
        <v>-2.3951545853554408E-3</v>
      </c>
      <c r="D617" s="1">
        <v>-6.8762615216350076E-4</v>
      </c>
      <c r="E617" s="1">
        <v>-1.4948316989132899E-3</v>
      </c>
      <c r="F617" s="1">
        <v>-6.8519567915288678E-3</v>
      </c>
      <c r="G617" s="1">
        <v>-1.3504909999422221E-3</v>
      </c>
      <c r="H617" s="1">
        <v>-6.1192311954610954E-3</v>
      </c>
      <c r="I617" s="1">
        <v>1.424080459473176E-3</v>
      </c>
      <c r="J617" s="16">
        <f>HLOOKUP($J$2,'Weekly Returns (strats)'!$D$1:$F$751,'Weekly Returns (strats)'!$A616,FALSE)</f>
        <v>2.1571752851217152E-3</v>
      </c>
      <c r="K617" s="1">
        <f>SUMPRODUCT(B617:J617,'Weekly Analysis'!$C$47:$K$47)</f>
        <v>7.0939445302829439E-3</v>
      </c>
      <c r="L617" s="1">
        <f t="array" ref="L617">SUMPRODUCT(C617:J617,'Weekly Analysis'!$D$48:$K$48)</f>
        <v>-1.7113009232536339E-3</v>
      </c>
      <c r="N617" s="16">
        <f t="shared" si="132"/>
        <v>2.0354725426625011</v>
      </c>
      <c r="O617" s="11">
        <f>(N616-MAX(N$3:$N616))/MAX(N$3:$N616)</f>
        <v>-1.5448319435944567E-2</v>
      </c>
      <c r="P617" s="11">
        <f t="shared" si="134"/>
        <v>-5.5264093115447999E-4</v>
      </c>
      <c r="Q617" s="11">
        <f t="shared" si="136"/>
        <v>-6.1656089425621285E-4</v>
      </c>
      <c r="S617" s="1">
        <f t="shared" si="133"/>
        <v>1.3145490936102391</v>
      </c>
      <c r="T617" s="11">
        <f>(S616-MAX($S$3:$S616))/MAX(S$3:$S616)</f>
        <v>-3.4474208350524116E-2</v>
      </c>
      <c r="U617" s="38">
        <f t="shared" si="135"/>
        <v>-2.9463863410337243E-3</v>
      </c>
      <c r="V617" s="11">
        <f t="shared" si="137"/>
        <v>-4.0368604192568824E-3</v>
      </c>
      <c r="Y617" s="28"/>
      <c r="AJ617" s="28"/>
      <c r="AL617" s="28"/>
    </row>
    <row r="618" spans="1:38" x14ac:dyDescent="0.35">
      <c r="A618" s="2">
        <v>43765</v>
      </c>
      <c r="B618" s="1">
        <v>1.250095573056065E-2</v>
      </c>
      <c r="C618" s="1">
        <v>-4.1573695189225379E-3</v>
      </c>
      <c r="D618" s="1">
        <v>-1.831436301915624E-4</v>
      </c>
      <c r="E618" s="1">
        <v>-1.8368300348254869E-3</v>
      </c>
      <c r="F618" s="1">
        <v>-3.1161597741594641E-4</v>
      </c>
      <c r="G618" s="1">
        <v>-2.8398663137763069E-3</v>
      </c>
      <c r="H618" s="1">
        <v>1.026703112787297E-3</v>
      </c>
      <c r="I618" s="1">
        <v>1.3548756671442059E-3</v>
      </c>
      <c r="J618" s="16">
        <f>HLOOKUP($J$2,'Weekly Returns (strats)'!$D$1:$F$751,'Weekly Returns (strats)'!$A617,FALSE)</f>
        <v>-7.4419580534690333E-4</v>
      </c>
      <c r="K618" s="1">
        <f>SUMPRODUCT(B618:J618,'Weekly Analysis'!$C$47:$K$47)</f>
        <v>1.1875174358252021E-2</v>
      </c>
      <c r="L618" s="1">
        <f t="array" ref="L618">SUMPRODUCT(C618:J618,'Weekly Analysis'!$D$48:$K$48)</f>
        <v>-1.1621654057160217E-3</v>
      </c>
      <c r="N618" s="16">
        <f t="shared" si="132"/>
        <v>2.0596441340080527</v>
      </c>
      <c r="O618" s="11">
        <f>(N617-MAX(N$3:$N617))/MAX(N$3:$N617)</f>
        <v>-8.463964426826405E-3</v>
      </c>
      <c r="P618" s="11">
        <f t="shared" si="134"/>
        <v>2.0263470072744427E-2</v>
      </c>
      <c r="Q618" s="11">
        <f t="shared" si="136"/>
        <v>3.6870645062905272E-3</v>
      </c>
      <c r="S618" s="1">
        <f t="shared" si="133"/>
        <v>1.3130213701295299</v>
      </c>
      <c r="T618" s="11">
        <f>(S617-MAX($S$3:$S617))/MAX(S$3:$S617)</f>
        <v>-3.6126513529199135E-2</v>
      </c>
      <c r="U618" s="38">
        <f t="shared" si="135"/>
        <v>-6.7048466233384785E-3</v>
      </c>
      <c r="V618" s="11">
        <f t="shared" si="137"/>
        <v>-4.9008416571547642E-3</v>
      </c>
      <c r="Y618" s="28"/>
      <c r="AJ618" s="28"/>
      <c r="AL618" s="28"/>
    </row>
    <row r="619" spans="1:38" x14ac:dyDescent="0.35">
      <c r="A619" s="2">
        <v>43772</v>
      </c>
      <c r="B619" s="1">
        <v>1.336605625825915E-2</v>
      </c>
      <c r="C619" s="1">
        <v>2.2965855319976298E-3</v>
      </c>
      <c r="D619" s="1">
        <v>-1.7310929277614121E-4</v>
      </c>
      <c r="E619" s="1">
        <v>-1.8508472412802619E-3</v>
      </c>
      <c r="F619" s="1">
        <v>5.2551226314857206E-3</v>
      </c>
      <c r="G619" s="1">
        <v>-3.4291692498449322E-3</v>
      </c>
      <c r="H619" s="1">
        <v>8.0563159090463188E-4</v>
      </c>
      <c r="I619" s="1">
        <v>4.6857950161194323E-4</v>
      </c>
      <c r="J619" s="16">
        <f>HLOOKUP($J$2,'Weekly Returns (strats)'!$D$1:$F$751,'Weekly Returns (strats)'!$A618,FALSE)</f>
        <v>4.4249686618358369E-4</v>
      </c>
      <c r="K619" s="1">
        <f>SUMPRODUCT(B619:J619,'Weekly Analysis'!$C$47:$K$47)</f>
        <v>1.3592713249706675E-2</v>
      </c>
      <c r="L619" s="1">
        <f t="array" ref="L619">SUMPRODUCT(C619:J619,'Weekly Analysis'!$D$48:$K$48)</f>
        <v>4.2093441268826754E-4</v>
      </c>
      <c r="N619" s="16">
        <f t="shared" si="132"/>
        <v>2.0876402861180647</v>
      </c>
      <c r="O619" s="11">
        <f>(N618-MAX(N$3:$N618))/MAX(N$3:$N618)</f>
        <v>0</v>
      </c>
      <c r="P619" s="11">
        <f t="shared" si="134"/>
        <v>4.4101606519550307E-2</v>
      </c>
      <c r="Q619" s="11">
        <f t="shared" si="136"/>
        <v>4.9136165268157006E-2</v>
      </c>
      <c r="S619" s="1">
        <f t="shared" si="133"/>
        <v>1.3135740660088124</v>
      </c>
      <c r="T619" s="11">
        <f>(S618-MAX($S$3:$S618))/MAX(S$3:$S618)</f>
        <v>-3.7246693950662393E-2</v>
      </c>
      <c r="U619" s="38">
        <f t="shared" si="135"/>
        <v>-5.5733925506524784E-3</v>
      </c>
      <c r="V619" s="11">
        <f t="shared" si="137"/>
        <v>-5.6771663540671202E-3</v>
      </c>
      <c r="Y619" s="28"/>
      <c r="AJ619" s="28"/>
      <c r="AL619" s="28"/>
    </row>
    <row r="620" spans="1:38" x14ac:dyDescent="0.35">
      <c r="A620" s="2">
        <v>43779</v>
      </c>
      <c r="B620" s="1">
        <v>8.6813964752787687E-3</v>
      </c>
      <c r="C620" s="1">
        <v>2.7743459170026519E-3</v>
      </c>
      <c r="D620" s="1">
        <v>-5.3039481302419311E-5</v>
      </c>
      <c r="E620" s="1">
        <v>-9.377963916152865E-4</v>
      </c>
      <c r="F620" s="1">
        <v>-1.2214138315038399E-2</v>
      </c>
      <c r="G620" s="1">
        <v>3.4020879099538881E-4</v>
      </c>
      <c r="H620" s="1">
        <v>4.5180432464908549E-4</v>
      </c>
      <c r="I620" s="1">
        <v>8.6425580987192774E-4</v>
      </c>
      <c r="J620" s="16">
        <f>HLOOKUP($J$2,'Weekly Returns (strats)'!$D$1:$F$751,'Weekly Returns (strats)'!$A619,FALSE)</f>
        <v>8.1311648503223921E-6</v>
      </c>
      <c r="K620" s="1">
        <f>SUMPRODUCT(B620:J620,'Weekly Analysis'!$C$47:$K$47)</f>
        <v>7.979672869369207E-3</v>
      </c>
      <c r="L620" s="1">
        <f t="array" ref="L620">SUMPRODUCT(C620:J620,'Weekly Analysis'!$D$48:$K$48)</f>
        <v>-1.3032009824034726E-3</v>
      </c>
      <c r="N620" s="16">
        <f t="shared" si="132"/>
        <v>2.1042989726702035</v>
      </c>
      <c r="O620" s="11">
        <f>(N619-MAX(N$3:$N619))/MAX(N$3:$N619)</f>
        <v>0</v>
      </c>
      <c r="P620" s="11">
        <f t="shared" si="134"/>
        <v>4.1147305325672123E-2</v>
      </c>
      <c r="Q620" s="11">
        <f t="shared" si="136"/>
        <v>6.547786167843106E-2</v>
      </c>
      <c r="S620" s="1">
        <f t="shared" si="133"/>
        <v>1.3118622149955301</v>
      </c>
      <c r="T620" s="11">
        <f>(S619-MAX($S$3:$S619))/MAX(S$3:$S619)</f>
        <v>-3.6841437953216892E-2</v>
      </c>
      <c r="U620" s="38">
        <f t="shared" si="135"/>
        <v>-3.7517576622929649E-3</v>
      </c>
      <c r="V620" s="11">
        <f t="shared" si="137"/>
        <v>-7.999446230491758E-3</v>
      </c>
      <c r="Y620" s="28"/>
      <c r="AJ620" s="28"/>
      <c r="AL620" s="28"/>
    </row>
    <row r="621" spans="1:38" x14ac:dyDescent="0.35">
      <c r="A621" s="2">
        <v>43786</v>
      </c>
      <c r="B621" s="1">
        <v>4.137115839243366E-3</v>
      </c>
      <c r="C621" s="1">
        <v>-2.507673092377205E-3</v>
      </c>
      <c r="D621" s="1">
        <v>-1.6506436882585129E-4</v>
      </c>
      <c r="E621" s="1">
        <v>-1.1733458490224E-3</v>
      </c>
      <c r="F621" s="1">
        <v>3.587327429616172E-3</v>
      </c>
      <c r="G621" s="1">
        <v>-6.2188450438727116E-4</v>
      </c>
      <c r="H621" s="1">
        <v>-6.7629897040644149E-4</v>
      </c>
      <c r="I621" s="1">
        <v>8.2014278146225195E-4</v>
      </c>
      <c r="J621" s="16">
        <f>HLOOKUP($J$2,'Weekly Returns (strats)'!$D$1:$F$751,'Weekly Returns (strats)'!$A620,FALSE)</f>
        <v>1.963710606405211E-4</v>
      </c>
      <c r="K621" s="1">
        <f>SUMPRODUCT(B621:J621,'Weekly Analysis'!$C$47:$K$47)</f>
        <v>4.1238348463185888E-3</v>
      </c>
      <c r="L621" s="1">
        <f t="array" ref="L621">SUMPRODUCT(C621:J621,'Weekly Analysis'!$D$48:$K$48)</f>
        <v>-2.4664701146016541E-5</v>
      </c>
      <c r="N621" s="16">
        <f t="shared" si="132"/>
        <v>2.1129767541007736</v>
      </c>
      <c r="O621" s="11">
        <f>(N620-MAX(N$3:$N620))/MAX(N$3:$N620)</f>
        <v>0</v>
      </c>
      <c r="P621" s="11">
        <f t="shared" si="134"/>
        <v>3.8076765868279905E-2</v>
      </c>
      <c r="Q621" s="11">
        <f t="shared" si="136"/>
        <v>8.0682937221011386E-2</v>
      </c>
      <c r="S621" s="1">
        <f t="shared" si="133"/>
        <v>1.3118298583060526</v>
      </c>
      <c r="T621" s="11">
        <f>(S620-MAX($S$3:$S620))/MAX(S$3:$S620)</f>
        <v>-3.8096627137486502E-2</v>
      </c>
      <c r="U621" s="38">
        <f t="shared" si="135"/>
        <v>-2.06856884798301E-3</v>
      </c>
      <c r="V621" s="11">
        <f t="shared" si="137"/>
        <v>-1.1064496152169645E-2</v>
      </c>
      <c r="Y621" s="28"/>
      <c r="AJ621" s="28"/>
      <c r="AL621" s="28"/>
    </row>
    <row r="622" spans="1:38" x14ac:dyDescent="0.35">
      <c r="A622" s="2">
        <v>43793</v>
      </c>
      <c r="B622" s="1">
        <v>-3.2371983519717822E-3</v>
      </c>
      <c r="C622" s="1">
        <v>6.1029468861617531E-4</v>
      </c>
      <c r="D622" s="1">
        <v>-6.9826882460044537E-5</v>
      </c>
      <c r="E622" s="1">
        <v>1.281517316502612E-4</v>
      </c>
      <c r="F622" s="1">
        <v>7.2605286908758674E-3</v>
      </c>
      <c r="G622" s="1">
        <v>8.750692763159762E-5</v>
      </c>
      <c r="H622" s="1">
        <v>-3.064142533328873E-4</v>
      </c>
      <c r="I622" s="1">
        <v>3.0100991270662898E-3</v>
      </c>
      <c r="J622" s="16">
        <f>HLOOKUP($J$2,'Weekly Returns (strats)'!$D$1:$F$751,'Weekly Returns (strats)'!$A621,FALSE)</f>
        <v>8.5935447042673196E-4</v>
      </c>
      <c r="K622" s="1">
        <f>SUMPRODUCT(B622:J622,'Weekly Analysis'!$C$47:$K$47)</f>
        <v>-2.3631697954606063E-3</v>
      </c>
      <c r="L622" s="1">
        <f t="array" ref="L622">SUMPRODUCT(C622:J622,'Weekly Analysis'!$D$48:$K$48)</f>
        <v>1.6231958906636112E-3</v>
      </c>
      <c r="N622" s="16">
        <f t="shared" si="132"/>
        <v>2.1079834312569723</v>
      </c>
      <c r="O622" s="11">
        <f>(N621-MAX(N$3:$N621))/MAX(N$3:$N621)</f>
        <v>0</v>
      </c>
      <c r="P622" s="11">
        <f t="shared" si="134"/>
        <v>2.3469732683796929E-2</v>
      </c>
      <c r="Q622" s="11">
        <f t="shared" si="136"/>
        <v>8.6043238071016992E-2</v>
      </c>
      <c r="S622" s="1">
        <f t="shared" si="133"/>
        <v>1.3139592151413049</v>
      </c>
      <c r="T622" s="11">
        <f>(S621-MAX($S$3:$S621))/MAX(S$3:$S621)</f>
        <v>-3.8120352196709444E-2</v>
      </c>
      <c r="U622" s="38">
        <f t="shared" si="135"/>
        <v>7.1426484984193905E-4</v>
      </c>
      <c r="V622" s="11">
        <f t="shared" si="137"/>
        <v>-5.6767075320617311E-3</v>
      </c>
      <c r="Y622" s="28"/>
      <c r="AJ622" s="28"/>
      <c r="AL622" s="28"/>
    </row>
    <row r="623" spans="1:38" x14ac:dyDescent="0.35">
      <c r="A623" s="2">
        <v>43800</v>
      </c>
      <c r="B623" s="1">
        <v>6.4585178624150252E-3</v>
      </c>
      <c r="C623" s="1">
        <v>3.164806382964791E-4</v>
      </c>
      <c r="D623" s="1">
        <v>-1.127295838154186E-4</v>
      </c>
      <c r="E623" s="1">
        <v>-1.356098706901121E-3</v>
      </c>
      <c r="F623" s="1">
        <v>5.6512548243813016E-3</v>
      </c>
      <c r="G623" s="1">
        <v>-3.149973750218749E-3</v>
      </c>
      <c r="H623" s="1">
        <v>-1.303762277554243E-3</v>
      </c>
      <c r="I623" s="1">
        <v>-5.4244535291314566E-4</v>
      </c>
      <c r="J623" s="16">
        <f>HLOOKUP($J$2,'Weekly Returns (strats)'!$D$1:$F$751,'Weekly Returns (strats)'!$A622,FALSE)</f>
        <v>3.5015029281604271E-5</v>
      </c>
      <c r="K623" s="1">
        <f>SUMPRODUCT(B623:J623,'Weekly Analysis'!$C$47:$K$47)</f>
        <v>6.4946619099633118E-3</v>
      </c>
      <c r="L623" s="1">
        <f t="array" ref="L623">SUMPRODUCT(C623:J623,'Weekly Analysis'!$D$48:$K$48)</f>
        <v>6.7124659732533174E-5</v>
      </c>
      <c r="N623" s="16">
        <f t="shared" si="132"/>
        <v>2.1216740709547905</v>
      </c>
      <c r="O623" s="11">
        <f>(N622-MAX(N$3:$N622))/MAX(N$3:$N622)</f>
        <v>-2.3631697954605742E-3</v>
      </c>
      <c r="P623" s="11">
        <f t="shared" si="134"/>
        <v>1.6302513925907869E-2</v>
      </c>
      <c r="Q623" s="11">
        <f t="shared" si="136"/>
        <v>7.0880456317643503E-2</v>
      </c>
      <c r="S623" s="1">
        <f t="shared" si="133"/>
        <v>1.3140474142065237</v>
      </c>
      <c r="T623" s="11">
        <f>(S622-MAX($S$3:$S622))/MAX(S$3:$S622)</f>
        <v>-3.6559033105082135E-2</v>
      </c>
      <c r="U623" s="38">
        <f t="shared" si="135"/>
        <v>3.6035135738443635E-4</v>
      </c>
      <c r="V623" s="11">
        <f t="shared" si="137"/>
        <v>-6.5779757487995916E-3</v>
      </c>
      <c r="Y623" s="28"/>
      <c r="AJ623" s="28"/>
      <c r="AL623" s="28"/>
    </row>
    <row r="624" spans="1:38" x14ac:dyDescent="0.35">
      <c r="A624" s="2">
        <v>43807</v>
      </c>
      <c r="B624" s="1">
        <v>2.8601811448059071E-3</v>
      </c>
      <c r="C624" s="1">
        <v>-1.1103622496230199E-3</v>
      </c>
      <c r="D624" s="1">
        <v>-2.2055556208431799E-3</v>
      </c>
      <c r="E624" s="1">
        <v>-4.0631281810010739E-4</v>
      </c>
      <c r="F624" s="1">
        <v>-1.0325394535147841E-2</v>
      </c>
      <c r="G624" s="1">
        <v>-3.637817699494672E-3</v>
      </c>
      <c r="H624" s="1">
        <v>-3.110482574673723E-3</v>
      </c>
      <c r="I624" s="1">
        <v>-5.2124739879796378E-3</v>
      </c>
      <c r="J624" s="16">
        <f>HLOOKUP($J$2,'Weekly Returns (strats)'!$D$1:$F$751,'Weekly Returns (strats)'!$A623,FALSE)</f>
        <v>-7.970701742916475E-4</v>
      </c>
      <c r="K624" s="1">
        <f>SUMPRODUCT(B624:J624,'Weekly Analysis'!$C$47:$K$47)</f>
        <v>9.6591487194332951E-4</v>
      </c>
      <c r="L624" s="1">
        <f t="array" ref="L624">SUMPRODUCT(C624:J624,'Weekly Analysis'!$D$48:$K$48)</f>
        <v>-3.517923078173358E-3</v>
      </c>
      <c r="N624" s="16">
        <f t="shared" si="132"/>
        <v>2.1237234274933425</v>
      </c>
      <c r="O624" s="11">
        <f>(N623-MAX(N$3:$N623))/MAX(N$3:$N623)</f>
        <v>0</v>
      </c>
      <c r="P624" s="11">
        <f t="shared" si="134"/>
        <v>9.2308436564461083E-3</v>
      </c>
      <c r="Q624" s="11">
        <f t="shared" si="136"/>
        <v>5.1474341360141729E-2</v>
      </c>
      <c r="S624" s="1">
        <f t="shared" si="133"/>
        <v>1.3094246964822727</v>
      </c>
      <c r="T624" s="11">
        <f>(S623-MAX($S$3:$S623))/MAX(S$3:$S623)</f>
        <v>-3.6494362458006885E-2</v>
      </c>
      <c r="U624" s="38">
        <f t="shared" si="135"/>
        <v>-1.8580598521665825E-3</v>
      </c>
      <c r="V624" s="11">
        <f t="shared" si="137"/>
        <v>-9.2276729295960314E-3</v>
      </c>
      <c r="Y624" s="28"/>
      <c r="AJ624" s="28"/>
      <c r="AL624" s="28"/>
    </row>
    <row r="625" spans="1:38" x14ac:dyDescent="0.35">
      <c r="A625" s="2">
        <v>43814</v>
      </c>
      <c r="B625" s="1">
        <v>1.345570221945969E-2</v>
      </c>
      <c r="C625" s="1">
        <v>-2.2535313819717069E-3</v>
      </c>
      <c r="D625" s="1">
        <v>-9.8624147246745265E-4</v>
      </c>
      <c r="E625" s="1">
        <v>-2.1072673983270058E-3</v>
      </c>
      <c r="F625" s="1">
        <v>-1.4269917702936209E-2</v>
      </c>
      <c r="G625" s="1">
        <v>9.7884711387496992E-6</v>
      </c>
      <c r="H625" s="1">
        <v>4.4131139807124242E-4</v>
      </c>
      <c r="I625" s="1">
        <v>2.0528210174544088E-3</v>
      </c>
      <c r="J625" s="16">
        <f>HLOOKUP($J$2,'Weekly Returns (strats)'!$D$1:$F$751,'Weekly Returns (strats)'!$A624,FALSE)</f>
        <v>-1.1086195779205219E-3</v>
      </c>
      <c r="K625" s="1">
        <f>SUMPRODUCT(B625:J625,'Weekly Analysis'!$C$47:$K$47)</f>
        <v>1.2052249082946729E-2</v>
      </c>
      <c r="L625" s="1">
        <f t="array" ref="L625">SUMPRODUCT(C625:J625,'Weekly Analysis'!$D$48:$K$48)</f>
        <v>-2.6064129678097896E-3</v>
      </c>
      <c r="N625" s="16">
        <f t="shared" si="132"/>
        <v>2.1493190712247814</v>
      </c>
      <c r="O625" s="11">
        <f>(N624-MAX(N$3:$N624))/MAX(N$3:$N624)</f>
        <v>0</v>
      </c>
      <c r="P625" s="11">
        <f t="shared" si="134"/>
        <v>1.7199582084126641E-2</v>
      </c>
      <c r="Q625" s="11">
        <f t="shared" si="136"/>
        <v>5.2022732027177332E-2</v>
      </c>
      <c r="S625" s="1">
        <f t="shared" si="133"/>
        <v>1.3060117949729908</v>
      </c>
      <c r="T625" s="11">
        <f>(S624-MAX($S$3:$S624))/MAX(S$3:$S624)</f>
        <v>-3.9883901176265918E-2</v>
      </c>
      <c r="U625" s="38">
        <f t="shared" si="135"/>
        <v>-4.4350746373272854E-3</v>
      </c>
      <c r="V625" s="11">
        <f t="shared" si="137"/>
        <v>-8.3444453739224267E-3</v>
      </c>
      <c r="Y625" s="28"/>
      <c r="AJ625" s="28"/>
      <c r="AL625" s="28"/>
    </row>
    <row r="626" spans="1:38" x14ac:dyDescent="0.35">
      <c r="A626" s="2">
        <v>43821</v>
      </c>
      <c r="B626" s="1">
        <v>1.396255005953018E-2</v>
      </c>
      <c r="C626" s="1">
        <v>1.9691479877350648E-3</v>
      </c>
      <c r="D626" s="1">
        <v>-1.1366676348190111E-4</v>
      </c>
      <c r="E626" s="1">
        <v>-1.98308482243359E-3</v>
      </c>
      <c r="F626" s="1">
        <v>3.2067862313845622E-3</v>
      </c>
      <c r="G626" s="1">
        <v>-1.4780446741450291E-3</v>
      </c>
      <c r="H626" s="1">
        <v>-1.885123684259971E-3</v>
      </c>
      <c r="I626" s="1">
        <v>3.2308936666058941E-3</v>
      </c>
      <c r="J626" s="16">
        <f>HLOOKUP($J$2,'Weekly Returns (strats)'!$D$1:$F$751,'Weekly Returns (strats)'!$A625,FALSE)</f>
        <v>-3.9902403101210743E-4</v>
      </c>
      <c r="K626" s="1">
        <f>SUMPRODUCT(B626:J626,'Weekly Analysis'!$C$47:$K$47)</f>
        <v>1.428045944400891E-2</v>
      </c>
      <c r="L626" s="1">
        <f t="array" ref="L626">SUMPRODUCT(C626:J626,'Weekly Analysis'!$D$48:$K$48)</f>
        <v>5.9040314260335413E-4</v>
      </c>
      <c r="N626" s="16">
        <f t="shared" si="132"/>
        <v>2.1800123350536418</v>
      </c>
      <c r="O626" s="11">
        <f>(N625-MAX(N$3:$N625))/MAX(N$3:$N625)</f>
        <v>0</v>
      </c>
      <c r="P626" s="11">
        <f t="shared" si="134"/>
        <v>3.4169577772117155E-2</v>
      </c>
      <c r="Q626" s="11">
        <f t="shared" si="136"/>
        <v>7.0418551633655957E-2</v>
      </c>
      <c r="S626" s="1">
        <f t="shared" si="133"/>
        <v>1.3067828684410199</v>
      </c>
      <c r="T626" s="11">
        <f>(S625-MAX($S$3:$S625))/MAX(S$3:$S625)</f>
        <v>-4.2386360226843098E-2</v>
      </c>
      <c r="U626" s="38">
        <f t="shared" si="135"/>
        <v>-5.4616205872974888E-3</v>
      </c>
      <c r="V626" s="11">
        <f t="shared" si="137"/>
        <v>-8.8368798243870783E-3</v>
      </c>
      <c r="Y626" s="28"/>
      <c r="AJ626" s="28"/>
      <c r="AL626" s="28"/>
    </row>
    <row r="627" spans="1:38" x14ac:dyDescent="0.35">
      <c r="A627" s="2">
        <v>43828</v>
      </c>
      <c r="B627" s="1">
        <v>7.2231710788499548E-3</v>
      </c>
      <c r="C627" s="1">
        <v>1.0585067771138319E-3</v>
      </c>
      <c r="D627" s="1">
        <v>2.037789146225322E-5</v>
      </c>
      <c r="E627" s="1">
        <v>-2.0407286475332409E-4</v>
      </c>
      <c r="F627" s="1">
        <v>-2.483751831764225E-3</v>
      </c>
      <c r="G627" s="1">
        <v>1.901755693013429E-3</v>
      </c>
      <c r="H627" s="1">
        <v>5.1237348700094998E-4</v>
      </c>
      <c r="I627" s="1">
        <v>1.535664107424672E-3</v>
      </c>
      <c r="J627" s="16">
        <f>HLOOKUP($J$2,'Weekly Returns (strats)'!$D$1:$F$751,'Weekly Returns (strats)'!$A626,FALSE)</f>
        <v>-2.4370246232108261E-4</v>
      </c>
      <c r="K627" s="1">
        <f>SUMPRODUCT(B627:J627,'Weekly Analysis'!$C$47:$K$47)</f>
        <v>7.3646954162308693E-3</v>
      </c>
      <c r="L627" s="1">
        <f t="array" ref="L627">SUMPRODUCT(C627:J627,'Weekly Analysis'!$D$48:$K$48)</f>
        <v>2.6283091227884229E-4</v>
      </c>
      <c r="N627" s="16">
        <f t="shared" si="132"/>
        <v>2.1960674619049385</v>
      </c>
      <c r="O627" s="11">
        <f>(N626-MAX(N$3:$N626))/MAX(N$3:$N626)</f>
        <v>0</v>
      </c>
      <c r="P627" s="11">
        <f t="shared" si="134"/>
        <v>3.5063534012398812E-2</v>
      </c>
      <c r="Q627" s="11">
        <f t="shared" si="136"/>
        <v>8.7842007365053432E-2</v>
      </c>
      <c r="S627" s="1">
        <f t="shared" si="133"/>
        <v>1.3071263313744825</v>
      </c>
      <c r="T627" s="11">
        <f>(S626-MAX($S$3:$S626))/MAX(S$3:$S626)</f>
        <v>-4.1820982124521212E-2</v>
      </c>
      <c r="U627" s="38">
        <f t="shared" si="135"/>
        <v>-5.266996272140112E-3</v>
      </c>
      <c r="V627" s="11">
        <f t="shared" si="137"/>
        <v>-1.1164418689388333E-2</v>
      </c>
      <c r="Y627" s="28"/>
      <c r="AJ627" s="28"/>
      <c r="AL627" s="28"/>
    </row>
    <row r="628" spans="1:38" x14ac:dyDescent="0.35">
      <c r="A628" s="2">
        <v>43835</v>
      </c>
      <c r="B628" s="1">
        <v>1.7663475465434791E-4</v>
      </c>
      <c r="C628" s="1">
        <v>-3.1745877765031461E-3</v>
      </c>
      <c r="D628" s="1">
        <v>-5.6415814435040179E-4</v>
      </c>
      <c r="E628" s="1">
        <v>-4.2971477681730257E-5</v>
      </c>
      <c r="F628" s="1">
        <v>-1.556936146434296E-3</v>
      </c>
      <c r="G628" s="1">
        <v>-1.5948339122352499E-3</v>
      </c>
      <c r="H628" s="1">
        <v>5.2596691451944899E-4</v>
      </c>
      <c r="I628" s="1">
        <v>7.6716859344072574E-4</v>
      </c>
      <c r="J628" s="16">
        <f>HLOOKUP($J$2,'Weekly Returns (strats)'!$D$1:$F$751,'Weekly Returns (strats)'!$A627,FALSE)</f>
        <v>4.1923801799459433E-5</v>
      </c>
      <c r="K628" s="1">
        <f>SUMPRODUCT(B628:J628,'Weekly Analysis'!$C$47:$K$47)</f>
        <v>-2.9681945844735265E-4</v>
      </c>
      <c r="L628" s="1">
        <f t="array" ref="L628">SUMPRODUCT(C628:J628,'Weekly Analysis'!$D$48:$K$48)</f>
        <v>-8.7927211004601522E-4</v>
      </c>
      <c r="N628" s="16">
        <f t="shared" si="132"/>
        <v>2.1954156263501821</v>
      </c>
      <c r="O628" s="11">
        <f>(N627-MAX(N$3:$N627))/MAX(N$3:$N627)</f>
        <v>0</v>
      </c>
      <c r="P628" s="11">
        <f t="shared" si="134"/>
        <v>3.3757784996259588E-2</v>
      </c>
      <c r="Q628" s="11">
        <f t="shared" si="136"/>
        <v>9.8003807309509972E-2</v>
      </c>
      <c r="S628" s="1">
        <f t="shared" si="133"/>
        <v>1.3059770116469982</v>
      </c>
      <c r="T628" s="11">
        <f>(S627-MAX($S$3:$S627))/MAX(S$3:$S627)</f>
        <v>-4.1569143059126595E-2</v>
      </c>
      <c r="U628" s="38">
        <f t="shared" si="135"/>
        <v>-2.6329767909041291E-3</v>
      </c>
      <c r="V628" s="11">
        <f t="shared" si="137"/>
        <v>-1.1324657889333789E-2</v>
      </c>
      <c r="Y628" s="28"/>
      <c r="AJ628" s="28"/>
      <c r="AL628" s="28"/>
    </row>
    <row r="629" spans="1:38" x14ac:dyDescent="0.35">
      <c r="A629" s="2">
        <v>43842</v>
      </c>
      <c r="B629" s="1">
        <v>6.6756145803898992E-3</v>
      </c>
      <c r="C629" s="1">
        <v>-2.9401889895579458E-3</v>
      </c>
      <c r="D629" s="1">
        <v>-4.271486512592571E-4</v>
      </c>
      <c r="E629" s="1">
        <v>-2.00900291144257E-3</v>
      </c>
      <c r="F629" s="1">
        <v>-1.80252199962253E-3</v>
      </c>
      <c r="G629" s="1">
        <v>9.7998863213177856E-4</v>
      </c>
      <c r="H629" s="1">
        <v>-1.496749748648996E-3</v>
      </c>
      <c r="I629" s="1">
        <v>9.8702696085539721E-4</v>
      </c>
      <c r="J629" s="16">
        <f>HLOOKUP($J$2,'Weekly Returns (strats)'!$D$1:$F$751,'Weekly Returns (strats)'!$A628,FALSE)</f>
        <v>-4.1175012937767494E-3</v>
      </c>
      <c r="K629" s="1">
        <f>SUMPRODUCT(B629:J629,'Weekly Analysis'!$C$47:$K$47)</f>
        <v>6.0793397953313949E-3</v>
      </c>
      <c r="L629" s="1">
        <f t="array" ref="L629">SUMPRODUCT(C629:J629,'Weekly Analysis'!$D$48:$K$48)</f>
        <v>-1.107367457965795E-3</v>
      </c>
      <c r="N629" s="16">
        <f t="shared" si="132"/>
        <v>2.208762303934745</v>
      </c>
      <c r="O629" s="11">
        <f>(N628-MAX(N$3:$N628))/MAX(N$3:$N628)</f>
        <v>-2.9681945844734192E-4</v>
      </c>
      <c r="P629" s="11">
        <f t="shared" si="134"/>
        <v>2.7656774420230734E-2</v>
      </c>
      <c r="Q629" s="11">
        <f t="shared" si="136"/>
        <v>9.2832791686676019E-2</v>
      </c>
      <c r="S629" s="1">
        <f t="shared" si="133"/>
        <v>1.3045308152034489</v>
      </c>
      <c r="T629" s="11">
        <f>(S628-MAX($S$3:$S628))/MAX(S$3:$S628)</f>
        <v>-4.2411864581042194E-2</v>
      </c>
      <c r="U629" s="38">
        <f t="shared" si="135"/>
        <v>-1.1339712054992956E-3</v>
      </c>
      <c r="V629" s="11">
        <f t="shared" si="137"/>
        <v>-9.3193348615194793E-3</v>
      </c>
      <c r="Y629" s="28"/>
      <c r="AJ629" s="28"/>
      <c r="AL629" s="28"/>
    </row>
    <row r="630" spans="1:38" x14ac:dyDescent="0.35">
      <c r="A630" s="2">
        <v>43849</v>
      </c>
      <c r="B630" s="1">
        <v>1.550822778148131E-2</v>
      </c>
      <c r="C630" s="1">
        <v>-9.2723747893885822E-4</v>
      </c>
      <c r="D630" s="1">
        <v>-6.5144647710790871E-5</v>
      </c>
      <c r="E630" s="1">
        <v>-2.2606411608930839E-3</v>
      </c>
      <c r="F630" s="1">
        <v>5.8793058599802784E-3</v>
      </c>
      <c r="G630" s="1">
        <v>-3.6909400638326369E-3</v>
      </c>
      <c r="H630" s="1">
        <v>-8.942921195222997E-4</v>
      </c>
      <c r="I630" s="1">
        <v>-6.9667562051622944E-5</v>
      </c>
      <c r="J630" s="16">
        <f>HLOOKUP($J$2,'Weekly Returns (strats)'!$D$1:$F$751,'Weekly Returns (strats)'!$A629,FALSE)</f>
        <v>-1.5933776131561439E-3</v>
      </c>
      <c r="K630" s="1">
        <f>SUMPRODUCT(B630:J630,'Weekly Analysis'!$C$47:$K$47)</f>
        <v>1.5341237546724919E-2</v>
      </c>
      <c r="L630" s="1">
        <f t="array" ref="L630">SUMPRODUCT(C630:J630,'Weekly Analysis'!$D$48:$K$48)</f>
        <v>-3.101247216904369E-4</v>
      </c>
      <c r="N630" s="16">
        <f t="shared" si="132"/>
        <v>2.2426474511236596</v>
      </c>
      <c r="O630" s="11">
        <f>(N629-MAX(N$3:$N629))/MAX(N$3:$N629)</f>
        <v>0</v>
      </c>
      <c r="P630" s="11">
        <f t="shared" si="134"/>
        <v>2.8731542048121783E-2</v>
      </c>
      <c r="Q630" s="11">
        <f t="shared" si="136"/>
        <v>0.10178221720945602</v>
      </c>
      <c r="S630" s="1">
        <f t="shared" si="133"/>
        <v>1.3041262479474474</v>
      </c>
      <c r="T630" s="11">
        <f>(S629-MAX($S$3:$S629))/MAX(S$3:$S629)</f>
        <v>-4.3472266520339267E-2</v>
      </c>
      <c r="U630" s="38">
        <f t="shared" si="135"/>
        <v>-2.0329471389090026E-3</v>
      </c>
      <c r="V630" s="11">
        <f t="shared" si="137"/>
        <v>-7.9288371301270422E-3</v>
      </c>
      <c r="Y630" s="28"/>
      <c r="AJ630" s="28"/>
      <c r="AL630" s="28"/>
    </row>
    <row r="631" spans="1:38" x14ac:dyDescent="0.35">
      <c r="A631" s="2">
        <v>43856</v>
      </c>
      <c r="B631" s="1">
        <v>-1.015789655529831E-2</v>
      </c>
      <c r="C631" s="1">
        <v>7.0340062451212937E-4</v>
      </c>
      <c r="D631" s="1">
        <v>1.196717288769467E-4</v>
      </c>
      <c r="E631" s="1">
        <v>1.564455569461831E-3</v>
      </c>
      <c r="F631" s="1">
        <v>4.621422895011296E-3</v>
      </c>
      <c r="G631" s="1">
        <v>1.7196482091093031E-3</v>
      </c>
      <c r="H631" s="1">
        <v>6.0468724232087823E-4</v>
      </c>
      <c r="I631" s="1">
        <v>-1.459774007447012E-3</v>
      </c>
      <c r="J631" s="16">
        <f>HLOOKUP($J$2,'Weekly Returns (strats)'!$D$1:$F$751,'Weekly Returns (strats)'!$A630,FALSE)</f>
        <v>-5.6546290461589876E-4</v>
      </c>
      <c r="K631" s="1">
        <f>SUMPRODUCT(B631:J631,'Weekly Analysis'!$C$47:$K$47)</f>
        <v>-9.6065747622201565E-3</v>
      </c>
      <c r="L631" s="1">
        <f t="array" ref="L631">SUMPRODUCT(C631:J631,'Weekly Analysis'!$D$48:$K$48)</f>
        <v>1.0238833300022859E-3</v>
      </c>
      <c r="N631" s="16">
        <f t="shared" si="132"/>
        <v>2.2211032907191375</v>
      </c>
      <c r="O631" s="11">
        <f>(N630-MAX(N$3:$N630))/MAX(N$3:$N630)</f>
        <v>0</v>
      </c>
      <c r="P631" s="11">
        <f t="shared" si="134"/>
        <v>1.1400300422684584E-2</v>
      </c>
      <c r="Q631" s="11">
        <f t="shared" si="136"/>
        <v>7.8391773629790329E-2</v>
      </c>
      <c r="S631" s="1">
        <f t="shared" si="133"/>
        <v>1.3054615210729392</v>
      </c>
      <c r="T631" s="11">
        <f>(S630-MAX($S$3:$S630))/MAX(S$3:$S630)</f>
        <v>-4.3768909417473835E-2</v>
      </c>
      <c r="U631" s="38">
        <f t="shared" si="135"/>
        <v>-1.2736414695224685E-3</v>
      </c>
      <c r="V631" s="11">
        <f t="shared" si="137"/>
        <v>-5.7575978796482463E-3</v>
      </c>
      <c r="Y631" s="28"/>
      <c r="AJ631" s="28"/>
      <c r="AL631" s="28"/>
    </row>
    <row r="632" spans="1:38" x14ac:dyDescent="0.35">
      <c r="A632" s="2">
        <v>43863</v>
      </c>
      <c r="B632" s="1">
        <v>-2.544591434256005E-2</v>
      </c>
      <c r="C632" s="1">
        <v>2.0379398502663459E-3</v>
      </c>
      <c r="D632" s="1">
        <v>1.726966308956412E-3</v>
      </c>
      <c r="E632" s="1">
        <v>3.6303310387917338E-3</v>
      </c>
      <c r="F632" s="1">
        <v>-8.3447623203783947E-4</v>
      </c>
      <c r="G632" s="1">
        <v>5.3364724347655379E-3</v>
      </c>
      <c r="H632" s="1">
        <v>3.8762055915029241E-3</v>
      </c>
      <c r="I632" s="1">
        <v>2.4816769051010379E-3</v>
      </c>
      <c r="J632" s="16">
        <f>HLOOKUP($J$2,'Weekly Returns (strats)'!$D$1:$F$751,'Weekly Returns (strats)'!$A631,FALSE)</f>
        <v>5.8354732617735827E-3</v>
      </c>
      <c r="K632" s="1">
        <f>SUMPRODUCT(B632:J632,'Weekly Analysis'!$C$47:$K$47)</f>
        <v>-2.4007649733956599E-2</v>
      </c>
      <c r="L632" s="1">
        <f t="array" ref="L632">SUMPRODUCT(C632:J632,'Weekly Analysis'!$D$48:$K$48)</f>
        <v>2.6710628445492648E-3</v>
      </c>
      <c r="N632" s="16">
        <f t="shared" si="132"/>
        <v>2.1677798208926138</v>
      </c>
      <c r="O632" s="11">
        <f>(N631-MAX(N$3:$N631))/MAX(N$3:$N631)</f>
        <v>-9.6065747622202484E-3</v>
      </c>
      <c r="P632" s="11">
        <f t="shared" si="134"/>
        <v>-1.2587960623889671E-2</v>
      </c>
      <c r="Q632" s="11">
        <f t="shared" si="136"/>
        <v>3.8387616538847036E-2</v>
      </c>
      <c r="S632" s="1">
        <f t="shared" si="133"/>
        <v>1.3089484908368658</v>
      </c>
      <c r="T632" s="11">
        <f>(S631-MAX($S$3:$S631))/MAX(S$3:$S631)</f>
        <v>-4.2789840344196445E-2</v>
      </c>
      <c r="U632" s="38">
        <f t="shared" si="135"/>
        <v>2.2752921095603451E-3</v>
      </c>
      <c r="V632" s="11">
        <f t="shared" si="137"/>
        <v>-3.5213660893907983E-3</v>
      </c>
      <c r="Y632" s="28"/>
      <c r="AJ632" s="28"/>
      <c r="AL632" s="28"/>
    </row>
    <row r="633" spans="1:38" x14ac:dyDescent="0.35">
      <c r="A633" s="2">
        <v>43870</v>
      </c>
      <c r="B633" s="1">
        <v>2.689828080229217E-2</v>
      </c>
      <c r="C633" s="1">
        <v>2.9276906682904609E-3</v>
      </c>
      <c r="D633" s="1">
        <v>-7.4741897639322152E-3</v>
      </c>
      <c r="E633" s="1">
        <v>-5.9249082283235888E-3</v>
      </c>
      <c r="F633" s="1">
        <v>-3.8970200778611131E-3</v>
      </c>
      <c r="G633" s="1">
        <v>4.5860817298315482E-4</v>
      </c>
      <c r="H633" s="1">
        <v>-2.4361458370761868E-3</v>
      </c>
      <c r="I633" s="1">
        <v>-6.8818442712548222E-4</v>
      </c>
      <c r="J633" s="16">
        <f>HLOOKUP($J$2,'Weekly Returns (strats)'!$D$1:$F$751,'Weekly Returns (strats)'!$A632,FALSE)</f>
        <v>-2.431707302673392E-3</v>
      </c>
      <c r="K633" s="1">
        <f>SUMPRODUCT(B633:J633,'Weekly Analysis'!$C$47:$K$47)</f>
        <v>2.5491246863249276E-2</v>
      </c>
      <c r="L633" s="1">
        <f t="array" ref="L633">SUMPRODUCT(C633:J633,'Weekly Analysis'!$D$48:$K$48)</f>
        <v>-2.6130630296510825E-3</v>
      </c>
      <c r="N633" s="16">
        <f t="shared" si="132"/>
        <v>2.2230392314521579</v>
      </c>
      <c r="O633" s="11">
        <f>(N632-MAX(N$3:$N632))/MAX(N$3:$N632)</f>
        <v>-3.3383593214142519E-2</v>
      </c>
      <c r="P633" s="11">
        <f t="shared" si="134"/>
        <v>6.4637681890802323E-3</v>
      </c>
      <c r="Q633" s="11">
        <f t="shared" si="136"/>
        <v>5.6427466022701989E-2</v>
      </c>
      <c r="S633" s="1">
        <f t="shared" si="133"/>
        <v>1.3055281259277425</v>
      </c>
      <c r="T633" s="11">
        <f>(S632-MAX($S$3:$S632))/MAX(S$3:$S632)</f>
        <v>-4.0233071852314832E-2</v>
      </c>
      <c r="U633" s="38">
        <f t="shared" si="135"/>
        <v>7.6449763598573917E-4</v>
      </c>
      <c r="V633" s="11">
        <f t="shared" si="137"/>
        <v>-4.8283188549715916E-3</v>
      </c>
      <c r="Y633" s="28"/>
      <c r="AJ633" s="28"/>
      <c r="AL633" s="28"/>
    </row>
    <row r="634" spans="1:38" x14ac:dyDescent="0.35">
      <c r="A634" s="2">
        <v>43877</v>
      </c>
      <c r="B634" s="1">
        <v>1.1788915629032729E-2</v>
      </c>
      <c r="C634" s="1">
        <v>2.0982867634289359E-3</v>
      </c>
      <c r="D634" s="1">
        <v>-9.0875207695184635E-4</v>
      </c>
      <c r="E634" s="1">
        <v>-2.451033321096197E-3</v>
      </c>
      <c r="F634" s="1">
        <v>1.947511773552424E-3</v>
      </c>
      <c r="G634" s="1">
        <v>-1.5800099482107251E-3</v>
      </c>
      <c r="H634" s="1">
        <v>1.8120379164776601E-4</v>
      </c>
      <c r="I634" s="1">
        <v>9.0864175663130098E-4</v>
      </c>
      <c r="J634" s="16">
        <f>HLOOKUP($J$2,'Weekly Returns (strats)'!$D$1:$F$751,'Weekly Returns (strats)'!$A633,FALSE)</f>
        <v>-5.5870773517541217E-5</v>
      </c>
      <c r="K634" s="1">
        <f>SUMPRODUCT(B634:J634,'Weekly Analysis'!$C$47:$K$47)</f>
        <v>1.1773901974361119E-2</v>
      </c>
      <c r="L634" s="1">
        <f t="array" ref="L634">SUMPRODUCT(C634:J634,'Weekly Analysis'!$D$48:$K$48)</f>
        <v>-2.7882501532985479E-5</v>
      </c>
      <c r="N634" s="16">
        <f t="shared" si="132"/>
        <v>2.2492130774484345</v>
      </c>
      <c r="O634" s="11">
        <f>(N633-MAX(N$3:$N633))/MAX(N$3:$N633)</f>
        <v>-8.7433357666971655E-3</v>
      </c>
      <c r="P634" s="11">
        <f t="shared" si="134"/>
        <v>2.9276230294179584E-3</v>
      </c>
      <c r="Q634" s="11">
        <f t="shared" si="136"/>
        <v>6.4476016162155814E-2</v>
      </c>
      <c r="S634" s="1">
        <f t="shared" si="133"/>
        <v>1.30549172453777</v>
      </c>
      <c r="T634" s="11">
        <f>(S633-MAX($S$3:$S633))/MAX(S$3:$S633)</f>
        <v>-4.2741003329339299E-2</v>
      </c>
      <c r="U634" s="38">
        <f t="shared" si="135"/>
        <v>1.0470432540343744E-3</v>
      </c>
      <c r="V634" s="11">
        <f t="shared" si="137"/>
        <v>-4.8315211977770778E-3</v>
      </c>
      <c r="AJ634" s="28"/>
      <c r="AL634" s="28"/>
    </row>
    <row r="635" spans="1:38" x14ac:dyDescent="0.35">
      <c r="A635" s="2">
        <v>43884</v>
      </c>
      <c r="B635" s="1">
        <v>-1.2409941742217771E-2</v>
      </c>
      <c r="C635" s="1">
        <v>5.5255514342800183E-4</v>
      </c>
      <c r="D635" s="1">
        <v>9.341116961463225E-4</v>
      </c>
      <c r="E635" s="1">
        <v>2.013270265297074E-3</v>
      </c>
      <c r="F635" s="1">
        <v>6.7802827936261582E-3</v>
      </c>
      <c r="G635" s="1">
        <v>2.4519141536989419E-3</v>
      </c>
      <c r="H635" s="1">
        <v>4.598529024746334E-5</v>
      </c>
      <c r="I635" s="1">
        <v>-1.564194277087205E-3</v>
      </c>
      <c r="J635" s="16">
        <f>HLOOKUP($J$2,'Weekly Returns (strats)'!$D$1:$F$751,'Weekly Returns (strats)'!$A634,FALSE)</f>
        <v>2.063988548759887E-3</v>
      </c>
      <c r="K635" s="1">
        <f>SUMPRODUCT(B635:J635,'Weekly Analysis'!$C$47:$K$47)</f>
        <v>-1.1452637257903334E-2</v>
      </c>
      <c r="L635" s="1">
        <f t="array" ref="L635">SUMPRODUCT(C635:J635,'Weekly Analysis'!$D$48:$K$48)</f>
        <v>1.7778511851553832E-3</v>
      </c>
      <c r="N635" s="16">
        <f t="shared" si="132"/>
        <v>2.2234536559566851</v>
      </c>
      <c r="O635" s="11">
        <f>(N634-MAX(N$3:$N634))/MAX(N$3:$N634)</f>
        <v>0</v>
      </c>
      <c r="P635" s="11">
        <f t="shared" si="134"/>
        <v>1.0581971794687561E-3</v>
      </c>
      <c r="Q635" s="11">
        <f t="shared" si="136"/>
        <v>5.4777576990184818E-2</v>
      </c>
      <c r="S635" s="1">
        <f t="shared" si="133"/>
        <v>1.30781269454745</v>
      </c>
      <c r="T635" s="11">
        <f>(S634-MAX($S$3:$S634))/MAX(S$3:$S634)</f>
        <v>-4.2767694104781422E-2</v>
      </c>
      <c r="U635" s="38">
        <f t="shared" si="135"/>
        <v>1.8010285531651071E-3</v>
      </c>
      <c r="V635" s="11">
        <f t="shared" si="137"/>
        <v>-4.6778625417182029E-3</v>
      </c>
      <c r="AJ635" s="28"/>
      <c r="AL635" s="28"/>
    </row>
    <row r="636" spans="1:38" x14ac:dyDescent="0.35">
      <c r="A636" s="2">
        <v>43891</v>
      </c>
      <c r="B636" s="1">
        <v>-0.1041572131662537</v>
      </c>
      <c r="C636" s="1">
        <v>3.5031542436657848E-2</v>
      </c>
      <c r="D636" s="1">
        <v>0.1016329610014082</v>
      </c>
      <c r="E636" s="1">
        <v>1.9865403519384591E-2</v>
      </c>
      <c r="F636" s="1">
        <v>-1.8869704977359771E-2</v>
      </c>
      <c r="G636" s="1">
        <v>1.4860650945234919E-2</v>
      </c>
      <c r="H636" s="1">
        <v>-3.3320627941815228E-2</v>
      </c>
      <c r="I636" s="1">
        <v>-1.875240053438498E-2</v>
      </c>
      <c r="J636" s="16">
        <f>HLOOKUP($J$2,'Weekly Returns (strats)'!$D$1:$F$751,'Weekly Returns (strats)'!$A635,FALSE)</f>
        <v>3.9618976972141118E-2</v>
      </c>
      <c r="K636" s="1">
        <f>SUMPRODUCT(B636:J636,'Weekly Analysis'!$C$47:$K$47)</f>
        <v>-9.1029826693799096E-2</v>
      </c>
      <c r="L636" s="1">
        <f t="array" ref="L636">SUMPRODUCT(C636:J636,'Weekly Analysis'!$D$48:$K$48)</f>
        <v>2.43794320202728E-2</v>
      </c>
      <c r="N636" s="16">
        <f t="shared" si="132"/>
        <v>2.0210530549932542</v>
      </c>
      <c r="O636" s="11">
        <f>(N635-MAX(N$3:$N635))/MAX(N$3:$N635)</f>
        <v>-1.1452637257903339E-2</v>
      </c>
      <c r="P636" s="11">
        <f t="shared" si="134"/>
        <v>-6.7685271578431294E-2</v>
      </c>
      <c r="Q636" s="11">
        <f t="shared" si="136"/>
        <v>-4.7425293705104843E-2</v>
      </c>
      <c r="S636" s="1">
        <f t="shared" si="133"/>
        <v>1.3396964252294195</v>
      </c>
      <c r="T636" s="11">
        <f>(S635-MAX($S$3:$S635))/MAX(S$3:$S635)</f>
        <v>-4.1065877515276593E-2</v>
      </c>
      <c r="U636" s="38">
        <f t="shared" si="135"/>
        <v>2.3490561017336375E-2</v>
      </c>
      <c r="V636" s="11">
        <f t="shared" si="137"/>
        <v>1.9519090974646103E-2</v>
      </c>
      <c r="AJ636" s="28"/>
      <c r="AL636" s="28"/>
    </row>
    <row r="637" spans="1:38" x14ac:dyDescent="0.35">
      <c r="A637" s="2">
        <v>43898</v>
      </c>
      <c r="B637" s="1">
        <v>4.6756282875513033E-3</v>
      </c>
      <c r="C637" s="1">
        <v>6.836921788029815E-2</v>
      </c>
      <c r="D637" s="1">
        <v>0.1030622044054585</v>
      </c>
      <c r="E637" s="1">
        <v>-6.3551243486115183E-5</v>
      </c>
      <c r="F637" s="1">
        <v>1.367093728151788E-2</v>
      </c>
      <c r="G637" s="1">
        <v>-1.258821834941681E-2</v>
      </c>
      <c r="H637" s="1">
        <v>7.2391888422249417E-2</v>
      </c>
      <c r="I637" s="1">
        <v>3.598822841545557E-3</v>
      </c>
      <c r="J637" s="16">
        <f>HLOOKUP($J$2,'Weekly Returns (strats)'!$D$1:$F$751,'Weekly Returns (strats)'!$A636,FALSE)</f>
        <v>1.764855268004872E-2</v>
      </c>
      <c r="K637" s="1">
        <f>SUMPRODUCT(B637:J637,'Weekly Analysis'!$C$47:$K$47)</f>
        <v>2.2270798469310422E-2</v>
      </c>
      <c r="L637" s="1">
        <f t="array" ref="L637">SUMPRODUCT(C637:J637,'Weekly Analysis'!$D$48:$K$48)</f>
        <v>3.2676744623266932E-2</v>
      </c>
      <c r="N637" s="16">
        <f t="shared" si="132"/>
        <v>2.066063520276793</v>
      </c>
      <c r="O637" s="11">
        <f>(N636-MAX(N$3:$N636))/MAX(N$3:$N636)</f>
        <v>-0.1014399323669285</v>
      </c>
      <c r="P637" s="11">
        <f t="shared" si="134"/>
        <v>-7.0613108826164783E-2</v>
      </c>
      <c r="Q637" s="11">
        <f t="shared" si="136"/>
        <v>-2.715038430621175E-2</v>
      </c>
      <c r="S637" s="1">
        <f t="shared" si="133"/>
        <v>1.3834733431893449</v>
      </c>
      <c r="T637" s="11">
        <f>(S636-MAX($S$3:$S636))/MAX(S$3:$S636)</f>
        <v>-1.7687608264240231E-2</v>
      </c>
      <c r="U637" s="38">
        <f t="shared" si="135"/>
        <v>5.9703973980807623E-2</v>
      </c>
      <c r="V637" s="11">
        <f t="shared" si="137"/>
        <v>5.6550519404438893E-2</v>
      </c>
      <c r="AJ637" s="28"/>
      <c r="AL637" s="28"/>
    </row>
    <row r="638" spans="1:38" x14ac:dyDescent="0.35">
      <c r="A638" s="2">
        <v>43905</v>
      </c>
      <c r="B638" s="1">
        <v>-0.1235214271863487</v>
      </c>
      <c r="C638" s="1">
        <v>0.19574950441915731</v>
      </c>
      <c r="D638" s="1">
        <v>0.21136756870187989</v>
      </c>
      <c r="E638" s="1">
        <v>-1.2435650276465321E-2</v>
      </c>
      <c r="F638" s="1">
        <v>1.954673666779046E-2</v>
      </c>
      <c r="G638" s="1">
        <v>3.8518388859715813E-2</v>
      </c>
      <c r="H638" s="1">
        <v>6.3644399410425212E-3</v>
      </c>
      <c r="I638" s="1">
        <v>7.5252485158593174E-2</v>
      </c>
      <c r="J638" s="16">
        <f>HLOOKUP($J$2,'Weekly Returns (strats)'!$D$1:$F$751,'Weekly Returns (strats)'!$A637,FALSE)</f>
        <v>7.0618827295281683E-2</v>
      </c>
      <c r="K638" s="1">
        <f>SUMPRODUCT(B638:J638,'Weekly Analysis'!$C$47:$K$47)</f>
        <v>-7.6002854160268501E-2</v>
      </c>
      <c r="L638" s="1">
        <f t="array" ref="L638">SUMPRODUCT(C638:J638,'Weekly Analysis'!$D$48:$K$48)</f>
        <v>8.8248778477006101E-2</v>
      </c>
      <c r="N638" s="16">
        <f t="shared" si="132"/>
        <v>1.9090367958593448</v>
      </c>
      <c r="O638" s="11">
        <f>(N637-MAX(N$3:$N637))/MAX(N$3:$N637)</f>
        <v>-8.1428282188102469E-2</v>
      </c>
      <c r="P638" s="11">
        <f t="shared" si="134"/>
        <v>-0.15124235449270751</v>
      </c>
      <c r="Q638" s="11">
        <f t="shared" si="136"/>
        <v>-0.1117946044318644</v>
      </c>
      <c r="S638" s="1">
        <f t="shared" si="133"/>
        <v>1.5055631757813044</v>
      </c>
      <c r="T638" s="11">
        <f>(S637-MAX($S$3:$S637))/MAX(S$3:$S637)</f>
        <v>0</v>
      </c>
      <c r="U638" s="38">
        <f t="shared" si="135"/>
        <v>0.153253710830203</v>
      </c>
      <c r="V638" s="11">
        <f t="shared" si="137"/>
        <v>0.15279447059851425</v>
      </c>
      <c r="AJ638" s="28"/>
      <c r="AL638" s="28"/>
    </row>
    <row r="639" spans="1:38" x14ac:dyDescent="0.35">
      <c r="A639" s="2">
        <v>43912</v>
      </c>
      <c r="B639" s="1">
        <v>-0.11933628318584071</v>
      </c>
      <c r="C639" s="1">
        <v>2.126940482852668E-2</v>
      </c>
      <c r="D639" s="1">
        <v>0.159885814609072</v>
      </c>
      <c r="E639" s="1">
        <v>-3.5502831645787269E-3</v>
      </c>
      <c r="F639" s="1">
        <v>-1.8499647047002611E-2</v>
      </c>
      <c r="G639" s="1">
        <v>3.9833325530221453E-2</v>
      </c>
      <c r="H639" s="1">
        <v>0.30886358410418652</v>
      </c>
      <c r="I639" s="1">
        <v>1.6025822716474462E-2</v>
      </c>
      <c r="J639" s="16">
        <f>HLOOKUP($J$2,'Weekly Returns (strats)'!$D$1:$F$751,'Weekly Returns (strats)'!$A638,FALSE)</f>
        <v>-3.6509555594835152E-2</v>
      </c>
      <c r="K639" s="1">
        <f>SUMPRODUCT(B639:J639,'Weekly Analysis'!$C$47:$K$47)</f>
        <v>-9.5190359389409146E-2</v>
      </c>
      <c r="L639" s="1">
        <f t="array" ref="L639">SUMPRODUCT(C639:J639,'Weekly Analysis'!$D$48:$K$48)</f>
        <v>4.4842429907658625E-2</v>
      </c>
      <c r="N639" s="16">
        <f t="shared" si="132"/>
        <v>1.7273148971738876</v>
      </c>
      <c r="O639" s="11">
        <f>(N638-MAX(N$3:$N638))/MAX(N$3:$N638)</f>
        <v>-0.15124235449270748</v>
      </c>
      <c r="P639" s="11">
        <f t="shared" si="134"/>
        <v>-0.22313879016710325</v>
      </c>
      <c r="Q639" s="11">
        <f t="shared" si="136"/>
        <v>-0.2076582001856494</v>
      </c>
      <c r="S639" s="1">
        <f t="shared" si="133"/>
        <v>1.5730762869628294</v>
      </c>
      <c r="T639" s="11">
        <f>(S638-MAX($S$3:$S638))/MAX(S$3:$S638)</f>
        <v>0</v>
      </c>
      <c r="U639" s="38">
        <f t="shared" si="135"/>
        <v>0.20282995685951044</v>
      </c>
      <c r="V639" s="11">
        <f t="shared" si="137"/>
        <v>0.20377786161177269</v>
      </c>
      <c r="AJ639" s="28"/>
      <c r="AL639" s="28"/>
    </row>
    <row r="640" spans="1:38" x14ac:dyDescent="0.35">
      <c r="A640" s="2">
        <v>43919</v>
      </c>
      <c r="B640" s="1">
        <v>9.9783952168014833E-2</v>
      </c>
      <c r="C640" s="1">
        <v>3.1532925270733918E-2</v>
      </c>
      <c r="D640" s="1">
        <v>-7.0265134923878592E-2</v>
      </c>
      <c r="E640" s="1">
        <v>-9.0418832951205674E-3</v>
      </c>
      <c r="F640" s="1">
        <v>-7.0518315688710472E-3</v>
      </c>
      <c r="G640" s="1">
        <v>-1.7703896478131309E-2</v>
      </c>
      <c r="H640" s="1">
        <v>0.1301685719664509</v>
      </c>
      <c r="I640" s="1">
        <v>-3.078516638503892E-4</v>
      </c>
      <c r="J640" s="16">
        <f>HLOOKUP($J$2,'Weekly Returns (strats)'!$D$1:$F$751,'Weekly Returns (strats)'!$A639,FALSE)</f>
        <v>3.312794449755363E-2</v>
      </c>
      <c r="K640" s="1">
        <f>SUMPRODUCT(B640:J640,'Weekly Analysis'!$C$47:$K$47)</f>
        <v>9.6607195156499612E-2</v>
      </c>
      <c r="L640" s="1">
        <f t="array" ref="L640">SUMPRODUCT(C640:J640,'Weekly Analysis'!$D$48:$K$48)</f>
        <v>-5.8996915928140135E-3</v>
      </c>
      <c r="N640" s="16">
        <f t="shared" si="132"/>
        <v>1.8941859445418943</v>
      </c>
      <c r="O640" s="11">
        <f>(N639-MAX(N$3:$N639))/MAX(N$3:$N639)</f>
        <v>-0.23203589980305539</v>
      </c>
      <c r="P640" s="11">
        <f t="shared" si="134"/>
        <v>-6.2772775874398445E-2</v>
      </c>
      <c r="Q640" s="11">
        <f t="shared" si="136"/>
        <v>-0.13746459186694682</v>
      </c>
      <c r="S640" s="1">
        <f t="shared" si="133"/>
        <v>1.5637956220177798</v>
      </c>
      <c r="T640" s="11">
        <f>(S639-MAX($S$3:$S639))/MAX(S$3:$S639)</f>
        <v>0</v>
      </c>
      <c r="U640" s="38">
        <f t="shared" si="135"/>
        <v>0.16727610268123527</v>
      </c>
      <c r="V640" s="11">
        <f t="shared" si="137"/>
        <v>0.19636150269683705</v>
      </c>
      <c r="AJ640" s="28"/>
      <c r="AL640" s="28"/>
    </row>
    <row r="641" spans="1:38" x14ac:dyDescent="0.35">
      <c r="A641" s="2">
        <v>43926</v>
      </c>
      <c r="B641" s="1">
        <v>-2.4669925533372768E-2</v>
      </c>
      <c r="C641" s="1">
        <v>-3.9040676065154822E-2</v>
      </c>
      <c r="D641" s="1">
        <v>-1.2922537874392679E-2</v>
      </c>
      <c r="E641" s="1">
        <v>6.4087941690835759E-3</v>
      </c>
      <c r="F641" s="1">
        <v>4.944553604822122E-3</v>
      </c>
      <c r="G641" s="1">
        <v>3.1718966291722987E-2</v>
      </c>
      <c r="H641" s="1">
        <v>2.5151757420757589E-2</v>
      </c>
      <c r="I641" s="1">
        <v>-3.4701448761242931E-4</v>
      </c>
      <c r="J641" s="16">
        <f>HLOOKUP($J$2,'Weekly Returns (strats)'!$D$1:$F$751,'Weekly Returns (strats)'!$A640,FALSE)</f>
        <v>-4.1203716959613557E-3</v>
      </c>
      <c r="K641" s="1">
        <f>SUMPRODUCT(B641:J641,'Weekly Analysis'!$C$47:$K$47)</f>
        <v>-2.5303832865905127E-2</v>
      </c>
      <c r="L641" s="1">
        <f t="array" ref="L641">SUMPRODUCT(C641:J641,'Weekly Analysis'!$D$48:$K$48)</f>
        <v>-1.1772564747029566E-3</v>
      </c>
      <c r="N641" s="16">
        <f t="shared" si="132"/>
        <v>1.8462557799842596</v>
      </c>
      <c r="O641" s="11">
        <f>(N640-MAX(N$3:$N640))/MAX(N$3:$N640)</f>
        <v>-0.15784504210214365</v>
      </c>
      <c r="P641" s="11">
        <f t="shared" si="134"/>
        <v>-0.10638963329795659</v>
      </c>
      <c r="Q641" s="11">
        <f t="shared" si="136"/>
        <v>-0.15904043051127914</v>
      </c>
      <c r="S641" s="1">
        <f t="shared" si="133"/>
        <v>1.5619546334966472</v>
      </c>
      <c r="T641" s="11">
        <f>(S640-MAX($S$3:$S640))/MAX(S$3:$S640)</f>
        <v>-5.8996915928139848E-3</v>
      </c>
      <c r="U641" s="38">
        <f t="shared" si="135"/>
        <v>0.12900956219065729</v>
      </c>
      <c r="V641" s="11">
        <f t="shared" si="137"/>
        <v>0.19600469194080961</v>
      </c>
      <c r="AJ641" s="28"/>
      <c r="AL641" s="28"/>
    </row>
    <row r="642" spans="1:38" x14ac:dyDescent="0.35">
      <c r="A642" s="2">
        <v>43933</v>
      </c>
      <c r="B642" s="1">
        <v>0.1049697878120754</v>
      </c>
      <c r="C642" s="1">
        <v>6.7952855427714676E-2</v>
      </c>
      <c r="D642" s="1">
        <v>-1.2625399538751079E-2</v>
      </c>
      <c r="E642" s="1">
        <v>-1.4106701492698329E-2</v>
      </c>
      <c r="F642" s="1">
        <v>7.9299847503330203E-4</v>
      </c>
      <c r="G642" s="1">
        <v>-2.2338128537536809E-2</v>
      </c>
      <c r="H642" s="1">
        <v>2.255224135660816E-3</v>
      </c>
      <c r="I642" s="1">
        <v>-7.2145588757716039E-3</v>
      </c>
      <c r="J642" s="16">
        <f>HLOOKUP($J$2,'Weekly Returns (strats)'!$D$1:$F$751,'Weekly Returns (strats)'!$A641,FALSE)</f>
        <v>6.0299226634938918E-3</v>
      </c>
      <c r="K642" s="1">
        <f>SUMPRODUCT(B642:J642,'Weekly Analysis'!$C$47:$K$47)</f>
        <v>0.10596082496122652</v>
      </c>
      <c r="L642" s="1">
        <f t="array" ref="L642">SUMPRODUCT(C642:J642,'Weekly Analysis'!$D$48:$K$48)</f>
        <v>1.840497562709219E-3</v>
      </c>
      <c r="N642" s="16">
        <f t="shared" si="132"/>
        <v>2.0418865655208243</v>
      </c>
      <c r="O642" s="11">
        <f>(N641-MAX(N$3:$N641))/MAX(N$3:$N641)</f>
        <v>-0.17915479040398433</v>
      </c>
      <c r="P642" s="11">
        <f t="shared" si="134"/>
        <v>6.958994711344868E-2</v>
      </c>
      <c r="Q642" s="11">
        <f t="shared" si="136"/>
        <v>-7.5551696131649915E-2</v>
      </c>
      <c r="S642" s="1">
        <f t="shared" si="133"/>
        <v>1.5648294071926603</v>
      </c>
      <c r="T642" s="11">
        <f>(S641-MAX($S$3:$S641))/MAX(S$3:$S641)</f>
        <v>-7.0700026173905507E-3</v>
      </c>
      <c r="U642" s="38">
        <f t="shared" si="135"/>
        <v>3.9364825312361962E-2</v>
      </c>
      <c r="V642" s="11">
        <f t="shared" si="137"/>
        <v>0.19953426086651405</v>
      </c>
      <c r="AJ642" s="28"/>
      <c r="AL642" s="28"/>
    </row>
    <row r="643" spans="1:38" x14ac:dyDescent="0.35">
      <c r="A643" s="2">
        <v>43940</v>
      </c>
      <c r="B643" s="1">
        <v>2.2297583721915929E-2</v>
      </c>
      <c r="C643" s="1">
        <v>1.716469499859374E-2</v>
      </c>
      <c r="D643" s="1">
        <v>-7.2043824662594291E-3</v>
      </c>
      <c r="E643" s="1">
        <v>-3.601769136451272E-3</v>
      </c>
      <c r="F643" s="1">
        <v>8.0000559935310082E-3</v>
      </c>
      <c r="G643" s="1">
        <v>1.034272782630041E-2</v>
      </c>
      <c r="H643" s="1">
        <v>1.368188755401767E-2</v>
      </c>
      <c r="I643" s="1">
        <v>2.2778359780157849E-3</v>
      </c>
      <c r="J643" s="16">
        <f>HLOOKUP($J$2,'Weekly Returns (strats)'!$D$1:$F$751,'Weekly Returns (strats)'!$A642,FALSE)</f>
        <v>-3.3356014513807869E-4</v>
      </c>
      <c r="K643" s="1">
        <f>SUMPRODUCT(B643:J643,'Weekly Analysis'!$C$47:$K$47)</f>
        <v>2.4484642136769836E-2</v>
      </c>
      <c r="L643" s="1">
        <f t="array" ref="L643">SUMPRODUCT(C643:J643,'Weekly Analysis'!$D$48:$K$48)</f>
        <v>4.0616799133001086E-3</v>
      </c>
      <c r="N643" s="16">
        <f t="shared" si="132"/>
        <v>2.0918814273614799</v>
      </c>
      <c r="O643" s="11">
        <f>(N642-MAX(N$3:$N642))/MAX(N$3:$N642)</f>
        <v>-9.2177354829719713E-2</v>
      </c>
      <c r="P643" s="11">
        <f t="shared" si="134"/>
        <v>0.21105968042310685</v>
      </c>
      <c r="Q643" s="11">
        <f t="shared" si="136"/>
        <v>-6.7226805393170386E-2</v>
      </c>
      <c r="S643" s="1">
        <f t="shared" si="133"/>
        <v>1.5711852433635962</v>
      </c>
      <c r="T643" s="11">
        <f>(S642-MAX($S$3:$S642))/MAX(S$3:$S642)</f>
        <v>-5.2425173772669064E-3</v>
      </c>
      <c r="U643" s="38">
        <f t="shared" si="135"/>
        <v>-1.202130891493014E-3</v>
      </c>
      <c r="V643" s="11">
        <f t="shared" si="137"/>
        <v>0.20478001714670691</v>
      </c>
      <c r="AJ643" s="28"/>
      <c r="AL643" s="28"/>
    </row>
    <row r="644" spans="1:38" x14ac:dyDescent="0.35">
      <c r="A644" s="2">
        <v>43947</v>
      </c>
      <c r="B644" s="1">
        <v>-1.5674241167689451E-2</v>
      </c>
      <c r="C644" s="1">
        <v>9.0784234193341806E-3</v>
      </c>
      <c r="D644" s="1">
        <v>6.5901748274421767E-4</v>
      </c>
      <c r="E644" s="1">
        <v>3.0983903752128672E-3</v>
      </c>
      <c r="F644" s="1">
        <v>-5.037318702582427E-3</v>
      </c>
      <c r="G644" s="1">
        <v>-3.2473665746131091E-3</v>
      </c>
      <c r="H644" s="1">
        <v>1.1379813111171529E-2</v>
      </c>
      <c r="I644" s="1">
        <v>1.5008711705746249E-3</v>
      </c>
      <c r="J644" s="16">
        <f>HLOOKUP($J$2,'Weekly Returns (strats)'!$D$1:$F$751,'Weekly Returns (strats)'!$A643,FALSE)</f>
        <v>1.203894571383657E-2</v>
      </c>
      <c r="K644" s="1">
        <f>SUMPRODUCT(B644:J644,'Weekly Analysis'!$C$47:$K$47)</f>
        <v>-1.4514149038761177E-2</v>
      </c>
      <c r="L644" s="1">
        <f t="array" ref="L644">SUMPRODUCT(C644:J644,'Weekly Analysis'!$D$48:$K$48)</f>
        <v>2.1544568108667964E-3</v>
      </c>
      <c r="N644" s="16">
        <f t="shared" ref="N644:N692" si="138">+(K644+1)*N643</f>
        <v>2.0615195485533389</v>
      </c>
      <c r="O644" s="11">
        <f>(N643-MAX(N$3:$N643))/MAX(N$3:$N643)</f>
        <v>-6.9949642239069534E-2</v>
      </c>
      <c r="P644" s="11">
        <f t="shared" si="134"/>
        <v>8.8340642846399087E-2</v>
      </c>
      <c r="Q644" s="11">
        <f t="shared" si="136"/>
        <v>-7.1848861254052432E-2</v>
      </c>
      <c r="S644" s="1">
        <f t="shared" ref="S644:S692" si="139">+(L644+1)*S643</f>
        <v>1.5745702941122945</v>
      </c>
      <c r="T644" s="11">
        <f>(S643-MAX($S$3:$S643))/MAX(S$3:$S643)</f>
        <v>-1.2021308914930478E-3</v>
      </c>
      <c r="U644" s="38">
        <f t="shared" si="135"/>
        <v>6.8900769018729324E-3</v>
      </c>
      <c r="V644" s="11">
        <f t="shared" si="137"/>
        <v>0.20614071628720154</v>
      </c>
      <c r="AJ644" s="28"/>
      <c r="AL644" s="28"/>
    </row>
    <row r="645" spans="1:38" x14ac:dyDescent="0.35">
      <c r="A645" s="2">
        <v>43954</v>
      </c>
      <c r="B645" s="1">
        <v>1.297497683039861E-2</v>
      </c>
      <c r="C645" s="1">
        <v>-1.701128060028867E-3</v>
      </c>
      <c r="D645" s="1">
        <v>-6.0991708212600471E-3</v>
      </c>
      <c r="E645" s="1">
        <v>-7.0100879546974859E-4</v>
      </c>
      <c r="F645" s="1">
        <v>-1.022680841536708E-2</v>
      </c>
      <c r="G645" s="1">
        <v>-2.5179141923722388E-3</v>
      </c>
      <c r="H645" s="1">
        <v>-3.3872888908580419E-3</v>
      </c>
      <c r="I645" s="1">
        <v>-1.9653640768085841E-3</v>
      </c>
      <c r="J645" s="16">
        <f>HLOOKUP($J$2,'Weekly Returns (strats)'!$D$1:$F$751,'Weekly Returns (strats)'!$A644,FALSE)</f>
        <v>-8.0225595463384591E-3</v>
      </c>
      <c r="K645" s="1">
        <f>SUMPRODUCT(B645:J645,'Weekly Analysis'!$C$47:$K$47)</f>
        <v>1.069849305635974E-2</v>
      </c>
      <c r="L645" s="1">
        <f t="array" ref="L645">SUMPRODUCT(C645:J645,'Weekly Analysis'!$D$48:$K$48)</f>
        <v>-4.2277555803579029E-3</v>
      </c>
      <c r="N645" s="16">
        <f t="shared" si="138"/>
        <v>2.0835747011290868</v>
      </c>
      <c r="O645" s="11">
        <f>(N644-MAX(N$3:$N644))/MAX(N$3:$N644)</f>
        <v>-8.3448531745164853E-2</v>
      </c>
      <c r="P645" s="11">
        <f t="shared" si="134"/>
        <v>0.12854065168957818</v>
      </c>
      <c r="Q645" s="11">
        <f t="shared" si="136"/>
        <v>-3.8843944828702348E-2</v>
      </c>
      <c r="S645" s="1">
        <f t="shared" si="139"/>
        <v>1.5679133957646956</v>
      </c>
      <c r="T645" s="11">
        <f>(S644-MAX($S$3:$S644))/MAX(S$3:$S644)</f>
        <v>0</v>
      </c>
      <c r="U645" s="38">
        <f t="shared" si="135"/>
        <v>3.814939397253081E-3</v>
      </c>
      <c r="V645" s="11">
        <f t="shared" si="137"/>
        <v>0.19784193705152031</v>
      </c>
      <c r="AJ645" s="28"/>
      <c r="AL645" s="28"/>
    </row>
    <row r="646" spans="1:38" x14ac:dyDescent="0.35">
      <c r="A646" s="2">
        <v>43961</v>
      </c>
      <c r="B646" s="1">
        <v>2.4993761956250578E-2</v>
      </c>
      <c r="C646" s="1">
        <v>-1.8457396848914679E-2</v>
      </c>
      <c r="D646" s="1">
        <v>-1.2929419658146981E-2</v>
      </c>
      <c r="E646" s="1">
        <v>-1.742790437670561E-3</v>
      </c>
      <c r="F646" s="1">
        <v>5.1286075151776313E-4</v>
      </c>
      <c r="G646" s="1">
        <v>3.5375971482081159E-3</v>
      </c>
      <c r="H646" s="1">
        <v>4.3805864445989329E-4</v>
      </c>
      <c r="I646" s="1">
        <v>1.702489449552091E-3</v>
      </c>
      <c r="J646" s="16">
        <f>HLOOKUP($J$2,'Weekly Returns (strats)'!$D$1:$F$751,'Weekly Returns (strats)'!$A645,FALSE)</f>
        <v>3.9639264381265971E-3</v>
      </c>
      <c r="K646" s="1">
        <f>SUMPRODUCT(B646:J646,'Weekly Analysis'!$C$47:$K$47)</f>
        <v>2.280010529241883E-2</v>
      </c>
      <c r="L646" s="1">
        <f t="array" ref="L646">SUMPRODUCT(C646:J646,'Weekly Analysis'!$D$48:$K$48)</f>
        <v>-4.0739338042589616E-3</v>
      </c>
      <c r="N646" s="16">
        <f t="shared" si="138"/>
        <v>2.1310804236994505</v>
      </c>
      <c r="O646" s="11">
        <f>(N645-MAX(N$3:$N645))/MAX(N$3:$N645)</f>
        <v>-7.3642812226244081E-2</v>
      </c>
      <c r="P646" s="11">
        <f t="shared" si="134"/>
        <v>4.3682082876075778E-2</v>
      </c>
      <c r="Q646" s="11">
        <f t="shared" si="136"/>
        <v>-4.1366255013249198E-2</v>
      </c>
      <c r="S646" s="1">
        <f t="shared" si="139"/>
        <v>1.5615258203795395</v>
      </c>
      <c r="T646" s="11">
        <f>(S645-MAX($S$3:$S645))/MAX(S$3:$S645)</f>
        <v>-4.2277555803578613E-3</v>
      </c>
      <c r="U646" s="38">
        <f t="shared" si="135"/>
        <v>-2.1111482171385365E-3</v>
      </c>
      <c r="V646" s="11">
        <f t="shared" si="137"/>
        <v>0.19608746021452306</v>
      </c>
      <c r="AJ646" s="28"/>
      <c r="AL646" s="28"/>
    </row>
    <row r="647" spans="1:38" x14ac:dyDescent="0.35">
      <c r="A647" s="2">
        <v>43968</v>
      </c>
      <c r="B647" s="1">
        <v>-2.3735140179332089E-2</v>
      </c>
      <c r="C647" s="1">
        <v>2.171561806119549E-3</v>
      </c>
      <c r="D647" s="1">
        <v>-5.0481415524382123E-3</v>
      </c>
      <c r="E647" s="1">
        <v>4.6775149878119926E-3</v>
      </c>
      <c r="F647" s="1">
        <v>6.9341520596376219E-3</v>
      </c>
      <c r="G647" s="1">
        <v>3.2817036008581102E-3</v>
      </c>
      <c r="H647" s="1">
        <v>-1.0826693264541779E-2</v>
      </c>
      <c r="I647" s="1">
        <v>1.974128097195216E-4</v>
      </c>
      <c r="J647" s="16">
        <f>HLOOKUP($J$2,'Weekly Returns (strats)'!$D$1:$F$751,'Weekly Returns (strats)'!$A646,FALSE)</f>
        <v>-7.8742349592878513E-3</v>
      </c>
      <c r="K647" s="1">
        <f>SUMPRODUCT(B647:J647,'Weekly Analysis'!$C$47:$K$47)</f>
        <v>-2.3403726523345967E-2</v>
      </c>
      <c r="L647" s="1">
        <f t="array" ref="L647">SUMPRODUCT(C647:J647,'Weekly Analysis'!$D$48:$K$48)</f>
        <v>6.15482503974237E-4</v>
      </c>
      <c r="N647" s="16">
        <f t="shared" si="138"/>
        <v>2.0812052002639323</v>
      </c>
      <c r="O647" s="11">
        <f>(N646-MAX(N$3:$N646))/MAX(N$3:$N646)</f>
        <v>-5.2521770806613265E-2</v>
      </c>
      <c r="P647" s="11">
        <f t="shared" si="134"/>
        <v>-5.103648303342756E-3</v>
      </c>
      <c r="Q647" s="11">
        <f t="shared" si="136"/>
        <v>-7.4696292169479372E-2</v>
      </c>
      <c r="S647" s="1">
        <f t="shared" si="139"/>
        <v>1.5624869122014868</v>
      </c>
      <c r="T647" s="11">
        <f>(S646-MAX($S$3:$S646))/MAX(S$3:$S646)</f>
        <v>-8.2844657882417665E-3</v>
      </c>
      <c r="U647" s="38">
        <f t="shared" si="135"/>
        <v>-5.5361588958714458E-3</v>
      </c>
      <c r="V647" s="11">
        <f t="shared" si="137"/>
        <v>0.19685700248671445</v>
      </c>
      <c r="AJ647" s="28"/>
      <c r="AL647" s="28"/>
    </row>
    <row r="648" spans="1:38" x14ac:dyDescent="0.35">
      <c r="A648" s="2">
        <v>43975</v>
      </c>
      <c r="B648" s="1">
        <v>2.8883717064250639E-2</v>
      </c>
      <c r="C648" s="1">
        <v>1.227156812149133E-4</v>
      </c>
      <c r="D648" s="1">
        <v>-6.2432845675543516E-3</v>
      </c>
      <c r="E648" s="1">
        <v>-7.1803278688524763E-3</v>
      </c>
      <c r="F648" s="1">
        <v>-3.2000803911399812E-3</v>
      </c>
      <c r="G648" s="1">
        <v>-2.8935497205297982E-3</v>
      </c>
      <c r="H648" s="1">
        <v>2.068957414509898E-2</v>
      </c>
      <c r="I648" s="1">
        <v>-7.8513842351579655E-4</v>
      </c>
      <c r="J648" s="16">
        <f>HLOOKUP($J$2,'Weekly Returns (strats)'!$D$1:$F$751,'Weekly Returns (strats)'!$A647,FALSE)</f>
        <v>4.1277504608017157E-3</v>
      </c>
      <c r="K648" s="1">
        <f>SUMPRODUCT(B648:J648,'Weekly Analysis'!$C$47:$K$47)</f>
        <v>2.7768008013051369E-2</v>
      </c>
      <c r="L648" s="1">
        <f t="array" ref="L648">SUMPRODUCT(C648:J648,'Weekly Analysis'!$D$48:$K$48)</f>
        <v>-2.0720310950843538E-3</v>
      </c>
      <c r="N648" s="16">
        <f t="shared" si="138"/>
        <v>2.1389961229416654</v>
      </c>
      <c r="O648" s="11">
        <f>(N647-MAX(N$3:$N647))/MAX(N$3:$N647)</f>
        <v>-7.46962921694794E-2</v>
      </c>
      <c r="P648" s="11">
        <f t="shared" ref="P648:P692" si="140">N648/N644-1</f>
        <v>3.7582265199811227E-2</v>
      </c>
      <c r="Q648" s="11">
        <f t="shared" si="136"/>
        <v>-3.7984840740330261E-2</v>
      </c>
      <c r="S648" s="1">
        <f t="shared" si="139"/>
        <v>1.559249390733743</v>
      </c>
      <c r="T648" s="11">
        <f>(S647-MAX($S$3:$S647))/MAX(S$3:$S647)</f>
        <v>-7.6740822280151272E-3</v>
      </c>
      <c r="U648" s="38">
        <f t="shared" ref="U648:U711" si="141">S648/S644-1</f>
        <v>-9.730212386096837E-3</v>
      </c>
      <c r="V648" s="11">
        <f t="shared" si="137"/>
        <v>0.19225742129173873</v>
      </c>
      <c r="AJ648" s="28"/>
      <c r="AL648" s="28"/>
    </row>
    <row r="649" spans="1:38" x14ac:dyDescent="0.35">
      <c r="A649" s="2">
        <v>43982</v>
      </c>
      <c r="B649" s="1">
        <v>3.5949428444480569E-2</v>
      </c>
      <c r="C649" s="1">
        <v>1.0137088532702119E-2</v>
      </c>
      <c r="D649" s="1">
        <v>-1.153234185787555E-3</v>
      </c>
      <c r="E649" s="1">
        <v>-5.4269453892979991E-3</v>
      </c>
      <c r="F649" s="1">
        <v>-3.4578933375108202E-3</v>
      </c>
      <c r="G649" s="1">
        <v>-4.9567411679884987E-4</v>
      </c>
      <c r="H649" s="1">
        <v>1.4347882316219081E-3</v>
      </c>
      <c r="I649" s="1">
        <v>-3.5547491841320111E-3</v>
      </c>
      <c r="J649" s="16">
        <f>HLOOKUP($J$2,'Weekly Returns (strats)'!$D$1:$F$751,'Weekly Returns (strats)'!$A648,FALSE)</f>
        <v>8.9275563512924982E-3</v>
      </c>
      <c r="K649" s="1">
        <f>SUMPRODUCT(B649:J649,'Weekly Analysis'!$C$47:$K$47)</f>
        <v>3.5994256060348236E-2</v>
      </c>
      <c r="L649" s="1">
        <f t="array" ref="L649">SUMPRODUCT(C649:J649,'Weekly Analysis'!$D$48:$K$48)</f>
        <v>8.3251286611388817E-5</v>
      </c>
      <c r="N649" s="16">
        <f t="shared" si="138"/>
        <v>2.21598769710292</v>
      </c>
      <c r="O649" s="11">
        <f>(N648-MAX(N$3:$N648))/MAX(N$3:$N648)</f>
        <v>-4.9002451395935336E-2</v>
      </c>
      <c r="P649" s="11">
        <f t="shared" si="140"/>
        <v>6.3550875282790908E-2</v>
      </c>
      <c r="Q649" s="11">
        <f t="shared" si="136"/>
        <v>9.6452016253633976E-2</v>
      </c>
      <c r="S649" s="1">
        <f t="shared" si="139"/>
        <v>1.5593792002516695</v>
      </c>
      <c r="T649" s="11">
        <f>(S648-MAX($S$3:$S648))/MAX(S$3:$S648)</f>
        <v>-9.7302123860967937E-3</v>
      </c>
      <c r="U649" s="38">
        <f t="shared" si="141"/>
        <v>-5.4430273611277835E-3</v>
      </c>
      <c r="V649" s="11">
        <f t="shared" si="137"/>
        <v>0.16397951870673233</v>
      </c>
      <c r="AJ649" s="28"/>
      <c r="AL649" s="28"/>
    </row>
    <row r="650" spans="1:38" x14ac:dyDescent="0.35">
      <c r="A650" s="2">
        <v>43989</v>
      </c>
      <c r="B650" s="1">
        <v>5.8330409014699443E-2</v>
      </c>
      <c r="C650" s="1">
        <v>-6.100087358043127E-3</v>
      </c>
      <c r="D650" s="1">
        <v>-6.9459140331297187E-3</v>
      </c>
      <c r="E650" s="1">
        <v>-4.670724958494743E-3</v>
      </c>
      <c r="F650" s="1">
        <v>5.8431107797905727E-3</v>
      </c>
      <c r="G650" s="1">
        <v>3.6066904107068247E-5</v>
      </c>
      <c r="H650" s="1">
        <v>-6.9246486796413764E-3</v>
      </c>
      <c r="I650" s="1">
        <v>-8.7285961325866968E-4</v>
      </c>
      <c r="J650" s="16">
        <f>HLOOKUP($J$2,'Weekly Returns (strats)'!$D$1:$F$751,'Weekly Returns (strats)'!$A649,FALSE)</f>
        <v>5.348603127035334E-3</v>
      </c>
      <c r="K650" s="1">
        <f>SUMPRODUCT(B650:J650,'Weekly Analysis'!$C$47:$K$47)</f>
        <v>5.7291659215183775E-2</v>
      </c>
      <c r="L650" s="1">
        <f t="array" ref="L650">SUMPRODUCT(C650:J650,'Weekly Analysis'!$D$48:$K$48)</f>
        <v>-1.9291067705291035E-3</v>
      </c>
      <c r="N650" s="16">
        <f t="shared" si="138"/>
        <v>2.3429453090703802</v>
      </c>
      <c r="O650" s="11">
        <f>(N649-MAX(N$3:$N649))/MAX(N$3:$N649)</f>
        <v>-1.4772002118717098E-2</v>
      </c>
      <c r="P650" s="11">
        <f t="shared" si="140"/>
        <v>9.9416654113476666E-2</v>
      </c>
      <c r="Q650" s="11">
        <f t="shared" si="136"/>
        <v>0.1340141704629163</v>
      </c>
      <c r="S650" s="1">
        <f t="shared" si="139"/>
        <v>1.5563709912786416</v>
      </c>
      <c r="T650" s="11">
        <f>(S649-MAX($S$3:$S649))/MAX(S$3:$S649)</f>
        <v>-9.647771152185609E-3</v>
      </c>
      <c r="U650" s="38">
        <f t="shared" si="141"/>
        <v>-3.3011488081861051E-3</v>
      </c>
      <c r="V650" s="11">
        <f t="shared" si="137"/>
        <v>0.12497360280951475</v>
      </c>
      <c r="AJ650" s="28"/>
      <c r="AL650" s="28"/>
    </row>
    <row r="651" spans="1:38" x14ac:dyDescent="0.35">
      <c r="A651" s="2">
        <v>43996</v>
      </c>
      <c r="B651" s="1">
        <v>-4.1299782632722937E-2</v>
      </c>
      <c r="C651" s="1">
        <v>3.6845250950513053E-2</v>
      </c>
      <c r="D651" s="1">
        <v>2.3985200724541911E-2</v>
      </c>
      <c r="E651" s="1">
        <v>-6.3384040565783728E-4</v>
      </c>
      <c r="F651" s="1">
        <v>-1.802321645545979E-3</v>
      </c>
      <c r="G651" s="1">
        <v>4.4991840157246887E-3</v>
      </c>
      <c r="H651" s="1">
        <v>9.8723370647535447E-5</v>
      </c>
      <c r="I651" s="1">
        <v>-9.6318978323766125E-3</v>
      </c>
      <c r="J651" s="16">
        <f>HLOOKUP($J$2,'Weekly Returns (strats)'!$D$1:$F$751,'Weekly Returns (strats)'!$A650,FALSE)</f>
        <v>9.5851685297390077E-3</v>
      </c>
      <c r="K651" s="1">
        <f>SUMPRODUCT(B651:J651,'Weekly Analysis'!$C$47:$K$47)</f>
        <v>-3.6370925625348612E-2</v>
      </c>
      <c r="L651" s="1">
        <f t="array" ref="L651">SUMPRODUCT(C651:J651,'Weekly Analysis'!$D$48:$K$48)</f>
        <v>9.1535915851237246E-3</v>
      </c>
      <c r="N651" s="16">
        <f t="shared" si="138"/>
        <v>2.2577302194899223</v>
      </c>
      <c r="O651" s="11">
        <f>(N650-MAX(N$3:$N650))/MAX(N$3:$N650)</f>
        <v>0</v>
      </c>
      <c r="P651" s="11">
        <f t="shared" si="140"/>
        <v>8.4818651809828172E-2</v>
      </c>
      <c r="Q651" s="11">
        <f t="shared" si="136"/>
        <v>0.18265411352305261</v>
      </c>
      <c r="S651" s="1">
        <f t="shared" si="139"/>
        <v>1.5706173756877406</v>
      </c>
      <c r="T651" s="11">
        <f>(S650-MAX($S$3:$S650))/MAX(S$3:$S650)</f>
        <v>-1.1558266342064603E-2</v>
      </c>
      <c r="U651" s="38">
        <f t="shared" si="141"/>
        <v>5.203540217049385E-3</v>
      </c>
      <c r="V651" s="11">
        <f t="shared" si="137"/>
        <v>4.3209212972864286E-2</v>
      </c>
      <c r="AJ651" s="28"/>
      <c r="AL651" s="28"/>
    </row>
    <row r="652" spans="1:38" x14ac:dyDescent="0.35">
      <c r="A652" s="2">
        <v>44003</v>
      </c>
      <c r="B652" s="1">
        <v>2.01368073168855E-2</v>
      </c>
      <c r="C652" s="1">
        <v>1.052368980667406E-2</v>
      </c>
      <c r="D652" s="1">
        <v>-2.853584684336391E-2</v>
      </c>
      <c r="E652" s="1">
        <v>-1.0681977501085791E-3</v>
      </c>
      <c r="F652" s="1">
        <v>7.1531213603200929E-4</v>
      </c>
      <c r="G652" s="1">
        <v>-2.5581645842308598E-3</v>
      </c>
      <c r="H652" s="1">
        <v>-7.5304880435674848E-3</v>
      </c>
      <c r="I652" s="1">
        <v>1.7876418212825479E-4</v>
      </c>
      <c r="J652" s="16">
        <f>HLOOKUP($J$2,'Weekly Returns (strats)'!$D$1:$F$751,'Weekly Returns (strats)'!$A651,FALSE)</f>
        <v>2.5036572893808451E-3</v>
      </c>
      <c r="K652" s="1">
        <f>SUMPRODUCT(B652:J652,'Weekly Analysis'!$C$47:$K$47)</f>
        <v>1.794379207612308E-2</v>
      </c>
      <c r="L652" s="1">
        <f t="array" ref="L652">SUMPRODUCT(C652:J652,'Weekly Analysis'!$D$48:$K$48)</f>
        <v>-4.0727425899873505E-3</v>
      </c>
      <c r="N652" s="16">
        <f t="shared" si="138"/>
        <v>2.2982424611124292</v>
      </c>
      <c r="O652" s="11">
        <f>(N651-MAX(N$3:$N651))/MAX(N$3:$N651)</f>
        <v>-3.6370925625348514E-2</v>
      </c>
      <c r="P652" s="11">
        <f t="shared" si="140"/>
        <v>7.4449100894937281E-2</v>
      </c>
      <c r="Q652" s="11">
        <f t="shared" si="136"/>
        <v>0.33052894111702136</v>
      </c>
      <c r="S652" s="1">
        <f t="shared" si="139"/>
        <v>1.5642206554092031</v>
      </c>
      <c r="T652" s="11">
        <f>(S651-MAX($S$3:$S651))/MAX(S$3:$S651)</f>
        <v>-2.5104744064681351E-3</v>
      </c>
      <c r="U652" s="38">
        <f t="shared" si="141"/>
        <v>3.1882421792197579E-3</v>
      </c>
      <c r="V652" s="11">
        <f t="shared" si="137"/>
        <v>-5.629499107588809E-3</v>
      </c>
      <c r="AJ652" s="28"/>
      <c r="AL652" s="28"/>
    </row>
    <row r="653" spans="1:38" x14ac:dyDescent="0.35">
      <c r="A653" s="2">
        <v>44010</v>
      </c>
      <c r="B653" s="1">
        <v>-2.0605740977924999E-2</v>
      </c>
      <c r="C653" s="1">
        <v>-2.089290379485309E-2</v>
      </c>
      <c r="D653" s="1">
        <v>-2.2003378916820582E-3</v>
      </c>
      <c r="E653" s="1">
        <v>4.3330548593707441E-3</v>
      </c>
      <c r="F653" s="1">
        <v>1.176319743941502E-4</v>
      </c>
      <c r="G653" s="1">
        <v>4.7514915903998922E-3</v>
      </c>
      <c r="H653" s="1">
        <v>9.8714942853574961E-3</v>
      </c>
      <c r="I653" s="1">
        <v>1.6148425556772321E-3</v>
      </c>
      <c r="J653" s="16">
        <f>HLOOKUP($J$2,'Weekly Returns (strats)'!$D$1:$F$751,'Weekly Returns (strats)'!$A652,FALSE)</f>
        <v>5.2627401483569258E-3</v>
      </c>
      <c r="K653" s="1">
        <f>SUMPRODUCT(B653:J653,'Weekly Analysis'!$C$47:$K$47)</f>
        <v>-2.1200130326701597E-2</v>
      </c>
      <c r="L653" s="1">
        <f t="array" ref="L653">SUMPRODUCT(C653:J653,'Weekly Analysis'!$D$48:$K$48)</f>
        <v>-1.103865933442258E-3</v>
      </c>
      <c r="N653" s="16">
        <f t="shared" si="138"/>
        <v>2.2495194214144862</v>
      </c>
      <c r="O653" s="11">
        <f>(N652-MAX(N$3:$N652))/MAX(N$3:$N652)</f>
        <v>-1.9079765876262776E-2</v>
      </c>
      <c r="P653" s="11">
        <f t="shared" si="140"/>
        <v>1.513172855400069E-2</v>
      </c>
      <c r="Q653" s="11">
        <f t="shared" si="136"/>
        <v>0.18759165534750544</v>
      </c>
      <c r="S653" s="1">
        <f t="shared" si="139"/>
        <v>1.5624939655153101</v>
      </c>
      <c r="T653" s="11">
        <f>(S652-MAX($S$3:$S652))/MAX(S$3:$S652)</f>
        <v>-6.5729924804191417E-3</v>
      </c>
      <c r="U653" s="38">
        <f t="shared" si="141"/>
        <v>1.9974392778470129E-3</v>
      </c>
      <c r="V653" s="11">
        <f t="shared" si="137"/>
        <v>-8.323699619967595E-4</v>
      </c>
      <c r="AJ653" s="28"/>
      <c r="AL653" s="28"/>
    </row>
    <row r="654" spans="1:38" x14ac:dyDescent="0.35">
      <c r="A654" s="2">
        <v>44017</v>
      </c>
      <c r="B654" s="1">
        <v>3.3078195315204402E-2</v>
      </c>
      <c r="C654" s="1">
        <v>-1.458158917290486E-2</v>
      </c>
      <c r="D654" s="1">
        <v>-1.6564981793249729E-2</v>
      </c>
      <c r="E654" s="1">
        <v>-4.0703606761012256E-3</v>
      </c>
      <c r="F654" s="1">
        <v>2.3643915300058608E-3</v>
      </c>
      <c r="G654" s="1">
        <v>-2.61529229473989E-3</v>
      </c>
      <c r="H654" s="1">
        <v>-3.0980318905058368E-3</v>
      </c>
      <c r="I654" s="1">
        <v>2.907390298370061E-3</v>
      </c>
      <c r="J654" s="16">
        <f>HLOOKUP($J$2,'Weekly Returns (strats)'!$D$1:$F$751,'Weekly Returns (strats)'!$A653,FALSE)</f>
        <v>9.0704785726369863E-4</v>
      </c>
      <c r="K654" s="1">
        <f>SUMPRODUCT(B654:J654,'Weekly Analysis'!$C$47:$K$47)</f>
        <v>3.0230297499748485E-2</v>
      </c>
      <c r="L654" s="1">
        <f t="array" ref="L654">SUMPRODUCT(C654:J654,'Weekly Analysis'!$D$48:$K$48)</f>
        <v>-5.2889530858466899E-3</v>
      </c>
      <c r="N654" s="16">
        <f t="shared" si="138"/>
        <v>2.3175230627553085</v>
      </c>
      <c r="O654" s="11">
        <f>(N653-MAX(N$3:$N653))/MAX(N$3:$N653)</f>
        <v>-3.9875402679784684E-2</v>
      </c>
      <c r="P654" s="11">
        <f t="shared" si="140"/>
        <v>-1.0850550465968278E-2</v>
      </c>
      <c r="Q654" s="11">
        <f t="shared" si="136"/>
        <v>0.25525568443992452</v>
      </c>
      <c r="S654" s="1">
        <f t="shared" si="139"/>
        <v>1.5542300082347811</v>
      </c>
      <c r="T654" s="11">
        <f>(S653-MAX($S$3:$S653))/MAX(S$3:$S653)</f>
        <v>-7.6696027113815424E-3</v>
      </c>
      <c r="U654" s="38">
        <f t="shared" si="141"/>
        <v>-1.3756251278504994E-3</v>
      </c>
      <c r="V654" s="11">
        <f t="shared" si="137"/>
        <v>-4.9454863132442073E-3</v>
      </c>
      <c r="AJ654" s="28"/>
      <c r="AL654" s="28"/>
    </row>
    <row r="655" spans="1:38" x14ac:dyDescent="0.35">
      <c r="A655" s="2">
        <v>44024</v>
      </c>
      <c r="B655" s="1">
        <v>1.787110465765673E-2</v>
      </c>
      <c r="C655" s="1">
        <v>6.2725231193196951E-3</v>
      </c>
      <c r="D655" s="1">
        <v>9.8187274813621439E-4</v>
      </c>
      <c r="E655" s="1">
        <v>-2.5279240954597659E-3</v>
      </c>
      <c r="F655" s="1">
        <v>-3.558143483700127E-3</v>
      </c>
      <c r="G655" s="1">
        <v>1.825627026104781E-2</v>
      </c>
      <c r="H655" s="1">
        <v>3.560419823610772E-3</v>
      </c>
      <c r="I655" s="1">
        <v>-2.7125096457836229E-4</v>
      </c>
      <c r="J655" s="16">
        <f>HLOOKUP($J$2,'Weekly Returns (strats)'!$D$1:$F$751,'Weekly Returns (strats)'!$A654,FALSE)</f>
        <v>2.4636950993728308E-3</v>
      </c>
      <c r="K655" s="1">
        <f>SUMPRODUCT(B655:J655,'Weekly Analysis'!$C$47:$K$47)</f>
        <v>1.9526548371302011E-2</v>
      </c>
      <c r="L655" s="1">
        <f t="array" ref="L655">SUMPRODUCT(C655:J655,'Weekly Analysis'!$D$48:$K$48)</f>
        <v>3.0743954681983752E-3</v>
      </c>
      <c r="N655" s="16">
        <f t="shared" si="138"/>
        <v>2.362776288941808</v>
      </c>
      <c r="O655" s="11">
        <f>(N654-MAX(N$3:$N654))/MAX(N$3:$N654)</f>
        <v>-1.0850550465968245E-2</v>
      </c>
      <c r="P655" s="11">
        <f t="shared" si="140"/>
        <v>4.6527290348985284E-2</v>
      </c>
      <c r="Q655" s="11">
        <f t="shared" si="136"/>
        <v>0.15715355046627399</v>
      </c>
      <c r="S655" s="1">
        <f t="shared" si="139"/>
        <v>1.559008325928636</v>
      </c>
      <c r="T655" s="11">
        <f>(S654-MAX($S$3:$S654))/MAX(S$3:$S654)</f>
        <v>-1.2917991628300618E-2</v>
      </c>
      <c r="U655" s="38">
        <f t="shared" si="141"/>
        <v>-7.3913926706822286E-3</v>
      </c>
      <c r="V655" s="11">
        <f t="shared" si="137"/>
        <v>-3.7199462364829738E-3</v>
      </c>
      <c r="AJ655" s="28"/>
      <c r="AL655" s="28"/>
    </row>
    <row r="656" spans="1:38" x14ac:dyDescent="0.35">
      <c r="A656" s="2">
        <v>44031</v>
      </c>
      <c r="B656" s="1">
        <v>1.1814623797505419E-2</v>
      </c>
      <c r="C656" s="1">
        <v>-5.4064151188715215E-4</v>
      </c>
      <c r="D656" s="1">
        <v>-5.3532937847479154E-3</v>
      </c>
      <c r="E656" s="1">
        <v>-3.9075583342640391E-4</v>
      </c>
      <c r="F656" s="1">
        <v>4.0095744209253122E-4</v>
      </c>
      <c r="G656" s="1">
        <v>-3.3512064343165231E-3</v>
      </c>
      <c r="H656" s="1">
        <v>7.2449426789993332E-3</v>
      </c>
      <c r="I656" s="1">
        <v>-7.0641652132930055E-4</v>
      </c>
      <c r="J656" s="16">
        <f>HLOOKUP($J$2,'Weekly Returns (strats)'!$D$1:$F$751,'Weekly Returns (strats)'!$A655,FALSE)</f>
        <v>1.1481483553521521E-3</v>
      </c>
      <c r="K656" s="1">
        <f>SUMPRODUCT(B656:J656,'Weekly Analysis'!$C$47:$K$47)</f>
        <v>1.1130441471168821E-2</v>
      </c>
      <c r="L656" s="1">
        <f t="array" ref="L656">SUMPRODUCT(C656:J656,'Weekly Analysis'!$D$48:$K$48)</f>
        <v>-1.2706243203394045E-3</v>
      </c>
      <c r="N656" s="16">
        <f t="shared" si="138"/>
        <v>2.3890750321353402</v>
      </c>
      <c r="O656" s="11">
        <f>(N655-MAX(N$3:$N655))/MAX(N$3:$N655)</f>
        <v>0</v>
      </c>
      <c r="P656" s="11">
        <f t="shared" si="140"/>
        <v>3.9522623291428083E-2</v>
      </c>
      <c r="Q656" s="11">
        <f t="shared" si="136"/>
        <v>0.14207000496615851</v>
      </c>
      <c r="S656" s="1">
        <f t="shared" si="139"/>
        <v>1.5570274120340994</v>
      </c>
      <c r="T656" s="11">
        <f>(S655-MAX($S$3:$S655))/MAX(S$3:$S655)</f>
        <v>-9.8833111750225057E-3</v>
      </c>
      <c r="U656" s="38">
        <f t="shared" si="141"/>
        <v>-4.5986116793873544E-3</v>
      </c>
      <c r="V656" s="11">
        <f t="shared" si="137"/>
        <v>-9.0109243256305538E-3</v>
      </c>
      <c r="AJ656" s="28"/>
      <c r="AL656" s="28"/>
    </row>
    <row r="657" spans="1:1011" x14ac:dyDescent="0.35">
      <c r="A657" s="2">
        <v>44038</v>
      </c>
      <c r="B657" s="1">
        <v>-7.2301352035175626E-5</v>
      </c>
      <c r="C657" s="1">
        <v>-5.4134563292567162E-3</v>
      </c>
      <c r="D657" s="1">
        <v>-1.0975118822680321E-3</v>
      </c>
      <c r="E657" s="1">
        <v>1.0610375830679699E-3</v>
      </c>
      <c r="F657" s="1">
        <v>5.3206699607838094E-3</v>
      </c>
      <c r="G657" s="1">
        <v>8.8486178460023268E-6</v>
      </c>
      <c r="H657" s="1">
        <v>-2.1215851999295539E-3</v>
      </c>
      <c r="I657" s="1">
        <v>2.536944917229E-3</v>
      </c>
      <c r="J657" s="16">
        <f>HLOOKUP($J$2,'Weekly Returns (strats)'!$D$1:$F$751,'Weekly Returns (strats)'!$A656,FALSE)</f>
        <v>-3.5257979671239341E-3</v>
      </c>
      <c r="K657" s="1">
        <f>SUMPRODUCT(B657:J657,'Weekly Analysis'!$C$47:$K$47)</f>
        <v>-8.3927535628201025E-5</v>
      </c>
      <c r="L657" s="1">
        <f t="array" ref="L657">SUMPRODUCT(C657:J657,'Weekly Analysis'!$D$48:$K$48)</f>
        <v>-2.1591483815618703E-5</v>
      </c>
      <c r="N657" s="16">
        <f t="shared" si="138"/>
        <v>2.388874522955462</v>
      </c>
      <c r="O657" s="11">
        <f>(N656-MAX(N$3:$N656))/MAX(N$3:$N656)</f>
        <v>0</v>
      </c>
      <c r="P657" s="11">
        <f t="shared" si="140"/>
        <v>6.1948832365870343E-2</v>
      </c>
      <c r="Q657" s="11">
        <f t="shared" ref="Q657:Q692" si="142">N657/N644-1</f>
        <v>0.15879304886138135</v>
      </c>
      <c r="S657" s="1">
        <f t="shared" si="139"/>
        <v>1.556993793501932</v>
      </c>
      <c r="T657" s="11">
        <f>(S656-MAX($S$3:$S656))/MAX(S$3:$S656)</f>
        <v>-1.114137751981747E-2</v>
      </c>
      <c r="U657" s="38">
        <f t="shared" si="141"/>
        <v>-3.5201236835267213E-3</v>
      </c>
      <c r="V657" s="11">
        <f t="shared" ref="V657:V660" si="143">S657/S644-1</f>
        <v>-1.1162728444760739E-2</v>
      </c>
      <c r="AJ657" s="28"/>
      <c r="AL657" s="28"/>
    </row>
    <row r="658" spans="1:1011" x14ac:dyDescent="0.35">
      <c r="A658" s="2">
        <v>44045</v>
      </c>
      <c r="B658" s="1">
        <v>7.4475777295734957E-3</v>
      </c>
      <c r="C658" s="1">
        <v>8.4371489522687693E-3</v>
      </c>
      <c r="D658" s="1">
        <v>-2.6841737305269842E-3</v>
      </c>
      <c r="E658" s="1">
        <v>-2.20908178065371E-3</v>
      </c>
      <c r="F658" s="1">
        <v>-2.275033707799723E-3</v>
      </c>
      <c r="G658" s="1">
        <v>1.291886774087869E-3</v>
      </c>
      <c r="H658" s="1">
        <v>1.0321444083507549E-3</v>
      </c>
      <c r="I658" s="1">
        <v>2.9581500763553592E-4</v>
      </c>
      <c r="J658" s="16">
        <f>HLOOKUP($J$2,'Weekly Returns (strats)'!$D$1:$F$751,'Weekly Returns (strats)'!$A657,FALSE)</f>
        <v>-1.155549634461406E-3</v>
      </c>
      <c r="K658" s="1">
        <f>SUMPRODUCT(B658:J658,'Weekly Analysis'!$C$47:$K$47)</f>
        <v>7.5910992193609578E-3</v>
      </c>
      <c r="L658" s="1">
        <f t="array" ref="L658">SUMPRODUCT(C658:J658,'Weekly Analysis'!$D$48:$K$48)</f>
        <v>2.6653990960528518E-4</v>
      </c>
      <c r="N658" s="16">
        <f t="shared" si="138"/>
        <v>2.4070087064818204</v>
      </c>
      <c r="O658" s="11">
        <f>(N657-MAX(N$3:$N657))/MAX(N$3:$N657)</f>
        <v>-8.3927535628307561E-5</v>
      </c>
      <c r="P658" s="11">
        <f t="shared" si="140"/>
        <v>3.8612622745649139E-2</v>
      </c>
      <c r="Q658" s="11">
        <f t="shared" si="142"/>
        <v>0.15523033811913001</v>
      </c>
      <c r="S658" s="1">
        <f t="shared" si="139"/>
        <v>1.5574087944869082</v>
      </c>
      <c r="T658" s="11">
        <f>(S657-MAX($S$3:$S657))/MAX(S$3:$S657)</f>
        <v>-1.1162728444760701E-2</v>
      </c>
      <c r="U658" s="38">
        <f t="shared" si="141"/>
        <v>2.0452482806823102E-3</v>
      </c>
      <c r="V658" s="11">
        <f t="shared" si="143"/>
        <v>-6.6997331014345685E-3</v>
      </c>
      <c r="AJ658" s="28"/>
      <c r="AL658" s="28"/>
    </row>
    <row r="659" spans="1:1011" x14ac:dyDescent="0.35">
      <c r="A659" s="2">
        <v>44052</v>
      </c>
      <c r="B659" s="1">
        <v>2.084978109524149E-2</v>
      </c>
      <c r="C659" s="1">
        <v>1.2838793514604601E-3</v>
      </c>
      <c r="D659" s="1">
        <v>-3.1986752506115712E-3</v>
      </c>
      <c r="E659" s="1">
        <v>-2.5717863851866252E-3</v>
      </c>
      <c r="F659" s="1">
        <v>1.4270826289716231E-4</v>
      </c>
      <c r="G659" s="1">
        <v>1.042780512376407E-2</v>
      </c>
      <c r="H659" s="1">
        <v>-2.8756205543943869E-3</v>
      </c>
      <c r="I659" s="1">
        <v>3.0324151065952432E-3</v>
      </c>
      <c r="J659" s="16">
        <f>HLOOKUP($J$2,'Weekly Returns (strats)'!$D$1:$F$751,'Weekly Returns (strats)'!$A658,FALSE)</f>
        <v>8.5234731794536778E-4</v>
      </c>
      <c r="K659" s="1">
        <f>SUMPRODUCT(B659:J659,'Weekly Analysis'!$C$47:$K$47)</f>
        <v>2.1467007704213791E-2</v>
      </c>
      <c r="L659" s="1">
        <f t="array" ref="L659">SUMPRODUCT(C659:J659,'Weekly Analysis'!$D$48:$K$48)</f>
        <v>1.1462779880914192E-3</v>
      </c>
      <c r="N659" s="16">
        <f t="shared" si="138"/>
        <v>2.4586799809279754</v>
      </c>
      <c r="O659" s="11">
        <f>(N658-MAX(N$3:$N658))/MAX(N$3:$N658)</f>
        <v>0</v>
      </c>
      <c r="P659" s="11">
        <f t="shared" si="140"/>
        <v>4.0589408500082191E-2</v>
      </c>
      <c r="Q659" s="11">
        <f t="shared" si="142"/>
        <v>0.15372463356395927</v>
      </c>
      <c r="S659" s="1">
        <f t="shared" si="139"/>
        <v>1.5591940179064887</v>
      </c>
      <c r="T659" s="11">
        <f>(S658-MAX($S$3:$S658))/MAX(S$3:$S658)</f>
        <v>-1.089916384778593E-2</v>
      </c>
      <c r="U659" s="38">
        <f t="shared" si="141"/>
        <v>1.1910903538114859E-4</v>
      </c>
      <c r="V659" s="11">
        <f t="shared" si="143"/>
        <v>-1.493284608309553E-3</v>
      </c>
      <c r="AJ659" s="28"/>
      <c r="AL659" s="28"/>
    </row>
    <row r="660" spans="1:1011" x14ac:dyDescent="0.35">
      <c r="A660" s="2">
        <v>44059</v>
      </c>
      <c r="B660" s="1">
        <v>1.135444862375623E-2</v>
      </c>
      <c r="C660" s="1">
        <v>5.7593910868400933E-3</v>
      </c>
      <c r="D660" s="1">
        <v>-9.1369758974862991E-4</v>
      </c>
      <c r="E660" s="1">
        <v>-3.5873635120287067E-4</v>
      </c>
      <c r="F660" s="1">
        <v>-8.3287439471198318E-3</v>
      </c>
      <c r="G660" s="1">
        <v>-2.763711419550674E-3</v>
      </c>
      <c r="H660" s="1">
        <v>2.6382581608528351E-3</v>
      </c>
      <c r="I660" s="1">
        <v>1.7903495885880361E-3</v>
      </c>
      <c r="J660" s="16">
        <f>HLOOKUP($J$2,'Weekly Returns (strats)'!$D$1:$F$751,'Weekly Returns (strats)'!$A659,FALSE)</f>
        <v>-1.304766734288032E-3</v>
      </c>
      <c r="K660" s="1">
        <f>SUMPRODUCT(B660:J660,'Weekly Analysis'!$C$47:$K$47)</f>
        <v>1.0967033865559165E-2</v>
      </c>
      <c r="L660" s="1">
        <f t="array" ref="L660">SUMPRODUCT(C660:J660,'Weekly Analysis'!$D$48:$K$48)</f>
        <v>-7.1948455093740578E-4</v>
      </c>
      <c r="N660" s="16">
        <f t="shared" si="138"/>
        <v>2.485644407543385</v>
      </c>
      <c r="O660" s="11">
        <f>(N659-MAX(N$3:$N659))/MAX(N$3:$N659)</f>
        <v>0</v>
      </c>
      <c r="P660" s="11">
        <f t="shared" si="140"/>
        <v>4.0421240065336761E-2</v>
      </c>
      <c r="Q660" s="11">
        <f t="shared" si="142"/>
        <v>0.19432932765503508</v>
      </c>
      <c r="S660" s="1">
        <f t="shared" si="139"/>
        <v>1.558072201898691</v>
      </c>
      <c r="T660" s="11">
        <f>(S659-MAX($S$3:$S659))/MAX(S$3:$S659)</f>
        <v>-9.765379331301699E-3</v>
      </c>
      <c r="U660" s="38">
        <f t="shared" si="141"/>
        <v>6.7101571656125181E-4</v>
      </c>
      <c r="V660" s="11">
        <f t="shared" si="143"/>
        <v>-2.8254382601999861E-3</v>
      </c>
      <c r="AJ660" s="28"/>
      <c r="AL660" s="28"/>
    </row>
    <row r="661" spans="1:1011" x14ac:dyDescent="0.35">
      <c r="A661" s="2">
        <v>44066</v>
      </c>
      <c r="B661" s="1">
        <v>3.058741744873084E-3</v>
      </c>
      <c r="C661" s="1">
        <v>-1.4248776463761099E-3</v>
      </c>
      <c r="D661" s="1">
        <v>-9.8695531800857572E-4</v>
      </c>
      <c r="E661" s="1">
        <v>-6.0558483795003504E-4</v>
      </c>
      <c r="F661" s="1">
        <v>-2.4425161791267168E-4</v>
      </c>
      <c r="G661" s="1">
        <v>-3.2449593503081081E-4</v>
      </c>
      <c r="H661" s="1">
        <v>2.500712078608025E-4</v>
      </c>
      <c r="I661" s="1">
        <v>3.7632314222844081E-3</v>
      </c>
      <c r="J661" s="16">
        <f>HLOOKUP($J$2,'Weekly Returns (strats)'!$D$1:$F$751,'Weekly Returns (strats)'!$A660,FALSE)</f>
        <v>3.2702794379813049E-4</v>
      </c>
      <c r="K661" s="1">
        <f>SUMPRODUCT(B661:J661,'Weekly Analysis'!$C$47:$K$47)</f>
        <v>3.0707693611321863E-3</v>
      </c>
      <c r="L661" s="1">
        <f t="array" ref="L661">SUMPRODUCT(C661:J661,'Weekly Analysis'!$D$48:$K$48)</f>
        <v>2.2337001624046709E-5</v>
      </c>
      <c r="N661" s="16">
        <f t="shared" si="138"/>
        <v>2.4932772482327388</v>
      </c>
      <c r="O661" s="11">
        <f>(N660-MAX(N$3:$N660))/MAX(N$3:$N660)</f>
        <v>0</v>
      </c>
      <c r="P661" s="11">
        <f t="shared" si="140"/>
        <v>4.3703729213919518E-2</v>
      </c>
      <c r="Q661" s="11">
        <f t="shared" si="142"/>
        <v>0.16562962479980858</v>
      </c>
      <c r="S661" s="1">
        <f t="shared" si="139"/>
        <v>1.5581070045599954</v>
      </c>
      <c r="T661" s="11">
        <f>(S660-MAX($S$3:$S660))/MAX(S$3:$S660)</f>
        <v>-1.0477837842676169E-2</v>
      </c>
      <c r="U661" s="38">
        <f t="shared" si="141"/>
        <v>7.149746278432012E-4</v>
      </c>
      <c r="V661" s="11">
        <f>+S661/S150-1</f>
        <v>0.25176470458200018</v>
      </c>
      <c r="AJ661" s="28"/>
      <c r="AL661" s="28"/>
    </row>
    <row r="662" spans="1:1011" x14ac:dyDescent="0.35">
      <c r="A662" s="2">
        <v>44073</v>
      </c>
      <c r="B662" s="1">
        <v>2.7410076928408241E-2</v>
      </c>
      <c r="C662" s="1">
        <v>1.7065788098845399E-2</v>
      </c>
      <c r="D662" s="1">
        <v>2.4757001849723398E-4</v>
      </c>
      <c r="E662" s="1">
        <v>-4.3650971767135172E-3</v>
      </c>
      <c r="F662" s="1">
        <v>-6.1687086539008781E-3</v>
      </c>
      <c r="G662" s="1">
        <v>1.131717930272136E-2</v>
      </c>
      <c r="H662" s="1">
        <v>1.0588762025131039E-2</v>
      </c>
      <c r="I662" s="1">
        <v>1.331161342747134E-3</v>
      </c>
      <c r="J662" s="16">
        <f>HLOOKUP($J$2,'Weekly Returns (strats)'!$D$1:$F$751,'Weekly Returns (strats)'!$A661,FALSE)</f>
        <v>2.808881227955196E-3</v>
      </c>
      <c r="K662" s="1">
        <f>SUMPRODUCT(B662:J662,'Weekly Analysis'!$C$47:$K$47)</f>
        <v>2.922095512510681E-2</v>
      </c>
      <c r="L662" s="1">
        <f t="array" ref="L662">SUMPRODUCT(C662:J662,'Weekly Analysis'!$D$48:$K$48)</f>
        <v>3.3630595081544853E-3</v>
      </c>
      <c r="N662" s="16">
        <f t="shared" si="138"/>
        <v>2.5661331908177973</v>
      </c>
      <c r="O662" s="11">
        <f>(N661-MAX(N$3:$N661))/MAX(N$3:$N661)</f>
        <v>0</v>
      </c>
      <c r="P662" s="11">
        <f t="shared" si="140"/>
        <v>6.6108811284093516E-2</v>
      </c>
      <c r="Q662" s="11">
        <f t="shared" si="142"/>
        <v>0.15800877151648507</v>
      </c>
      <c r="S662" s="1">
        <f t="shared" si="139"/>
        <v>1.563347011136403</v>
      </c>
      <c r="T662" s="11">
        <f>(S661-MAX($S$3:$S661))/MAX(S$3:$S661)</f>
        <v>-1.0455734884532898E-2</v>
      </c>
      <c r="U662" s="38">
        <f t="shared" si="141"/>
        <v>3.8128824432708264E-3</v>
      </c>
      <c r="V662" s="11">
        <f t="shared" ref="V662:V692" si="144">+S662/S151-1</f>
        <v>0.2537017874688472</v>
      </c>
      <c r="AJ662" s="28"/>
      <c r="AL662" s="28"/>
    </row>
    <row r="663" spans="1:1011" x14ac:dyDescent="0.35">
      <c r="A663" s="2">
        <v>44080</v>
      </c>
      <c r="B663" s="1">
        <v>-2.253027083544135E-2</v>
      </c>
      <c r="C663" s="1">
        <v>-5.4320868748645168E-3</v>
      </c>
      <c r="D663" s="1">
        <v>1.486609536769001E-2</v>
      </c>
      <c r="E663" s="1">
        <v>1.2622989619845979E-3</v>
      </c>
      <c r="F663" s="1">
        <v>2.423787303604897E-3</v>
      </c>
      <c r="G663" s="1">
        <v>1.189319546132772E-2</v>
      </c>
      <c r="H663" s="1">
        <v>2.5417982486451329E-2</v>
      </c>
      <c r="I663" s="1">
        <v>-1.5973684889308282E-2</v>
      </c>
      <c r="J663" s="16">
        <f>HLOOKUP($J$2,'Weekly Returns (strats)'!$D$1:$F$751,'Weekly Returns (strats)'!$A662,FALSE)</f>
        <v>1.161173236129631E-3</v>
      </c>
      <c r="K663" s="1">
        <f>SUMPRODUCT(B663:J663,'Weekly Analysis'!$C$47:$K$47)</f>
        <v>-2.1015562265284841E-2</v>
      </c>
      <c r="L663" s="1">
        <f t="array" ref="L663">SUMPRODUCT(C663:J663,'Weekly Analysis'!$D$48:$K$48)</f>
        <v>2.8130302017192249E-3</v>
      </c>
      <c r="N663" s="16">
        <f t="shared" si="138"/>
        <v>2.5122044589651518</v>
      </c>
      <c r="O663" s="11">
        <f>(N662-MAX(N$3:$N662))/MAX(N$3:$N662)</f>
        <v>0</v>
      </c>
      <c r="P663" s="11">
        <f t="shared" si="140"/>
        <v>2.1769599318482546E-2</v>
      </c>
      <c r="Q663" s="11">
        <f t="shared" si="142"/>
        <v>7.2242040494717719E-2</v>
      </c>
      <c r="S663" s="1">
        <f t="shared" si="139"/>
        <v>1.5677447534944973</v>
      </c>
      <c r="T663" s="11">
        <f>(S662-MAX($S$3:$S662))/MAX(S$3:$S662)</f>
        <v>-7.1278386349966118E-3</v>
      </c>
      <c r="U663" s="38">
        <f t="shared" si="141"/>
        <v>5.4840741368988866E-3</v>
      </c>
      <c r="V663" s="11">
        <f t="shared" si="144"/>
        <v>0.25853534214818708</v>
      </c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28"/>
      <c r="AL663" s="28"/>
    </row>
    <row r="664" spans="1:1011" x14ac:dyDescent="0.35">
      <c r="A664" s="2">
        <v>44087</v>
      </c>
      <c r="B664" s="16">
        <v>-1.218039405127502E-2</v>
      </c>
      <c r="C664" s="16">
        <v>-2.3655502670353101E-2</v>
      </c>
      <c r="D664" s="16">
        <v>-2.721745919172525E-2</v>
      </c>
      <c r="E664" s="16">
        <v>7.1702743164601124E-3</v>
      </c>
      <c r="F664" s="16">
        <v>2.9061950617404689E-3</v>
      </c>
      <c r="G664" s="16">
        <v>-1.981191115073699E-2</v>
      </c>
      <c r="H664" s="16">
        <v>3.6437277280992657E-2</v>
      </c>
      <c r="I664" s="16">
        <v>-7.9163368776669074E-4</v>
      </c>
      <c r="J664" s="16">
        <f>HLOOKUP($J$2,'Weekly Returns (strats)'!$D$1:$F$751,'Weekly Returns (strats)'!$A663,FALSE)</f>
        <v>-1.6840374808204659E-3</v>
      </c>
      <c r="K664" s="16">
        <f>SUMPRODUCT(B664:J664,'Weekly Analysis'!$C$47:$K$47)</f>
        <v>-1.679094032361924E-2</v>
      </c>
      <c r="L664" s="16">
        <f t="array" ref="L664">SUMPRODUCT(C664:J664,'Weekly Analysis'!$D$48:$K$48)</f>
        <v>-8.5624430772106904E-3</v>
      </c>
      <c r="M664" s="16"/>
      <c r="N664" s="16">
        <f t="shared" si="138"/>
        <v>2.4700221838139376</v>
      </c>
      <c r="O664" s="11">
        <f>(N663-MAX(N$3:$N663))/MAX(N$3:$N663)</f>
        <v>-2.1015562265284875E-2</v>
      </c>
      <c r="P664" s="11">
        <f t="shared" si="140"/>
        <v>-6.2849793325374659E-3</v>
      </c>
      <c r="Q664" s="11">
        <f t="shared" si="142"/>
        <v>9.4028933347039656E-2</v>
      </c>
      <c r="R664" s="16"/>
      <c r="S664" s="16">
        <f t="shared" si="139"/>
        <v>1.554321028283105</v>
      </c>
      <c r="T664" s="11">
        <f>(S663-MAX($S$3:$S663))/MAX(S$3:$S663)</f>
        <v>-4.3348592586305301E-3</v>
      </c>
      <c r="U664" s="38">
        <f t="shared" si="141"/>
        <v>-2.40757367406641E-3</v>
      </c>
      <c r="V664" s="11">
        <f t="shared" si="144"/>
        <v>0.24810277111601353</v>
      </c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28"/>
      <c r="AK664" s="16"/>
      <c r="AL664" s="28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6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  <c r="HV664" s="16"/>
      <c r="HW664" s="16"/>
      <c r="HX664" s="16"/>
      <c r="HY664" s="16"/>
      <c r="HZ664" s="16"/>
      <c r="IA664" s="16"/>
      <c r="IB664" s="16"/>
      <c r="IC664" s="16"/>
      <c r="ID664" s="16"/>
      <c r="IE664" s="16"/>
      <c r="IF664" s="16"/>
      <c r="IG664" s="16"/>
      <c r="IH664" s="16"/>
      <c r="II664" s="16"/>
      <c r="IJ664" s="16"/>
      <c r="IK664" s="16"/>
      <c r="IL664" s="16"/>
      <c r="IM664" s="16"/>
      <c r="IN664" s="16"/>
      <c r="IO664" s="16"/>
      <c r="IP664" s="16"/>
      <c r="IQ664" s="16"/>
      <c r="IR664" s="16"/>
      <c r="IS664" s="16"/>
      <c r="IT664" s="16"/>
      <c r="IU664" s="16"/>
      <c r="IV664" s="16"/>
      <c r="IW664" s="16"/>
      <c r="IX664" s="16"/>
      <c r="IY664" s="16"/>
      <c r="IZ664" s="16"/>
      <c r="JA664" s="16"/>
      <c r="JB664" s="16"/>
      <c r="JC664" s="16"/>
      <c r="JD664" s="16"/>
      <c r="JE664" s="16"/>
      <c r="JF664" s="16"/>
      <c r="JG664" s="16"/>
      <c r="JH664" s="16"/>
      <c r="JI664" s="16"/>
      <c r="JJ664" s="16"/>
      <c r="JK664" s="16"/>
      <c r="JL664" s="16"/>
      <c r="JM664" s="16"/>
      <c r="JN664" s="16"/>
      <c r="JO664" s="16"/>
      <c r="JP664" s="16"/>
      <c r="JQ664" s="16"/>
      <c r="JR664" s="16"/>
      <c r="JS664" s="16"/>
      <c r="JT664" s="16"/>
      <c r="JU664" s="16"/>
      <c r="JV664" s="16"/>
      <c r="JW664" s="16"/>
      <c r="JX664" s="16"/>
      <c r="JY664" s="16"/>
      <c r="JZ664" s="16"/>
      <c r="KA664" s="16"/>
      <c r="KB664" s="16"/>
      <c r="KC664" s="16"/>
      <c r="KD664" s="16"/>
      <c r="KE664" s="16"/>
      <c r="KF664" s="16"/>
      <c r="KG664" s="16"/>
      <c r="KH664" s="16"/>
      <c r="KI664" s="16"/>
      <c r="KJ664" s="16"/>
      <c r="KK664" s="16"/>
      <c r="KL664" s="16"/>
      <c r="KM664" s="16"/>
      <c r="KN664" s="16"/>
      <c r="KO664" s="16"/>
      <c r="KP664" s="16"/>
      <c r="KQ664" s="16"/>
      <c r="KR664" s="16"/>
      <c r="KS664" s="16"/>
      <c r="KT664" s="16"/>
      <c r="KU664" s="16"/>
      <c r="KV664" s="16"/>
      <c r="KW664" s="16"/>
      <c r="KX664" s="16"/>
      <c r="KY664" s="16"/>
      <c r="KZ664" s="16"/>
      <c r="LA664" s="16"/>
      <c r="LB664" s="16"/>
      <c r="LC664" s="16"/>
      <c r="LD664" s="16"/>
      <c r="LE664" s="16"/>
      <c r="LF664" s="16"/>
      <c r="LG664" s="16"/>
      <c r="LH664" s="16"/>
      <c r="LI664" s="16"/>
      <c r="LJ664" s="16"/>
      <c r="LK664" s="16"/>
      <c r="LL664" s="16"/>
      <c r="LM664" s="16"/>
      <c r="LN664" s="16"/>
      <c r="LO664" s="16"/>
      <c r="LP664" s="16"/>
      <c r="LQ664" s="16"/>
      <c r="LR664" s="16"/>
      <c r="LS664" s="16"/>
      <c r="LT664" s="16"/>
      <c r="LU664" s="16"/>
      <c r="LV664" s="16"/>
      <c r="LW664" s="16"/>
      <c r="LX664" s="16"/>
      <c r="LY664" s="16"/>
      <c r="LZ664" s="16"/>
      <c r="MA664" s="16"/>
      <c r="MB664" s="16"/>
      <c r="MC664" s="16"/>
      <c r="MD664" s="16"/>
      <c r="ME664" s="16"/>
      <c r="MF664" s="16"/>
      <c r="MG664" s="16"/>
      <c r="MH664" s="16"/>
      <c r="MI664" s="16"/>
      <c r="MJ664" s="16"/>
      <c r="MK664" s="16"/>
      <c r="ML664" s="16"/>
      <c r="MM664" s="16"/>
      <c r="MN664" s="16"/>
      <c r="MO664" s="16"/>
      <c r="MP664" s="16"/>
      <c r="MQ664" s="16"/>
      <c r="MR664" s="16"/>
      <c r="MS664" s="16"/>
      <c r="MT664" s="16"/>
      <c r="MU664" s="16"/>
      <c r="MV664" s="16"/>
      <c r="MW664" s="16"/>
      <c r="MX664" s="16"/>
      <c r="MY664" s="16"/>
      <c r="MZ664" s="16"/>
      <c r="NA664" s="16"/>
      <c r="NB664" s="16"/>
      <c r="NC664" s="16"/>
      <c r="ND664" s="16"/>
      <c r="NE664" s="16"/>
      <c r="NF664" s="16"/>
      <c r="NG664" s="16"/>
      <c r="NH664" s="16"/>
      <c r="NI664" s="16"/>
      <c r="NJ664" s="16"/>
      <c r="NK664" s="16"/>
      <c r="NL664" s="16"/>
      <c r="NM664" s="16"/>
      <c r="NN664" s="16"/>
      <c r="NO664" s="16"/>
      <c r="NP664" s="16"/>
      <c r="NQ664" s="16"/>
      <c r="NR664" s="16"/>
      <c r="NS664" s="16"/>
      <c r="NT664" s="16"/>
      <c r="NU664" s="16"/>
      <c r="NV664" s="16"/>
      <c r="NW664" s="16"/>
      <c r="NX664" s="16"/>
      <c r="NY664" s="16"/>
      <c r="NZ664" s="16"/>
      <c r="OA664" s="16"/>
      <c r="OB664" s="16"/>
      <c r="OC664" s="16"/>
      <c r="OD664" s="16"/>
      <c r="OE664" s="16"/>
      <c r="OF664" s="16"/>
      <c r="OG664" s="16"/>
      <c r="OH664" s="16"/>
      <c r="OI664" s="16"/>
      <c r="OJ664" s="16"/>
      <c r="OK664" s="16"/>
      <c r="OL664" s="16"/>
      <c r="OM664" s="16"/>
      <c r="ON664" s="16"/>
      <c r="OO664" s="16"/>
      <c r="OP664" s="16"/>
      <c r="OQ664" s="16"/>
      <c r="OR664" s="16"/>
      <c r="OS664" s="16"/>
      <c r="OT664" s="16"/>
      <c r="OU664" s="16"/>
      <c r="OV664" s="16"/>
      <c r="OW664" s="16"/>
      <c r="OX664" s="16"/>
      <c r="OY664" s="16"/>
      <c r="OZ664" s="16"/>
      <c r="PA664" s="16"/>
      <c r="PB664" s="16"/>
      <c r="PC664" s="16"/>
      <c r="PD664" s="16"/>
      <c r="PE664" s="16"/>
      <c r="PF664" s="16"/>
      <c r="PG664" s="16"/>
      <c r="PH664" s="16"/>
      <c r="PI664" s="16"/>
      <c r="PJ664" s="16"/>
      <c r="PK664" s="16"/>
      <c r="PL664" s="16"/>
      <c r="PM664" s="16"/>
      <c r="PN664" s="16"/>
      <c r="PO664" s="16"/>
      <c r="PP664" s="16"/>
      <c r="PQ664" s="16"/>
      <c r="PR664" s="16"/>
      <c r="PS664" s="16"/>
      <c r="PT664" s="16"/>
      <c r="PU664" s="16"/>
      <c r="PV664" s="16"/>
      <c r="PW664" s="16"/>
      <c r="PX664" s="16"/>
      <c r="PY664" s="16"/>
      <c r="PZ664" s="16"/>
      <c r="QA664" s="16"/>
      <c r="QB664" s="16"/>
      <c r="QC664" s="16"/>
      <c r="QD664" s="16"/>
      <c r="QE664" s="16"/>
      <c r="QF664" s="16"/>
      <c r="QG664" s="16"/>
      <c r="QH664" s="16"/>
      <c r="QI664" s="16"/>
      <c r="QJ664" s="16"/>
      <c r="QK664" s="16"/>
      <c r="QL664" s="16"/>
      <c r="QM664" s="16"/>
      <c r="QN664" s="16"/>
      <c r="QO664" s="16"/>
      <c r="QP664" s="16"/>
      <c r="QQ664" s="16"/>
      <c r="QR664" s="16"/>
      <c r="QS664" s="16"/>
      <c r="QT664" s="16"/>
      <c r="QU664" s="16"/>
      <c r="QV664" s="16"/>
      <c r="QW664" s="16"/>
      <c r="QX664" s="16"/>
      <c r="QY664" s="16"/>
      <c r="QZ664" s="16"/>
      <c r="RA664" s="16"/>
      <c r="RB664" s="16"/>
      <c r="RC664" s="16"/>
      <c r="RD664" s="16"/>
      <c r="RE664" s="16"/>
      <c r="RF664" s="16"/>
      <c r="RG664" s="16"/>
      <c r="RH664" s="16"/>
      <c r="RI664" s="16"/>
      <c r="RJ664" s="16"/>
      <c r="RK664" s="16"/>
      <c r="RL664" s="16"/>
      <c r="RM664" s="16"/>
      <c r="RN664" s="16"/>
      <c r="RO664" s="16"/>
      <c r="RP664" s="16"/>
      <c r="RQ664" s="16"/>
      <c r="RR664" s="16"/>
      <c r="RS664" s="16"/>
      <c r="RT664" s="16"/>
      <c r="RU664" s="16"/>
      <c r="RV664" s="16"/>
      <c r="RW664" s="16"/>
      <c r="RX664" s="16"/>
      <c r="RY664" s="16"/>
      <c r="RZ664" s="16"/>
      <c r="SA664" s="16"/>
      <c r="SB664" s="16"/>
      <c r="SC664" s="16"/>
      <c r="SD664" s="16"/>
      <c r="SE664" s="16"/>
      <c r="SF664" s="16"/>
      <c r="SG664" s="16"/>
      <c r="SH664" s="16"/>
      <c r="SI664" s="16"/>
      <c r="SJ664" s="16"/>
      <c r="SK664" s="16"/>
      <c r="SL664" s="16"/>
      <c r="SM664" s="16"/>
      <c r="SN664" s="16"/>
      <c r="SO664" s="16"/>
      <c r="SP664" s="16"/>
      <c r="SQ664" s="16"/>
      <c r="SR664" s="16"/>
      <c r="SS664" s="16"/>
      <c r="ST664" s="16"/>
      <c r="SU664" s="16"/>
      <c r="SV664" s="16"/>
      <c r="SW664" s="16"/>
      <c r="SX664" s="16"/>
      <c r="SY664" s="16"/>
      <c r="SZ664" s="16"/>
      <c r="TA664" s="16"/>
      <c r="TB664" s="16"/>
      <c r="TC664" s="16"/>
      <c r="TD664" s="16"/>
      <c r="TE664" s="16"/>
      <c r="TF664" s="16"/>
      <c r="TG664" s="16"/>
      <c r="TH664" s="16"/>
      <c r="TI664" s="16"/>
      <c r="TJ664" s="16"/>
      <c r="TK664" s="16"/>
      <c r="TL664" s="16"/>
      <c r="TM664" s="16"/>
      <c r="TN664" s="16"/>
      <c r="TO664" s="16"/>
      <c r="TP664" s="16"/>
      <c r="TQ664" s="16"/>
      <c r="TR664" s="16"/>
      <c r="TS664" s="16"/>
      <c r="TT664" s="16"/>
      <c r="TU664" s="16"/>
      <c r="TV664" s="16"/>
      <c r="TW664" s="16"/>
      <c r="TX664" s="16"/>
      <c r="TY664" s="16"/>
      <c r="TZ664" s="16"/>
      <c r="UA664" s="16"/>
      <c r="UB664" s="16"/>
      <c r="UC664" s="16"/>
      <c r="UD664" s="16"/>
      <c r="UE664" s="16"/>
      <c r="UF664" s="16"/>
      <c r="UG664" s="16"/>
      <c r="UH664" s="16"/>
      <c r="UI664" s="16"/>
      <c r="UJ664" s="16"/>
      <c r="UK664" s="16"/>
      <c r="UL664" s="16"/>
      <c r="UM664" s="16"/>
      <c r="UN664" s="16"/>
      <c r="UO664" s="16"/>
      <c r="UP664" s="16"/>
      <c r="UQ664" s="16"/>
      <c r="UR664" s="16"/>
      <c r="US664" s="16"/>
      <c r="UT664" s="16"/>
      <c r="UU664" s="16"/>
      <c r="UV664" s="16"/>
      <c r="UW664" s="16"/>
      <c r="UX664" s="16"/>
      <c r="UY664" s="16"/>
      <c r="UZ664" s="16"/>
      <c r="VA664" s="16"/>
      <c r="VB664" s="16"/>
      <c r="VC664" s="16"/>
      <c r="VD664" s="16"/>
      <c r="VE664" s="16"/>
      <c r="VF664" s="16"/>
      <c r="VG664" s="16"/>
      <c r="VH664" s="16"/>
      <c r="VI664" s="16"/>
      <c r="VJ664" s="16"/>
      <c r="VK664" s="16"/>
      <c r="VL664" s="16"/>
      <c r="VM664" s="16"/>
      <c r="VN664" s="16"/>
      <c r="VO664" s="16"/>
      <c r="VP664" s="16"/>
      <c r="VQ664" s="16"/>
      <c r="VR664" s="16"/>
      <c r="VS664" s="16"/>
      <c r="VT664" s="16"/>
      <c r="VU664" s="16"/>
      <c r="VV664" s="16"/>
      <c r="VW664" s="16"/>
      <c r="VX664" s="16"/>
      <c r="VY664" s="16"/>
      <c r="VZ664" s="16"/>
      <c r="WA664" s="16"/>
      <c r="WB664" s="16"/>
      <c r="WC664" s="16"/>
      <c r="WD664" s="16"/>
      <c r="WE664" s="16"/>
      <c r="WF664" s="16"/>
      <c r="WG664" s="16"/>
      <c r="WH664" s="16"/>
      <c r="WI664" s="16"/>
      <c r="WJ664" s="16"/>
      <c r="WK664" s="16"/>
      <c r="WL664" s="16"/>
      <c r="WM664" s="16"/>
      <c r="WN664" s="16"/>
      <c r="WO664" s="16"/>
      <c r="WP664" s="16"/>
      <c r="WQ664" s="16"/>
      <c r="WR664" s="16"/>
      <c r="WS664" s="16"/>
      <c r="WT664" s="16"/>
      <c r="WU664" s="16"/>
      <c r="WV664" s="16"/>
      <c r="WW664" s="16"/>
      <c r="WX664" s="16"/>
      <c r="WY664" s="16"/>
      <c r="WZ664" s="16"/>
      <c r="XA664" s="16"/>
      <c r="XB664" s="16"/>
      <c r="XC664" s="16"/>
      <c r="XD664" s="16"/>
      <c r="XE664" s="16"/>
      <c r="XF664" s="16"/>
      <c r="XG664" s="16"/>
      <c r="XH664" s="16"/>
      <c r="XI664" s="16"/>
      <c r="XJ664" s="16"/>
      <c r="XK664" s="16"/>
      <c r="XL664" s="16"/>
      <c r="XM664" s="16"/>
      <c r="XN664" s="16"/>
      <c r="XO664" s="16"/>
      <c r="XP664" s="16"/>
      <c r="XQ664" s="16"/>
      <c r="XR664" s="16"/>
      <c r="XS664" s="16"/>
      <c r="XT664" s="16"/>
      <c r="XU664" s="16"/>
      <c r="XV664" s="16"/>
      <c r="XW664" s="16"/>
      <c r="XX664" s="16"/>
      <c r="XY664" s="16"/>
      <c r="XZ664" s="16"/>
      <c r="YA664" s="16"/>
      <c r="YB664" s="16"/>
      <c r="YC664" s="16"/>
      <c r="YD664" s="16"/>
      <c r="YE664" s="16"/>
      <c r="YF664" s="16"/>
      <c r="YG664" s="16"/>
      <c r="YH664" s="16"/>
      <c r="YI664" s="16"/>
      <c r="YJ664" s="16"/>
      <c r="YK664" s="16"/>
      <c r="YL664" s="16"/>
      <c r="YM664" s="16"/>
      <c r="YN664" s="16"/>
      <c r="YO664" s="16"/>
      <c r="YP664" s="16"/>
      <c r="YQ664" s="16"/>
      <c r="YR664" s="16"/>
      <c r="YS664" s="16"/>
      <c r="YT664" s="16"/>
      <c r="YU664" s="16"/>
      <c r="YV664" s="16"/>
      <c r="YW664" s="16"/>
      <c r="YX664" s="16"/>
      <c r="YY664" s="16"/>
      <c r="YZ664" s="16"/>
      <c r="ZA664" s="16"/>
      <c r="ZB664" s="16"/>
      <c r="ZC664" s="16"/>
      <c r="ZD664" s="16"/>
      <c r="ZE664" s="16"/>
      <c r="ZF664" s="16"/>
      <c r="ZG664" s="16"/>
      <c r="ZH664" s="16"/>
      <c r="ZI664" s="16"/>
      <c r="ZJ664" s="16"/>
      <c r="ZK664" s="16"/>
      <c r="ZL664" s="16"/>
      <c r="ZM664" s="16"/>
      <c r="ZN664" s="16"/>
      <c r="ZO664" s="16"/>
      <c r="ZP664" s="16"/>
      <c r="ZQ664" s="16"/>
      <c r="ZR664" s="16"/>
      <c r="ZS664" s="16"/>
      <c r="ZT664" s="16"/>
      <c r="ZU664" s="16"/>
      <c r="ZV664" s="16"/>
      <c r="ZW664" s="16"/>
      <c r="ZX664" s="16"/>
      <c r="ZY664" s="16"/>
      <c r="ZZ664" s="16"/>
      <c r="AAA664" s="16"/>
      <c r="AAB664" s="16"/>
      <c r="AAC664" s="16"/>
      <c r="AAD664" s="16"/>
      <c r="AAE664" s="16"/>
      <c r="AAF664" s="16"/>
      <c r="AAG664" s="16"/>
      <c r="AAH664" s="16"/>
      <c r="AAI664" s="16"/>
      <c r="AAJ664" s="16"/>
      <c r="AAK664" s="16"/>
      <c r="AAL664" s="16"/>
      <c r="AAM664" s="16"/>
      <c r="AAN664" s="16"/>
      <c r="AAO664" s="16"/>
      <c r="AAP664" s="16"/>
      <c r="AAQ664" s="16"/>
      <c r="AAR664" s="16"/>
      <c r="AAS664" s="16"/>
      <c r="AAT664" s="16"/>
      <c r="AAU664" s="16"/>
      <c r="AAV664" s="16"/>
      <c r="AAW664" s="16"/>
      <c r="AAX664" s="16"/>
      <c r="AAY664" s="16"/>
      <c r="AAZ664" s="16"/>
      <c r="ABA664" s="16"/>
      <c r="ABB664" s="16"/>
      <c r="ABC664" s="16"/>
      <c r="ABD664" s="16"/>
      <c r="ABE664" s="16"/>
      <c r="ABF664" s="16"/>
      <c r="ABG664" s="16"/>
      <c r="ABH664" s="16"/>
      <c r="ABI664" s="16"/>
      <c r="ABJ664" s="16"/>
      <c r="ABK664" s="16"/>
      <c r="ABL664" s="16"/>
      <c r="ABM664" s="16"/>
      <c r="ABN664" s="16"/>
      <c r="ABO664" s="16"/>
      <c r="ABP664" s="16"/>
      <c r="ABQ664" s="16"/>
      <c r="ABR664" s="16"/>
      <c r="ABS664" s="16"/>
      <c r="ABT664" s="16"/>
      <c r="ABU664" s="16"/>
      <c r="ABV664" s="16"/>
      <c r="ABW664" s="16"/>
      <c r="ABX664" s="16"/>
      <c r="ABY664" s="16"/>
      <c r="ABZ664" s="16"/>
      <c r="ACA664" s="16"/>
      <c r="ACB664" s="16"/>
      <c r="ACC664" s="16"/>
      <c r="ACD664" s="16"/>
      <c r="ACE664" s="16"/>
      <c r="ACF664" s="16"/>
      <c r="ACG664" s="16"/>
      <c r="ACH664" s="16"/>
      <c r="ACI664" s="16"/>
      <c r="ACJ664" s="16"/>
      <c r="ACK664" s="16"/>
      <c r="ACL664" s="16"/>
      <c r="ACM664" s="16"/>
      <c r="ACN664" s="16"/>
      <c r="ACO664" s="16"/>
      <c r="ACP664" s="16"/>
      <c r="ACQ664" s="16"/>
      <c r="ACR664" s="16"/>
      <c r="ACS664" s="16"/>
      <c r="ACT664" s="16"/>
      <c r="ACU664" s="16"/>
      <c r="ACV664" s="16"/>
      <c r="ACW664" s="16"/>
      <c r="ACX664" s="16"/>
      <c r="ACY664" s="16"/>
      <c r="ACZ664" s="16"/>
      <c r="ADA664" s="16"/>
      <c r="ADB664" s="16"/>
      <c r="ADC664" s="16"/>
      <c r="ADD664" s="16"/>
      <c r="ADE664" s="16"/>
      <c r="ADF664" s="16"/>
      <c r="ADG664" s="16"/>
      <c r="ADH664" s="16"/>
      <c r="ADI664" s="16"/>
      <c r="ADJ664" s="16"/>
      <c r="ADK664" s="16"/>
      <c r="ADL664" s="16"/>
      <c r="ADM664" s="16"/>
      <c r="ADN664" s="16"/>
      <c r="ADO664" s="16"/>
      <c r="ADP664" s="16"/>
      <c r="ADQ664" s="16"/>
      <c r="ADR664" s="16"/>
      <c r="ADS664" s="16"/>
      <c r="ADT664" s="16"/>
      <c r="ADU664" s="16"/>
      <c r="ADV664" s="16"/>
      <c r="ADW664" s="16"/>
      <c r="ADX664" s="16"/>
      <c r="ADY664" s="16"/>
      <c r="ADZ664" s="16"/>
      <c r="AEA664" s="16"/>
      <c r="AEB664" s="16"/>
      <c r="AEC664" s="16"/>
      <c r="AED664" s="16"/>
      <c r="AEE664" s="16"/>
      <c r="AEF664" s="16"/>
      <c r="AEG664" s="16"/>
      <c r="AEH664" s="16"/>
      <c r="AEI664" s="16"/>
      <c r="AEJ664" s="16"/>
      <c r="AEK664" s="16"/>
      <c r="AEL664" s="16"/>
      <c r="AEM664" s="16"/>
      <c r="AEN664" s="16"/>
      <c r="AEO664" s="16"/>
      <c r="AEP664" s="16"/>
      <c r="AEQ664" s="16"/>
      <c r="AER664" s="16"/>
      <c r="AES664" s="16"/>
      <c r="AET664" s="16"/>
      <c r="AEU664" s="16"/>
      <c r="AEV664" s="16"/>
      <c r="AEW664" s="16"/>
      <c r="AEX664" s="16"/>
      <c r="AEY664" s="16"/>
      <c r="AEZ664" s="16"/>
      <c r="AFA664" s="16"/>
      <c r="AFB664" s="16"/>
      <c r="AFC664" s="16"/>
      <c r="AFD664" s="16"/>
      <c r="AFE664" s="16"/>
      <c r="AFF664" s="16"/>
      <c r="AFG664" s="16"/>
      <c r="AFH664" s="16"/>
      <c r="AFI664" s="16"/>
      <c r="AFJ664" s="16"/>
      <c r="AFK664" s="16"/>
      <c r="AFL664" s="16"/>
      <c r="AFM664" s="16"/>
      <c r="AFN664" s="16"/>
      <c r="AFO664" s="16"/>
      <c r="AFP664" s="16"/>
      <c r="AFQ664" s="16"/>
      <c r="AFR664" s="16"/>
      <c r="AFS664" s="16"/>
      <c r="AFT664" s="16"/>
      <c r="AFU664" s="16"/>
      <c r="AFV664" s="16"/>
      <c r="AFW664" s="16"/>
      <c r="AFX664" s="16"/>
      <c r="AFY664" s="16"/>
      <c r="AFZ664" s="16"/>
      <c r="AGA664" s="16"/>
      <c r="AGB664" s="16"/>
      <c r="AGC664" s="16"/>
      <c r="AGD664" s="16"/>
      <c r="AGE664" s="16"/>
      <c r="AGF664" s="16"/>
      <c r="AGG664" s="16"/>
      <c r="AGH664" s="16"/>
      <c r="AGI664" s="16"/>
      <c r="AGJ664" s="16"/>
      <c r="AGK664" s="16"/>
      <c r="AGL664" s="16"/>
      <c r="AGM664" s="16"/>
      <c r="AGN664" s="16"/>
      <c r="AGO664" s="16"/>
      <c r="AGP664" s="16"/>
      <c r="AGQ664" s="16"/>
      <c r="AGR664" s="16"/>
      <c r="AGS664" s="16"/>
      <c r="AGT664" s="16"/>
      <c r="AGU664" s="16"/>
      <c r="AGV664" s="16"/>
      <c r="AGW664" s="16"/>
      <c r="AGX664" s="16"/>
      <c r="AGY664" s="16"/>
      <c r="AGZ664" s="16"/>
      <c r="AHA664" s="16"/>
      <c r="AHB664" s="16"/>
      <c r="AHC664" s="16"/>
      <c r="AHD664" s="16"/>
      <c r="AHE664" s="16"/>
      <c r="AHF664" s="16"/>
      <c r="AHG664" s="16"/>
      <c r="AHH664" s="16"/>
      <c r="AHI664" s="16"/>
      <c r="AHJ664" s="16"/>
      <c r="AHK664" s="16"/>
      <c r="AHL664" s="16"/>
      <c r="AHM664" s="16"/>
      <c r="AHN664" s="16"/>
      <c r="AHO664" s="16"/>
      <c r="AHP664" s="16"/>
      <c r="AHQ664" s="16"/>
      <c r="AHR664" s="16"/>
      <c r="AHS664" s="16"/>
      <c r="AHT664" s="16"/>
      <c r="AHU664" s="16"/>
      <c r="AHV664" s="16"/>
      <c r="AHW664" s="16"/>
      <c r="AHX664" s="16"/>
      <c r="AHY664" s="16"/>
      <c r="AHZ664" s="16"/>
      <c r="AIA664" s="16"/>
      <c r="AIB664" s="16"/>
      <c r="AIC664" s="16"/>
      <c r="AID664" s="16"/>
      <c r="AIE664" s="16"/>
      <c r="AIF664" s="16"/>
      <c r="AIG664" s="16"/>
      <c r="AIH664" s="16"/>
      <c r="AII664" s="16"/>
      <c r="AIJ664" s="16"/>
      <c r="AIK664" s="16"/>
      <c r="AIL664" s="16"/>
      <c r="AIM664" s="16"/>
      <c r="AIN664" s="16"/>
      <c r="AIO664" s="16"/>
      <c r="AIP664" s="16"/>
      <c r="AIQ664" s="16"/>
      <c r="AIR664" s="16"/>
      <c r="AIS664" s="16"/>
      <c r="AIT664" s="16"/>
      <c r="AIU664" s="16"/>
      <c r="AIV664" s="16"/>
      <c r="AIW664" s="16"/>
      <c r="AIX664" s="16"/>
      <c r="AIY664" s="16"/>
      <c r="AIZ664" s="16"/>
      <c r="AJA664" s="16"/>
      <c r="AJB664" s="16"/>
      <c r="AJC664" s="16"/>
      <c r="AJD664" s="16"/>
      <c r="AJE664" s="16"/>
      <c r="AJF664" s="16"/>
      <c r="AJG664" s="16"/>
      <c r="AJH664" s="16"/>
      <c r="AJI664" s="16"/>
      <c r="AJJ664" s="16"/>
      <c r="AJK664" s="16"/>
      <c r="AJL664" s="16"/>
      <c r="AJM664" s="16"/>
      <c r="AJN664" s="16"/>
      <c r="AJO664" s="16"/>
      <c r="AJP664" s="16"/>
      <c r="AJQ664" s="16"/>
      <c r="AJR664" s="16"/>
      <c r="AJS664" s="16"/>
      <c r="AJT664" s="16"/>
      <c r="AJU664" s="16"/>
      <c r="AJV664" s="16"/>
      <c r="AJW664" s="16"/>
      <c r="AJX664" s="16"/>
      <c r="AJY664" s="16"/>
      <c r="AJZ664" s="16"/>
      <c r="AKA664" s="16"/>
      <c r="AKB664" s="16"/>
      <c r="AKC664" s="16"/>
      <c r="AKD664" s="16"/>
      <c r="AKE664" s="16"/>
      <c r="AKF664" s="16"/>
      <c r="AKG664" s="16"/>
      <c r="AKH664" s="16"/>
      <c r="AKI664" s="16"/>
      <c r="AKJ664" s="16"/>
      <c r="AKK664" s="16"/>
      <c r="AKL664" s="16"/>
      <c r="AKM664" s="16"/>
      <c r="AKN664" s="16"/>
      <c r="AKO664" s="16"/>
      <c r="AKP664" s="16"/>
      <c r="AKQ664" s="16"/>
      <c r="AKR664" s="16"/>
      <c r="AKS664" s="16"/>
      <c r="AKT664" s="16"/>
      <c r="AKU664" s="16"/>
      <c r="AKV664" s="16"/>
      <c r="AKW664" s="16"/>
      <c r="AKX664" s="16"/>
      <c r="AKY664" s="16"/>
      <c r="AKZ664" s="16"/>
      <c r="ALA664" s="16"/>
      <c r="ALB664" s="16"/>
      <c r="ALC664" s="16"/>
      <c r="ALD664" s="16"/>
      <c r="ALE664" s="16"/>
      <c r="ALF664" s="16"/>
      <c r="ALG664" s="16"/>
      <c r="ALH664" s="16"/>
      <c r="ALI664" s="16"/>
      <c r="ALJ664" s="16"/>
      <c r="ALK664" s="16"/>
      <c r="ALL664" s="16"/>
      <c r="ALM664" s="16"/>
      <c r="ALN664" s="16"/>
      <c r="ALO664" s="16"/>
      <c r="ALP664" s="16"/>
      <c r="ALQ664" s="16"/>
      <c r="ALR664" s="16"/>
      <c r="ALS664" s="16"/>
      <c r="ALT664" s="16"/>
      <c r="ALU664" s="16"/>
      <c r="ALV664" s="16"/>
      <c r="ALW664" s="16"/>
    </row>
    <row r="665" spans="1:1011" x14ac:dyDescent="0.35">
      <c r="A665" s="2">
        <v>44094</v>
      </c>
      <c r="B665" s="16">
        <v>2.130781053514053E-3</v>
      </c>
      <c r="C665" s="16">
        <v>-5.326284519803659E-3</v>
      </c>
      <c r="D665" s="16">
        <v>-5.0918402767417548E-3</v>
      </c>
      <c r="E665" s="16">
        <v>1.9781840940586992E-3</v>
      </c>
      <c r="F665" s="16">
        <v>6.4588435052713392E-3</v>
      </c>
      <c r="G665" s="16">
        <v>-3.166106912958155E-3</v>
      </c>
      <c r="H665" s="16">
        <v>-2.5928831107309151E-3</v>
      </c>
      <c r="I665" s="16">
        <v>-2.4436064589952182E-3</v>
      </c>
      <c r="J665" s="16">
        <f>HLOOKUP($J$2,'Weekly Returns (strats)'!$D$1:$F$751,'Weekly Returns (strats)'!$A664,FALSE)</f>
        <v>2.7918844718852749E-3</v>
      </c>
      <c r="K665" s="16">
        <f>SUMPRODUCT(B665:J665,'Weekly Analysis'!$C$47:$K$47)</f>
        <v>1.5064695781221852E-3</v>
      </c>
      <c r="L665" s="16">
        <f t="array" ref="L665">SUMPRODUCT(C665:J665,'Weekly Analysis'!$D$48:$K$48)</f>
        <v>-1.1594355971563258E-3</v>
      </c>
      <c r="M665" s="16"/>
      <c r="N665" s="16">
        <f t="shared" si="138"/>
        <v>2.4737431970911401</v>
      </c>
      <c r="O665" s="11">
        <f>(N664-MAX(N$3:$N664))/MAX(N$3:$N664)</f>
        <v>-3.7453631537040483E-2</v>
      </c>
      <c r="P665" s="11">
        <f t="shared" si="140"/>
        <v>-7.8346887236245832E-3</v>
      </c>
      <c r="Q665" s="11">
        <f t="shared" si="142"/>
        <v>7.6363020415940897E-2</v>
      </c>
      <c r="R665" s="16"/>
      <c r="S665" s="16">
        <f t="shared" si="139"/>
        <v>1.552518893153505</v>
      </c>
      <c r="T665" s="11">
        <f>(S664-MAX($S$3:$S664))/MAX(S$3:$S664)</f>
        <v>-1.286018535019141E-2</v>
      </c>
      <c r="U665" s="38">
        <f t="shared" si="141"/>
        <v>-3.586474735134404E-3</v>
      </c>
      <c r="V665" s="11">
        <f t="shared" si="144"/>
        <v>0.24470582639133598</v>
      </c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28"/>
      <c r="AK665" s="16"/>
      <c r="AL665" s="28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  <c r="IY665" s="16"/>
      <c r="IZ665" s="16"/>
      <c r="JA665" s="16"/>
      <c r="JB665" s="16"/>
      <c r="JC665" s="16"/>
      <c r="JD665" s="16"/>
      <c r="JE665" s="16"/>
      <c r="JF665" s="16"/>
      <c r="JG665" s="16"/>
      <c r="JH665" s="16"/>
      <c r="JI665" s="16"/>
      <c r="JJ665" s="16"/>
      <c r="JK665" s="16"/>
      <c r="JL665" s="16"/>
      <c r="JM665" s="16"/>
      <c r="JN665" s="16"/>
      <c r="JO665" s="16"/>
      <c r="JP665" s="16"/>
      <c r="JQ665" s="16"/>
      <c r="JR665" s="16"/>
      <c r="JS665" s="16"/>
      <c r="JT665" s="16"/>
      <c r="JU665" s="16"/>
      <c r="JV665" s="16"/>
      <c r="JW665" s="16"/>
      <c r="JX665" s="16"/>
      <c r="JY665" s="16"/>
      <c r="JZ665" s="16"/>
      <c r="KA665" s="16"/>
      <c r="KB665" s="16"/>
      <c r="KC665" s="16"/>
      <c r="KD665" s="16"/>
      <c r="KE665" s="16"/>
      <c r="KF665" s="16"/>
      <c r="KG665" s="16"/>
      <c r="KH665" s="16"/>
      <c r="KI665" s="16"/>
      <c r="KJ665" s="16"/>
      <c r="KK665" s="16"/>
      <c r="KL665" s="16"/>
      <c r="KM665" s="16"/>
      <c r="KN665" s="16"/>
      <c r="KO665" s="16"/>
      <c r="KP665" s="16"/>
      <c r="KQ665" s="16"/>
      <c r="KR665" s="16"/>
      <c r="KS665" s="16"/>
      <c r="KT665" s="16"/>
      <c r="KU665" s="16"/>
      <c r="KV665" s="16"/>
      <c r="KW665" s="16"/>
      <c r="KX665" s="16"/>
      <c r="KY665" s="16"/>
      <c r="KZ665" s="16"/>
      <c r="LA665" s="16"/>
      <c r="LB665" s="16"/>
      <c r="LC665" s="16"/>
      <c r="LD665" s="16"/>
      <c r="LE665" s="16"/>
      <c r="LF665" s="16"/>
      <c r="LG665" s="16"/>
      <c r="LH665" s="16"/>
      <c r="LI665" s="16"/>
      <c r="LJ665" s="16"/>
      <c r="LK665" s="16"/>
      <c r="LL665" s="16"/>
      <c r="LM665" s="16"/>
      <c r="LN665" s="16"/>
      <c r="LO665" s="16"/>
      <c r="LP665" s="16"/>
      <c r="LQ665" s="16"/>
      <c r="LR665" s="16"/>
      <c r="LS665" s="16"/>
      <c r="LT665" s="16"/>
      <c r="LU665" s="16"/>
      <c r="LV665" s="16"/>
      <c r="LW665" s="16"/>
      <c r="LX665" s="16"/>
      <c r="LY665" s="16"/>
      <c r="LZ665" s="16"/>
      <c r="MA665" s="16"/>
      <c r="MB665" s="16"/>
      <c r="MC665" s="16"/>
      <c r="MD665" s="16"/>
      <c r="ME665" s="16"/>
      <c r="MF665" s="16"/>
      <c r="MG665" s="16"/>
      <c r="MH665" s="16"/>
      <c r="MI665" s="16"/>
      <c r="MJ665" s="16"/>
      <c r="MK665" s="16"/>
      <c r="ML665" s="16"/>
      <c r="MM665" s="16"/>
      <c r="MN665" s="16"/>
      <c r="MO665" s="16"/>
      <c r="MP665" s="16"/>
      <c r="MQ665" s="16"/>
      <c r="MR665" s="16"/>
      <c r="MS665" s="16"/>
      <c r="MT665" s="16"/>
      <c r="MU665" s="16"/>
      <c r="MV665" s="16"/>
      <c r="MW665" s="16"/>
      <c r="MX665" s="16"/>
      <c r="MY665" s="16"/>
      <c r="MZ665" s="16"/>
      <c r="NA665" s="16"/>
      <c r="NB665" s="16"/>
      <c r="NC665" s="16"/>
      <c r="ND665" s="16"/>
      <c r="NE665" s="16"/>
      <c r="NF665" s="16"/>
      <c r="NG665" s="16"/>
      <c r="NH665" s="16"/>
      <c r="NI665" s="16"/>
      <c r="NJ665" s="16"/>
      <c r="NK665" s="16"/>
      <c r="NL665" s="16"/>
      <c r="NM665" s="16"/>
      <c r="NN665" s="16"/>
      <c r="NO665" s="16"/>
      <c r="NP665" s="16"/>
      <c r="NQ665" s="16"/>
      <c r="NR665" s="16"/>
      <c r="NS665" s="16"/>
      <c r="NT665" s="16"/>
      <c r="NU665" s="16"/>
      <c r="NV665" s="16"/>
      <c r="NW665" s="16"/>
      <c r="NX665" s="16"/>
      <c r="NY665" s="16"/>
      <c r="NZ665" s="16"/>
      <c r="OA665" s="16"/>
      <c r="OB665" s="16"/>
      <c r="OC665" s="16"/>
      <c r="OD665" s="16"/>
      <c r="OE665" s="16"/>
      <c r="OF665" s="16"/>
      <c r="OG665" s="16"/>
      <c r="OH665" s="16"/>
      <c r="OI665" s="16"/>
      <c r="OJ665" s="16"/>
      <c r="OK665" s="16"/>
      <c r="OL665" s="16"/>
      <c r="OM665" s="16"/>
      <c r="ON665" s="16"/>
      <c r="OO665" s="16"/>
      <c r="OP665" s="16"/>
      <c r="OQ665" s="16"/>
      <c r="OR665" s="16"/>
      <c r="OS665" s="16"/>
      <c r="OT665" s="16"/>
      <c r="OU665" s="16"/>
      <c r="OV665" s="16"/>
      <c r="OW665" s="16"/>
      <c r="OX665" s="16"/>
      <c r="OY665" s="16"/>
      <c r="OZ665" s="16"/>
      <c r="PA665" s="16"/>
      <c r="PB665" s="16"/>
      <c r="PC665" s="16"/>
      <c r="PD665" s="16"/>
      <c r="PE665" s="16"/>
      <c r="PF665" s="16"/>
      <c r="PG665" s="16"/>
      <c r="PH665" s="16"/>
      <c r="PI665" s="16"/>
      <c r="PJ665" s="16"/>
      <c r="PK665" s="16"/>
      <c r="PL665" s="16"/>
      <c r="PM665" s="16"/>
      <c r="PN665" s="16"/>
      <c r="PO665" s="16"/>
      <c r="PP665" s="16"/>
      <c r="PQ665" s="16"/>
      <c r="PR665" s="16"/>
      <c r="PS665" s="16"/>
      <c r="PT665" s="16"/>
      <c r="PU665" s="16"/>
      <c r="PV665" s="16"/>
      <c r="PW665" s="16"/>
      <c r="PX665" s="16"/>
      <c r="PY665" s="16"/>
      <c r="PZ665" s="16"/>
      <c r="QA665" s="16"/>
      <c r="QB665" s="16"/>
      <c r="QC665" s="16"/>
      <c r="QD665" s="16"/>
      <c r="QE665" s="16"/>
      <c r="QF665" s="16"/>
      <c r="QG665" s="16"/>
      <c r="QH665" s="16"/>
      <c r="QI665" s="16"/>
      <c r="QJ665" s="16"/>
      <c r="QK665" s="16"/>
      <c r="QL665" s="16"/>
      <c r="QM665" s="16"/>
      <c r="QN665" s="16"/>
      <c r="QO665" s="16"/>
      <c r="QP665" s="16"/>
      <c r="QQ665" s="16"/>
      <c r="QR665" s="16"/>
      <c r="QS665" s="16"/>
      <c r="QT665" s="16"/>
      <c r="QU665" s="16"/>
      <c r="QV665" s="16"/>
      <c r="QW665" s="16"/>
      <c r="QX665" s="16"/>
      <c r="QY665" s="16"/>
      <c r="QZ665" s="16"/>
      <c r="RA665" s="16"/>
      <c r="RB665" s="16"/>
      <c r="RC665" s="16"/>
      <c r="RD665" s="16"/>
      <c r="RE665" s="16"/>
      <c r="RF665" s="16"/>
      <c r="RG665" s="16"/>
      <c r="RH665" s="16"/>
      <c r="RI665" s="16"/>
      <c r="RJ665" s="16"/>
      <c r="RK665" s="16"/>
      <c r="RL665" s="16"/>
      <c r="RM665" s="16"/>
      <c r="RN665" s="16"/>
      <c r="RO665" s="16"/>
      <c r="RP665" s="16"/>
      <c r="RQ665" s="16"/>
      <c r="RR665" s="16"/>
      <c r="RS665" s="16"/>
      <c r="RT665" s="16"/>
      <c r="RU665" s="16"/>
      <c r="RV665" s="16"/>
      <c r="RW665" s="16"/>
      <c r="RX665" s="16"/>
      <c r="RY665" s="16"/>
      <c r="RZ665" s="16"/>
      <c r="SA665" s="16"/>
      <c r="SB665" s="16"/>
      <c r="SC665" s="16"/>
      <c r="SD665" s="16"/>
      <c r="SE665" s="16"/>
      <c r="SF665" s="16"/>
      <c r="SG665" s="16"/>
      <c r="SH665" s="16"/>
      <c r="SI665" s="16"/>
      <c r="SJ665" s="16"/>
      <c r="SK665" s="16"/>
      <c r="SL665" s="16"/>
      <c r="SM665" s="16"/>
      <c r="SN665" s="16"/>
      <c r="SO665" s="16"/>
      <c r="SP665" s="16"/>
      <c r="SQ665" s="16"/>
      <c r="SR665" s="16"/>
      <c r="SS665" s="16"/>
      <c r="ST665" s="16"/>
      <c r="SU665" s="16"/>
      <c r="SV665" s="16"/>
      <c r="SW665" s="16"/>
      <c r="SX665" s="16"/>
      <c r="SY665" s="16"/>
      <c r="SZ665" s="16"/>
      <c r="TA665" s="16"/>
      <c r="TB665" s="16"/>
      <c r="TC665" s="16"/>
      <c r="TD665" s="16"/>
      <c r="TE665" s="16"/>
      <c r="TF665" s="16"/>
      <c r="TG665" s="16"/>
      <c r="TH665" s="16"/>
      <c r="TI665" s="16"/>
      <c r="TJ665" s="16"/>
      <c r="TK665" s="16"/>
      <c r="TL665" s="16"/>
      <c r="TM665" s="16"/>
      <c r="TN665" s="16"/>
      <c r="TO665" s="16"/>
      <c r="TP665" s="16"/>
      <c r="TQ665" s="16"/>
      <c r="TR665" s="16"/>
      <c r="TS665" s="16"/>
      <c r="TT665" s="16"/>
      <c r="TU665" s="16"/>
      <c r="TV665" s="16"/>
      <c r="TW665" s="16"/>
      <c r="TX665" s="16"/>
      <c r="TY665" s="16"/>
      <c r="TZ665" s="16"/>
      <c r="UA665" s="16"/>
      <c r="UB665" s="16"/>
      <c r="UC665" s="16"/>
      <c r="UD665" s="16"/>
      <c r="UE665" s="16"/>
      <c r="UF665" s="16"/>
      <c r="UG665" s="16"/>
      <c r="UH665" s="16"/>
      <c r="UI665" s="16"/>
      <c r="UJ665" s="16"/>
      <c r="UK665" s="16"/>
      <c r="UL665" s="16"/>
      <c r="UM665" s="16"/>
      <c r="UN665" s="16"/>
      <c r="UO665" s="16"/>
      <c r="UP665" s="16"/>
      <c r="UQ665" s="16"/>
      <c r="UR665" s="16"/>
      <c r="US665" s="16"/>
      <c r="UT665" s="16"/>
      <c r="UU665" s="16"/>
      <c r="UV665" s="16"/>
      <c r="UW665" s="16"/>
      <c r="UX665" s="16"/>
      <c r="UY665" s="16"/>
      <c r="UZ665" s="16"/>
      <c r="VA665" s="16"/>
      <c r="VB665" s="16"/>
      <c r="VC665" s="16"/>
      <c r="VD665" s="16"/>
      <c r="VE665" s="16"/>
      <c r="VF665" s="16"/>
      <c r="VG665" s="16"/>
      <c r="VH665" s="16"/>
      <c r="VI665" s="16"/>
      <c r="VJ665" s="16"/>
      <c r="VK665" s="16"/>
      <c r="VL665" s="16"/>
      <c r="VM665" s="16"/>
      <c r="VN665" s="16"/>
      <c r="VO665" s="16"/>
      <c r="VP665" s="16"/>
      <c r="VQ665" s="16"/>
      <c r="VR665" s="16"/>
      <c r="VS665" s="16"/>
      <c r="VT665" s="16"/>
      <c r="VU665" s="16"/>
      <c r="VV665" s="16"/>
      <c r="VW665" s="16"/>
      <c r="VX665" s="16"/>
      <c r="VY665" s="16"/>
      <c r="VZ665" s="16"/>
      <c r="WA665" s="16"/>
      <c r="WB665" s="16"/>
      <c r="WC665" s="16"/>
      <c r="WD665" s="16"/>
      <c r="WE665" s="16"/>
      <c r="WF665" s="16"/>
      <c r="WG665" s="16"/>
      <c r="WH665" s="16"/>
      <c r="WI665" s="16"/>
      <c r="WJ665" s="16"/>
      <c r="WK665" s="16"/>
      <c r="WL665" s="16"/>
      <c r="WM665" s="16"/>
      <c r="WN665" s="16"/>
      <c r="WO665" s="16"/>
      <c r="WP665" s="16"/>
      <c r="WQ665" s="16"/>
      <c r="WR665" s="16"/>
      <c r="WS665" s="16"/>
      <c r="WT665" s="16"/>
      <c r="WU665" s="16"/>
      <c r="WV665" s="16"/>
      <c r="WW665" s="16"/>
      <c r="WX665" s="16"/>
      <c r="WY665" s="16"/>
      <c r="WZ665" s="16"/>
      <c r="XA665" s="16"/>
      <c r="XB665" s="16"/>
      <c r="XC665" s="16"/>
      <c r="XD665" s="16"/>
      <c r="XE665" s="16"/>
      <c r="XF665" s="16"/>
      <c r="XG665" s="16"/>
      <c r="XH665" s="16"/>
      <c r="XI665" s="16"/>
      <c r="XJ665" s="16"/>
      <c r="XK665" s="16"/>
      <c r="XL665" s="16"/>
      <c r="XM665" s="16"/>
      <c r="XN665" s="16"/>
      <c r="XO665" s="16"/>
      <c r="XP665" s="16"/>
      <c r="XQ665" s="16"/>
      <c r="XR665" s="16"/>
      <c r="XS665" s="16"/>
      <c r="XT665" s="16"/>
      <c r="XU665" s="16"/>
      <c r="XV665" s="16"/>
      <c r="XW665" s="16"/>
      <c r="XX665" s="16"/>
      <c r="XY665" s="16"/>
      <c r="XZ665" s="16"/>
      <c r="YA665" s="16"/>
      <c r="YB665" s="16"/>
      <c r="YC665" s="16"/>
      <c r="YD665" s="16"/>
      <c r="YE665" s="16"/>
      <c r="YF665" s="16"/>
      <c r="YG665" s="16"/>
      <c r="YH665" s="16"/>
      <c r="YI665" s="16"/>
      <c r="YJ665" s="16"/>
      <c r="YK665" s="16"/>
      <c r="YL665" s="16"/>
      <c r="YM665" s="16"/>
      <c r="YN665" s="16"/>
      <c r="YO665" s="16"/>
      <c r="YP665" s="16"/>
      <c r="YQ665" s="16"/>
      <c r="YR665" s="16"/>
      <c r="YS665" s="16"/>
      <c r="YT665" s="16"/>
      <c r="YU665" s="16"/>
      <c r="YV665" s="16"/>
      <c r="YW665" s="16"/>
      <c r="YX665" s="16"/>
      <c r="YY665" s="16"/>
      <c r="YZ665" s="16"/>
      <c r="ZA665" s="16"/>
      <c r="ZB665" s="16"/>
      <c r="ZC665" s="16"/>
      <c r="ZD665" s="16"/>
      <c r="ZE665" s="16"/>
      <c r="ZF665" s="16"/>
      <c r="ZG665" s="16"/>
      <c r="ZH665" s="16"/>
      <c r="ZI665" s="16"/>
      <c r="ZJ665" s="16"/>
      <c r="ZK665" s="16"/>
      <c r="ZL665" s="16"/>
      <c r="ZM665" s="16"/>
      <c r="ZN665" s="16"/>
      <c r="ZO665" s="16"/>
      <c r="ZP665" s="16"/>
      <c r="ZQ665" s="16"/>
      <c r="ZR665" s="16"/>
      <c r="ZS665" s="16"/>
      <c r="ZT665" s="16"/>
      <c r="ZU665" s="16"/>
      <c r="ZV665" s="16"/>
      <c r="ZW665" s="16"/>
      <c r="ZX665" s="16"/>
      <c r="ZY665" s="16"/>
      <c r="ZZ665" s="16"/>
      <c r="AAA665" s="16"/>
      <c r="AAB665" s="16"/>
      <c r="AAC665" s="16"/>
      <c r="AAD665" s="16"/>
      <c r="AAE665" s="16"/>
      <c r="AAF665" s="16"/>
      <c r="AAG665" s="16"/>
      <c r="AAH665" s="16"/>
      <c r="AAI665" s="16"/>
      <c r="AAJ665" s="16"/>
      <c r="AAK665" s="16"/>
      <c r="AAL665" s="16"/>
      <c r="AAM665" s="16"/>
      <c r="AAN665" s="16"/>
      <c r="AAO665" s="16"/>
      <c r="AAP665" s="16"/>
      <c r="AAQ665" s="16"/>
      <c r="AAR665" s="16"/>
      <c r="AAS665" s="16"/>
      <c r="AAT665" s="16"/>
      <c r="AAU665" s="16"/>
      <c r="AAV665" s="16"/>
      <c r="AAW665" s="16"/>
      <c r="AAX665" s="16"/>
      <c r="AAY665" s="16"/>
      <c r="AAZ665" s="16"/>
      <c r="ABA665" s="16"/>
      <c r="ABB665" s="16"/>
      <c r="ABC665" s="16"/>
      <c r="ABD665" s="16"/>
      <c r="ABE665" s="16"/>
      <c r="ABF665" s="16"/>
      <c r="ABG665" s="16"/>
      <c r="ABH665" s="16"/>
      <c r="ABI665" s="16"/>
      <c r="ABJ665" s="16"/>
      <c r="ABK665" s="16"/>
      <c r="ABL665" s="16"/>
      <c r="ABM665" s="16"/>
      <c r="ABN665" s="16"/>
      <c r="ABO665" s="16"/>
      <c r="ABP665" s="16"/>
      <c r="ABQ665" s="16"/>
      <c r="ABR665" s="16"/>
      <c r="ABS665" s="16"/>
      <c r="ABT665" s="16"/>
      <c r="ABU665" s="16"/>
      <c r="ABV665" s="16"/>
      <c r="ABW665" s="16"/>
      <c r="ABX665" s="16"/>
      <c r="ABY665" s="16"/>
      <c r="ABZ665" s="16"/>
      <c r="ACA665" s="16"/>
      <c r="ACB665" s="16"/>
      <c r="ACC665" s="16"/>
      <c r="ACD665" s="16"/>
      <c r="ACE665" s="16"/>
      <c r="ACF665" s="16"/>
      <c r="ACG665" s="16"/>
      <c r="ACH665" s="16"/>
      <c r="ACI665" s="16"/>
      <c r="ACJ665" s="16"/>
      <c r="ACK665" s="16"/>
      <c r="ACL665" s="16"/>
      <c r="ACM665" s="16"/>
      <c r="ACN665" s="16"/>
      <c r="ACO665" s="16"/>
      <c r="ACP665" s="16"/>
      <c r="ACQ665" s="16"/>
      <c r="ACR665" s="16"/>
      <c r="ACS665" s="16"/>
      <c r="ACT665" s="16"/>
      <c r="ACU665" s="16"/>
      <c r="ACV665" s="16"/>
      <c r="ACW665" s="16"/>
      <c r="ACX665" s="16"/>
      <c r="ACY665" s="16"/>
      <c r="ACZ665" s="16"/>
      <c r="ADA665" s="16"/>
      <c r="ADB665" s="16"/>
      <c r="ADC665" s="16"/>
      <c r="ADD665" s="16"/>
      <c r="ADE665" s="16"/>
      <c r="ADF665" s="16"/>
      <c r="ADG665" s="16"/>
      <c r="ADH665" s="16"/>
      <c r="ADI665" s="16"/>
      <c r="ADJ665" s="16"/>
      <c r="ADK665" s="16"/>
      <c r="ADL665" s="16"/>
      <c r="ADM665" s="16"/>
      <c r="ADN665" s="16"/>
      <c r="ADO665" s="16"/>
      <c r="ADP665" s="16"/>
      <c r="ADQ665" s="16"/>
      <c r="ADR665" s="16"/>
      <c r="ADS665" s="16"/>
      <c r="ADT665" s="16"/>
      <c r="ADU665" s="16"/>
      <c r="ADV665" s="16"/>
      <c r="ADW665" s="16"/>
      <c r="ADX665" s="16"/>
      <c r="ADY665" s="16"/>
      <c r="ADZ665" s="16"/>
      <c r="AEA665" s="16"/>
      <c r="AEB665" s="16"/>
      <c r="AEC665" s="16"/>
      <c r="AED665" s="16"/>
      <c r="AEE665" s="16"/>
      <c r="AEF665" s="16"/>
      <c r="AEG665" s="16"/>
      <c r="AEH665" s="16"/>
      <c r="AEI665" s="16"/>
      <c r="AEJ665" s="16"/>
      <c r="AEK665" s="16"/>
      <c r="AEL665" s="16"/>
      <c r="AEM665" s="16"/>
      <c r="AEN665" s="16"/>
      <c r="AEO665" s="16"/>
      <c r="AEP665" s="16"/>
      <c r="AEQ665" s="16"/>
      <c r="AER665" s="16"/>
      <c r="AES665" s="16"/>
      <c r="AET665" s="16"/>
      <c r="AEU665" s="16"/>
      <c r="AEV665" s="16"/>
      <c r="AEW665" s="16"/>
      <c r="AEX665" s="16"/>
      <c r="AEY665" s="16"/>
      <c r="AEZ665" s="16"/>
      <c r="AFA665" s="16"/>
      <c r="AFB665" s="16"/>
      <c r="AFC665" s="16"/>
      <c r="AFD665" s="16"/>
      <c r="AFE665" s="16"/>
      <c r="AFF665" s="16"/>
      <c r="AFG665" s="16"/>
      <c r="AFH665" s="16"/>
      <c r="AFI665" s="16"/>
      <c r="AFJ665" s="16"/>
      <c r="AFK665" s="16"/>
      <c r="AFL665" s="16"/>
      <c r="AFM665" s="16"/>
      <c r="AFN665" s="16"/>
      <c r="AFO665" s="16"/>
      <c r="AFP665" s="16"/>
      <c r="AFQ665" s="16"/>
      <c r="AFR665" s="16"/>
      <c r="AFS665" s="16"/>
      <c r="AFT665" s="16"/>
      <c r="AFU665" s="16"/>
      <c r="AFV665" s="16"/>
      <c r="AFW665" s="16"/>
      <c r="AFX665" s="16"/>
      <c r="AFY665" s="16"/>
      <c r="AFZ665" s="16"/>
      <c r="AGA665" s="16"/>
      <c r="AGB665" s="16"/>
      <c r="AGC665" s="16"/>
      <c r="AGD665" s="16"/>
      <c r="AGE665" s="16"/>
      <c r="AGF665" s="16"/>
      <c r="AGG665" s="16"/>
      <c r="AGH665" s="16"/>
      <c r="AGI665" s="16"/>
      <c r="AGJ665" s="16"/>
      <c r="AGK665" s="16"/>
      <c r="AGL665" s="16"/>
      <c r="AGM665" s="16"/>
      <c r="AGN665" s="16"/>
      <c r="AGO665" s="16"/>
      <c r="AGP665" s="16"/>
      <c r="AGQ665" s="16"/>
      <c r="AGR665" s="16"/>
      <c r="AGS665" s="16"/>
      <c r="AGT665" s="16"/>
      <c r="AGU665" s="16"/>
      <c r="AGV665" s="16"/>
      <c r="AGW665" s="16"/>
      <c r="AGX665" s="16"/>
      <c r="AGY665" s="16"/>
      <c r="AGZ665" s="16"/>
      <c r="AHA665" s="16"/>
      <c r="AHB665" s="16"/>
      <c r="AHC665" s="16"/>
      <c r="AHD665" s="16"/>
      <c r="AHE665" s="16"/>
      <c r="AHF665" s="16"/>
      <c r="AHG665" s="16"/>
      <c r="AHH665" s="16"/>
      <c r="AHI665" s="16"/>
      <c r="AHJ665" s="16"/>
      <c r="AHK665" s="16"/>
      <c r="AHL665" s="16"/>
      <c r="AHM665" s="16"/>
      <c r="AHN665" s="16"/>
      <c r="AHO665" s="16"/>
      <c r="AHP665" s="16"/>
      <c r="AHQ665" s="16"/>
      <c r="AHR665" s="16"/>
      <c r="AHS665" s="16"/>
      <c r="AHT665" s="16"/>
      <c r="AHU665" s="16"/>
      <c r="AHV665" s="16"/>
      <c r="AHW665" s="16"/>
      <c r="AHX665" s="16"/>
      <c r="AHY665" s="16"/>
      <c r="AHZ665" s="16"/>
      <c r="AIA665" s="16"/>
      <c r="AIB665" s="16"/>
      <c r="AIC665" s="16"/>
      <c r="AID665" s="16"/>
      <c r="AIE665" s="16"/>
      <c r="AIF665" s="16"/>
      <c r="AIG665" s="16"/>
      <c r="AIH665" s="16"/>
      <c r="AII665" s="16"/>
      <c r="AIJ665" s="16"/>
      <c r="AIK665" s="16"/>
      <c r="AIL665" s="16"/>
      <c r="AIM665" s="16"/>
      <c r="AIN665" s="16"/>
      <c r="AIO665" s="16"/>
      <c r="AIP665" s="16"/>
      <c r="AIQ665" s="16"/>
      <c r="AIR665" s="16"/>
      <c r="AIS665" s="16"/>
      <c r="AIT665" s="16"/>
      <c r="AIU665" s="16"/>
      <c r="AIV665" s="16"/>
      <c r="AIW665" s="16"/>
      <c r="AIX665" s="16"/>
      <c r="AIY665" s="16"/>
      <c r="AIZ665" s="16"/>
      <c r="AJA665" s="16"/>
      <c r="AJB665" s="16"/>
      <c r="AJC665" s="16"/>
      <c r="AJD665" s="16"/>
      <c r="AJE665" s="16"/>
      <c r="AJF665" s="16"/>
      <c r="AJG665" s="16"/>
      <c r="AJH665" s="16"/>
      <c r="AJI665" s="16"/>
      <c r="AJJ665" s="16"/>
      <c r="AJK665" s="16"/>
      <c r="AJL665" s="16"/>
      <c r="AJM665" s="16"/>
      <c r="AJN665" s="16"/>
      <c r="AJO665" s="16"/>
      <c r="AJP665" s="16"/>
      <c r="AJQ665" s="16"/>
      <c r="AJR665" s="16"/>
      <c r="AJS665" s="16"/>
      <c r="AJT665" s="16"/>
      <c r="AJU665" s="16"/>
      <c r="AJV665" s="16"/>
      <c r="AJW665" s="16"/>
      <c r="AJX665" s="16"/>
      <c r="AJY665" s="16"/>
      <c r="AJZ665" s="16"/>
      <c r="AKA665" s="16"/>
      <c r="AKB665" s="16"/>
      <c r="AKC665" s="16"/>
      <c r="AKD665" s="16"/>
      <c r="AKE665" s="16"/>
      <c r="AKF665" s="16"/>
      <c r="AKG665" s="16"/>
      <c r="AKH665" s="16"/>
      <c r="AKI665" s="16"/>
      <c r="AKJ665" s="16"/>
      <c r="AKK665" s="16"/>
      <c r="AKL665" s="16"/>
      <c r="AKM665" s="16"/>
      <c r="AKN665" s="16"/>
      <c r="AKO665" s="16"/>
      <c r="AKP665" s="16"/>
      <c r="AKQ665" s="16"/>
      <c r="AKR665" s="16"/>
      <c r="AKS665" s="16"/>
      <c r="AKT665" s="16"/>
      <c r="AKU665" s="16"/>
      <c r="AKV665" s="16"/>
      <c r="AKW665" s="16"/>
      <c r="AKX665" s="16"/>
      <c r="AKY665" s="16"/>
      <c r="AKZ665" s="16"/>
      <c r="ALA665" s="16"/>
      <c r="ALB665" s="16"/>
      <c r="ALC665" s="16"/>
      <c r="ALD665" s="16"/>
      <c r="ALE665" s="16"/>
      <c r="ALF665" s="16"/>
      <c r="ALG665" s="16"/>
      <c r="ALH665" s="16"/>
      <c r="ALI665" s="16"/>
      <c r="ALJ665" s="16"/>
      <c r="ALK665" s="16"/>
      <c r="ALL665" s="16"/>
      <c r="ALM665" s="16"/>
      <c r="ALN665" s="16"/>
      <c r="ALO665" s="16"/>
      <c r="ALP665" s="16"/>
      <c r="ALQ665" s="16"/>
      <c r="ALR665" s="16"/>
      <c r="ALS665" s="16"/>
      <c r="ALT665" s="16"/>
      <c r="ALU665" s="16"/>
      <c r="ALV665" s="16"/>
      <c r="ALW665" s="16"/>
    </row>
    <row r="666" spans="1:1011" x14ac:dyDescent="0.35">
      <c r="A666" s="2">
        <v>44101</v>
      </c>
      <c r="B666" s="16">
        <v>-2.0635086618564499E-2</v>
      </c>
      <c r="C666" s="16">
        <v>4.8105168251750818E-3</v>
      </c>
      <c r="D666" s="16">
        <v>1.671648024130334E-3</v>
      </c>
      <c r="E666" s="16">
        <v>1.09310340981339E-3</v>
      </c>
      <c r="F666" s="16">
        <v>-4.8832360720380327E-3</v>
      </c>
      <c r="G666" s="16">
        <v>-3.6587291838490188E-3</v>
      </c>
      <c r="H666" s="16">
        <v>-4.2654110532821532E-3</v>
      </c>
      <c r="I666" s="16">
        <v>-4.4930516138733667E-3</v>
      </c>
      <c r="J666" s="16">
        <f>HLOOKUP($J$2,'Weekly Returns (strats)'!$D$1:$F$751,'Weekly Returns (strats)'!$A665,FALSE)</f>
        <v>-3.1699885194337312E-3</v>
      </c>
      <c r="K666" s="16">
        <f>SUMPRODUCT(B666:J666,'Weekly Analysis'!$C$47:$K$47)</f>
        <v>-2.12268699745373E-2</v>
      </c>
      <c r="L666" s="16">
        <f t="array" ref="L666">SUMPRODUCT(C666:J666,'Weekly Analysis'!$D$48:$K$48)</f>
        <v>-1.0990262325209189E-3</v>
      </c>
      <c r="M666" s="16"/>
      <c r="N666" s="16">
        <f t="shared" si="138"/>
        <v>2.4212333718960903</v>
      </c>
      <c r="O666" s="11">
        <f>(N665-MAX(N$3:$N665))/MAX(N$3:$N665)</f>
        <v>-3.6003584715419076E-2</v>
      </c>
      <c r="P666" s="11">
        <f t="shared" si="140"/>
        <v>-5.6466211278584866E-2</v>
      </c>
      <c r="Q666" s="11">
        <f t="shared" si="142"/>
        <v>7.6333615458910486E-2</v>
      </c>
      <c r="R666" s="16"/>
      <c r="S666" s="16">
        <f t="shared" si="139"/>
        <v>1.5508126341634449</v>
      </c>
      <c r="T666" s="11">
        <f>(S665-MAX($S$3:$S665))/MAX(S$3:$S665)</f>
        <v>-1.4004710390666683E-2</v>
      </c>
      <c r="U666" s="38">
        <f t="shared" si="141"/>
        <v>-8.0176549951291864E-3</v>
      </c>
      <c r="V666" s="11">
        <f t="shared" si="144"/>
        <v>0.24328131620855764</v>
      </c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28"/>
      <c r="AK666" s="16"/>
      <c r="AL666" s="28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  <c r="IY666" s="16"/>
      <c r="IZ666" s="16"/>
      <c r="JA666" s="16"/>
      <c r="JB666" s="16"/>
      <c r="JC666" s="16"/>
      <c r="JD666" s="16"/>
      <c r="JE666" s="16"/>
      <c r="JF666" s="16"/>
      <c r="JG666" s="16"/>
      <c r="JH666" s="16"/>
      <c r="JI666" s="16"/>
      <c r="JJ666" s="16"/>
      <c r="JK666" s="16"/>
      <c r="JL666" s="16"/>
      <c r="JM666" s="16"/>
      <c r="JN666" s="16"/>
      <c r="JO666" s="16"/>
      <c r="JP666" s="16"/>
      <c r="JQ666" s="16"/>
      <c r="JR666" s="16"/>
      <c r="JS666" s="16"/>
      <c r="JT666" s="16"/>
      <c r="JU666" s="16"/>
      <c r="JV666" s="16"/>
      <c r="JW666" s="16"/>
      <c r="JX666" s="16"/>
      <c r="JY666" s="16"/>
      <c r="JZ666" s="16"/>
      <c r="KA666" s="16"/>
      <c r="KB666" s="16"/>
      <c r="KC666" s="16"/>
      <c r="KD666" s="16"/>
      <c r="KE666" s="16"/>
      <c r="KF666" s="16"/>
      <c r="KG666" s="16"/>
      <c r="KH666" s="16"/>
      <c r="KI666" s="16"/>
      <c r="KJ666" s="16"/>
      <c r="KK666" s="16"/>
      <c r="KL666" s="16"/>
      <c r="KM666" s="16"/>
      <c r="KN666" s="16"/>
      <c r="KO666" s="16"/>
      <c r="KP666" s="16"/>
      <c r="KQ666" s="16"/>
      <c r="KR666" s="16"/>
      <c r="KS666" s="16"/>
      <c r="KT666" s="16"/>
      <c r="KU666" s="16"/>
      <c r="KV666" s="16"/>
      <c r="KW666" s="16"/>
      <c r="KX666" s="16"/>
      <c r="KY666" s="16"/>
      <c r="KZ666" s="16"/>
      <c r="LA666" s="16"/>
      <c r="LB666" s="16"/>
      <c r="LC666" s="16"/>
      <c r="LD666" s="16"/>
      <c r="LE666" s="16"/>
      <c r="LF666" s="16"/>
      <c r="LG666" s="16"/>
      <c r="LH666" s="16"/>
      <c r="LI666" s="16"/>
      <c r="LJ666" s="16"/>
      <c r="LK666" s="16"/>
      <c r="LL666" s="16"/>
      <c r="LM666" s="16"/>
      <c r="LN666" s="16"/>
      <c r="LO666" s="16"/>
      <c r="LP666" s="16"/>
      <c r="LQ666" s="16"/>
      <c r="LR666" s="16"/>
      <c r="LS666" s="16"/>
      <c r="LT666" s="16"/>
      <c r="LU666" s="16"/>
      <c r="LV666" s="16"/>
      <c r="LW666" s="16"/>
      <c r="LX666" s="16"/>
      <c r="LY666" s="16"/>
      <c r="LZ666" s="16"/>
      <c r="MA666" s="16"/>
      <c r="MB666" s="16"/>
      <c r="MC666" s="16"/>
      <c r="MD666" s="16"/>
      <c r="ME666" s="16"/>
      <c r="MF666" s="16"/>
      <c r="MG666" s="16"/>
      <c r="MH666" s="16"/>
      <c r="MI666" s="16"/>
      <c r="MJ666" s="16"/>
      <c r="MK666" s="16"/>
      <c r="ML666" s="16"/>
      <c r="MM666" s="16"/>
      <c r="MN666" s="16"/>
      <c r="MO666" s="16"/>
      <c r="MP666" s="16"/>
      <c r="MQ666" s="16"/>
      <c r="MR666" s="16"/>
      <c r="MS666" s="16"/>
      <c r="MT666" s="16"/>
      <c r="MU666" s="16"/>
      <c r="MV666" s="16"/>
      <c r="MW666" s="16"/>
      <c r="MX666" s="16"/>
      <c r="MY666" s="16"/>
      <c r="MZ666" s="16"/>
      <c r="NA666" s="16"/>
      <c r="NB666" s="16"/>
      <c r="NC666" s="16"/>
      <c r="ND666" s="16"/>
      <c r="NE666" s="16"/>
      <c r="NF666" s="16"/>
      <c r="NG666" s="16"/>
      <c r="NH666" s="16"/>
      <c r="NI666" s="16"/>
      <c r="NJ666" s="16"/>
      <c r="NK666" s="16"/>
      <c r="NL666" s="16"/>
      <c r="NM666" s="16"/>
      <c r="NN666" s="16"/>
      <c r="NO666" s="16"/>
      <c r="NP666" s="16"/>
      <c r="NQ666" s="16"/>
      <c r="NR666" s="16"/>
      <c r="NS666" s="16"/>
      <c r="NT666" s="16"/>
      <c r="NU666" s="16"/>
      <c r="NV666" s="16"/>
      <c r="NW666" s="16"/>
      <c r="NX666" s="16"/>
      <c r="NY666" s="16"/>
      <c r="NZ666" s="16"/>
      <c r="OA666" s="16"/>
      <c r="OB666" s="16"/>
      <c r="OC666" s="16"/>
      <c r="OD666" s="16"/>
      <c r="OE666" s="16"/>
      <c r="OF666" s="16"/>
      <c r="OG666" s="16"/>
      <c r="OH666" s="16"/>
      <c r="OI666" s="16"/>
      <c r="OJ666" s="16"/>
      <c r="OK666" s="16"/>
      <c r="OL666" s="16"/>
      <c r="OM666" s="16"/>
      <c r="ON666" s="16"/>
      <c r="OO666" s="16"/>
      <c r="OP666" s="16"/>
      <c r="OQ666" s="16"/>
      <c r="OR666" s="16"/>
      <c r="OS666" s="16"/>
      <c r="OT666" s="16"/>
      <c r="OU666" s="16"/>
      <c r="OV666" s="16"/>
      <c r="OW666" s="16"/>
      <c r="OX666" s="16"/>
      <c r="OY666" s="16"/>
      <c r="OZ666" s="16"/>
      <c r="PA666" s="16"/>
      <c r="PB666" s="16"/>
      <c r="PC666" s="16"/>
      <c r="PD666" s="16"/>
      <c r="PE666" s="16"/>
      <c r="PF666" s="16"/>
      <c r="PG666" s="16"/>
      <c r="PH666" s="16"/>
      <c r="PI666" s="16"/>
      <c r="PJ666" s="16"/>
      <c r="PK666" s="16"/>
      <c r="PL666" s="16"/>
      <c r="PM666" s="16"/>
      <c r="PN666" s="16"/>
      <c r="PO666" s="16"/>
      <c r="PP666" s="16"/>
      <c r="PQ666" s="16"/>
      <c r="PR666" s="16"/>
      <c r="PS666" s="16"/>
      <c r="PT666" s="16"/>
      <c r="PU666" s="16"/>
      <c r="PV666" s="16"/>
      <c r="PW666" s="16"/>
      <c r="PX666" s="16"/>
      <c r="PY666" s="16"/>
      <c r="PZ666" s="16"/>
      <c r="QA666" s="16"/>
      <c r="QB666" s="16"/>
      <c r="QC666" s="16"/>
      <c r="QD666" s="16"/>
      <c r="QE666" s="16"/>
      <c r="QF666" s="16"/>
      <c r="QG666" s="16"/>
      <c r="QH666" s="16"/>
      <c r="QI666" s="16"/>
      <c r="QJ666" s="16"/>
      <c r="QK666" s="16"/>
      <c r="QL666" s="16"/>
      <c r="QM666" s="16"/>
      <c r="QN666" s="16"/>
      <c r="QO666" s="16"/>
      <c r="QP666" s="16"/>
      <c r="QQ666" s="16"/>
      <c r="QR666" s="16"/>
      <c r="QS666" s="16"/>
      <c r="QT666" s="16"/>
      <c r="QU666" s="16"/>
      <c r="QV666" s="16"/>
      <c r="QW666" s="16"/>
      <c r="QX666" s="16"/>
      <c r="QY666" s="16"/>
      <c r="QZ666" s="16"/>
      <c r="RA666" s="16"/>
      <c r="RB666" s="16"/>
      <c r="RC666" s="16"/>
      <c r="RD666" s="16"/>
      <c r="RE666" s="16"/>
      <c r="RF666" s="16"/>
      <c r="RG666" s="16"/>
      <c r="RH666" s="16"/>
      <c r="RI666" s="16"/>
      <c r="RJ666" s="16"/>
      <c r="RK666" s="16"/>
      <c r="RL666" s="16"/>
      <c r="RM666" s="16"/>
      <c r="RN666" s="16"/>
      <c r="RO666" s="16"/>
      <c r="RP666" s="16"/>
      <c r="RQ666" s="16"/>
      <c r="RR666" s="16"/>
      <c r="RS666" s="16"/>
      <c r="RT666" s="16"/>
      <c r="RU666" s="16"/>
      <c r="RV666" s="16"/>
      <c r="RW666" s="16"/>
      <c r="RX666" s="16"/>
      <c r="RY666" s="16"/>
      <c r="RZ666" s="16"/>
      <c r="SA666" s="16"/>
      <c r="SB666" s="16"/>
      <c r="SC666" s="16"/>
      <c r="SD666" s="16"/>
      <c r="SE666" s="16"/>
      <c r="SF666" s="16"/>
      <c r="SG666" s="16"/>
      <c r="SH666" s="16"/>
      <c r="SI666" s="16"/>
      <c r="SJ666" s="16"/>
      <c r="SK666" s="16"/>
      <c r="SL666" s="16"/>
      <c r="SM666" s="16"/>
      <c r="SN666" s="16"/>
      <c r="SO666" s="16"/>
      <c r="SP666" s="16"/>
      <c r="SQ666" s="16"/>
      <c r="SR666" s="16"/>
      <c r="SS666" s="16"/>
      <c r="ST666" s="16"/>
      <c r="SU666" s="16"/>
      <c r="SV666" s="16"/>
      <c r="SW666" s="16"/>
      <c r="SX666" s="16"/>
      <c r="SY666" s="16"/>
      <c r="SZ666" s="16"/>
      <c r="TA666" s="16"/>
      <c r="TB666" s="16"/>
      <c r="TC666" s="16"/>
      <c r="TD666" s="16"/>
      <c r="TE666" s="16"/>
      <c r="TF666" s="16"/>
      <c r="TG666" s="16"/>
      <c r="TH666" s="16"/>
      <c r="TI666" s="16"/>
      <c r="TJ666" s="16"/>
      <c r="TK666" s="16"/>
      <c r="TL666" s="16"/>
      <c r="TM666" s="16"/>
      <c r="TN666" s="16"/>
      <c r="TO666" s="16"/>
      <c r="TP666" s="16"/>
      <c r="TQ666" s="16"/>
      <c r="TR666" s="16"/>
      <c r="TS666" s="16"/>
      <c r="TT666" s="16"/>
      <c r="TU666" s="16"/>
      <c r="TV666" s="16"/>
      <c r="TW666" s="16"/>
      <c r="TX666" s="16"/>
      <c r="TY666" s="16"/>
      <c r="TZ666" s="16"/>
      <c r="UA666" s="16"/>
      <c r="UB666" s="16"/>
      <c r="UC666" s="16"/>
      <c r="UD666" s="16"/>
      <c r="UE666" s="16"/>
      <c r="UF666" s="16"/>
      <c r="UG666" s="16"/>
      <c r="UH666" s="16"/>
      <c r="UI666" s="16"/>
      <c r="UJ666" s="16"/>
      <c r="UK666" s="16"/>
      <c r="UL666" s="16"/>
      <c r="UM666" s="16"/>
      <c r="UN666" s="16"/>
      <c r="UO666" s="16"/>
      <c r="UP666" s="16"/>
      <c r="UQ666" s="16"/>
      <c r="UR666" s="16"/>
      <c r="US666" s="16"/>
      <c r="UT666" s="16"/>
      <c r="UU666" s="16"/>
      <c r="UV666" s="16"/>
      <c r="UW666" s="16"/>
      <c r="UX666" s="16"/>
      <c r="UY666" s="16"/>
      <c r="UZ666" s="16"/>
      <c r="VA666" s="16"/>
      <c r="VB666" s="16"/>
      <c r="VC666" s="16"/>
      <c r="VD666" s="16"/>
      <c r="VE666" s="16"/>
      <c r="VF666" s="16"/>
      <c r="VG666" s="16"/>
      <c r="VH666" s="16"/>
      <c r="VI666" s="16"/>
      <c r="VJ666" s="16"/>
      <c r="VK666" s="16"/>
      <c r="VL666" s="16"/>
      <c r="VM666" s="16"/>
      <c r="VN666" s="16"/>
      <c r="VO666" s="16"/>
      <c r="VP666" s="16"/>
      <c r="VQ666" s="16"/>
      <c r="VR666" s="16"/>
      <c r="VS666" s="16"/>
      <c r="VT666" s="16"/>
      <c r="VU666" s="16"/>
      <c r="VV666" s="16"/>
      <c r="VW666" s="16"/>
      <c r="VX666" s="16"/>
      <c r="VY666" s="16"/>
      <c r="VZ666" s="16"/>
      <c r="WA666" s="16"/>
      <c r="WB666" s="16"/>
      <c r="WC666" s="16"/>
      <c r="WD666" s="16"/>
      <c r="WE666" s="16"/>
      <c r="WF666" s="16"/>
      <c r="WG666" s="16"/>
      <c r="WH666" s="16"/>
      <c r="WI666" s="16"/>
      <c r="WJ666" s="16"/>
      <c r="WK666" s="16"/>
      <c r="WL666" s="16"/>
      <c r="WM666" s="16"/>
      <c r="WN666" s="16"/>
      <c r="WO666" s="16"/>
      <c r="WP666" s="16"/>
      <c r="WQ666" s="16"/>
      <c r="WR666" s="16"/>
      <c r="WS666" s="16"/>
      <c r="WT666" s="16"/>
      <c r="WU666" s="16"/>
      <c r="WV666" s="16"/>
      <c r="WW666" s="16"/>
      <c r="WX666" s="16"/>
      <c r="WY666" s="16"/>
      <c r="WZ666" s="16"/>
      <c r="XA666" s="16"/>
      <c r="XB666" s="16"/>
      <c r="XC666" s="16"/>
      <c r="XD666" s="16"/>
      <c r="XE666" s="16"/>
      <c r="XF666" s="16"/>
      <c r="XG666" s="16"/>
      <c r="XH666" s="16"/>
      <c r="XI666" s="16"/>
      <c r="XJ666" s="16"/>
      <c r="XK666" s="16"/>
      <c r="XL666" s="16"/>
      <c r="XM666" s="16"/>
      <c r="XN666" s="16"/>
      <c r="XO666" s="16"/>
      <c r="XP666" s="16"/>
      <c r="XQ666" s="16"/>
      <c r="XR666" s="16"/>
      <c r="XS666" s="16"/>
      <c r="XT666" s="16"/>
      <c r="XU666" s="16"/>
      <c r="XV666" s="16"/>
      <c r="XW666" s="16"/>
      <c r="XX666" s="16"/>
      <c r="XY666" s="16"/>
      <c r="XZ666" s="16"/>
      <c r="YA666" s="16"/>
      <c r="YB666" s="16"/>
      <c r="YC666" s="16"/>
      <c r="YD666" s="16"/>
      <c r="YE666" s="16"/>
      <c r="YF666" s="16"/>
      <c r="YG666" s="16"/>
      <c r="YH666" s="16"/>
      <c r="YI666" s="16"/>
      <c r="YJ666" s="16"/>
      <c r="YK666" s="16"/>
      <c r="YL666" s="16"/>
      <c r="YM666" s="16"/>
      <c r="YN666" s="16"/>
      <c r="YO666" s="16"/>
      <c r="YP666" s="16"/>
      <c r="YQ666" s="16"/>
      <c r="YR666" s="16"/>
      <c r="YS666" s="16"/>
      <c r="YT666" s="16"/>
      <c r="YU666" s="16"/>
      <c r="YV666" s="16"/>
      <c r="YW666" s="16"/>
      <c r="YX666" s="16"/>
      <c r="YY666" s="16"/>
      <c r="YZ666" s="16"/>
      <c r="ZA666" s="16"/>
      <c r="ZB666" s="16"/>
      <c r="ZC666" s="16"/>
      <c r="ZD666" s="16"/>
      <c r="ZE666" s="16"/>
      <c r="ZF666" s="16"/>
      <c r="ZG666" s="16"/>
      <c r="ZH666" s="16"/>
      <c r="ZI666" s="16"/>
      <c r="ZJ666" s="16"/>
      <c r="ZK666" s="16"/>
      <c r="ZL666" s="16"/>
      <c r="ZM666" s="16"/>
      <c r="ZN666" s="16"/>
      <c r="ZO666" s="16"/>
      <c r="ZP666" s="16"/>
      <c r="ZQ666" s="16"/>
      <c r="ZR666" s="16"/>
      <c r="ZS666" s="16"/>
      <c r="ZT666" s="16"/>
      <c r="ZU666" s="16"/>
      <c r="ZV666" s="16"/>
      <c r="ZW666" s="16"/>
      <c r="ZX666" s="16"/>
      <c r="ZY666" s="16"/>
      <c r="ZZ666" s="16"/>
      <c r="AAA666" s="16"/>
      <c r="AAB666" s="16"/>
      <c r="AAC666" s="16"/>
      <c r="AAD666" s="16"/>
      <c r="AAE666" s="16"/>
      <c r="AAF666" s="16"/>
      <c r="AAG666" s="16"/>
      <c r="AAH666" s="16"/>
      <c r="AAI666" s="16"/>
      <c r="AAJ666" s="16"/>
      <c r="AAK666" s="16"/>
      <c r="AAL666" s="16"/>
      <c r="AAM666" s="16"/>
      <c r="AAN666" s="16"/>
      <c r="AAO666" s="16"/>
      <c r="AAP666" s="16"/>
      <c r="AAQ666" s="16"/>
      <c r="AAR666" s="16"/>
      <c r="AAS666" s="16"/>
      <c r="AAT666" s="16"/>
      <c r="AAU666" s="16"/>
      <c r="AAV666" s="16"/>
      <c r="AAW666" s="16"/>
      <c r="AAX666" s="16"/>
      <c r="AAY666" s="16"/>
      <c r="AAZ666" s="16"/>
      <c r="ABA666" s="16"/>
      <c r="ABB666" s="16"/>
      <c r="ABC666" s="16"/>
      <c r="ABD666" s="16"/>
      <c r="ABE666" s="16"/>
      <c r="ABF666" s="16"/>
      <c r="ABG666" s="16"/>
      <c r="ABH666" s="16"/>
      <c r="ABI666" s="16"/>
      <c r="ABJ666" s="16"/>
      <c r="ABK666" s="16"/>
      <c r="ABL666" s="16"/>
      <c r="ABM666" s="16"/>
      <c r="ABN666" s="16"/>
      <c r="ABO666" s="16"/>
      <c r="ABP666" s="16"/>
      <c r="ABQ666" s="16"/>
      <c r="ABR666" s="16"/>
      <c r="ABS666" s="16"/>
      <c r="ABT666" s="16"/>
      <c r="ABU666" s="16"/>
      <c r="ABV666" s="16"/>
      <c r="ABW666" s="16"/>
      <c r="ABX666" s="16"/>
      <c r="ABY666" s="16"/>
      <c r="ABZ666" s="16"/>
      <c r="ACA666" s="16"/>
      <c r="ACB666" s="16"/>
      <c r="ACC666" s="16"/>
      <c r="ACD666" s="16"/>
      <c r="ACE666" s="16"/>
      <c r="ACF666" s="16"/>
      <c r="ACG666" s="16"/>
      <c r="ACH666" s="16"/>
      <c r="ACI666" s="16"/>
      <c r="ACJ666" s="16"/>
      <c r="ACK666" s="16"/>
      <c r="ACL666" s="16"/>
      <c r="ACM666" s="16"/>
      <c r="ACN666" s="16"/>
      <c r="ACO666" s="16"/>
      <c r="ACP666" s="16"/>
      <c r="ACQ666" s="16"/>
      <c r="ACR666" s="16"/>
      <c r="ACS666" s="16"/>
      <c r="ACT666" s="16"/>
      <c r="ACU666" s="16"/>
      <c r="ACV666" s="16"/>
      <c r="ACW666" s="16"/>
      <c r="ACX666" s="16"/>
      <c r="ACY666" s="16"/>
      <c r="ACZ666" s="16"/>
      <c r="ADA666" s="16"/>
      <c r="ADB666" s="16"/>
      <c r="ADC666" s="16"/>
      <c r="ADD666" s="16"/>
      <c r="ADE666" s="16"/>
      <c r="ADF666" s="16"/>
      <c r="ADG666" s="16"/>
      <c r="ADH666" s="16"/>
      <c r="ADI666" s="16"/>
      <c r="ADJ666" s="16"/>
      <c r="ADK666" s="16"/>
      <c r="ADL666" s="16"/>
      <c r="ADM666" s="16"/>
      <c r="ADN666" s="16"/>
      <c r="ADO666" s="16"/>
      <c r="ADP666" s="16"/>
      <c r="ADQ666" s="16"/>
      <c r="ADR666" s="16"/>
      <c r="ADS666" s="16"/>
      <c r="ADT666" s="16"/>
      <c r="ADU666" s="16"/>
      <c r="ADV666" s="16"/>
      <c r="ADW666" s="16"/>
      <c r="ADX666" s="16"/>
      <c r="ADY666" s="16"/>
      <c r="ADZ666" s="16"/>
      <c r="AEA666" s="16"/>
      <c r="AEB666" s="16"/>
      <c r="AEC666" s="16"/>
      <c r="AED666" s="16"/>
      <c r="AEE666" s="16"/>
      <c r="AEF666" s="16"/>
      <c r="AEG666" s="16"/>
      <c r="AEH666" s="16"/>
      <c r="AEI666" s="16"/>
      <c r="AEJ666" s="16"/>
      <c r="AEK666" s="16"/>
      <c r="AEL666" s="16"/>
      <c r="AEM666" s="16"/>
      <c r="AEN666" s="16"/>
      <c r="AEO666" s="16"/>
      <c r="AEP666" s="16"/>
      <c r="AEQ666" s="16"/>
      <c r="AER666" s="16"/>
      <c r="AES666" s="16"/>
      <c r="AET666" s="16"/>
      <c r="AEU666" s="16"/>
      <c r="AEV666" s="16"/>
      <c r="AEW666" s="16"/>
      <c r="AEX666" s="16"/>
      <c r="AEY666" s="16"/>
      <c r="AEZ666" s="16"/>
      <c r="AFA666" s="16"/>
      <c r="AFB666" s="16"/>
      <c r="AFC666" s="16"/>
      <c r="AFD666" s="16"/>
      <c r="AFE666" s="16"/>
      <c r="AFF666" s="16"/>
      <c r="AFG666" s="16"/>
      <c r="AFH666" s="16"/>
      <c r="AFI666" s="16"/>
      <c r="AFJ666" s="16"/>
      <c r="AFK666" s="16"/>
      <c r="AFL666" s="16"/>
      <c r="AFM666" s="16"/>
      <c r="AFN666" s="16"/>
      <c r="AFO666" s="16"/>
      <c r="AFP666" s="16"/>
      <c r="AFQ666" s="16"/>
      <c r="AFR666" s="16"/>
      <c r="AFS666" s="16"/>
      <c r="AFT666" s="16"/>
      <c r="AFU666" s="16"/>
      <c r="AFV666" s="16"/>
      <c r="AFW666" s="16"/>
      <c r="AFX666" s="16"/>
      <c r="AFY666" s="16"/>
      <c r="AFZ666" s="16"/>
      <c r="AGA666" s="16"/>
      <c r="AGB666" s="16"/>
      <c r="AGC666" s="16"/>
      <c r="AGD666" s="16"/>
      <c r="AGE666" s="16"/>
      <c r="AGF666" s="16"/>
      <c r="AGG666" s="16"/>
      <c r="AGH666" s="16"/>
      <c r="AGI666" s="16"/>
      <c r="AGJ666" s="16"/>
      <c r="AGK666" s="16"/>
      <c r="AGL666" s="16"/>
      <c r="AGM666" s="16"/>
      <c r="AGN666" s="16"/>
      <c r="AGO666" s="16"/>
      <c r="AGP666" s="16"/>
      <c r="AGQ666" s="16"/>
      <c r="AGR666" s="16"/>
      <c r="AGS666" s="16"/>
      <c r="AGT666" s="16"/>
      <c r="AGU666" s="16"/>
      <c r="AGV666" s="16"/>
      <c r="AGW666" s="16"/>
      <c r="AGX666" s="16"/>
      <c r="AGY666" s="16"/>
      <c r="AGZ666" s="16"/>
      <c r="AHA666" s="16"/>
      <c r="AHB666" s="16"/>
      <c r="AHC666" s="16"/>
      <c r="AHD666" s="16"/>
      <c r="AHE666" s="16"/>
      <c r="AHF666" s="16"/>
      <c r="AHG666" s="16"/>
      <c r="AHH666" s="16"/>
      <c r="AHI666" s="16"/>
      <c r="AHJ666" s="16"/>
      <c r="AHK666" s="16"/>
      <c r="AHL666" s="16"/>
      <c r="AHM666" s="16"/>
      <c r="AHN666" s="16"/>
      <c r="AHO666" s="16"/>
      <c r="AHP666" s="16"/>
      <c r="AHQ666" s="16"/>
      <c r="AHR666" s="16"/>
      <c r="AHS666" s="16"/>
      <c r="AHT666" s="16"/>
      <c r="AHU666" s="16"/>
      <c r="AHV666" s="16"/>
      <c r="AHW666" s="16"/>
      <c r="AHX666" s="16"/>
      <c r="AHY666" s="16"/>
      <c r="AHZ666" s="16"/>
      <c r="AIA666" s="16"/>
      <c r="AIB666" s="16"/>
      <c r="AIC666" s="16"/>
      <c r="AID666" s="16"/>
      <c r="AIE666" s="16"/>
      <c r="AIF666" s="16"/>
      <c r="AIG666" s="16"/>
      <c r="AIH666" s="16"/>
      <c r="AII666" s="16"/>
      <c r="AIJ666" s="16"/>
      <c r="AIK666" s="16"/>
      <c r="AIL666" s="16"/>
      <c r="AIM666" s="16"/>
      <c r="AIN666" s="16"/>
      <c r="AIO666" s="16"/>
      <c r="AIP666" s="16"/>
      <c r="AIQ666" s="16"/>
      <c r="AIR666" s="16"/>
      <c r="AIS666" s="16"/>
      <c r="AIT666" s="16"/>
      <c r="AIU666" s="16"/>
      <c r="AIV666" s="16"/>
      <c r="AIW666" s="16"/>
      <c r="AIX666" s="16"/>
      <c r="AIY666" s="16"/>
      <c r="AIZ666" s="16"/>
      <c r="AJA666" s="16"/>
      <c r="AJB666" s="16"/>
      <c r="AJC666" s="16"/>
      <c r="AJD666" s="16"/>
      <c r="AJE666" s="16"/>
      <c r="AJF666" s="16"/>
      <c r="AJG666" s="16"/>
      <c r="AJH666" s="16"/>
      <c r="AJI666" s="16"/>
      <c r="AJJ666" s="16"/>
      <c r="AJK666" s="16"/>
      <c r="AJL666" s="16"/>
      <c r="AJM666" s="16"/>
      <c r="AJN666" s="16"/>
      <c r="AJO666" s="16"/>
      <c r="AJP666" s="16"/>
      <c r="AJQ666" s="16"/>
      <c r="AJR666" s="16"/>
      <c r="AJS666" s="16"/>
      <c r="AJT666" s="16"/>
      <c r="AJU666" s="16"/>
      <c r="AJV666" s="16"/>
      <c r="AJW666" s="16"/>
      <c r="AJX666" s="16"/>
      <c r="AJY666" s="16"/>
      <c r="AJZ666" s="16"/>
      <c r="AKA666" s="16"/>
      <c r="AKB666" s="16"/>
      <c r="AKC666" s="16"/>
      <c r="AKD666" s="16"/>
      <c r="AKE666" s="16"/>
      <c r="AKF666" s="16"/>
      <c r="AKG666" s="16"/>
      <c r="AKH666" s="16"/>
      <c r="AKI666" s="16"/>
      <c r="AKJ666" s="16"/>
      <c r="AKK666" s="16"/>
      <c r="AKL666" s="16"/>
      <c r="AKM666" s="16"/>
      <c r="AKN666" s="16"/>
      <c r="AKO666" s="16"/>
      <c r="AKP666" s="16"/>
      <c r="AKQ666" s="16"/>
      <c r="AKR666" s="16"/>
      <c r="AKS666" s="16"/>
      <c r="AKT666" s="16"/>
      <c r="AKU666" s="16"/>
      <c r="AKV666" s="16"/>
      <c r="AKW666" s="16"/>
      <c r="AKX666" s="16"/>
      <c r="AKY666" s="16"/>
      <c r="AKZ666" s="16"/>
      <c r="ALA666" s="16"/>
      <c r="ALB666" s="16"/>
      <c r="ALC666" s="16"/>
      <c r="ALD666" s="16"/>
      <c r="ALE666" s="16"/>
      <c r="ALF666" s="16"/>
      <c r="ALG666" s="16"/>
      <c r="ALH666" s="16"/>
      <c r="ALI666" s="16"/>
      <c r="ALJ666" s="16"/>
      <c r="ALK666" s="16"/>
      <c r="ALL666" s="16"/>
      <c r="ALM666" s="16"/>
      <c r="ALN666" s="16"/>
      <c r="ALO666" s="16"/>
      <c r="ALP666" s="16"/>
      <c r="ALQ666" s="16"/>
      <c r="ALR666" s="16"/>
      <c r="ALS666" s="16"/>
      <c r="ALT666" s="16"/>
      <c r="ALU666" s="16"/>
      <c r="ALV666" s="16"/>
      <c r="ALW666" s="16"/>
    </row>
    <row r="667" spans="1:1011" x14ac:dyDescent="0.35">
      <c r="A667" s="2">
        <v>44108</v>
      </c>
      <c r="B667" s="16">
        <v>1.6834537495105991E-2</v>
      </c>
      <c r="C667" s="16">
        <v>-1.031265454509267E-3</v>
      </c>
      <c r="D667" s="16">
        <v>-9.5104618169361554E-4</v>
      </c>
      <c r="E667" s="16">
        <v>-4.3230716092299559E-3</v>
      </c>
      <c r="F667" s="16">
        <v>-2.5840974167829259E-3</v>
      </c>
      <c r="G667" s="16">
        <v>-5.6095176871525654E-3</v>
      </c>
      <c r="H667" s="16">
        <v>-7.3840783518878128E-3</v>
      </c>
      <c r="I667" s="16">
        <v>2.1732034942847371E-3</v>
      </c>
      <c r="J667" s="16">
        <f>HLOOKUP($J$2,'Weekly Returns (strats)'!$D$1:$F$751,'Weekly Returns (strats)'!$A666,FALSE)</f>
        <v>3.6560822390216958E-3</v>
      </c>
      <c r="K667" s="16">
        <f>SUMPRODUCT(B667:J667,'Weekly Analysis'!$C$47:$K$47)</f>
        <v>1.5866727120569985E-2</v>
      </c>
      <c r="L667" s="16">
        <f t="array" ref="L667">SUMPRODUCT(C667:J667,'Weekly Analysis'!$D$48:$K$48)</f>
        <v>-1.7973621241383002E-3</v>
      </c>
      <c r="M667" s="16"/>
      <c r="N667" s="16">
        <f t="shared" si="138"/>
        <v>2.4596504211031829</v>
      </c>
      <c r="O667" s="11">
        <f>(N666-MAX(N$3:$N666))/MAX(N$3:$N666)</f>
        <v>-5.6466211278584914E-2</v>
      </c>
      <c r="P667" s="11">
        <f t="shared" si="140"/>
        <v>-2.0919490718369849E-2</v>
      </c>
      <c r="Q667" s="11">
        <f t="shared" si="142"/>
        <v>6.1327268164873772E-2</v>
      </c>
      <c r="R667" s="16"/>
      <c r="S667" s="16">
        <f t="shared" si="139"/>
        <v>1.5480252622731645</v>
      </c>
      <c r="T667" s="11">
        <f>(S666-MAX($S$3:$S666))/MAX(S$3:$S666)</f>
        <v>-1.5088345079089405E-2</v>
      </c>
      <c r="U667" s="38">
        <f t="shared" si="141"/>
        <v>-1.2578253684075835E-2</v>
      </c>
      <c r="V667" s="11">
        <f t="shared" si="144"/>
        <v>0.24215062760987927</v>
      </c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28"/>
      <c r="AK667" s="16"/>
      <c r="AL667" s="28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6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  <c r="HV667" s="16"/>
      <c r="HW667" s="16"/>
      <c r="HX667" s="16"/>
      <c r="HY667" s="16"/>
      <c r="HZ667" s="16"/>
      <c r="IA667" s="16"/>
      <c r="IB667" s="16"/>
      <c r="IC667" s="16"/>
      <c r="ID667" s="16"/>
      <c r="IE667" s="16"/>
      <c r="IF667" s="16"/>
      <c r="IG667" s="16"/>
      <c r="IH667" s="16"/>
      <c r="II667" s="16"/>
      <c r="IJ667" s="16"/>
      <c r="IK667" s="16"/>
      <c r="IL667" s="16"/>
      <c r="IM667" s="16"/>
      <c r="IN667" s="16"/>
      <c r="IO667" s="16"/>
      <c r="IP667" s="16"/>
      <c r="IQ667" s="16"/>
      <c r="IR667" s="16"/>
      <c r="IS667" s="16"/>
      <c r="IT667" s="16"/>
      <c r="IU667" s="16"/>
      <c r="IV667" s="16"/>
      <c r="IW667" s="16"/>
      <c r="IX667" s="16"/>
      <c r="IY667" s="16"/>
      <c r="IZ667" s="16"/>
      <c r="JA667" s="16"/>
      <c r="JB667" s="16"/>
      <c r="JC667" s="16"/>
      <c r="JD667" s="16"/>
      <c r="JE667" s="16"/>
      <c r="JF667" s="16"/>
      <c r="JG667" s="16"/>
      <c r="JH667" s="16"/>
      <c r="JI667" s="16"/>
      <c r="JJ667" s="16"/>
      <c r="JK667" s="16"/>
      <c r="JL667" s="16"/>
      <c r="JM667" s="16"/>
      <c r="JN667" s="16"/>
      <c r="JO667" s="16"/>
      <c r="JP667" s="16"/>
      <c r="JQ667" s="16"/>
      <c r="JR667" s="16"/>
      <c r="JS667" s="16"/>
      <c r="JT667" s="16"/>
      <c r="JU667" s="16"/>
      <c r="JV667" s="16"/>
      <c r="JW667" s="16"/>
      <c r="JX667" s="16"/>
      <c r="JY667" s="16"/>
      <c r="JZ667" s="16"/>
      <c r="KA667" s="16"/>
      <c r="KB667" s="16"/>
      <c r="KC667" s="16"/>
      <c r="KD667" s="16"/>
      <c r="KE667" s="16"/>
      <c r="KF667" s="16"/>
      <c r="KG667" s="16"/>
      <c r="KH667" s="16"/>
      <c r="KI667" s="16"/>
      <c r="KJ667" s="16"/>
      <c r="KK667" s="16"/>
      <c r="KL667" s="16"/>
      <c r="KM667" s="16"/>
      <c r="KN667" s="16"/>
      <c r="KO667" s="16"/>
      <c r="KP667" s="16"/>
      <c r="KQ667" s="16"/>
      <c r="KR667" s="16"/>
      <c r="KS667" s="16"/>
      <c r="KT667" s="16"/>
      <c r="KU667" s="16"/>
      <c r="KV667" s="16"/>
      <c r="KW667" s="16"/>
      <c r="KX667" s="16"/>
      <c r="KY667" s="16"/>
      <c r="KZ667" s="16"/>
      <c r="LA667" s="16"/>
      <c r="LB667" s="16"/>
      <c r="LC667" s="16"/>
      <c r="LD667" s="16"/>
      <c r="LE667" s="16"/>
      <c r="LF667" s="16"/>
      <c r="LG667" s="16"/>
      <c r="LH667" s="16"/>
      <c r="LI667" s="16"/>
      <c r="LJ667" s="16"/>
      <c r="LK667" s="16"/>
      <c r="LL667" s="16"/>
      <c r="LM667" s="16"/>
      <c r="LN667" s="16"/>
      <c r="LO667" s="16"/>
      <c r="LP667" s="16"/>
      <c r="LQ667" s="16"/>
      <c r="LR667" s="16"/>
      <c r="LS667" s="16"/>
      <c r="LT667" s="16"/>
      <c r="LU667" s="16"/>
      <c r="LV667" s="16"/>
      <c r="LW667" s="16"/>
      <c r="LX667" s="16"/>
      <c r="LY667" s="16"/>
      <c r="LZ667" s="16"/>
      <c r="MA667" s="16"/>
      <c r="MB667" s="16"/>
      <c r="MC667" s="16"/>
      <c r="MD667" s="16"/>
      <c r="ME667" s="16"/>
      <c r="MF667" s="16"/>
      <c r="MG667" s="16"/>
      <c r="MH667" s="16"/>
      <c r="MI667" s="16"/>
      <c r="MJ667" s="16"/>
      <c r="MK667" s="16"/>
      <c r="ML667" s="16"/>
      <c r="MM667" s="16"/>
      <c r="MN667" s="16"/>
      <c r="MO667" s="16"/>
      <c r="MP667" s="16"/>
      <c r="MQ667" s="16"/>
      <c r="MR667" s="16"/>
      <c r="MS667" s="16"/>
      <c r="MT667" s="16"/>
      <c r="MU667" s="16"/>
      <c r="MV667" s="16"/>
      <c r="MW667" s="16"/>
      <c r="MX667" s="16"/>
      <c r="MY667" s="16"/>
      <c r="MZ667" s="16"/>
      <c r="NA667" s="16"/>
      <c r="NB667" s="16"/>
      <c r="NC667" s="16"/>
      <c r="ND667" s="16"/>
      <c r="NE667" s="16"/>
      <c r="NF667" s="16"/>
      <c r="NG667" s="16"/>
      <c r="NH667" s="16"/>
      <c r="NI667" s="16"/>
      <c r="NJ667" s="16"/>
      <c r="NK667" s="16"/>
      <c r="NL667" s="16"/>
      <c r="NM667" s="16"/>
      <c r="NN667" s="16"/>
      <c r="NO667" s="16"/>
      <c r="NP667" s="16"/>
      <c r="NQ667" s="16"/>
      <c r="NR667" s="16"/>
      <c r="NS667" s="16"/>
      <c r="NT667" s="16"/>
      <c r="NU667" s="16"/>
      <c r="NV667" s="16"/>
      <c r="NW667" s="16"/>
      <c r="NX667" s="16"/>
      <c r="NY667" s="16"/>
      <c r="NZ667" s="16"/>
      <c r="OA667" s="16"/>
      <c r="OB667" s="16"/>
      <c r="OC667" s="16"/>
      <c r="OD667" s="16"/>
      <c r="OE667" s="16"/>
      <c r="OF667" s="16"/>
      <c r="OG667" s="16"/>
      <c r="OH667" s="16"/>
      <c r="OI667" s="16"/>
      <c r="OJ667" s="16"/>
      <c r="OK667" s="16"/>
      <c r="OL667" s="16"/>
      <c r="OM667" s="16"/>
      <c r="ON667" s="16"/>
      <c r="OO667" s="16"/>
      <c r="OP667" s="16"/>
      <c r="OQ667" s="16"/>
      <c r="OR667" s="16"/>
      <c r="OS667" s="16"/>
      <c r="OT667" s="16"/>
      <c r="OU667" s="16"/>
      <c r="OV667" s="16"/>
      <c r="OW667" s="16"/>
      <c r="OX667" s="16"/>
      <c r="OY667" s="16"/>
      <c r="OZ667" s="16"/>
      <c r="PA667" s="16"/>
      <c r="PB667" s="16"/>
      <c r="PC667" s="16"/>
      <c r="PD667" s="16"/>
      <c r="PE667" s="16"/>
      <c r="PF667" s="16"/>
      <c r="PG667" s="16"/>
      <c r="PH667" s="16"/>
      <c r="PI667" s="16"/>
      <c r="PJ667" s="16"/>
      <c r="PK667" s="16"/>
      <c r="PL667" s="16"/>
      <c r="PM667" s="16"/>
      <c r="PN667" s="16"/>
      <c r="PO667" s="16"/>
      <c r="PP667" s="16"/>
      <c r="PQ667" s="16"/>
      <c r="PR667" s="16"/>
      <c r="PS667" s="16"/>
      <c r="PT667" s="16"/>
      <c r="PU667" s="16"/>
      <c r="PV667" s="16"/>
      <c r="PW667" s="16"/>
      <c r="PX667" s="16"/>
      <c r="PY667" s="16"/>
      <c r="PZ667" s="16"/>
      <c r="QA667" s="16"/>
      <c r="QB667" s="16"/>
      <c r="QC667" s="16"/>
      <c r="QD667" s="16"/>
      <c r="QE667" s="16"/>
      <c r="QF667" s="16"/>
      <c r="QG667" s="16"/>
      <c r="QH667" s="16"/>
      <c r="QI667" s="16"/>
      <c r="QJ667" s="16"/>
      <c r="QK667" s="16"/>
      <c r="QL667" s="16"/>
      <c r="QM667" s="16"/>
      <c r="QN667" s="16"/>
      <c r="QO667" s="16"/>
      <c r="QP667" s="16"/>
      <c r="QQ667" s="16"/>
      <c r="QR667" s="16"/>
      <c r="QS667" s="16"/>
      <c r="QT667" s="16"/>
      <c r="QU667" s="16"/>
      <c r="QV667" s="16"/>
      <c r="QW667" s="16"/>
      <c r="QX667" s="16"/>
      <c r="QY667" s="16"/>
      <c r="QZ667" s="16"/>
      <c r="RA667" s="16"/>
      <c r="RB667" s="16"/>
      <c r="RC667" s="16"/>
      <c r="RD667" s="16"/>
      <c r="RE667" s="16"/>
      <c r="RF667" s="16"/>
      <c r="RG667" s="16"/>
      <c r="RH667" s="16"/>
      <c r="RI667" s="16"/>
      <c r="RJ667" s="16"/>
      <c r="RK667" s="16"/>
      <c r="RL667" s="16"/>
      <c r="RM667" s="16"/>
      <c r="RN667" s="16"/>
      <c r="RO667" s="16"/>
      <c r="RP667" s="16"/>
      <c r="RQ667" s="16"/>
      <c r="RR667" s="16"/>
      <c r="RS667" s="16"/>
      <c r="RT667" s="16"/>
      <c r="RU667" s="16"/>
      <c r="RV667" s="16"/>
      <c r="RW667" s="16"/>
      <c r="RX667" s="16"/>
      <c r="RY667" s="16"/>
      <c r="RZ667" s="16"/>
      <c r="SA667" s="16"/>
      <c r="SB667" s="16"/>
      <c r="SC667" s="16"/>
      <c r="SD667" s="16"/>
      <c r="SE667" s="16"/>
      <c r="SF667" s="16"/>
      <c r="SG667" s="16"/>
      <c r="SH667" s="16"/>
      <c r="SI667" s="16"/>
      <c r="SJ667" s="16"/>
      <c r="SK667" s="16"/>
      <c r="SL667" s="16"/>
      <c r="SM667" s="16"/>
      <c r="SN667" s="16"/>
      <c r="SO667" s="16"/>
      <c r="SP667" s="16"/>
      <c r="SQ667" s="16"/>
      <c r="SR667" s="16"/>
      <c r="SS667" s="16"/>
      <c r="ST667" s="16"/>
      <c r="SU667" s="16"/>
      <c r="SV667" s="16"/>
      <c r="SW667" s="16"/>
      <c r="SX667" s="16"/>
      <c r="SY667" s="16"/>
      <c r="SZ667" s="16"/>
      <c r="TA667" s="16"/>
      <c r="TB667" s="16"/>
      <c r="TC667" s="16"/>
      <c r="TD667" s="16"/>
      <c r="TE667" s="16"/>
      <c r="TF667" s="16"/>
      <c r="TG667" s="16"/>
      <c r="TH667" s="16"/>
      <c r="TI667" s="16"/>
      <c r="TJ667" s="16"/>
      <c r="TK667" s="16"/>
      <c r="TL667" s="16"/>
      <c r="TM667" s="16"/>
      <c r="TN667" s="16"/>
      <c r="TO667" s="16"/>
      <c r="TP667" s="16"/>
      <c r="TQ667" s="16"/>
      <c r="TR667" s="16"/>
      <c r="TS667" s="16"/>
      <c r="TT667" s="16"/>
      <c r="TU667" s="16"/>
      <c r="TV667" s="16"/>
      <c r="TW667" s="16"/>
      <c r="TX667" s="16"/>
      <c r="TY667" s="16"/>
      <c r="TZ667" s="16"/>
      <c r="UA667" s="16"/>
      <c r="UB667" s="16"/>
      <c r="UC667" s="16"/>
      <c r="UD667" s="16"/>
      <c r="UE667" s="16"/>
      <c r="UF667" s="16"/>
      <c r="UG667" s="16"/>
      <c r="UH667" s="16"/>
      <c r="UI667" s="16"/>
      <c r="UJ667" s="16"/>
      <c r="UK667" s="16"/>
      <c r="UL667" s="16"/>
      <c r="UM667" s="16"/>
      <c r="UN667" s="16"/>
      <c r="UO667" s="16"/>
      <c r="UP667" s="16"/>
      <c r="UQ667" s="16"/>
      <c r="UR667" s="16"/>
      <c r="US667" s="16"/>
      <c r="UT667" s="16"/>
      <c r="UU667" s="16"/>
      <c r="UV667" s="16"/>
      <c r="UW667" s="16"/>
      <c r="UX667" s="16"/>
      <c r="UY667" s="16"/>
      <c r="UZ667" s="16"/>
      <c r="VA667" s="16"/>
      <c r="VB667" s="16"/>
      <c r="VC667" s="16"/>
      <c r="VD667" s="16"/>
      <c r="VE667" s="16"/>
      <c r="VF667" s="16"/>
      <c r="VG667" s="16"/>
      <c r="VH667" s="16"/>
      <c r="VI667" s="16"/>
      <c r="VJ667" s="16"/>
      <c r="VK667" s="16"/>
      <c r="VL667" s="16"/>
      <c r="VM667" s="16"/>
      <c r="VN667" s="16"/>
      <c r="VO667" s="16"/>
      <c r="VP667" s="16"/>
      <c r="VQ667" s="16"/>
      <c r="VR667" s="16"/>
      <c r="VS667" s="16"/>
      <c r="VT667" s="16"/>
      <c r="VU667" s="16"/>
      <c r="VV667" s="16"/>
      <c r="VW667" s="16"/>
      <c r="VX667" s="16"/>
      <c r="VY667" s="16"/>
      <c r="VZ667" s="16"/>
      <c r="WA667" s="16"/>
      <c r="WB667" s="16"/>
      <c r="WC667" s="16"/>
      <c r="WD667" s="16"/>
      <c r="WE667" s="16"/>
      <c r="WF667" s="16"/>
      <c r="WG667" s="16"/>
      <c r="WH667" s="16"/>
      <c r="WI667" s="16"/>
      <c r="WJ667" s="16"/>
      <c r="WK667" s="16"/>
      <c r="WL667" s="16"/>
      <c r="WM667" s="16"/>
      <c r="WN667" s="16"/>
      <c r="WO667" s="16"/>
      <c r="WP667" s="16"/>
      <c r="WQ667" s="16"/>
      <c r="WR667" s="16"/>
      <c r="WS667" s="16"/>
      <c r="WT667" s="16"/>
      <c r="WU667" s="16"/>
      <c r="WV667" s="16"/>
      <c r="WW667" s="16"/>
      <c r="WX667" s="16"/>
      <c r="WY667" s="16"/>
      <c r="WZ667" s="16"/>
      <c r="XA667" s="16"/>
      <c r="XB667" s="16"/>
      <c r="XC667" s="16"/>
      <c r="XD667" s="16"/>
      <c r="XE667" s="16"/>
      <c r="XF667" s="16"/>
      <c r="XG667" s="16"/>
      <c r="XH667" s="16"/>
      <c r="XI667" s="16"/>
      <c r="XJ667" s="16"/>
      <c r="XK667" s="16"/>
      <c r="XL667" s="16"/>
      <c r="XM667" s="16"/>
      <c r="XN667" s="16"/>
      <c r="XO667" s="16"/>
      <c r="XP667" s="16"/>
      <c r="XQ667" s="16"/>
      <c r="XR667" s="16"/>
      <c r="XS667" s="16"/>
      <c r="XT667" s="16"/>
      <c r="XU667" s="16"/>
      <c r="XV667" s="16"/>
      <c r="XW667" s="16"/>
      <c r="XX667" s="16"/>
      <c r="XY667" s="16"/>
      <c r="XZ667" s="16"/>
      <c r="YA667" s="16"/>
      <c r="YB667" s="16"/>
      <c r="YC667" s="16"/>
      <c r="YD667" s="16"/>
      <c r="YE667" s="16"/>
      <c r="YF667" s="16"/>
      <c r="YG667" s="16"/>
      <c r="YH667" s="16"/>
      <c r="YI667" s="16"/>
      <c r="YJ667" s="16"/>
      <c r="YK667" s="16"/>
      <c r="YL667" s="16"/>
      <c r="YM667" s="16"/>
      <c r="YN667" s="16"/>
      <c r="YO667" s="16"/>
      <c r="YP667" s="16"/>
      <c r="YQ667" s="16"/>
      <c r="YR667" s="16"/>
      <c r="YS667" s="16"/>
      <c r="YT667" s="16"/>
      <c r="YU667" s="16"/>
      <c r="YV667" s="16"/>
      <c r="YW667" s="16"/>
      <c r="YX667" s="16"/>
      <c r="YY667" s="16"/>
      <c r="YZ667" s="16"/>
      <c r="ZA667" s="16"/>
      <c r="ZB667" s="16"/>
      <c r="ZC667" s="16"/>
      <c r="ZD667" s="16"/>
      <c r="ZE667" s="16"/>
      <c r="ZF667" s="16"/>
      <c r="ZG667" s="16"/>
      <c r="ZH667" s="16"/>
      <c r="ZI667" s="16"/>
      <c r="ZJ667" s="16"/>
      <c r="ZK667" s="16"/>
      <c r="ZL667" s="16"/>
      <c r="ZM667" s="16"/>
      <c r="ZN667" s="16"/>
      <c r="ZO667" s="16"/>
      <c r="ZP667" s="16"/>
      <c r="ZQ667" s="16"/>
      <c r="ZR667" s="16"/>
      <c r="ZS667" s="16"/>
      <c r="ZT667" s="16"/>
      <c r="ZU667" s="16"/>
      <c r="ZV667" s="16"/>
      <c r="ZW667" s="16"/>
      <c r="ZX667" s="16"/>
      <c r="ZY667" s="16"/>
      <c r="ZZ667" s="16"/>
      <c r="AAA667" s="16"/>
      <c r="AAB667" s="16"/>
      <c r="AAC667" s="16"/>
      <c r="AAD667" s="16"/>
      <c r="AAE667" s="16"/>
      <c r="AAF667" s="16"/>
      <c r="AAG667" s="16"/>
      <c r="AAH667" s="16"/>
      <c r="AAI667" s="16"/>
      <c r="AAJ667" s="16"/>
      <c r="AAK667" s="16"/>
      <c r="AAL667" s="16"/>
      <c r="AAM667" s="16"/>
      <c r="AAN667" s="16"/>
      <c r="AAO667" s="16"/>
      <c r="AAP667" s="16"/>
      <c r="AAQ667" s="16"/>
      <c r="AAR667" s="16"/>
      <c r="AAS667" s="16"/>
      <c r="AAT667" s="16"/>
      <c r="AAU667" s="16"/>
      <c r="AAV667" s="16"/>
      <c r="AAW667" s="16"/>
      <c r="AAX667" s="16"/>
      <c r="AAY667" s="16"/>
      <c r="AAZ667" s="16"/>
      <c r="ABA667" s="16"/>
      <c r="ABB667" s="16"/>
      <c r="ABC667" s="16"/>
      <c r="ABD667" s="16"/>
      <c r="ABE667" s="16"/>
      <c r="ABF667" s="16"/>
      <c r="ABG667" s="16"/>
      <c r="ABH667" s="16"/>
      <c r="ABI667" s="16"/>
      <c r="ABJ667" s="16"/>
      <c r="ABK667" s="16"/>
      <c r="ABL667" s="16"/>
      <c r="ABM667" s="16"/>
      <c r="ABN667" s="16"/>
      <c r="ABO667" s="16"/>
      <c r="ABP667" s="16"/>
      <c r="ABQ667" s="16"/>
      <c r="ABR667" s="16"/>
      <c r="ABS667" s="16"/>
      <c r="ABT667" s="16"/>
      <c r="ABU667" s="16"/>
      <c r="ABV667" s="16"/>
      <c r="ABW667" s="16"/>
      <c r="ABX667" s="16"/>
      <c r="ABY667" s="16"/>
      <c r="ABZ667" s="16"/>
      <c r="ACA667" s="16"/>
      <c r="ACB667" s="16"/>
      <c r="ACC667" s="16"/>
      <c r="ACD667" s="16"/>
      <c r="ACE667" s="16"/>
      <c r="ACF667" s="16"/>
      <c r="ACG667" s="16"/>
      <c r="ACH667" s="16"/>
      <c r="ACI667" s="16"/>
      <c r="ACJ667" s="16"/>
      <c r="ACK667" s="16"/>
      <c r="ACL667" s="16"/>
      <c r="ACM667" s="16"/>
      <c r="ACN667" s="16"/>
      <c r="ACO667" s="16"/>
      <c r="ACP667" s="16"/>
      <c r="ACQ667" s="16"/>
      <c r="ACR667" s="16"/>
      <c r="ACS667" s="16"/>
      <c r="ACT667" s="16"/>
      <c r="ACU667" s="16"/>
      <c r="ACV667" s="16"/>
      <c r="ACW667" s="16"/>
      <c r="ACX667" s="16"/>
      <c r="ACY667" s="16"/>
      <c r="ACZ667" s="16"/>
      <c r="ADA667" s="16"/>
      <c r="ADB667" s="16"/>
      <c r="ADC667" s="16"/>
      <c r="ADD667" s="16"/>
      <c r="ADE667" s="16"/>
      <c r="ADF667" s="16"/>
      <c r="ADG667" s="16"/>
      <c r="ADH667" s="16"/>
      <c r="ADI667" s="16"/>
      <c r="ADJ667" s="16"/>
      <c r="ADK667" s="16"/>
      <c r="ADL667" s="16"/>
      <c r="ADM667" s="16"/>
      <c r="ADN667" s="16"/>
      <c r="ADO667" s="16"/>
      <c r="ADP667" s="16"/>
      <c r="ADQ667" s="16"/>
      <c r="ADR667" s="16"/>
      <c r="ADS667" s="16"/>
      <c r="ADT667" s="16"/>
      <c r="ADU667" s="16"/>
      <c r="ADV667" s="16"/>
      <c r="ADW667" s="16"/>
      <c r="ADX667" s="16"/>
      <c r="ADY667" s="16"/>
      <c r="ADZ667" s="16"/>
      <c r="AEA667" s="16"/>
      <c r="AEB667" s="16"/>
      <c r="AEC667" s="16"/>
      <c r="AED667" s="16"/>
      <c r="AEE667" s="16"/>
      <c r="AEF667" s="16"/>
      <c r="AEG667" s="16"/>
      <c r="AEH667" s="16"/>
      <c r="AEI667" s="16"/>
      <c r="AEJ667" s="16"/>
      <c r="AEK667" s="16"/>
      <c r="AEL667" s="16"/>
      <c r="AEM667" s="16"/>
      <c r="AEN667" s="16"/>
      <c r="AEO667" s="16"/>
      <c r="AEP667" s="16"/>
      <c r="AEQ667" s="16"/>
      <c r="AER667" s="16"/>
      <c r="AES667" s="16"/>
      <c r="AET667" s="16"/>
      <c r="AEU667" s="16"/>
      <c r="AEV667" s="16"/>
      <c r="AEW667" s="16"/>
      <c r="AEX667" s="16"/>
      <c r="AEY667" s="16"/>
      <c r="AEZ667" s="16"/>
      <c r="AFA667" s="16"/>
      <c r="AFB667" s="16"/>
      <c r="AFC667" s="16"/>
      <c r="AFD667" s="16"/>
      <c r="AFE667" s="16"/>
      <c r="AFF667" s="16"/>
      <c r="AFG667" s="16"/>
      <c r="AFH667" s="16"/>
      <c r="AFI667" s="16"/>
      <c r="AFJ667" s="16"/>
      <c r="AFK667" s="16"/>
      <c r="AFL667" s="16"/>
      <c r="AFM667" s="16"/>
      <c r="AFN667" s="16"/>
      <c r="AFO667" s="16"/>
      <c r="AFP667" s="16"/>
      <c r="AFQ667" s="16"/>
      <c r="AFR667" s="16"/>
      <c r="AFS667" s="16"/>
      <c r="AFT667" s="16"/>
      <c r="AFU667" s="16"/>
      <c r="AFV667" s="16"/>
      <c r="AFW667" s="16"/>
      <c r="AFX667" s="16"/>
      <c r="AFY667" s="16"/>
      <c r="AFZ667" s="16"/>
      <c r="AGA667" s="16"/>
      <c r="AGB667" s="16"/>
      <c r="AGC667" s="16"/>
      <c r="AGD667" s="16"/>
      <c r="AGE667" s="16"/>
      <c r="AGF667" s="16"/>
      <c r="AGG667" s="16"/>
      <c r="AGH667" s="16"/>
      <c r="AGI667" s="16"/>
      <c r="AGJ667" s="16"/>
      <c r="AGK667" s="16"/>
      <c r="AGL667" s="16"/>
      <c r="AGM667" s="16"/>
      <c r="AGN667" s="16"/>
      <c r="AGO667" s="16"/>
      <c r="AGP667" s="16"/>
      <c r="AGQ667" s="16"/>
      <c r="AGR667" s="16"/>
      <c r="AGS667" s="16"/>
      <c r="AGT667" s="16"/>
      <c r="AGU667" s="16"/>
      <c r="AGV667" s="16"/>
      <c r="AGW667" s="16"/>
      <c r="AGX667" s="16"/>
      <c r="AGY667" s="16"/>
      <c r="AGZ667" s="16"/>
      <c r="AHA667" s="16"/>
      <c r="AHB667" s="16"/>
      <c r="AHC667" s="16"/>
      <c r="AHD667" s="16"/>
      <c r="AHE667" s="16"/>
      <c r="AHF667" s="16"/>
      <c r="AHG667" s="16"/>
      <c r="AHH667" s="16"/>
      <c r="AHI667" s="16"/>
      <c r="AHJ667" s="16"/>
      <c r="AHK667" s="16"/>
      <c r="AHL667" s="16"/>
      <c r="AHM667" s="16"/>
      <c r="AHN667" s="16"/>
      <c r="AHO667" s="16"/>
      <c r="AHP667" s="16"/>
      <c r="AHQ667" s="16"/>
      <c r="AHR667" s="16"/>
      <c r="AHS667" s="16"/>
      <c r="AHT667" s="16"/>
      <c r="AHU667" s="16"/>
      <c r="AHV667" s="16"/>
      <c r="AHW667" s="16"/>
      <c r="AHX667" s="16"/>
      <c r="AHY667" s="16"/>
      <c r="AHZ667" s="16"/>
      <c r="AIA667" s="16"/>
      <c r="AIB667" s="16"/>
      <c r="AIC667" s="16"/>
      <c r="AID667" s="16"/>
      <c r="AIE667" s="16"/>
      <c r="AIF667" s="16"/>
      <c r="AIG667" s="16"/>
      <c r="AIH667" s="16"/>
      <c r="AII667" s="16"/>
      <c r="AIJ667" s="16"/>
      <c r="AIK667" s="16"/>
      <c r="AIL667" s="16"/>
      <c r="AIM667" s="16"/>
      <c r="AIN667" s="16"/>
      <c r="AIO667" s="16"/>
      <c r="AIP667" s="16"/>
      <c r="AIQ667" s="16"/>
      <c r="AIR667" s="16"/>
      <c r="AIS667" s="16"/>
      <c r="AIT667" s="16"/>
      <c r="AIU667" s="16"/>
      <c r="AIV667" s="16"/>
      <c r="AIW667" s="16"/>
      <c r="AIX667" s="16"/>
      <c r="AIY667" s="16"/>
      <c r="AIZ667" s="16"/>
      <c r="AJA667" s="16"/>
      <c r="AJB667" s="16"/>
      <c r="AJC667" s="16"/>
      <c r="AJD667" s="16"/>
      <c r="AJE667" s="16"/>
      <c r="AJF667" s="16"/>
      <c r="AJG667" s="16"/>
      <c r="AJH667" s="16"/>
      <c r="AJI667" s="16"/>
      <c r="AJJ667" s="16"/>
      <c r="AJK667" s="16"/>
      <c r="AJL667" s="16"/>
      <c r="AJM667" s="16"/>
      <c r="AJN667" s="16"/>
      <c r="AJO667" s="16"/>
      <c r="AJP667" s="16"/>
      <c r="AJQ667" s="16"/>
      <c r="AJR667" s="16"/>
      <c r="AJS667" s="16"/>
      <c r="AJT667" s="16"/>
      <c r="AJU667" s="16"/>
      <c r="AJV667" s="16"/>
      <c r="AJW667" s="16"/>
      <c r="AJX667" s="16"/>
      <c r="AJY667" s="16"/>
      <c r="AJZ667" s="16"/>
      <c r="AKA667" s="16"/>
      <c r="AKB667" s="16"/>
      <c r="AKC667" s="16"/>
      <c r="AKD667" s="16"/>
      <c r="AKE667" s="16"/>
      <c r="AKF667" s="16"/>
      <c r="AKG667" s="16"/>
      <c r="AKH667" s="16"/>
      <c r="AKI667" s="16"/>
      <c r="AKJ667" s="16"/>
      <c r="AKK667" s="16"/>
      <c r="AKL667" s="16"/>
      <c r="AKM667" s="16"/>
      <c r="AKN667" s="16"/>
      <c r="AKO667" s="16"/>
      <c r="AKP667" s="16"/>
      <c r="AKQ667" s="16"/>
      <c r="AKR667" s="16"/>
      <c r="AKS667" s="16"/>
      <c r="AKT667" s="16"/>
      <c r="AKU667" s="16"/>
      <c r="AKV667" s="16"/>
      <c r="AKW667" s="16"/>
      <c r="AKX667" s="16"/>
      <c r="AKY667" s="16"/>
      <c r="AKZ667" s="16"/>
      <c r="ALA667" s="16"/>
      <c r="ALB667" s="16"/>
      <c r="ALC667" s="16"/>
      <c r="ALD667" s="16"/>
      <c r="ALE667" s="16"/>
      <c r="ALF667" s="16"/>
      <c r="ALG667" s="16"/>
      <c r="ALH667" s="16"/>
      <c r="ALI667" s="16"/>
      <c r="ALJ667" s="16"/>
      <c r="ALK667" s="16"/>
      <c r="ALL667" s="16"/>
      <c r="ALM667" s="16"/>
      <c r="ALN667" s="16"/>
      <c r="ALO667" s="16"/>
      <c r="ALP667" s="16"/>
      <c r="ALQ667" s="16"/>
      <c r="ALR667" s="16"/>
      <c r="ALS667" s="16"/>
      <c r="ALT667" s="16"/>
      <c r="ALU667" s="16"/>
      <c r="ALV667" s="16"/>
      <c r="ALW667" s="16"/>
    </row>
    <row r="668" spans="1:1011" x14ac:dyDescent="0.35">
      <c r="A668" s="2">
        <v>44115</v>
      </c>
      <c r="B668" s="16">
        <v>3.6576828841442088E-2</v>
      </c>
      <c r="C668" s="16">
        <v>-1.333667785093251E-3</v>
      </c>
      <c r="D668" s="16">
        <v>-7.4521072245594122E-3</v>
      </c>
      <c r="E668" s="16">
        <v>-7.0946588632879726E-3</v>
      </c>
      <c r="F668" s="16">
        <v>-1.116636087934773E-4</v>
      </c>
      <c r="G668" s="16">
        <v>-5.8714133900107379E-3</v>
      </c>
      <c r="H668" s="16">
        <v>-5.8062186861393972E-3</v>
      </c>
      <c r="I668" s="16">
        <v>3.9070812135766348E-4</v>
      </c>
      <c r="J668" s="16">
        <f>HLOOKUP($J$2,'Weekly Returns (strats)'!$D$1:$F$751,'Weekly Returns (strats)'!$A667,FALSE)</f>
        <v>5.7714042665346632E-4</v>
      </c>
      <c r="K668" s="16">
        <f>SUMPRODUCT(B668:J668,'Weekly Analysis'!$C$47:$K$47)</f>
        <v>3.4692304686462457E-2</v>
      </c>
      <c r="L668" s="16">
        <f t="array" ref="L668">SUMPRODUCT(C668:J668,'Weekly Analysis'!$D$48:$K$48)</f>
        <v>-3.4998305735335937E-3</v>
      </c>
      <c r="M668" s="16"/>
      <c r="N668" s="16">
        <f t="shared" si="138"/>
        <v>2.5449813629342803</v>
      </c>
      <c r="O668" s="11">
        <f>(N667-MAX(N$3:$N667))/MAX(N$3:$N667)</f>
        <v>-4.1495418123904788E-2</v>
      </c>
      <c r="P668" s="11">
        <f t="shared" si="140"/>
        <v>3.0347573237013981E-2</v>
      </c>
      <c r="Q668" s="11">
        <f t="shared" si="142"/>
        <v>7.7114822442235775E-2</v>
      </c>
      <c r="R668" s="16"/>
      <c r="S668" s="16">
        <f t="shared" si="139"/>
        <v>1.5426074361316584</v>
      </c>
      <c r="T668" s="11">
        <f>(S667-MAX($S$3:$S667))/MAX(S$3:$S667)</f>
        <v>-1.685858798326657E-2</v>
      </c>
      <c r="U668" s="38">
        <f t="shared" si="141"/>
        <v>-7.5361472554903441E-3</v>
      </c>
      <c r="V668" s="11">
        <f t="shared" si="144"/>
        <v>0.23511326497889673</v>
      </c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28"/>
      <c r="AK668" s="16"/>
      <c r="AL668" s="28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  <c r="IY668" s="16"/>
      <c r="IZ668" s="16"/>
      <c r="JA668" s="16"/>
      <c r="JB668" s="16"/>
      <c r="JC668" s="16"/>
      <c r="JD668" s="16"/>
      <c r="JE668" s="16"/>
      <c r="JF668" s="16"/>
      <c r="JG668" s="16"/>
      <c r="JH668" s="16"/>
      <c r="JI668" s="16"/>
      <c r="JJ668" s="16"/>
      <c r="JK668" s="16"/>
      <c r="JL668" s="16"/>
      <c r="JM668" s="16"/>
      <c r="JN668" s="16"/>
      <c r="JO668" s="16"/>
      <c r="JP668" s="16"/>
      <c r="JQ668" s="16"/>
      <c r="JR668" s="16"/>
      <c r="JS668" s="16"/>
      <c r="JT668" s="16"/>
      <c r="JU668" s="16"/>
      <c r="JV668" s="16"/>
      <c r="JW668" s="16"/>
      <c r="JX668" s="16"/>
      <c r="JY668" s="16"/>
      <c r="JZ668" s="16"/>
      <c r="KA668" s="16"/>
      <c r="KB668" s="16"/>
      <c r="KC668" s="16"/>
      <c r="KD668" s="16"/>
      <c r="KE668" s="16"/>
      <c r="KF668" s="16"/>
      <c r="KG668" s="16"/>
      <c r="KH668" s="16"/>
      <c r="KI668" s="16"/>
      <c r="KJ668" s="16"/>
      <c r="KK668" s="16"/>
      <c r="KL668" s="16"/>
      <c r="KM668" s="16"/>
      <c r="KN668" s="16"/>
      <c r="KO668" s="16"/>
      <c r="KP668" s="16"/>
      <c r="KQ668" s="16"/>
      <c r="KR668" s="16"/>
      <c r="KS668" s="16"/>
      <c r="KT668" s="16"/>
      <c r="KU668" s="16"/>
      <c r="KV668" s="16"/>
      <c r="KW668" s="16"/>
      <c r="KX668" s="16"/>
      <c r="KY668" s="16"/>
      <c r="KZ668" s="16"/>
      <c r="LA668" s="16"/>
      <c r="LB668" s="16"/>
      <c r="LC668" s="16"/>
      <c r="LD668" s="16"/>
      <c r="LE668" s="16"/>
      <c r="LF668" s="16"/>
      <c r="LG668" s="16"/>
      <c r="LH668" s="16"/>
      <c r="LI668" s="16"/>
      <c r="LJ668" s="16"/>
      <c r="LK668" s="16"/>
      <c r="LL668" s="16"/>
      <c r="LM668" s="16"/>
      <c r="LN668" s="16"/>
      <c r="LO668" s="16"/>
      <c r="LP668" s="16"/>
      <c r="LQ668" s="16"/>
      <c r="LR668" s="16"/>
      <c r="LS668" s="16"/>
      <c r="LT668" s="16"/>
      <c r="LU668" s="16"/>
      <c r="LV668" s="16"/>
      <c r="LW668" s="16"/>
      <c r="LX668" s="16"/>
      <c r="LY668" s="16"/>
      <c r="LZ668" s="16"/>
      <c r="MA668" s="16"/>
      <c r="MB668" s="16"/>
      <c r="MC668" s="16"/>
      <c r="MD668" s="16"/>
      <c r="ME668" s="16"/>
      <c r="MF668" s="16"/>
      <c r="MG668" s="16"/>
      <c r="MH668" s="16"/>
      <c r="MI668" s="16"/>
      <c r="MJ668" s="16"/>
      <c r="MK668" s="16"/>
      <c r="ML668" s="16"/>
      <c r="MM668" s="16"/>
      <c r="MN668" s="16"/>
      <c r="MO668" s="16"/>
      <c r="MP668" s="16"/>
      <c r="MQ668" s="16"/>
      <c r="MR668" s="16"/>
      <c r="MS668" s="16"/>
      <c r="MT668" s="16"/>
      <c r="MU668" s="16"/>
      <c r="MV668" s="16"/>
      <c r="MW668" s="16"/>
      <c r="MX668" s="16"/>
      <c r="MY668" s="16"/>
      <c r="MZ668" s="16"/>
      <c r="NA668" s="16"/>
      <c r="NB668" s="16"/>
      <c r="NC668" s="16"/>
      <c r="ND668" s="16"/>
      <c r="NE668" s="16"/>
      <c r="NF668" s="16"/>
      <c r="NG668" s="16"/>
      <c r="NH668" s="16"/>
      <c r="NI668" s="16"/>
      <c r="NJ668" s="16"/>
      <c r="NK668" s="16"/>
      <c r="NL668" s="16"/>
      <c r="NM668" s="16"/>
      <c r="NN668" s="16"/>
      <c r="NO668" s="16"/>
      <c r="NP668" s="16"/>
      <c r="NQ668" s="16"/>
      <c r="NR668" s="16"/>
      <c r="NS668" s="16"/>
      <c r="NT668" s="16"/>
      <c r="NU668" s="16"/>
      <c r="NV668" s="16"/>
      <c r="NW668" s="16"/>
      <c r="NX668" s="16"/>
      <c r="NY668" s="16"/>
      <c r="NZ668" s="16"/>
      <c r="OA668" s="16"/>
      <c r="OB668" s="16"/>
      <c r="OC668" s="16"/>
      <c r="OD668" s="16"/>
      <c r="OE668" s="16"/>
      <c r="OF668" s="16"/>
      <c r="OG668" s="16"/>
      <c r="OH668" s="16"/>
      <c r="OI668" s="16"/>
      <c r="OJ668" s="16"/>
      <c r="OK668" s="16"/>
      <c r="OL668" s="16"/>
      <c r="OM668" s="16"/>
      <c r="ON668" s="16"/>
      <c r="OO668" s="16"/>
      <c r="OP668" s="16"/>
      <c r="OQ668" s="16"/>
      <c r="OR668" s="16"/>
      <c r="OS668" s="16"/>
      <c r="OT668" s="16"/>
      <c r="OU668" s="16"/>
      <c r="OV668" s="16"/>
      <c r="OW668" s="16"/>
      <c r="OX668" s="16"/>
      <c r="OY668" s="16"/>
      <c r="OZ668" s="16"/>
      <c r="PA668" s="16"/>
      <c r="PB668" s="16"/>
      <c r="PC668" s="16"/>
      <c r="PD668" s="16"/>
      <c r="PE668" s="16"/>
      <c r="PF668" s="16"/>
      <c r="PG668" s="16"/>
      <c r="PH668" s="16"/>
      <c r="PI668" s="16"/>
      <c r="PJ668" s="16"/>
      <c r="PK668" s="16"/>
      <c r="PL668" s="16"/>
      <c r="PM668" s="16"/>
      <c r="PN668" s="16"/>
      <c r="PO668" s="16"/>
      <c r="PP668" s="16"/>
      <c r="PQ668" s="16"/>
      <c r="PR668" s="16"/>
      <c r="PS668" s="16"/>
      <c r="PT668" s="16"/>
      <c r="PU668" s="16"/>
      <c r="PV668" s="16"/>
      <c r="PW668" s="16"/>
      <c r="PX668" s="16"/>
      <c r="PY668" s="16"/>
      <c r="PZ668" s="16"/>
      <c r="QA668" s="16"/>
      <c r="QB668" s="16"/>
      <c r="QC668" s="16"/>
      <c r="QD668" s="16"/>
      <c r="QE668" s="16"/>
      <c r="QF668" s="16"/>
      <c r="QG668" s="16"/>
      <c r="QH668" s="16"/>
      <c r="QI668" s="16"/>
      <c r="QJ668" s="16"/>
      <c r="QK668" s="16"/>
      <c r="QL668" s="16"/>
      <c r="QM668" s="16"/>
      <c r="QN668" s="16"/>
      <c r="QO668" s="16"/>
      <c r="QP668" s="16"/>
      <c r="QQ668" s="16"/>
      <c r="QR668" s="16"/>
      <c r="QS668" s="16"/>
      <c r="QT668" s="16"/>
      <c r="QU668" s="16"/>
      <c r="QV668" s="16"/>
      <c r="QW668" s="16"/>
      <c r="QX668" s="16"/>
      <c r="QY668" s="16"/>
      <c r="QZ668" s="16"/>
      <c r="RA668" s="16"/>
      <c r="RB668" s="16"/>
      <c r="RC668" s="16"/>
      <c r="RD668" s="16"/>
      <c r="RE668" s="16"/>
      <c r="RF668" s="16"/>
      <c r="RG668" s="16"/>
      <c r="RH668" s="16"/>
      <c r="RI668" s="16"/>
      <c r="RJ668" s="16"/>
      <c r="RK668" s="16"/>
      <c r="RL668" s="16"/>
      <c r="RM668" s="16"/>
      <c r="RN668" s="16"/>
      <c r="RO668" s="16"/>
      <c r="RP668" s="16"/>
      <c r="RQ668" s="16"/>
      <c r="RR668" s="16"/>
      <c r="RS668" s="16"/>
      <c r="RT668" s="16"/>
      <c r="RU668" s="16"/>
      <c r="RV668" s="16"/>
      <c r="RW668" s="16"/>
      <c r="RX668" s="16"/>
      <c r="RY668" s="16"/>
      <c r="RZ668" s="16"/>
      <c r="SA668" s="16"/>
      <c r="SB668" s="16"/>
      <c r="SC668" s="16"/>
      <c r="SD668" s="16"/>
      <c r="SE668" s="16"/>
      <c r="SF668" s="16"/>
      <c r="SG668" s="16"/>
      <c r="SH668" s="16"/>
      <c r="SI668" s="16"/>
      <c r="SJ668" s="16"/>
      <c r="SK668" s="16"/>
      <c r="SL668" s="16"/>
      <c r="SM668" s="16"/>
      <c r="SN668" s="16"/>
      <c r="SO668" s="16"/>
      <c r="SP668" s="16"/>
      <c r="SQ668" s="16"/>
      <c r="SR668" s="16"/>
      <c r="SS668" s="16"/>
      <c r="ST668" s="16"/>
      <c r="SU668" s="16"/>
      <c r="SV668" s="16"/>
      <c r="SW668" s="16"/>
      <c r="SX668" s="16"/>
      <c r="SY668" s="16"/>
      <c r="SZ668" s="16"/>
      <c r="TA668" s="16"/>
      <c r="TB668" s="16"/>
      <c r="TC668" s="16"/>
      <c r="TD668" s="16"/>
      <c r="TE668" s="16"/>
      <c r="TF668" s="16"/>
      <c r="TG668" s="16"/>
      <c r="TH668" s="16"/>
      <c r="TI668" s="16"/>
      <c r="TJ668" s="16"/>
      <c r="TK668" s="16"/>
      <c r="TL668" s="16"/>
      <c r="TM668" s="16"/>
      <c r="TN668" s="16"/>
      <c r="TO668" s="16"/>
      <c r="TP668" s="16"/>
      <c r="TQ668" s="16"/>
      <c r="TR668" s="16"/>
      <c r="TS668" s="16"/>
      <c r="TT668" s="16"/>
      <c r="TU668" s="16"/>
      <c r="TV668" s="16"/>
      <c r="TW668" s="16"/>
      <c r="TX668" s="16"/>
      <c r="TY668" s="16"/>
      <c r="TZ668" s="16"/>
      <c r="UA668" s="16"/>
      <c r="UB668" s="16"/>
      <c r="UC668" s="16"/>
      <c r="UD668" s="16"/>
      <c r="UE668" s="16"/>
      <c r="UF668" s="16"/>
      <c r="UG668" s="16"/>
      <c r="UH668" s="16"/>
      <c r="UI668" s="16"/>
      <c r="UJ668" s="16"/>
      <c r="UK668" s="16"/>
      <c r="UL668" s="16"/>
      <c r="UM668" s="16"/>
      <c r="UN668" s="16"/>
      <c r="UO668" s="16"/>
      <c r="UP668" s="16"/>
      <c r="UQ668" s="16"/>
      <c r="UR668" s="16"/>
      <c r="US668" s="16"/>
      <c r="UT668" s="16"/>
      <c r="UU668" s="16"/>
      <c r="UV668" s="16"/>
      <c r="UW668" s="16"/>
      <c r="UX668" s="16"/>
      <c r="UY668" s="16"/>
      <c r="UZ668" s="16"/>
      <c r="VA668" s="16"/>
      <c r="VB668" s="16"/>
      <c r="VC668" s="16"/>
      <c r="VD668" s="16"/>
      <c r="VE668" s="16"/>
      <c r="VF668" s="16"/>
      <c r="VG668" s="16"/>
      <c r="VH668" s="16"/>
      <c r="VI668" s="16"/>
      <c r="VJ668" s="16"/>
      <c r="VK668" s="16"/>
      <c r="VL668" s="16"/>
      <c r="VM668" s="16"/>
      <c r="VN668" s="16"/>
      <c r="VO668" s="16"/>
      <c r="VP668" s="16"/>
      <c r="VQ668" s="16"/>
      <c r="VR668" s="16"/>
      <c r="VS668" s="16"/>
      <c r="VT668" s="16"/>
      <c r="VU668" s="16"/>
      <c r="VV668" s="16"/>
      <c r="VW668" s="16"/>
      <c r="VX668" s="16"/>
      <c r="VY668" s="16"/>
      <c r="VZ668" s="16"/>
      <c r="WA668" s="16"/>
      <c r="WB668" s="16"/>
      <c r="WC668" s="16"/>
      <c r="WD668" s="16"/>
      <c r="WE668" s="16"/>
      <c r="WF668" s="16"/>
      <c r="WG668" s="16"/>
      <c r="WH668" s="16"/>
      <c r="WI668" s="16"/>
      <c r="WJ668" s="16"/>
      <c r="WK668" s="16"/>
      <c r="WL668" s="16"/>
      <c r="WM668" s="16"/>
      <c r="WN668" s="16"/>
      <c r="WO668" s="16"/>
      <c r="WP668" s="16"/>
      <c r="WQ668" s="16"/>
      <c r="WR668" s="16"/>
      <c r="WS668" s="16"/>
      <c r="WT668" s="16"/>
      <c r="WU668" s="16"/>
      <c r="WV668" s="16"/>
      <c r="WW668" s="16"/>
      <c r="WX668" s="16"/>
      <c r="WY668" s="16"/>
      <c r="WZ668" s="16"/>
      <c r="XA668" s="16"/>
      <c r="XB668" s="16"/>
      <c r="XC668" s="16"/>
      <c r="XD668" s="16"/>
      <c r="XE668" s="16"/>
      <c r="XF668" s="16"/>
      <c r="XG668" s="16"/>
      <c r="XH668" s="16"/>
      <c r="XI668" s="16"/>
      <c r="XJ668" s="16"/>
      <c r="XK668" s="16"/>
      <c r="XL668" s="16"/>
      <c r="XM668" s="16"/>
      <c r="XN668" s="16"/>
      <c r="XO668" s="16"/>
      <c r="XP668" s="16"/>
      <c r="XQ668" s="16"/>
      <c r="XR668" s="16"/>
      <c r="XS668" s="16"/>
      <c r="XT668" s="16"/>
      <c r="XU668" s="16"/>
      <c r="XV668" s="16"/>
      <c r="XW668" s="16"/>
      <c r="XX668" s="16"/>
      <c r="XY668" s="16"/>
      <c r="XZ668" s="16"/>
      <c r="YA668" s="16"/>
      <c r="YB668" s="16"/>
      <c r="YC668" s="16"/>
      <c r="YD668" s="16"/>
      <c r="YE668" s="16"/>
      <c r="YF668" s="16"/>
      <c r="YG668" s="16"/>
      <c r="YH668" s="16"/>
      <c r="YI668" s="16"/>
      <c r="YJ668" s="16"/>
      <c r="YK668" s="16"/>
      <c r="YL668" s="16"/>
      <c r="YM668" s="16"/>
      <c r="YN668" s="16"/>
      <c r="YO668" s="16"/>
      <c r="YP668" s="16"/>
      <c r="YQ668" s="16"/>
      <c r="YR668" s="16"/>
      <c r="YS668" s="16"/>
      <c r="YT668" s="16"/>
      <c r="YU668" s="16"/>
      <c r="YV668" s="16"/>
      <c r="YW668" s="16"/>
      <c r="YX668" s="16"/>
      <c r="YY668" s="16"/>
      <c r="YZ668" s="16"/>
      <c r="ZA668" s="16"/>
      <c r="ZB668" s="16"/>
      <c r="ZC668" s="16"/>
      <c r="ZD668" s="16"/>
      <c r="ZE668" s="16"/>
      <c r="ZF668" s="16"/>
      <c r="ZG668" s="16"/>
      <c r="ZH668" s="16"/>
      <c r="ZI668" s="16"/>
      <c r="ZJ668" s="16"/>
      <c r="ZK668" s="16"/>
      <c r="ZL668" s="16"/>
      <c r="ZM668" s="16"/>
      <c r="ZN668" s="16"/>
      <c r="ZO668" s="16"/>
      <c r="ZP668" s="16"/>
      <c r="ZQ668" s="16"/>
      <c r="ZR668" s="16"/>
      <c r="ZS668" s="16"/>
      <c r="ZT668" s="16"/>
      <c r="ZU668" s="16"/>
      <c r="ZV668" s="16"/>
      <c r="ZW668" s="16"/>
      <c r="ZX668" s="16"/>
      <c r="ZY668" s="16"/>
      <c r="ZZ668" s="16"/>
      <c r="AAA668" s="16"/>
      <c r="AAB668" s="16"/>
      <c r="AAC668" s="16"/>
      <c r="AAD668" s="16"/>
      <c r="AAE668" s="16"/>
      <c r="AAF668" s="16"/>
      <c r="AAG668" s="16"/>
      <c r="AAH668" s="16"/>
      <c r="AAI668" s="16"/>
      <c r="AAJ668" s="16"/>
      <c r="AAK668" s="16"/>
      <c r="AAL668" s="16"/>
      <c r="AAM668" s="16"/>
      <c r="AAN668" s="16"/>
      <c r="AAO668" s="16"/>
      <c r="AAP668" s="16"/>
      <c r="AAQ668" s="16"/>
      <c r="AAR668" s="16"/>
      <c r="AAS668" s="16"/>
      <c r="AAT668" s="16"/>
      <c r="AAU668" s="16"/>
      <c r="AAV668" s="16"/>
      <c r="AAW668" s="16"/>
      <c r="AAX668" s="16"/>
      <c r="AAY668" s="16"/>
      <c r="AAZ668" s="16"/>
      <c r="ABA668" s="16"/>
      <c r="ABB668" s="16"/>
      <c r="ABC668" s="16"/>
      <c r="ABD668" s="16"/>
      <c r="ABE668" s="16"/>
      <c r="ABF668" s="16"/>
      <c r="ABG668" s="16"/>
      <c r="ABH668" s="16"/>
      <c r="ABI668" s="16"/>
      <c r="ABJ668" s="16"/>
      <c r="ABK668" s="16"/>
      <c r="ABL668" s="16"/>
      <c r="ABM668" s="16"/>
      <c r="ABN668" s="16"/>
      <c r="ABO668" s="16"/>
      <c r="ABP668" s="16"/>
      <c r="ABQ668" s="16"/>
      <c r="ABR668" s="16"/>
      <c r="ABS668" s="16"/>
      <c r="ABT668" s="16"/>
      <c r="ABU668" s="16"/>
      <c r="ABV668" s="16"/>
      <c r="ABW668" s="16"/>
      <c r="ABX668" s="16"/>
      <c r="ABY668" s="16"/>
      <c r="ABZ668" s="16"/>
      <c r="ACA668" s="16"/>
      <c r="ACB668" s="16"/>
      <c r="ACC668" s="16"/>
      <c r="ACD668" s="16"/>
      <c r="ACE668" s="16"/>
      <c r="ACF668" s="16"/>
      <c r="ACG668" s="16"/>
      <c r="ACH668" s="16"/>
      <c r="ACI668" s="16"/>
      <c r="ACJ668" s="16"/>
      <c r="ACK668" s="16"/>
      <c r="ACL668" s="16"/>
      <c r="ACM668" s="16"/>
      <c r="ACN668" s="16"/>
      <c r="ACO668" s="16"/>
      <c r="ACP668" s="16"/>
      <c r="ACQ668" s="16"/>
      <c r="ACR668" s="16"/>
      <c r="ACS668" s="16"/>
      <c r="ACT668" s="16"/>
      <c r="ACU668" s="16"/>
      <c r="ACV668" s="16"/>
      <c r="ACW668" s="16"/>
      <c r="ACX668" s="16"/>
      <c r="ACY668" s="16"/>
      <c r="ACZ668" s="16"/>
      <c r="ADA668" s="16"/>
      <c r="ADB668" s="16"/>
      <c r="ADC668" s="16"/>
      <c r="ADD668" s="16"/>
      <c r="ADE668" s="16"/>
      <c r="ADF668" s="16"/>
      <c r="ADG668" s="16"/>
      <c r="ADH668" s="16"/>
      <c r="ADI668" s="16"/>
      <c r="ADJ668" s="16"/>
      <c r="ADK668" s="16"/>
      <c r="ADL668" s="16"/>
      <c r="ADM668" s="16"/>
      <c r="ADN668" s="16"/>
      <c r="ADO668" s="16"/>
      <c r="ADP668" s="16"/>
      <c r="ADQ668" s="16"/>
      <c r="ADR668" s="16"/>
      <c r="ADS668" s="16"/>
      <c r="ADT668" s="16"/>
      <c r="ADU668" s="16"/>
      <c r="ADV668" s="16"/>
      <c r="ADW668" s="16"/>
      <c r="ADX668" s="16"/>
      <c r="ADY668" s="16"/>
      <c r="ADZ668" s="16"/>
      <c r="AEA668" s="16"/>
      <c r="AEB668" s="16"/>
      <c r="AEC668" s="16"/>
      <c r="AED668" s="16"/>
      <c r="AEE668" s="16"/>
      <c r="AEF668" s="16"/>
      <c r="AEG668" s="16"/>
      <c r="AEH668" s="16"/>
      <c r="AEI668" s="16"/>
      <c r="AEJ668" s="16"/>
      <c r="AEK668" s="16"/>
      <c r="AEL668" s="16"/>
      <c r="AEM668" s="16"/>
      <c r="AEN668" s="16"/>
      <c r="AEO668" s="16"/>
      <c r="AEP668" s="16"/>
      <c r="AEQ668" s="16"/>
      <c r="AER668" s="16"/>
      <c r="AES668" s="16"/>
      <c r="AET668" s="16"/>
      <c r="AEU668" s="16"/>
      <c r="AEV668" s="16"/>
      <c r="AEW668" s="16"/>
      <c r="AEX668" s="16"/>
      <c r="AEY668" s="16"/>
      <c r="AEZ668" s="16"/>
      <c r="AFA668" s="16"/>
      <c r="AFB668" s="16"/>
      <c r="AFC668" s="16"/>
      <c r="AFD668" s="16"/>
      <c r="AFE668" s="16"/>
      <c r="AFF668" s="16"/>
      <c r="AFG668" s="16"/>
      <c r="AFH668" s="16"/>
      <c r="AFI668" s="16"/>
      <c r="AFJ668" s="16"/>
      <c r="AFK668" s="16"/>
      <c r="AFL668" s="16"/>
      <c r="AFM668" s="16"/>
      <c r="AFN668" s="16"/>
      <c r="AFO668" s="16"/>
      <c r="AFP668" s="16"/>
      <c r="AFQ668" s="16"/>
      <c r="AFR668" s="16"/>
      <c r="AFS668" s="16"/>
      <c r="AFT668" s="16"/>
      <c r="AFU668" s="16"/>
      <c r="AFV668" s="16"/>
      <c r="AFW668" s="16"/>
      <c r="AFX668" s="16"/>
      <c r="AFY668" s="16"/>
      <c r="AFZ668" s="16"/>
      <c r="AGA668" s="16"/>
      <c r="AGB668" s="16"/>
      <c r="AGC668" s="16"/>
      <c r="AGD668" s="16"/>
      <c r="AGE668" s="16"/>
      <c r="AGF668" s="16"/>
      <c r="AGG668" s="16"/>
      <c r="AGH668" s="16"/>
      <c r="AGI668" s="16"/>
      <c r="AGJ668" s="16"/>
      <c r="AGK668" s="16"/>
      <c r="AGL668" s="16"/>
      <c r="AGM668" s="16"/>
      <c r="AGN668" s="16"/>
      <c r="AGO668" s="16"/>
      <c r="AGP668" s="16"/>
      <c r="AGQ668" s="16"/>
      <c r="AGR668" s="16"/>
      <c r="AGS668" s="16"/>
      <c r="AGT668" s="16"/>
      <c r="AGU668" s="16"/>
      <c r="AGV668" s="16"/>
      <c r="AGW668" s="16"/>
      <c r="AGX668" s="16"/>
      <c r="AGY668" s="16"/>
      <c r="AGZ668" s="16"/>
      <c r="AHA668" s="16"/>
      <c r="AHB668" s="16"/>
      <c r="AHC668" s="16"/>
      <c r="AHD668" s="16"/>
      <c r="AHE668" s="16"/>
      <c r="AHF668" s="16"/>
      <c r="AHG668" s="16"/>
      <c r="AHH668" s="16"/>
      <c r="AHI668" s="16"/>
      <c r="AHJ668" s="16"/>
      <c r="AHK668" s="16"/>
      <c r="AHL668" s="16"/>
      <c r="AHM668" s="16"/>
      <c r="AHN668" s="16"/>
      <c r="AHO668" s="16"/>
      <c r="AHP668" s="16"/>
      <c r="AHQ668" s="16"/>
      <c r="AHR668" s="16"/>
      <c r="AHS668" s="16"/>
      <c r="AHT668" s="16"/>
      <c r="AHU668" s="16"/>
      <c r="AHV668" s="16"/>
      <c r="AHW668" s="16"/>
      <c r="AHX668" s="16"/>
      <c r="AHY668" s="16"/>
      <c r="AHZ668" s="16"/>
      <c r="AIA668" s="16"/>
      <c r="AIB668" s="16"/>
      <c r="AIC668" s="16"/>
      <c r="AID668" s="16"/>
      <c r="AIE668" s="16"/>
      <c r="AIF668" s="16"/>
      <c r="AIG668" s="16"/>
      <c r="AIH668" s="16"/>
      <c r="AII668" s="16"/>
      <c r="AIJ668" s="16"/>
      <c r="AIK668" s="16"/>
      <c r="AIL668" s="16"/>
      <c r="AIM668" s="16"/>
      <c r="AIN668" s="16"/>
      <c r="AIO668" s="16"/>
      <c r="AIP668" s="16"/>
      <c r="AIQ668" s="16"/>
      <c r="AIR668" s="16"/>
      <c r="AIS668" s="16"/>
      <c r="AIT668" s="16"/>
      <c r="AIU668" s="16"/>
      <c r="AIV668" s="16"/>
      <c r="AIW668" s="16"/>
      <c r="AIX668" s="16"/>
      <c r="AIY668" s="16"/>
      <c r="AIZ668" s="16"/>
      <c r="AJA668" s="16"/>
      <c r="AJB668" s="16"/>
      <c r="AJC668" s="16"/>
      <c r="AJD668" s="16"/>
      <c r="AJE668" s="16"/>
      <c r="AJF668" s="16"/>
      <c r="AJG668" s="16"/>
      <c r="AJH668" s="16"/>
      <c r="AJI668" s="16"/>
      <c r="AJJ668" s="16"/>
      <c r="AJK668" s="16"/>
      <c r="AJL668" s="16"/>
      <c r="AJM668" s="16"/>
      <c r="AJN668" s="16"/>
      <c r="AJO668" s="16"/>
      <c r="AJP668" s="16"/>
      <c r="AJQ668" s="16"/>
      <c r="AJR668" s="16"/>
      <c r="AJS668" s="16"/>
      <c r="AJT668" s="16"/>
      <c r="AJU668" s="16"/>
      <c r="AJV668" s="16"/>
      <c r="AJW668" s="16"/>
      <c r="AJX668" s="16"/>
      <c r="AJY668" s="16"/>
      <c r="AJZ668" s="16"/>
      <c r="AKA668" s="16"/>
      <c r="AKB668" s="16"/>
      <c r="AKC668" s="16"/>
      <c r="AKD668" s="16"/>
      <c r="AKE668" s="16"/>
      <c r="AKF668" s="16"/>
      <c r="AKG668" s="16"/>
      <c r="AKH668" s="16"/>
      <c r="AKI668" s="16"/>
      <c r="AKJ668" s="16"/>
      <c r="AKK668" s="16"/>
      <c r="AKL668" s="16"/>
      <c r="AKM668" s="16"/>
      <c r="AKN668" s="16"/>
      <c r="AKO668" s="16"/>
      <c r="AKP668" s="16"/>
      <c r="AKQ668" s="16"/>
      <c r="AKR668" s="16"/>
      <c r="AKS668" s="16"/>
      <c r="AKT668" s="16"/>
      <c r="AKU668" s="16"/>
      <c r="AKV668" s="16"/>
      <c r="AKW668" s="16"/>
      <c r="AKX668" s="16"/>
      <c r="AKY668" s="16"/>
      <c r="AKZ668" s="16"/>
      <c r="ALA668" s="16"/>
      <c r="ALB668" s="16"/>
      <c r="ALC668" s="16"/>
      <c r="ALD668" s="16"/>
      <c r="ALE668" s="16"/>
      <c r="ALF668" s="16"/>
      <c r="ALG668" s="16"/>
      <c r="ALH668" s="16"/>
      <c r="ALI668" s="16"/>
      <c r="ALJ668" s="16"/>
      <c r="ALK668" s="16"/>
      <c r="ALL668" s="16"/>
      <c r="ALM668" s="16"/>
      <c r="ALN668" s="16"/>
      <c r="ALO668" s="16"/>
      <c r="ALP668" s="16"/>
      <c r="ALQ668" s="16"/>
      <c r="ALR668" s="16"/>
      <c r="ALS668" s="16"/>
      <c r="ALT668" s="16"/>
      <c r="ALU668" s="16"/>
      <c r="ALV668" s="16"/>
      <c r="ALW668" s="16"/>
    </row>
    <row r="669" spans="1:1011" x14ac:dyDescent="0.35">
      <c r="A669" s="2">
        <v>44122</v>
      </c>
      <c r="B669" s="16">
        <v>-2.4649670774943289E-3</v>
      </c>
      <c r="C669" s="16">
        <v>1.6512812350788499E-3</v>
      </c>
      <c r="D669" s="16">
        <v>-1.152274450378632E-3</v>
      </c>
      <c r="E669" s="16">
        <v>9.0162179219976935E-5</v>
      </c>
      <c r="F669" s="16">
        <v>5.8353157328017329E-5</v>
      </c>
      <c r="G669" s="16">
        <v>-2.6189903524945768E-3</v>
      </c>
      <c r="H669" s="16">
        <v>-6.1045537034698496E-3</v>
      </c>
      <c r="I669" s="16">
        <v>2.2651908157180771E-3</v>
      </c>
      <c r="J669" s="16">
        <f>HLOOKUP($J$2,'Weekly Returns (strats)'!$D$1:$F$751,'Weekly Returns (strats)'!$A668,FALSE)</f>
        <v>-4.8298763725362903E-3</v>
      </c>
      <c r="K669" s="16">
        <f>SUMPRODUCT(B669:J669,'Weekly Analysis'!$C$47:$K$47)</f>
        <v>-2.7676918959757559E-3</v>
      </c>
      <c r="L669" s="16">
        <f t="array" ref="L669">SUMPRODUCT(C669:J669,'Weekly Analysis'!$D$48:$K$48)</f>
        <v>-5.6220323432265042E-4</v>
      </c>
      <c r="M669" s="16"/>
      <c r="N669" s="16">
        <f t="shared" si="138"/>
        <v>2.5379376386406776</v>
      </c>
      <c r="O669" s="11">
        <f>(N668-MAX(N$3:$N668))/MAX(N$3:$N668)</f>
        <v>-8.242685126088934E-3</v>
      </c>
      <c r="P669" s="11">
        <f t="shared" si="140"/>
        <v>2.5950325654264805E-2</v>
      </c>
      <c r="Q669" s="11">
        <f t="shared" si="142"/>
        <v>6.2309724266920608E-2</v>
      </c>
      <c r="R669" s="16"/>
      <c r="S669" s="16">
        <f t="shared" si="139"/>
        <v>1.5417401772417749</v>
      </c>
      <c r="T669" s="11">
        <f>(S668-MAX($S$3:$S668))/MAX(S$3:$S668)</f>
        <v>-2.0299416355149799E-2</v>
      </c>
      <c r="U669" s="38">
        <f t="shared" si="141"/>
        <v>-6.9427276919227232E-3</v>
      </c>
      <c r="V669" s="11">
        <f t="shared" si="144"/>
        <v>0.23160598655095632</v>
      </c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28"/>
      <c r="AK669" s="16"/>
      <c r="AL669" s="28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  <c r="HV669" s="16"/>
      <c r="HW669" s="16"/>
      <c r="HX669" s="16"/>
      <c r="HY669" s="16"/>
      <c r="HZ669" s="16"/>
      <c r="IA669" s="16"/>
      <c r="IB669" s="16"/>
      <c r="IC669" s="16"/>
      <c r="ID669" s="16"/>
      <c r="IE669" s="16"/>
      <c r="IF669" s="16"/>
      <c r="IG669" s="16"/>
      <c r="IH669" s="16"/>
      <c r="II669" s="16"/>
      <c r="IJ669" s="16"/>
      <c r="IK669" s="16"/>
      <c r="IL669" s="16"/>
      <c r="IM669" s="16"/>
      <c r="IN669" s="16"/>
      <c r="IO669" s="16"/>
      <c r="IP669" s="16"/>
      <c r="IQ669" s="16"/>
      <c r="IR669" s="16"/>
      <c r="IS669" s="16"/>
      <c r="IT669" s="16"/>
      <c r="IU669" s="16"/>
      <c r="IV669" s="16"/>
      <c r="IW669" s="16"/>
      <c r="IX669" s="16"/>
      <c r="IY669" s="16"/>
      <c r="IZ669" s="16"/>
      <c r="JA669" s="16"/>
      <c r="JB669" s="16"/>
      <c r="JC669" s="16"/>
      <c r="JD669" s="16"/>
      <c r="JE669" s="16"/>
      <c r="JF669" s="16"/>
      <c r="JG669" s="16"/>
      <c r="JH669" s="16"/>
      <c r="JI669" s="16"/>
      <c r="JJ669" s="16"/>
      <c r="JK669" s="16"/>
      <c r="JL669" s="16"/>
      <c r="JM669" s="16"/>
      <c r="JN669" s="16"/>
      <c r="JO669" s="16"/>
      <c r="JP669" s="16"/>
      <c r="JQ669" s="16"/>
      <c r="JR669" s="16"/>
      <c r="JS669" s="16"/>
      <c r="JT669" s="16"/>
      <c r="JU669" s="16"/>
      <c r="JV669" s="16"/>
      <c r="JW669" s="16"/>
      <c r="JX669" s="16"/>
      <c r="JY669" s="16"/>
      <c r="JZ669" s="16"/>
      <c r="KA669" s="16"/>
      <c r="KB669" s="16"/>
      <c r="KC669" s="16"/>
      <c r="KD669" s="16"/>
      <c r="KE669" s="16"/>
      <c r="KF669" s="16"/>
      <c r="KG669" s="16"/>
      <c r="KH669" s="16"/>
      <c r="KI669" s="16"/>
      <c r="KJ669" s="16"/>
      <c r="KK669" s="16"/>
      <c r="KL669" s="16"/>
      <c r="KM669" s="16"/>
      <c r="KN669" s="16"/>
      <c r="KO669" s="16"/>
      <c r="KP669" s="16"/>
      <c r="KQ669" s="16"/>
      <c r="KR669" s="16"/>
      <c r="KS669" s="16"/>
      <c r="KT669" s="16"/>
      <c r="KU669" s="16"/>
      <c r="KV669" s="16"/>
      <c r="KW669" s="16"/>
      <c r="KX669" s="16"/>
      <c r="KY669" s="16"/>
      <c r="KZ669" s="16"/>
      <c r="LA669" s="16"/>
      <c r="LB669" s="16"/>
      <c r="LC669" s="16"/>
      <c r="LD669" s="16"/>
      <c r="LE669" s="16"/>
      <c r="LF669" s="16"/>
      <c r="LG669" s="16"/>
      <c r="LH669" s="16"/>
      <c r="LI669" s="16"/>
      <c r="LJ669" s="16"/>
      <c r="LK669" s="16"/>
      <c r="LL669" s="16"/>
      <c r="LM669" s="16"/>
      <c r="LN669" s="16"/>
      <c r="LO669" s="16"/>
      <c r="LP669" s="16"/>
      <c r="LQ669" s="16"/>
      <c r="LR669" s="16"/>
      <c r="LS669" s="16"/>
      <c r="LT669" s="16"/>
      <c r="LU669" s="16"/>
      <c r="LV669" s="16"/>
      <c r="LW669" s="16"/>
      <c r="LX669" s="16"/>
      <c r="LY669" s="16"/>
      <c r="LZ669" s="16"/>
      <c r="MA669" s="16"/>
      <c r="MB669" s="16"/>
      <c r="MC669" s="16"/>
      <c r="MD669" s="16"/>
      <c r="ME669" s="16"/>
      <c r="MF669" s="16"/>
      <c r="MG669" s="16"/>
      <c r="MH669" s="16"/>
      <c r="MI669" s="16"/>
      <c r="MJ669" s="16"/>
      <c r="MK669" s="16"/>
      <c r="ML669" s="16"/>
      <c r="MM669" s="16"/>
      <c r="MN669" s="16"/>
      <c r="MO669" s="16"/>
      <c r="MP669" s="16"/>
      <c r="MQ669" s="16"/>
      <c r="MR669" s="16"/>
      <c r="MS669" s="16"/>
      <c r="MT669" s="16"/>
      <c r="MU669" s="16"/>
      <c r="MV669" s="16"/>
      <c r="MW669" s="16"/>
      <c r="MX669" s="16"/>
      <c r="MY669" s="16"/>
      <c r="MZ669" s="16"/>
      <c r="NA669" s="16"/>
      <c r="NB669" s="16"/>
      <c r="NC669" s="16"/>
      <c r="ND669" s="16"/>
      <c r="NE669" s="16"/>
      <c r="NF669" s="16"/>
      <c r="NG669" s="16"/>
      <c r="NH669" s="16"/>
      <c r="NI669" s="16"/>
      <c r="NJ669" s="16"/>
      <c r="NK669" s="16"/>
      <c r="NL669" s="16"/>
      <c r="NM669" s="16"/>
      <c r="NN669" s="16"/>
      <c r="NO669" s="16"/>
      <c r="NP669" s="16"/>
      <c r="NQ669" s="16"/>
      <c r="NR669" s="16"/>
      <c r="NS669" s="16"/>
      <c r="NT669" s="16"/>
      <c r="NU669" s="16"/>
      <c r="NV669" s="16"/>
      <c r="NW669" s="16"/>
      <c r="NX669" s="16"/>
      <c r="NY669" s="16"/>
      <c r="NZ669" s="16"/>
      <c r="OA669" s="16"/>
      <c r="OB669" s="16"/>
      <c r="OC669" s="16"/>
      <c r="OD669" s="16"/>
      <c r="OE669" s="16"/>
      <c r="OF669" s="16"/>
      <c r="OG669" s="16"/>
      <c r="OH669" s="16"/>
      <c r="OI669" s="16"/>
      <c r="OJ669" s="16"/>
      <c r="OK669" s="16"/>
      <c r="OL669" s="16"/>
      <c r="OM669" s="16"/>
      <c r="ON669" s="16"/>
      <c r="OO669" s="16"/>
      <c r="OP669" s="16"/>
      <c r="OQ669" s="16"/>
      <c r="OR669" s="16"/>
      <c r="OS669" s="16"/>
      <c r="OT669" s="16"/>
      <c r="OU669" s="16"/>
      <c r="OV669" s="16"/>
      <c r="OW669" s="16"/>
      <c r="OX669" s="16"/>
      <c r="OY669" s="16"/>
      <c r="OZ669" s="16"/>
      <c r="PA669" s="16"/>
      <c r="PB669" s="16"/>
      <c r="PC669" s="16"/>
      <c r="PD669" s="16"/>
      <c r="PE669" s="16"/>
      <c r="PF669" s="16"/>
      <c r="PG669" s="16"/>
      <c r="PH669" s="16"/>
      <c r="PI669" s="16"/>
      <c r="PJ669" s="16"/>
      <c r="PK669" s="16"/>
      <c r="PL669" s="16"/>
      <c r="PM669" s="16"/>
      <c r="PN669" s="16"/>
      <c r="PO669" s="16"/>
      <c r="PP669" s="16"/>
      <c r="PQ669" s="16"/>
      <c r="PR669" s="16"/>
      <c r="PS669" s="16"/>
      <c r="PT669" s="16"/>
      <c r="PU669" s="16"/>
      <c r="PV669" s="16"/>
      <c r="PW669" s="16"/>
      <c r="PX669" s="16"/>
      <c r="PY669" s="16"/>
      <c r="PZ669" s="16"/>
      <c r="QA669" s="16"/>
      <c r="QB669" s="16"/>
      <c r="QC669" s="16"/>
      <c r="QD669" s="16"/>
      <c r="QE669" s="16"/>
      <c r="QF669" s="16"/>
      <c r="QG669" s="16"/>
      <c r="QH669" s="16"/>
      <c r="QI669" s="16"/>
      <c r="QJ669" s="16"/>
      <c r="QK669" s="16"/>
      <c r="QL669" s="16"/>
      <c r="QM669" s="16"/>
      <c r="QN669" s="16"/>
      <c r="QO669" s="16"/>
      <c r="QP669" s="16"/>
      <c r="QQ669" s="16"/>
      <c r="QR669" s="16"/>
      <c r="QS669" s="16"/>
      <c r="QT669" s="16"/>
      <c r="QU669" s="16"/>
      <c r="QV669" s="16"/>
      <c r="QW669" s="16"/>
      <c r="QX669" s="16"/>
      <c r="QY669" s="16"/>
      <c r="QZ669" s="16"/>
      <c r="RA669" s="16"/>
      <c r="RB669" s="16"/>
      <c r="RC669" s="16"/>
      <c r="RD669" s="16"/>
      <c r="RE669" s="16"/>
      <c r="RF669" s="16"/>
      <c r="RG669" s="16"/>
      <c r="RH669" s="16"/>
      <c r="RI669" s="16"/>
      <c r="RJ669" s="16"/>
      <c r="RK669" s="16"/>
      <c r="RL669" s="16"/>
      <c r="RM669" s="16"/>
      <c r="RN669" s="16"/>
      <c r="RO669" s="16"/>
      <c r="RP669" s="16"/>
      <c r="RQ669" s="16"/>
      <c r="RR669" s="16"/>
      <c r="RS669" s="16"/>
      <c r="RT669" s="16"/>
      <c r="RU669" s="16"/>
      <c r="RV669" s="16"/>
      <c r="RW669" s="16"/>
      <c r="RX669" s="16"/>
      <c r="RY669" s="16"/>
      <c r="RZ669" s="16"/>
      <c r="SA669" s="16"/>
      <c r="SB669" s="16"/>
      <c r="SC669" s="16"/>
      <c r="SD669" s="16"/>
      <c r="SE669" s="16"/>
      <c r="SF669" s="16"/>
      <c r="SG669" s="16"/>
      <c r="SH669" s="16"/>
      <c r="SI669" s="16"/>
      <c r="SJ669" s="16"/>
      <c r="SK669" s="16"/>
      <c r="SL669" s="16"/>
      <c r="SM669" s="16"/>
      <c r="SN669" s="16"/>
      <c r="SO669" s="16"/>
      <c r="SP669" s="16"/>
      <c r="SQ669" s="16"/>
      <c r="SR669" s="16"/>
      <c r="SS669" s="16"/>
      <c r="ST669" s="16"/>
      <c r="SU669" s="16"/>
      <c r="SV669" s="16"/>
      <c r="SW669" s="16"/>
      <c r="SX669" s="16"/>
      <c r="SY669" s="16"/>
      <c r="SZ669" s="16"/>
      <c r="TA669" s="16"/>
      <c r="TB669" s="16"/>
      <c r="TC669" s="16"/>
      <c r="TD669" s="16"/>
      <c r="TE669" s="16"/>
      <c r="TF669" s="16"/>
      <c r="TG669" s="16"/>
      <c r="TH669" s="16"/>
      <c r="TI669" s="16"/>
      <c r="TJ669" s="16"/>
      <c r="TK669" s="16"/>
      <c r="TL669" s="16"/>
      <c r="TM669" s="16"/>
      <c r="TN669" s="16"/>
      <c r="TO669" s="16"/>
      <c r="TP669" s="16"/>
      <c r="TQ669" s="16"/>
      <c r="TR669" s="16"/>
      <c r="TS669" s="16"/>
      <c r="TT669" s="16"/>
      <c r="TU669" s="16"/>
      <c r="TV669" s="16"/>
      <c r="TW669" s="16"/>
      <c r="TX669" s="16"/>
      <c r="TY669" s="16"/>
      <c r="TZ669" s="16"/>
      <c r="UA669" s="16"/>
      <c r="UB669" s="16"/>
      <c r="UC669" s="16"/>
      <c r="UD669" s="16"/>
      <c r="UE669" s="16"/>
      <c r="UF669" s="16"/>
      <c r="UG669" s="16"/>
      <c r="UH669" s="16"/>
      <c r="UI669" s="16"/>
      <c r="UJ669" s="16"/>
      <c r="UK669" s="16"/>
      <c r="UL669" s="16"/>
      <c r="UM669" s="16"/>
      <c r="UN669" s="16"/>
      <c r="UO669" s="16"/>
      <c r="UP669" s="16"/>
      <c r="UQ669" s="16"/>
      <c r="UR669" s="16"/>
      <c r="US669" s="16"/>
      <c r="UT669" s="16"/>
      <c r="UU669" s="16"/>
      <c r="UV669" s="16"/>
      <c r="UW669" s="16"/>
      <c r="UX669" s="16"/>
      <c r="UY669" s="16"/>
      <c r="UZ669" s="16"/>
      <c r="VA669" s="16"/>
      <c r="VB669" s="16"/>
      <c r="VC669" s="16"/>
      <c r="VD669" s="16"/>
      <c r="VE669" s="16"/>
      <c r="VF669" s="16"/>
      <c r="VG669" s="16"/>
      <c r="VH669" s="16"/>
      <c r="VI669" s="16"/>
      <c r="VJ669" s="16"/>
      <c r="VK669" s="16"/>
      <c r="VL669" s="16"/>
      <c r="VM669" s="16"/>
      <c r="VN669" s="16"/>
      <c r="VO669" s="16"/>
      <c r="VP669" s="16"/>
      <c r="VQ669" s="16"/>
      <c r="VR669" s="16"/>
      <c r="VS669" s="16"/>
      <c r="VT669" s="16"/>
      <c r="VU669" s="16"/>
      <c r="VV669" s="16"/>
      <c r="VW669" s="16"/>
      <c r="VX669" s="16"/>
      <c r="VY669" s="16"/>
      <c r="VZ669" s="16"/>
      <c r="WA669" s="16"/>
      <c r="WB669" s="16"/>
      <c r="WC669" s="16"/>
      <c r="WD669" s="16"/>
      <c r="WE669" s="16"/>
      <c r="WF669" s="16"/>
      <c r="WG669" s="16"/>
      <c r="WH669" s="16"/>
      <c r="WI669" s="16"/>
      <c r="WJ669" s="16"/>
      <c r="WK669" s="16"/>
      <c r="WL669" s="16"/>
      <c r="WM669" s="16"/>
      <c r="WN669" s="16"/>
      <c r="WO669" s="16"/>
      <c r="WP669" s="16"/>
      <c r="WQ669" s="16"/>
      <c r="WR669" s="16"/>
      <c r="WS669" s="16"/>
      <c r="WT669" s="16"/>
      <c r="WU669" s="16"/>
      <c r="WV669" s="16"/>
      <c r="WW669" s="16"/>
      <c r="WX669" s="16"/>
      <c r="WY669" s="16"/>
      <c r="WZ669" s="16"/>
      <c r="XA669" s="16"/>
      <c r="XB669" s="16"/>
      <c r="XC669" s="16"/>
      <c r="XD669" s="16"/>
      <c r="XE669" s="16"/>
      <c r="XF669" s="16"/>
      <c r="XG669" s="16"/>
      <c r="XH669" s="16"/>
      <c r="XI669" s="16"/>
      <c r="XJ669" s="16"/>
      <c r="XK669" s="16"/>
      <c r="XL669" s="16"/>
      <c r="XM669" s="16"/>
      <c r="XN669" s="16"/>
      <c r="XO669" s="16"/>
      <c r="XP669" s="16"/>
      <c r="XQ669" s="16"/>
      <c r="XR669" s="16"/>
      <c r="XS669" s="16"/>
      <c r="XT669" s="16"/>
      <c r="XU669" s="16"/>
      <c r="XV669" s="16"/>
      <c r="XW669" s="16"/>
      <c r="XX669" s="16"/>
      <c r="XY669" s="16"/>
      <c r="XZ669" s="16"/>
      <c r="YA669" s="16"/>
      <c r="YB669" s="16"/>
      <c r="YC669" s="16"/>
      <c r="YD669" s="16"/>
      <c r="YE669" s="16"/>
      <c r="YF669" s="16"/>
      <c r="YG669" s="16"/>
      <c r="YH669" s="16"/>
      <c r="YI669" s="16"/>
      <c r="YJ669" s="16"/>
      <c r="YK669" s="16"/>
      <c r="YL669" s="16"/>
      <c r="YM669" s="16"/>
      <c r="YN669" s="16"/>
      <c r="YO669" s="16"/>
      <c r="YP669" s="16"/>
      <c r="YQ669" s="16"/>
      <c r="YR669" s="16"/>
      <c r="YS669" s="16"/>
      <c r="YT669" s="16"/>
      <c r="YU669" s="16"/>
      <c r="YV669" s="16"/>
      <c r="YW669" s="16"/>
      <c r="YX669" s="16"/>
      <c r="YY669" s="16"/>
      <c r="YZ669" s="16"/>
      <c r="ZA669" s="16"/>
      <c r="ZB669" s="16"/>
      <c r="ZC669" s="16"/>
      <c r="ZD669" s="16"/>
      <c r="ZE669" s="16"/>
      <c r="ZF669" s="16"/>
      <c r="ZG669" s="16"/>
      <c r="ZH669" s="16"/>
      <c r="ZI669" s="16"/>
      <c r="ZJ669" s="16"/>
      <c r="ZK669" s="16"/>
      <c r="ZL669" s="16"/>
      <c r="ZM669" s="16"/>
      <c r="ZN669" s="16"/>
      <c r="ZO669" s="16"/>
      <c r="ZP669" s="16"/>
      <c r="ZQ669" s="16"/>
      <c r="ZR669" s="16"/>
      <c r="ZS669" s="16"/>
      <c r="ZT669" s="16"/>
      <c r="ZU669" s="16"/>
      <c r="ZV669" s="16"/>
      <c r="ZW669" s="16"/>
      <c r="ZX669" s="16"/>
      <c r="ZY669" s="16"/>
      <c r="ZZ669" s="16"/>
      <c r="AAA669" s="16"/>
      <c r="AAB669" s="16"/>
      <c r="AAC669" s="16"/>
      <c r="AAD669" s="16"/>
      <c r="AAE669" s="16"/>
      <c r="AAF669" s="16"/>
      <c r="AAG669" s="16"/>
      <c r="AAH669" s="16"/>
      <c r="AAI669" s="16"/>
      <c r="AAJ669" s="16"/>
      <c r="AAK669" s="16"/>
      <c r="AAL669" s="16"/>
      <c r="AAM669" s="16"/>
      <c r="AAN669" s="16"/>
      <c r="AAO669" s="16"/>
      <c r="AAP669" s="16"/>
      <c r="AAQ669" s="16"/>
      <c r="AAR669" s="16"/>
      <c r="AAS669" s="16"/>
      <c r="AAT669" s="16"/>
      <c r="AAU669" s="16"/>
      <c r="AAV669" s="16"/>
      <c r="AAW669" s="16"/>
      <c r="AAX669" s="16"/>
      <c r="AAY669" s="16"/>
      <c r="AAZ669" s="16"/>
      <c r="ABA669" s="16"/>
      <c r="ABB669" s="16"/>
      <c r="ABC669" s="16"/>
      <c r="ABD669" s="16"/>
      <c r="ABE669" s="16"/>
      <c r="ABF669" s="16"/>
      <c r="ABG669" s="16"/>
      <c r="ABH669" s="16"/>
      <c r="ABI669" s="16"/>
      <c r="ABJ669" s="16"/>
      <c r="ABK669" s="16"/>
      <c r="ABL669" s="16"/>
      <c r="ABM669" s="16"/>
      <c r="ABN669" s="16"/>
      <c r="ABO669" s="16"/>
      <c r="ABP669" s="16"/>
      <c r="ABQ669" s="16"/>
      <c r="ABR669" s="16"/>
      <c r="ABS669" s="16"/>
      <c r="ABT669" s="16"/>
      <c r="ABU669" s="16"/>
      <c r="ABV669" s="16"/>
      <c r="ABW669" s="16"/>
      <c r="ABX669" s="16"/>
      <c r="ABY669" s="16"/>
      <c r="ABZ669" s="16"/>
      <c r="ACA669" s="16"/>
      <c r="ACB669" s="16"/>
      <c r="ACC669" s="16"/>
      <c r="ACD669" s="16"/>
      <c r="ACE669" s="16"/>
      <c r="ACF669" s="16"/>
      <c r="ACG669" s="16"/>
      <c r="ACH669" s="16"/>
      <c r="ACI669" s="16"/>
      <c r="ACJ669" s="16"/>
      <c r="ACK669" s="16"/>
      <c r="ACL669" s="16"/>
      <c r="ACM669" s="16"/>
      <c r="ACN669" s="16"/>
      <c r="ACO669" s="16"/>
      <c r="ACP669" s="16"/>
      <c r="ACQ669" s="16"/>
      <c r="ACR669" s="16"/>
      <c r="ACS669" s="16"/>
      <c r="ACT669" s="16"/>
      <c r="ACU669" s="16"/>
      <c r="ACV669" s="16"/>
      <c r="ACW669" s="16"/>
      <c r="ACX669" s="16"/>
      <c r="ACY669" s="16"/>
      <c r="ACZ669" s="16"/>
      <c r="ADA669" s="16"/>
      <c r="ADB669" s="16"/>
      <c r="ADC669" s="16"/>
      <c r="ADD669" s="16"/>
      <c r="ADE669" s="16"/>
      <c r="ADF669" s="16"/>
      <c r="ADG669" s="16"/>
      <c r="ADH669" s="16"/>
      <c r="ADI669" s="16"/>
      <c r="ADJ669" s="16"/>
      <c r="ADK669" s="16"/>
      <c r="ADL669" s="16"/>
      <c r="ADM669" s="16"/>
      <c r="ADN669" s="16"/>
      <c r="ADO669" s="16"/>
      <c r="ADP669" s="16"/>
      <c r="ADQ669" s="16"/>
      <c r="ADR669" s="16"/>
      <c r="ADS669" s="16"/>
      <c r="ADT669" s="16"/>
      <c r="ADU669" s="16"/>
      <c r="ADV669" s="16"/>
      <c r="ADW669" s="16"/>
      <c r="ADX669" s="16"/>
      <c r="ADY669" s="16"/>
      <c r="ADZ669" s="16"/>
      <c r="AEA669" s="16"/>
      <c r="AEB669" s="16"/>
      <c r="AEC669" s="16"/>
      <c r="AED669" s="16"/>
      <c r="AEE669" s="16"/>
      <c r="AEF669" s="16"/>
      <c r="AEG669" s="16"/>
      <c r="AEH669" s="16"/>
      <c r="AEI669" s="16"/>
      <c r="AEJ669" s="16"/>
      <c r="AEK669" s="16"/>
      <c r="AEL669" s="16"/>
      <c r="AEM669" s="16"/>
      <c r="AEN669" s="16"/>
      <c r="AEO669" s="16"/>
      <c r="AEP669" s="16"/>
      <c r="AEQ669" s="16"/>
      <c r="AER669" s="16"/>
      <c r="AES669" s="16"/>
      <c r="AET669" s="16"/>
      <c r="AEU669" s="16"/>
      <c r="AEV669" s="16"/>
      <c r="AEW669" s="16"/>
      <c r="AEX669" s="16"/>
      <c r="AEY669" s="16"/>
      <c r="AEZ669" s="16"/>
      <c r="AFA669" s="16"/>
      <c r="AFB669" s="16"/>
      <c r="AFC669" s="16"/>
      <c r="AFD669" s="16"/>
      <c r="AFE669" s="16"/>
      <c r="AFF669" s="16"/>
      <c r="AFG669" s="16"/>
      <c r="AFH669" s="16"/>
      <c r="AFI669" s="16"/>
      <c r="AFJ669" s="16"/>
      <c r="AFK669" s="16"/>
      <c r="AFL669" s="16"/>
      <c r="AFM669" s="16"/>
      <c r="AFN669" s="16"/>
      <c r="AFO669" s="16"/>
      <c r="AFP669" s="16"/>
      <c r="AFQ669" s="16"/>
      <c r="AFR669" s="16"/>
      <c r="AFS669" s="16"/>
      <c r="AFT669" s="16"/>
      <c r="AFU669" s="16"/>
      <c r="AFV669" s="16"/>
      <c r="AFW669" s="16"/>
      <c r="AFX669" s="16"/>
      <c r="AFY669" s="16"/>
      <c r="AFZ669" s="16"/>
      <c r="AGA669" s="16"/>
      <c r="AGB669" s="16"/>
      <c r="AGC669" s="16"/>
      <c r="AGD669" s="16"/>
      <c r="AGE669" s="16"/>
      <c r="AGF669" s="16"/>
      <c r="AGG669" s="16"/>
      <c r="AGH669" s="16"/>
      <c r="AGI669" s="16"/>
      <c r="AGJ669" s="16"/>
      <c r="AGK669" s="16"/>
      <c r="AGL669" s="16"/>
      <c r="AGM669" s="16"/>
      <c r="AGN669" s="16"/>
      <c r="AGO669" s="16"/>
      <c r="AGP669" s="16"/>
      <c r="AGQ669" s="16"/>
      <c r="AGR669" s="16"/>
      <c r="AGS669" s="16"/>
      <c r="AGT669" s="16"/>
      <c r="AGU669" s="16"/>
      <c r="AGV669" s="16"/>
      <c r="AGW669" s="16"/>
      <c r="AGX669" s="16"/>
      <c r="AGY669" s="16"/>
      <c r="AGZ669" s="16"/>
      <c r="AHA669" s="16"/>
      <c r="AHB669" s="16"/>
      <c r="AHC669" s="16"/>
      <c r="AHD669" s="16"/>
      <c r="AHE669" s="16"/>
      <c r="AHF669" s="16"/>
      <c r="AHG669" s="16"/>
      <c r="AHH669" s="16"/>
      <c r="AHI669" s="16"/>
      <c r="AHJ669" s="16"/>
      <c r="AHK669" s="16"/>
      <c r="AHL669" s="16"/>
      <c r="AHM669" s="16"/>
      <c r="AHN669" s="16"/>
      <c r="AHO669" s="16"/>
      <c r="AHP669" s="16"/>
      <c r="AHQ669" s="16"/>
      <c r="AHR669" s="16"/>
      <c r="AHS669" s="16"/>
      <c r="AHT669" s="16"/>
      <c r="AHU669" s="16"/>
      <c r="AHV669" s="16"/>
      <c r="AHW669" s="16"/>
      <c r="AHX669" s="16"/>
      <c r="AHY669" s="16"/>
      <c r="AHZ669" s="16"/>
      <c r="AIA669" s="16"/>
      <c r="AIB669" s="16"/>
      <c r="AIC669" s="16"/>
      <c r="AID669" s="16"/>
      <c r="AIE669" s="16"/>
      <c r="AIF669" s="16"/>
      <c r="AIG669" s="16"/>
      <c r="AIH669" s="16"/>
      <c r="AII669" s="16"/>
      <c r="AIJ669" s="16"/>
      <c r="AIK669" s="16"/>
      <c r="AIL669" s="16"/>
      <c r="AIM669" s="16"/>
      <c r="AIN669" s="16"/>
      <c r="AIO669" s="16"/>
      <c r="AIP669" s="16"/>
      <c r="AIQ669" s="16"/>
      <c r="AIR669" s="16"/>
      <c r="AIS669" s="16"/>
      <c r="AIT669" s="16"/>
      <c r="AIU669" s="16"/>
      <c r="AIV669" s="16"/>
      <c r="AIW669" s="16"/>
      <c r="AIX669" s="16"/>
      <c r="AIY669" s="16"/>
      <c r="AIZ669" s="16"/>
      <c r="AJA669" s="16"/>
      <c r="AJB669" s="16"/>
      <c r="AJC669" s="16"/>
      <c r="AJD669" s="16"/>
      <c r="AJE669" s="16"/>
      <c r="AJF669" s="16"/>
      <c r="AJG669" s="16"/>
      <c r="AJH669" s="16"/>
      <c r="AJI669" s="16"/>
      <c r="AJJ669" s="16"/>
      <c r="AJK669" s="16"/>
      <c r="AJL669" s="16"/>
      <c r="AJM669" s="16"/>
      <c r="AJN669" s="16"/>
      <c r="AJO669" s="16"/>
      <c r="AJP669" s="16"/>
      <c r="AJQ669" s="16"/>
      <c r="AJR669" s="16"/>
      <c r="AJS669" s="16"/>
      <c r="AJT669" s="16"/>
      <c r="AJU669" s="16"/>
      <c r="AJV669" s="16"/>
      <c r="AJW669" s="16"/>
      <c r="AJX669" s="16"/>
      <c r="AJY669" s="16"/>
      <c r="AJZ669" s="16"/>
      <c r="AKA669" s="16"/>
      <c r="AKB669" s="16"/>
      <c r="AKC669" s="16"/>
      <c r="AKD669" s="16"/>
      <c r="AKE669" s="16"/>
      <c r="AKF669" s="16"/>
      <c r="AKG669" s="16"/>
      <c r="AKH669" s="16"/>
      <c r="AKI669" s="16"/>
      <c r="AKJ669" s="16"/>
      <c r="AKK669" s="16"/>
      <c r="AKL669" s="16"/>
      <c r="AKM669" s="16"/>
      <c r="AKN669" s="16"/>
      <c r="AKO669" s="16"/>
      <c r="AKP669" s="16"/>
      <c r="AKQ669" s="16"/>
      <c r="AKR669" s="16"/>
      <c r="AKS669" s="16"/>
      <c r="AKT669" s="16"/>
      <c r="AKU669" s="16"/>
      <c r="AKV669" s="16"/>
      <c r="AKW669" s="16"/>
      <c r="AKX669" s="16"/>
      <c r="AKY669" s="16"/>
      <c r="AKZ669" s="16"/>
      <c r="ALA669" s="16"/>
      <c r="ALB669" s="16"/>
      <c r="ALC669" s="16"/>
      <c r="ALD669" s="16"/>
      <c r="ALE669" s="16"/>
      <c r="ALF669" s="16"/>
      <c r="ALG669" s="16"/>
      <c r="ALH669" s="16"/>
      <c r="ALI669" s="16"/>
      <c r="ALJ669" s="16"/>
      <c r="ALK669" s="16"/>
      <c r="ALL669" s="16"/>
      <c r="ALM669" s="16"/>
      <c r="ALN669" s="16"/>
      <c r="ALO669" s="16"/>
      <c r="ALP669" s="16"/>
      <c r="ALQ669" s="16"/>
      <c r="ALR669" s="16"/>
      <c r="ALS669" s="16"/>
      <c r="ALT669" s="16"/>
      <c r="ALU669" s="16"/>
      <c r="ALV669" s="16"/>
      <c r="ALW669" s="16"/>
    </row>
    <row r="670" spans="1:1011" x14ac:dyDescent="0.35">
      <c r="A670" s="2">
        <v>44129</v>
      </c>
      <c r="B670" s="16">
        <v>-1.96330647891152E-3</v>
      </c>
      <c r="C670" s="16">
        <v>-5.1211260518667654E-3</v>
      </c>
      <c r="D670" s="16">
        <v>-2.2710712479928621E-4</v>
      </c>
      <c r="E670" s="16">
        <v>1.3185029919875471E-3</v>
      </c>
      <c r="F670" s="16">
        <v>-1.6115410759649841E-3</v>
      </c>
      <c r="G670" s="16">
        <v>-1.455838089368888E-3</v>
      </c>
      <c r="H670" s="16">
        <v>-1.434090527972387E-3</v>
      </c>
      <c r="I670" s="16">
        <v>1.7765121269681661E-3</v>
      </c>
      <c r="J670" s="16">
        <f>HLOOKUP($J$2,'Weekly Returns (strats)'!$D$1:$F$751,'Weekly Returns (strats)'!$A669,FALSE)</f>
        <v>4.683828270834578E-3</v>
      </c>
      <c r="K670" s="16">
        <f>SUMPRODUCT(B670:J670,'Weekly Analysis'!$C$47:$K$47)</f>
        <v>-2.2243820558976619E-3</v>
      </c>
      <c r="L670" s="16">
        <f t="array" ref="L670">SUMPRODUCT(C670:J670,'Weekly Analysis'!$D$48:$K$48)</f>
        <v>-4.8485464297426281E-4</v>
      </c>
      <c r="M670" s="16"/>
      <c r="N670" s="16">
        <f t="shared" si="138"/>
        <v>2.5322922956982978</v>
      </c>
      <c r="O670" s="11">
        <f>(N669-MAX(N$3:$N669))/MAX(N$3:$N669)</f>
        <v>-1.0987563809240227E-2</v>
      </c>
      <c r="P670" s="11">
        <f t="shared" si="140"/>
        <v>4.5868739912186207E-2</v>
      </c>
      <c r="Q670" s="11">
        <f t="shared" si="142"/>
        <v>6.0035707763086199E-2</v>
      </c>
      <c r="R670" s="16"/>
      <c r="S670" s="16">
        <f t="shared" si="139"/>
        <v>1.5409926573585793</v>
      </c>
      <c r="T670" s="11">
        <f>(S669-MAX($S$3:$S669))/MAX(S$3:$S669)</f>
        <v>-2.085020719194278E-2</v>
      </c>
      <c r="U670" s="38">
        <f t="shared" si="141"/>
        <v>-6.3321490865740904E-3</v>
      </c>
      <c r="V670" s="11">
        <f t="shared" si="144"/>
        <v>0.23291719853685922</v>
      </c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28"/>
      <c r="AK670" s="16"/>
      <c r="AL670" s="28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6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  <c r="HV670" s="16"/>
      <c r="HW670" s="16"/>
      <c r="HX670" s="16"/>
      <c r="HY670" s="16"/>
      <c r="HZ670" s="16"/>
      <c r="IA670" s="16"/>
      <c r="IB670" s="16"/>
      <c r="IC670" s="16"/>
      <c r="ID670" s="16"/>
      <c r="IE670" s="16"/>
      <c r="IF670" s="16"/>
      <c r="IG670" s="16"/>
      <c r="IH670" s="16"/>
      <c r="II670" s="16"/>
      <c r="IJ670" s="16"/>
      <c r="IK670" s="16"/>
      <c r="IL670" s="16"/>
      <c r="IM670" s="16"/>
      <c r="IN670" s="16"/>
      <c r="IO670" s="16"/>
      <c r="IP670" s="16"/>
      <c r="IQ670" s="16"/>
      <c r="IR670" s="16"/>
      <c r="IS670" s="16"/>
      <c r="IT670" s="16"/>
      <c r="IU670" s="16"/>
      <c r="IV670" s="16"/>
      <c r="IW670" s="16"/>
      <c r="IX670" s="16"/>
      <c r="IY670" s="16"/>
      <c r="IZ670" s="16"/>
      <c r="JA670" s="16"/>
      <c r="JB670" s="16"/>
      <c r="JC670" s="16"/>
      <c r="JD670" s="16"/>
      <c r="JE670" s="16"/>
      <c r="JF670" s="16"/>
      <c r="JG670" s="16"/>
      <c r="JH670" s="16"/>
      <c r="JI670" s="16"/>
      <c r="JJ670" s="16"/>
      <c r="JK670" s="16"/>
      <c r="JL670" s="16"/>
      <c r="JM670" s="16"/>
      <c r="JN670" s="16"/>
      <c r="JO670" s="16"/>
      <c r="JP670" s="16"/>
      <c r="JQ670" s="16"/>
      <c r="JR670" s="16"/>
      <c r="JS670" s="16"/>
      <c r="JT670" s="16"/>
      <c r="JU670" s="16"/>
      <c r="JV670" s="16"/>
      <c r="JW670" s="16"/>
      <c r="JX670" s="16"/>
      <c r="JY670" s="16"/>
      <c r="JZ670" s="16"/>
      <c r="KA670" s="16"/>
      <c r="KB670" s="16"/>
      <c r="KC670" s="16"/>
      <c r="KD670" s="16"/>
      <c r="KE670" s="16"/>
      <c r="KF670" s="16"/>
      <c r="KG670" s="16"/>
      <c r="KH670" s="16"/>
      <c r="KI670" s="16"/>
      <c r="KJ670" s="16"/>
      <c r="KK670" s="16"/>
      <c r="KL670" s="16"/>
      <c r="KM670" s="16"/>
      <c r="KN670" s="16"/>
      <c r="KO670" s="16"/>
      <c r="KP670" s="16"/>
      <c r="KQ670" s="16"/>
      <c r="KR670" s="16"/>
      <c r="KS670" s="16"/>
      <c r="KT670" s="16"/>
      <c r="KU670" s="16"/>
      <c r="KV670" s="16"/>
      <c r="KW670" s="16"/>
      <c r="KX670" s="16"/>
      <c r="KY670" s="16"/>
      <c r="KZ670" s="16"/>
      <c r="LA670" s="16"/>
      <c r="LB670" s="16"/>
      <c r="LC670" s="16"/>
      <c r="LD670" s="16"/>
      <c r="LE670" s="16"/>
      <c r="LF670" s="16"/>
      <c r="LG670" s="16"/>
      <c r="LH670" s="16"/>
      <c r="LI670" s="16"/>
      <c r="LJ670" s="16"/>
      <c r="LK670" s="16"/>
      <c r="LL670" s="16"/>
      <c r="LM670" s="16"/>
      <c r="LN670" s="16"/>
      <c r="LO670" s="16"/>
      <c r="LP670" s="16"/>
      <c r="LQ670" s="16"/>
      <c r="LR670" s="16"/>
      <c r="LS670" s="16"/>
      <c r="LT670" s="16"/>
      <c r="LU670" s="16"/>
      <c r="LV670" s="16"/>
      <c r="LW670" s="16"/>
      <c r="LX670" s="16"/>
      <c r="LY670" s="16"/>
      <c r="LZ670" s="16"/>
      <c r="MA670" s="16"/>
      <c r="MB670" s="16"/>
      <c r="MC670" s="16"/>
      <c r="MD670" s="16"/>
      <c r="ME670" s="16"/>
      <c r="MF670" s="16"/>
      <c r="MG670" s="16"/>
      <c r="MH670" s="16"/>
      <c r="MI670" s="16"/>
      <c r="MJ670" s="16"/>
      <c r="MK670" s="16"/>
      <c r="ML670" s="16"/>
      <c r="MM670" s="16"/>
      <c r="MN670" s="16"/>
      <c r="MO670" s="16"/>
      <c r="MP670" s="16"/>
      <c r="MQ670" s="16"/>
      <c r="MR670" s="16"/>
      <c r="MS670" s="16"/>
      <c r="MT670" s="16"/>
      <c r="MU670" s="16"/>
      <c r="MV670" s="16"/>
      <c r="MW670" s="16"/>
      <c r="MX670" s="16"/>
      <c r="MY670" s="16"/>
      <c r="MZ670" s="16"/>
      <c r="NA670" s="16"/>
      <c r="NB670" s="16"/>
      <c r="NC670" s="16"/>
      <c r="ND670" s="16"/>
      <c r="NE670" s="16"/>
      <c r="NF670" s="16"/>
      <c r="NG670" s="16"/>
      <c r="NH670" s="16"/>
      <c r="NI670" s="16"/>
      <c r="NJ670" s="16"/>
      <c r="NK670" s="16"/>
      <c r="NL670" s="16"/>
      <c r="NM670" s="16"/>
      <c r="NN670" s="16"/>
      <c r="NO670" s="16"/>
      <c r="NP670" s="16"/>
      <c r="NQ670" s="16"/>
      <c r="NR670" s="16"/>
      <c r="NS670" s="16"/>
      <c r="NT670" s="16"/>
      <c r="NU670" s="16"/>
      <c r="NV670" s="16"/>
      <c r="NW670" s="16"/>
      <c r="NX670" s="16"/>
      <c r="NY670" s="16"/>
      <c r="NZ670" s="16"/>
      <c r="OA670" s="16"/>
      <c r="OB670" s="16"/>
      <c r="OC670" s="16"/>
      <c r="OD670" s="16"/>
      <c r="OE670" s="16"/>
      <c r="OF670" s="16"/>
      <c r="OG670" s="16"/>
      <c r="OH670" s="16"/>
      <c r="OI670" s="16"/>
      <c r="OJ670" s="16"/>
      <c r="OK670" s="16"/>
      <c r="OL670" s="16"/>
      <c r="OM670" s="16"/>
      <c r="ON670" s="16"/>
      <c r="OO670" s="16"/>
      <c r="OP670" s="16"/>
      <c r="OQ670" s="16"/>
      <c r="OR670" s="16"/>
      <c r="OS670" s="16"/>
      <c r="OT670" s="16"/>
      <c r="OU670" s="16"/>
      <c r="OV670" s="16"/>
      <c r="OW670" s="16"/>
      <c r="OX670" s="16"/>
      <c r="OY670" s="16"/>
      <c r="OZ670" s="16"/>
      <c r="PA670" s="16"/>
      <c r="PB670" s="16"/>
      <c r="PC670" s="16"/>
      <c r="PD670" s="16"/>
      <c r="PE670" s="16"/>
      <c r="PF670" s="16"/>
      <c r="PG670" s="16"/>
      <c r="PH670" s="16"/>
      <c r="PI670" s="16"/>
      <c r="PJ670" s="16"/>
      <c r="PK670" s="16"/>
      <c r="PL670" s="16"/>
      <c r="PM670" s="16"/>
      <c r="PN670" s="16"/>
      <c r="PO670" s="16"/>
      <c r="PP670" s="16"/>
      <c r="PQ670" s="16"/>
      <c r="PR670" s="16"/>
      <c r="PS670" s="16"/>
      <c r="PT670" s="16"/>
      <c r="PU670" s="16"/>
      <c r="PV670" s="16"/>
      <c r="PW670" s="16"/>
      <c r="PX670" s="16"/>
      <c r="PY670" s="16"/>
      <c r="PZ670" s="16"/>
      <c r="QA670" s="16"/>
      <c r="QB670" s="16"/>
      <c r="QC670" s="16"/>
      <c r="QD670" s="16"/>
      <c r="QE670" s="16"/>
      <c r="QF670" s="16"/>
      <c r="QG670" s="16"/>
      <c r="QH670" s="16"/>
      <c r="QI670" s="16"/>
      <c r="QJ670" s="16"/>
      <c r="QK670" s="16"/>
      <c r="QL670" s="16"/>
      <c r="QM670" s="16"/>
      <c r="QN670" s="16"/>
      <c r="QO670" s="16"/>
      <c r="QP670" s="16"/>
      <c r="QQ670" s="16"/>
      <c r="QR670" s="16"/>
      <c r="QS670" s="16"/>
      <c r="QT670" s="16"/>
      <c r="QU670" s="16"/>
      <c r="QV670" s="16"/>
      <c r="QW670" s="16"/>
      <c r="QX670" s="16"/>
      <c r="QY670" s="16"/>
      <c r="QZ670" s="16"/>
      <c r="RA670" s="16"/>
      <c r="RB670" s="16"/>
      <c r="RC670" s="16"/>
      <c r="RD670" s="16"/>
      <c r="RE670" s="16"/>
      <c r="RF670" s="16"/>
      <c r="RG670" s="16"/>
      <c r="RH670" s="16"/>
      <c r="RI670" s="16"/>
      <c r="RJ670" s="16"/>
      <c r="RK670" s="16"/>
      <c r="RL670" s="16"/>
      <c r="RM670" s="16"/>
      <c r="RN670" s="16"/>
      <c r="RO670" s="16"/>
      <c r="RP670" s="16"/>
      <c r="RQ670" s="16"/>
      <c r="RR670" s="16"/>
      <c r="RS670" s="16"/>
      <c r="RT670" s="16"/>
      <c r="RU670" s="16"/>
      <c r="RV670" s="16"/>
      <c r="RW670" s="16"/>
      <c r="RX670" s="16"/>
      <c r="RY670" s="16"/>
      <c r="RZ670" s="16"/>
      <c r="SA670" s="16"/>
      <c r="SB670" s="16"/>
      <c r="SC670" s="16"/>
      <c r="SD670" s="16"/>
      <c r="SE670" s="16"/>
      <c r="SF670" s="16"/>
      <c r="SG670" s="16"/>
      <c r="SH670" s="16"/>
      <c r="SI670" s="16"/>
      <c r="SJ670" s="16"/>
      <c r="SK670" s="16"/>
      <c r="SL670" s="16"/>
      <c r="SM670" s="16"/>
      <c r="SN670" s="16"/>
      <c r="SO670" s="16"/>
      <c r="SP670" s="16"/>
      <c r="SQ670" s="16"/>
      <c r="SR670" s="16"/>
      <c r="SS670" s="16"/>
      <c r="ST670" s="16"/>
      <c r="SU670" s="16"/>
      <c r="SV670" s="16"/>
      <c r="SW670" s="16"/>
      <c r="SX670" s="16"/>
      <c r="SY670" s="16"/>
      <c r="SZ670" s="16"/>
      <c r="TA670" s="16"/>
      <c r="TB670" s="16"/>
      <c r="TC670" s="16"/>
      <c r="TD670" s="16"/>
      <c r="TE670" s="16"/>
      <c r="TF670" s="16"/>
      <c r="TG670" s="16"/>
      <c r="TH670" s="16"/>
      <c r="TI670" s="16"/>
      <c r="TJ670" s="16"/>
      <c r="TK670" s="16"/>
      <c r="TL670" s="16"/>
      <c r="TM670" s="16"/>
      <c r="TN670" s="16"/>
      <c r="TO670" s="16"/>
      <c r="TP670" s="16"/>
      <c r="TQ670" s="16"/>
      <c r="TR670" s="16"/>
      <c r="TS670" s="16"/>
      <c r="TT670" s="16"/>
      <c r="TU670" s="16"/>
      <c r="TV670" s="16"/>
      <c r="TW670" s="16"/>
      <c r="TX670" s="16"/>
      <c r="TY670" s="16"/>
      <c r="TZ670" s="16"/>
      <c r="UA670" s="16"/>
      <c r="UB670" s="16"/>
      <c r="UC670" s="16"/>
      <c r="UD670" s="16"/>
      <c r="UE670" s="16"/>
      <c r="UF670" s="16"/>
      <c r="UG670" s="16"/>
      <c r="UH670" s="16"/>
      <c r="UI670" s="16"/>
      <c r="UJ670" s="16"/>
      <c r="UK670" s="16"/>
      <c r="UL670" s="16"/>
      <c r="UM670" s="16"/>
      <c r="UN670" s="16"/>
      <c r="UO670" s="16"/>
      <c r="UP670" s="16"/>
      <c r="UQ670" s="16"/>
      <c r="UR670" s="16"/>
      <c r="US670" s="16"/>
      <c r="UT670" s="16"/>
      <c r="UU670" s="16"/>
      <c r="UV670" s="16"/>
      <c r="UW670" s="16"/>
      <c r="UX670" s="16"/>
      <c r="UY670" s="16"/>
      <c r="UZ670" s="16"/>
      <c r="VA670" s="16"/>
      <c r="VB670" s="16"/>
      <c r="VC670" s="16"/>
      <c r="VD670" s="16"/>
      <c r="VE670" s="16"/>
      <c r="VF670" s="16"/>
      <c r="VG670" s="16"/>
      <c r="VH670" s="16"/>
      <c r="VI670" s="16"/>
      <c r="VJ670" s="16"/>
      <c r="VK670" s="16"/>
      <c r="VL670" s="16"/>
      <c r="VM670" s="16"/>
      <c r="VN670" s="16"/>
      <c r="VO670" s="16"/>
      <c r="VP670" s="16"/>
      <c r="VQ670" s="16"/>
      <c r="VR670" s="16"/>
      <c r="VS670" s="16"/>
      <c r="VT670" s="16"/>
      <c r="VU670" s="16"/>
      <c r="VV670" s="16"/>
      <c r="VW670" s="16"/>
      <c r="VX670" s="16"/>
      <c r="VY670" s="16"/>
      <c r="VZ670" s="16"/>
      <c r="WA670" s="16"/>
      <c r="WB670" s="16"/>
      <c r="WC670" s="16"/>
      <c r="WD670" s="16"/>
      <c r="WE670" s="16"/>
      <c r="WF670" s="16"/>
      <c r="WG670" s="16"/>
      <c r="WH670" s="16"/>
      <c r="WI670" s="16"/>
      <c r="WJ670" s="16"/>
      <c r="WK670" s="16"/>
      <c r="WL670" s="16"/>
      <c r="WM670" s="16"/>
      <c r="WN670" s="16"/>
      <c r="WO670" s="16"/>
      <c r="WP670" s="16"/>
      <c r="WQ670" s="16"/>
      <c r="WR670" s="16"/>
      <c r="WS670" s="16"/>
      <c r="WT670" s="16"/>
      <c r="WU670" s="16"/>
      <c r="WV670" s="16"/>
      <c r="WW670" s="16"/>
      <c r="WX670" s="16"/>
      <c r="WY670" s="16"/>
      <c r="WZ670" s="16"/>
      <c r="XA670" s="16"/>
      <c r="XB670" s="16"/>
      <c r="XC670" s="16"/>
      <c r="XD670" s="16"/>
      <c r="XE670" s="16"/>
      <c r="XF670" s="16"/>
      <c r="XG670" s="16"/>
      <c r="XH670" s="16"/>
      <c r="XI670" s="16"/>
      <c r="XJ670" s="16"/>
      <c r="XK670" s="16"/>
      <c r="XL670" s="16"/>
      <c r="XM670" s="16"/>
      <c r="XN670" s="16"/>
      <c r="XO670" s="16"/>
      <c r="XP670" s="16"/>
      <c r="XQ670" s="16"/>
      <c r="XR670" s="16"/>
      <c r="XS670" s="16"/>
      <c r="XT670" s="16"/>
      <c r="XU670" s="16"/>
      <c r="XV670" s="16"/>
      <c r="XW670" s="16"/>
      <c r="XX670" s="16"/>
      <c r="XY670" s="16"/>
      <c r="XZ670" s="16"/>
      <c r="YA670" s="16"/>
      <c r="YB670" s="16"/>
      <c r="YC670" s="16"/>
      <c r="YD670" s="16"/>
      <c r="YE670" s="16"/>
      <c r="YF670" s="16"/>
      <c r="YG670" s="16"/>
      <c r="YH670" s="16"/>
      <c r="YI670" s="16"/>
      <c r="YJ670" s="16"/>
      <c r="YK670" s="16"/>
      <c r="YL670" s="16"/>
      <c r="YM670" s="16"/>
      <c r="YN670" s="16"/>
      <c r="YO670" s="16"/>
      <c r="YP670" s="16"/>
      <c r="YQ670" s="16"/>
      <c r="YR670" s="16"/>
      <c r="YS670" s="16"/>
      <c r="YT670" s="16"/>
      <c r="YU670" s="16"/>
      <c r="YV670" s="16"/>
      <c r="YW670" s="16"/>
      <c r="YX670" s="16"/>
      <c r="YY670" s="16"/>
      <c r="YZ670" s="16"/>
      <c r="ZA670" s="16"/>
      <c r="ZB670" s="16"/>
      <c r="ZC670" s="16"/>
      <c r="ZD670" s="16"/>
      <c r="ZE670" s="16"/>
      <c r="ZF670" s="16"/>
      <c r="ZG670" s="16"/>
      <c r="ZH670" s="16"/>
      <c r="ZI670" s="16"/>
      <c r="ZJ670" s="16"/>
      <c r="ZK670" s="16"/>
      <c r="ZL670" s="16"/>
      <c r="ZM670" s="16"/>
      <c r="ZN670" s="16"/>
      <c r="ZO670" s="16"/>
      <c r="ZP670" s="16"/>
      <c r="ZQ670" s="16"/>
      <c r="ZR670" s="16"/>
      <c r="ZS670" s="16"/>
      <c r="ZT670" s="16"/>
      <c r="ZU670" s="16"/>
      <c r="ZV670" s="16"/>
      <c r="ZW670" s="16"/>
      <c r="ZX670" s="16"/>
      <c r="ZY670" s="16"/>
      <c r="ZZ670" s="16"/>
      <c r="AAA670" s="16"/>
      <c r="AAB670" s="16"/>
      <c r="AAC670" s="16"/>
      <c r="AAD670" s="16"/>
      <c r="AAE670" s="16"/>
      <c r="AAF670" s="16"/>
      <c r="AAG670" s="16"/>
      <c r="AAH670" s="16"/>
      <c r="AAI670" s="16"/>
      <c r="AAJ670" s="16"/>
      <c r="AAK670" s="16"/>
      <c r="AAL670" s="16"/>
      <c r="AAM670" s="16"/>
      <c r="AAN670" s="16"/>
      <c r="AAO670" s="16"/>
      <c r="AAP670" s="16"/>
      <c r="AAQ670" s="16"/>
      <c r="AAR670" s="16"/>
      <c r="AAS670" s="16"/>
      <c r="AAT670" s="16"/>
      <c r="AAU670" s="16"/>
      <c r="AAV670" s="16"/>
      <c r="AAW670" s="16"/>
      <c r="AAX670" s="16"/>
      <c r="AAY670" s="16"/>
      <c r="AAZ670" s="16"/>
      <c r="ABA670" s="16"/>
      <c r="ABB670" s="16"/>
      <c r="ABC670" s="16"/>
      <c r="ABD670" s="16"/>
      <c r="ABE670" s="16"/>
      <c r="ABF670" s="16"/>
      <c r="ABG670" s="16"/>
      <c r="ABH670" s="16"/>
      <c r="ABI670" s="16"/>
      <c r="ABJ670" s="16"/>
      <c r="ABK670" s="16"/>
      <c r="ABL670" s="16"/>
      <c r="ABM670" s="16"/>
      <c r="ABN670" s="16"/>
      <c r="ABO670" s="16"/>
      <c r="ABP670" s="16"/>
      <c r="ABQ670" s="16"/>
      <c r="ABR670" s="16"/>
      <c r="ABS670" s="16"/>
      <c r="ABT670" s="16"/>
      <c r="ABU670" s="16"/>
      <c r="ABV670" s="16"/>
      <c r="ABW670" s="16"/>
      <c r="ABX670" s="16"/>
      <c r="ABY670" s="16"/>
      <c r="ABZ670" s="16"/>
      <c r="ACA670" s="16"/>
      <c r="ACB670" s="16"/>
      <c r="ACC670" s="16"/>
      <c r="ACD670" s="16"/>
      <c r="ACE670" s="16"/>
      <c r="ACF670" s="16"/>
      <c r="ACG670" s="16"/>
      <c r="ACH670" s="16"/>
      <c r="ACI670" s="16"/>
      <c r="ACJ670" s="16"/>
      <c r="ACK670" s="16"/>
      <c r="ACL670" s="16"/>
      <c r="ACM670" s="16"/>
      <c r="ACN670" s="16"/>
      <c r="ACO670" s="16"/>
      <c r="ACP670" s="16"/>
      <c r="ACQ670" s="16"/>
      <c r="ACR670" s="16"/>
      <c r="ACS670" s="16"/>
      <c r="ACT670" s="16"/>
      <c r="ACU670" s="16"/>
      <c r="ACV670" s="16"/>
      <c r="ACW670" s="16"/>
      <c r="ACX670" s="16"/>
      <c r="ACY670" s="16"/>
      <c r="ACZ670" s="16"/>
      <c r="ADA670" s="16"/>
      <c r="ADB670" s="16"/>
      <c r="ADC670" s="16"/>
      <c r="ADD670" s="16"/>
      <c r="ADE670" s="16"/>
      <c r="ADF670" s="16"/>
      <c r="ADG670" s="16"/>
      <c r="ADH670" s="16"/>
      <c r="ADI670" s="16"/>
      <c r="ADJ670" s="16"/>
      <c r="ADK670" s="16"/>
      <c r="ADL670" s="16"/>
      <c r="ADM670" s="16"/>
      <c r="ADN670" s="16"/>
      <c r="ADO670" s="16"/>
      <c r="ADP670" s="16"/>
      <c r="ADQ670" s="16"/>
      <c r="ADR670" s="16"/>
      <c r="ADS670" s="16"/>
      <c r="ADT670" s="16"/>
      <c r="ADU670" s="16"/>
      <c r="ADV670" s="16"/>
      <c r="ADW670" s="16"/>
      <c r="ADX670" s="16"/>
      <c r="ADY670" s="16"/>
      <c r="ADZ670" s="16"/>
      <c r="AEA670" s="16"/>
      <c r="AEB670" s="16"/>
      <c r="AEC670" s="16"/>
      <c r="AED670" s="16"/>
      <c r="AEE670" s="16"/>
      <c r="AEF670" s="16"/>
      <c r="AEG670" s="16"/>
      <c r="AEH670" s="16"/>
      <c r="AEI670" s="16"/>
      <c r="AEJ670" s="16"/>
      <c r="AEK670" s="16"/>
      <c r="AEL670" s="16"/>
      <c r="AEM670" s="16"/>
      <c r="AEN670" s="16"/>
      <c r="AEO670" s="16"/>
      <c r="AEP670" s="16"/>
      <c r="AEQ670" s="16"/>
      <c r="AER670" s="16"/>
      <c r="AES670" s="16"/>
      <c r="AET670" s="16"/>
      <c r="AEU670" s="16"/>
      <c r="AEV670" s="16"/>
      <c r="AEW670" s="16"/>
      <c r="AEX670" s="16"/>
      <c r="AEY670" s="16"/>
      <c r="AEZ670" s="16"/>
      <c r="AFA670" s="16"/>
      <c r="AFB670" s="16"/>
      <c r="AFC670" s="16"/>
      <c r="AFD670" s="16"/>
      <c r="AFE670" s="16"/>
      <c r="AFF670" s="16"/>
      <c r="AFG670" s="16"/>
      <c r="AFH670" s="16"/>
      <c r="AFI670" s="16"/>
      <c r="AFJ670" s="16"/>
      <c r="AFK670" s="16"/>
      <c r="AFL670" s="16"/>
      <c r="AFM670" s="16"/>
      <c r="AFN670" s="16"/>
      <c r="AFO670" s="16"/>
      <c r="AFP670" s="16"/>
      <c r="AFQ670" s="16"/>
      <c r="AFR670" s="16"/>
      <c r="AFS670" s="16"/>
      <c r="AFT670" s="16"/>
      <c r="AFU670" s="16"/>
      <c r="AFV670" s="16"/>
      <c r="AFW670" s="16"/>
      <c r="AFX670" s="16"/>
      <c r="AFY670" s="16"/>
      <c r="AFZ670" s="16"/>
      <c r="AGA670" s="16"/>
      <c r="AGB670" s="16"/>
      <c r="AGC670" s="16"/>
      <c r="AGD670" s="16"/>
      <c r="AGE670" s="16"/>
      <c r="AGF670" s="16"/>
      <c r="AGG670" s="16"/>
      <c r="AGH670" s="16"/>
      <c r="AGI670" s="16"/>
      <c r="AGJ670" s="16"/>
      <c r="AGK670" s="16"/>
      <c r="AGL670" s="16"/>
      <c r="AGM670" s="16"/>
      <c r="AGN670" s="16"/>
      <c r="AGO670" s="16"/>
      <c r="AGP670" s="16"/>
      <c r="AGQ670" s="16"/>
      <c r="AGR670" s="16"/>
      <c r="AGS670" s="16"/>
      <c r="AGT670" s="16"/>
      <c r="AGU670" s="16"/>
      <c r="AGV670" s="16"/>
      <c r="AGW670" s="16"/>
      <c r="AGX670" s="16"/>
      <c r="AGY670" s="16"/>
      <c r="AGZ670" s="16"/>
      <c r="AHA670" s="16"/>
      <c r="AHB670" s="16"/>
      <c r="AHC670" s="16"/>
      <c r="AHD670" s="16"/>
      <c r="AHE670" s="16"/>
      <c r="AHF670" s="16"/>
      <c r="AHG670" s="16"/>
      <c r="AHH670" s="16"/>
      <c r="AHI670" s="16"/>
      <c r="AHJ670" s="16"/>
      <c r="AHK670" s="16"/>
      <c r="AHL670" s="16"/>
      <c r="AHM670" s="16"/>
      <c r="AHN670" s="16"/>
      <c r="AHO670" s="16"/>
      <c r="AHP670" s="16"/>
      <c r="AHQ670" s="16"/>
      <c r="AHR670" s="16"/>
      <c r="AHS670" s="16"/>
      <c r="AHT670" s="16"/>
      <c r="AHU670" s="16"/>
      <c r="AHV670" s="16"/>
      <c r="AHW670" s="16"/>
      <c r="AHX670" s="16"/>
      <c r="AHY670" s="16"/>
      <c r="AHZ670" s="16"/>
      <c r="AIA670" s="16"/>
      <c r="AIB670" s="16"/>
      <c r="AIC670" s="16"/>
      <c r="AID670" s="16"/>
      <c r="AIE670" s="16"/>
      <c r="AIF670" s="16"/>
      <c r="AIG670" s="16"/>
      <c r="AIH670" s="16"/>
      <c r="AII670" s="16"/>
      <c r="AIJ670" s="16"/>
      <c r="AIK670" s="16"/>
      <c r="AIL670" s="16"/>
      <c r="AIM670" s="16"/>
      <c r="AIN670" s="16"/>
      <c r="AIO670" s="16"/>
      <c r="AIP670" s="16"/>
      <c r="AIQ670" s="16"/>
      <c r="AIR670" s="16"/>
      <c r="AIS670" s="16"/>
      <c r="AIT670" s="16"/>
      <c r="AIU670" s="16"/>
      <c r="AIV670" s="16"/>
      <c r="AIW670" s="16"/>
      <c r="AIX670" s="16"/>
      <c r="AIY670" s="16"/>
      <c r="AIZ670" s="16"/>
      <c r="AJA670" s="16"/>
      <c r="AJB670" s="16"/>
      <c r="AJC670" s="16"/>
      <c r="AJD670" s="16"/>
      <c r="AJE670" s="16"/>
      <c r="AJF670" s="16"/>
      <c r="AJG670" s="16"/>
      <c r="AJH670" s="16"/>
      <c r="AJI670" s="16"/>
      <c r="AJJ670" s="16"/>
      <c r="AJK670" s="16"/>
      <c r="AJL670" s="16"/>
      <c r="AJM670" s="16"/>
      <c r="AJN670" s="16"/>
      <c r="AJO670" s="16"/>
      <c r="AJP670" s="16"/>
      <c r="AJQ670" s="16"/>
      <c r="AJR670" s="16"/>
      <c r="AJS670" s="16"/>
      <c r="AJT670" s="16"/>
      <c r="AJU670" s="16"/>
      <c r="AJV670" s="16"/>
      <c r="AJW670" s="16"/>
      <c r="AJX670" s="16"/>
      <c r="AJY670" s="16"/>
      <c r="AJZ670" s="16"/>
      <c r="AKA670" s="16"/>
      <c r="AKB670" s="16"/>
      <c r="AKC670" s="16"/>
      <c r="AKD670" s="16"/>
      <c r="AKE670" s="16"/>
      <c r="AKF670" s="16"/>
      <c r="AKG670" s="16"/>
      <c r="AKH670" s="16"/>
      <c r="AKI670" s="16"/>
      <c r="AKJ670" s="16"/>
      <c r="AKK670" s="16"/>
      <c r="AKL670" s="16"/>
      <c r="AKM670" s="16"/>
      <c r="AKN670" s="16"/>
      <c r="AKO670" s="16"/>
      <c r="AKP670" s="16"/>
      <c r="AKQ670" s="16"/>
      <c r="AKR670" s="16"/>
      <c r="AKS670" s="16"/>
      <c r="AKT670" s="16"/>
      <c r="AKU670" s="16"/>
      <c r="AKV670" s="16"/>
      <c r="AKW670" s="16"/>
      <c r="AKX670" s="16"/>
      <c r="AKY670" s="16"/>
      <c r="AKZ670" s="16"/>
      <c r="ALA670" s="16"/>
      <c r="ALB670" s="16"/>
      <c r="ALC670" s="16"/>
      <c r="ALD670" s="16"/>
      <c r="ALE670" s="16"/>
      <c r="ALF670" s="16"/>
      <c r="ALG670" s="16"/>
      <c r="ALH670" s="16"/>
      <c r="ALI670" s="16"/>
      <c r="ALJ670" s="16"/>
      <c r="ALK670" s="16"/>
      <c r="ALL670" s="16"/>
      <c r="ALM670" s="16"/>
      <c r="ALN670" s="16"/>
      <c r="ALO670" s="16"/>
      <c r="ALP670" s="16"/>
      <c r="ALQ670" s="16"/>
      <c r="ALR670" s="16"/>
      <c r="ALS670" s="16"/>
      <c r="ALT670" s="16"/>
      <c r="ALU670" s="16"/>
      <c r="ALV670" s="16"/>
      <c r="ALW670" s="16"/>
    </row>
    <row r="671" spans="1:1011" x14ac:dyDescent="0.35">
      <c r="A671" s="2">
        <v>44136</v>
      </c>
      <c r="B671" s="16">
        <v>-5.2977886311219469E-2</v>
      </c>
      <c r="C671" s="16">
        <v>7.6896201773504202E-3</v>
      </c>
      <c r="D671" s="16">
        <v>1.2103342175344039E-2</v>
      </c>
      <c r="E671" s="16">
        <v>9.4874738334798092E-3</v>
      </c>
      <c r="F671" s="16">
        <v>-2.1327203115654499E-3</v>
      </c>
      <c r="G671" s="16">
        <v>-8.6672629695886405E-3</v>
      </c>
      <c r="H671" s="16">
        <v>1.4831390423879039E-2</v>
      </c>
      <c r="I671" s="16">
        <v>2.7403048584684342E-4</v>
      </c>
      <c r="J671" s="16">
        <f>HLOOKUP($J$2,'Weekly Returns (strats)'!$D$1:$F$751,'Weekly Returns (strats)'!$A670,FALSE)</f>
        <v>1.5971367213540871E-4</v>
      </c>
      <c r="K671" s="16">
        <f>SUMPRODUCT(B671:J671,'Weekly Analysis'!$C$47:$K$47)</f>
        <v>-5.1011115282239429E-2</v>
      </c>
      <c r="L671" s="16">
        <f t="array" ref="L671">SUMPRODUCT(C671:J671,'Weekly Analysis'!$D$48:$K$48)</f>
        <v>3.6525747681057847E-3</v>
      </c>
      <c r="M671" s="16"/>
      <c r="N671" s="16">
        <f t="shared" si="138"/>
        <v>2.4031172414741051</v>
      </c>
      <c r="O671" s="11">
        <f>(N670-MAX(N$3:$N670))/MAX(N$3:$N670)</f>
        <v>-1.3187505325362631E-2</v>
      </c>
      <c r="P671" s="11">
        <f t="shared" si="140"/>
        <v>-2.2984233508972385E-2</v>
      </c>
      <c r="Q671" s="11">
        <f t="shared" si="142"/>
        <v>-1.616722447756791E-3</v>
      </c>
      <c r="R671" s="16"/>
      <c r="S671" s="16">
        <f t="shared" si="139"/>
        <v>1.5466212482566835</v>
      </c>
      <c r="T671" s="11">
        <f>(S670-MAX($S$3:$S670))/MAX(S$3:$S670)</f>
        <v>-2.1324952515153067E-2</v>
      </c>
      <c r="U671" s="38">
        <f t="shared" si="141"/>
        <v>-9.0697099763048517E-4</v>
      </c>
      <c r="V671" s="11">
        <f t="shared" si="144"/>
        <v>0.2356649111605138</v>
      </c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28"/>
      <c r="AK671" s="16"/>
      <c r="AL671" s="28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  <c r="HV671" s="16"/>
      <c r="HW671" s="16"/>
      <c r="HX671" s="16"/>
      <c r="HY671" s="16"/>
      <c r="HZ671" s="16"/>
      <c r="IA671" s="16"/>
      <c r="IB671" s="16"/>
      <c r="IC671" s="16"/>
      <c r="ID671" s="16"/>
      <c r="IE671" s="16"/>
      <c r="IF671" s="16"/>
      <c r="IG671" s="16"/>
      <c r="IH671" s="16"/>
      <c r="II671" s="16"/>
      <c r="IJ671" s="16"/>
      <c r="IK671" s="16"/>
      <c r="IL671" s="16"/>
      <c r="IM671" s="16"/>
      <c r="IN671" s="16"/>
      <c r="IO671" s="16"/>
      <c r="IP671" s="16"/>
      <c r="IQ671" s="16"/>
      <c r="IR671" s="16"/>
      <c r="IS671" s="16"/>
      <c r="IT671" s="16"/>
      <c r="IU671" s="16"/>
      <c r="IV671" s="16"/>
      <c r="IW671" s="16"/>
      <c r="IX671" s="16"/>
      <c r="IY671" s="16"/>
      <c r="IZ671" s="16"/>
      <c r="JA671" s="16"/>
      <c r="JB671" s="16"/>
      <c r="JC671" s="16"/>
      <c r="JD671" s="16"/>
      <c r="JE671" s="16"/>
      <c r="JF671" s="16"/>
      <c r="JG671" s="16"/>
      <c r="JH671" s="16"/>
      <c r="JI671" s="16"/>
      <c r="JJ671" s="16"/>
      <c r="JK671" s="16"/>
      <c r="JL671" s="16"/>
      <c r="JM671" s="16"/>
      <c r="JN671" s="16"/>
      <c r="JO671" s="16"/>
      <c r="JP671" s="16"/>
      <c r="JQ671" s="16"/>
      <c r="JR671" s="16"/>
      <c r="JS671" s="16"/>
      <c r="JT671" s="16"/>
      <c r="JU671" s="16"/>
      <c r="JV671" s="16"/>
      <c r="JW671" s="16"/>
      <c r="JX671" s="16"/>
      <c r="JY671" s="16"/>
      <c r="JZ671" s="16"/>
      <c r="KA671" s="16"/>
      <c r="KB671" s="16"/>
      <c r="KC671" s="16"/>
      <c r="KD671" s="16"/>
      <c r="KE671" s="16"/>
      <c r="KF671" s="16"/>
      <c r="KG671" s="16"/>
      <c r="KH671" s="16"/>
      <c r="KI671" s="16"/>
      <c r="KJ671" s="16"/>
      <c r="KK671" s="16"/>
      <c r="KL671" s="16"/>
      <c r="KM671" s="16"/>
      <c r="KN671" s="16"/>
      <c r="KO671" s="16"/>
      <c r="KP671" s="16"/>
      <c r="KQ671" s="16"/>
      <c r="KR671" s="16"/>
      <c r="KS671" s="16"/>
      <c r="KT671" s="16"/>
      <c r="KU671" s="16"/>
      <c r="KV671" s="16"/>
      <c r="KW671" s="16"/>
      <c r="KX671" s="16"/>
      <c r="KY671" s="16"/>
      <c r="KZ671" s="16"/>
      <c r="LA671" s="16"/>
      <c r="LB671" s="16"/>
      <c r="LC671" s="16"/>
      <c r="LD671" s="16"/>
      <c r="LE671" s="16"/>
      <c r="LF671" s="16"/>
      <c r="LG671" s="16"/>
      <c r="LH671" s="16"/>
      <c r="LI671" s="16"/>
      <c r="LJ671" s="16"/>
      <c r="LK671" s="16"/>
      <c r="LL671" s="16"/>
      <c r="LM671" s="16"/>
      <c r="LN671" s="16"/>
      <c r="LO671" s="16"/>
      <c r="LP671" s="16"/>
      <c r="LQ671" s="16"/>
      <c r="LR671" s="16"/>
      <c r="LS671" s="16"/>
      <c r="LT671" s="16"/>
      <c r="LU671" s="16"/>
      <c r="LV671" s="16"/>
      <c r="LW671" s="16"/>
      <c r="LX671" s="16"/>
      <c r="LY671" s="16"/>
      <c r="LZ671" s="16"/>
      <c r="MA671" s="16"/>
      <c r="MB671" s="16"/>
      <c r="MC671" s="16"/>
      <c r="MD671" s="16"/>
      <c r="ME671" s="16"/>
      <c r="MF671" s="16"/>
      <c r="MG671" s="16"/>
      <c r="MH671" s="16"/>
      <c r="MI671" s="16"/>
      <c r="MJ671" s="16"/>
      <c r="MK671" s="16"/>
      <c r="ML671" s="16"/>
      <c r="MM671" s="16"/>
      <c r="MN671" s="16"/>
      <c r="MO671" s="16"/>
      <c r="MP671" s="16"/>
      <c r="MQ671" s="16"/>
      <c r="MR671" s="16"/>
      <c r="MS671" s="16"/>
      <c r="MT671" s="16"/>
      <c r="MU671" s="16"/>
      <c r="MV671" s="16"/>
      <c r="MW671" s="16"/>
      <c r="MX671" s="16"/>
      <c r="MY671" s="16"/>
      <c r="MZ671" s="16"/>
      <c r="NA671" s="16"/>
      <c r="NB671" s="16"/>
      <c r="NC671" s="16"/>
      <c r="ND671" s="16"/>
      <c r="NE671" s="16"/>
      <c r="NF671" s="16"/>
      <c r="NG671" s="16"/>
      <c r="NH671" s="16"/>
      <c r="NI671" s="16"/>
      <c r="NJ671" s="16"/>
      <c r="NK671" s="16"/>
      <c r="NL671" s="16"/>
      <c r="NM671" s="16"/>
      <c r="NN671" s="16"/>
      <c r="NO671" s="16"/>
      <c r="NP671" s="16"/>
      <c r="NQ671" s="16"/>
      <c r="NR671" s="16"/>
      <c r="NS671" s="16"/>
      <c r="NT671" s="16"/>
      <c r="NU671" s="16"/>
      <c r="NV671" s="16"/>
      <c r="NW671" s="16"/>
      <c r="NX671" s="16"/>
      <c r="NY671" s="16"/>
      <c r="NZ671" s="16"/>
      <c r="OA671" s="16"/>
      <c r="OB671" s="16"/>
      <c r="OC671" s="16"/>
      <c r="OD671" s="16"/>
      <c r="OE671" s="16"/>
      <c r="OF671" s="16"/>
      <c r="OG671" s="16"/>
      <c r="OH671" s="16"/>
      <c r="OI671" s="16"/>
      <c r="OJ671" s="16"/>
      <c r="OK671" s="16"/>
      <c r="OL671" s="16"/>
      <c r="OM671" s="16"/>
      <c r="ON671" s="16"/>
      <c r="OO671" s="16"/>
      <c r="OP671" s="16"/>
      <c r="OQ671" s="16"/>
      <c r="OR671" s="16"/>
      <c r="OS671" s="16"/>
      <c r="OT671" s="16"/>
      <c r="OU671" s="16"/>
      <c r="OV671" s="16"/>
      <c r="OW671" s="16"/>
      <c r="OX671" s="16"/>
      <c r="OY671" s="16"/>
      <c r="OZ671" s="16"/>
      <c r="PA671" s="16"/>
      <c r="PB671" s="16"/>
      <c r="PC671" s="16"/>
      <c r="PD671" s="16"/>
      <c r="PE671" s="16"/>
      <c r="PF671" s="16"/>
      <c r="PG671" s="16"/>
      <c r="PH671" s="16"/>
      <c r="PI671" s="16"/>
      <c r="PJ671" s="16"/>
      <c r="PK671" s="16"/>
      <c r="PL671" s="16"/>
      <c r="PM671" s="16"/>
      <c r="PN671" s="16"/>
      <c r="PO671" s="16"/>
      <c r="PP671" s="16"/>
      <c r="PQ671" s="16"/>
      <c r="PR671" s="16"/>
      <c r="PS671" s="16"/>
      <c r="PT671" s="16"/>
      <c r="PU671" s="16"/>
      <c r="PV671" s="16"/>
      <c r="PW671" s="16"/>
      <c r="PX671" s="16"/>
      <c r="PY671" s="16"/>
      <c r="PZ671" s="16"/>
      <c r="QA671" s="16"/>
      <c r="QB671" s="16"/>
      <c r="QC671" s="16"/>
      <c r="QD671" s="16"/>
      <c r="QE671" s="16"/>
      <c r="QF671" s="16"/>
      <c r="QG671" s="16"/>
      <c r="QH671" s="16"/>
      <c r="QI671" s="16"/>
      <c r="QJ671" s="16"/>
      <c r="QK671" s="16"/>
      <c r="QL671" s="16"/>
      <c r="QM671" s="16"/>
      <c r="QN671" s="16"/>
      <c r="QO671" s="16"/>
      <c r="QP671" s="16"/>
      <c r="QQ671" s="16"/>
      <c r="QR671" s="16"/>
      <c r="QS671" s="16"/>
      <c r="QT671" s="16"/>
      <c r="QU671" s="16"/>
      <c r="QV671" s="16"/>
      <c r="QW671" s="16"/>
      <c r="QX671" s="16"/>
      <c r="QY671" s="16"/>
      <c r="QZ671" s="16"/>
      <c r="RA671" s="16"/>
      <c r="RB671" s="16"/>
      <c r="RC671" s="16"/>
      <c r="RD671" s="16"/>
      <c r="RE671" s="16"/>
      <c r="RF671" s="16"/>
      <c r="RG671" s="16"/>
      <c r="RH671" s="16"/>
      <c r="RI671" s="16"/>
      <c r="RJ671" s="16"/>
      <c r="RK671" s="16"/>
      <c r="RL671" s="16"/>
      <c r="RM671" s="16"/>
      <c r="RN671" s="16"/>
      <c r="RO671" s="16"/>
      <c r="RP671" s="16"/>
      <c r="RQ671" s="16"/>
      <c r="RR671" s="16"/>
      <c r="RS671" s="16"/>
      <c r="RT671" s="16"/>
      <c r="RU671" s="16"/>
      <c r="RV671" s="16"/>
      <c r="RW671" s="16"/>
      <c r="RX671" s="16"/>
      <c r="RY671" s="16"/>
      <c r="RZ671" s="16"/>
      <c r="SA671" s="16"/>
      <c r="SB671" s="16"/>
      <c r="SC671" s="16"/>
      <c r="SD671" s="16"/>
      <c r="SE671" s="16"/>
      <c r="SF671" s="16"/>
      <c r="SG671" s="16"/>
      <c r="SH671" s="16"/>
      <c r="SI671" s="16"/>
      <c r="SJ671" s="16"/>
      <c r="SK671" s="16"/>
      <c r="SL671" s="16"/>
      <c r="SM671" s="16"/>
      <c r="SN671" s="16"/>
      <c r="SO671" s="16"/>
      <c r="SP671" s="16"/>
      <c r="SQ671" s="16"/>
      <c r="SR671" s="16"/>
      <c r="SS671" s="16"/>
      <c r="ST671" s="16"/>
      <c r="SU671" s="16"/>
      <c r="SV671" s="16"/>
      <c r="SW671" s="16"/>
      <c r="SX671" s="16"/>
      <c r="SY671" s="16"/>
      <c r="SZ671" s="16"/>
      <c r="TA671" s="16"/>
      <c r="TB671" s="16"/>
      <c r="TC671" s="16"/>
      <c r="TD671" s="16"/>
      <c r="TE671" s="16"/>
      <c r="TF671" s="16"/>
      <c r="TG671" s="16"/>
      <c r="TH671" s="16"/>
      <c r="TI671" s="16"/>
      <c r="TJ671" s="16"/>
      <c r="TK671" s="16"/>
      <c r="TL671" s="16"/>
      <c r="TM671" s="16"/>
      <c r="TN671" s="16"/>
      <c r="TO671" s="16"/>
      <c r="TP671" s="16"/>
      <c r="TQ671" s="16"/>
      <c r="TR671" s="16"/>
      <c r="TS671" s="16"/>
      <c r="TT671" s="16"/>
      <c r="TU671" s="16"/>
      <c r="TV671" s="16"/>
      <c r="TW671" s="16"/>
      <c r="TX671" s="16"/>
      <c r="TY671" s="16"/>
      <c r="TZ671" s="16"/>
      <c r="UA671" s="16"/>
      <c r="UB671" s="16"/>
      <c r="UC671" s="16"/>
      <c r="UD671" s="16"/>
      <c r="UE671" s="16"/>
      <c r="UF671" s="16"/>
      <c r="UG671" s="16"/>
      <c r="UH671" s="16"/>
      <c r="UI671" s="16"/>
      <c r="UJ671" s="16"/>
      <c r="UK671" s="16"/>
      <c r="UL671" s="16"/>
      <c r="UM671" s="16"/>
      <c r="UN671" s="16"/>
      <c r="UO671" s="16"/>
      <c r="UP671" s="16"/>
      <c r="UQ671" s="16"/>
      <c r="UR671" s="16"/>
      <c r="US671" s="16"/>
      <c r="UT671" s="16"/>
      <c r="UU671" s="16"/>
      <c r="UV671" s="16"/>
      <c r="UW671" s="16"/>
      <c r="UX671" s="16"/>
      <c r="UY671" s="16"/>
      <c r="UZ671" s="16"/>
      <c r="VA671" s="16"/>
      <c r="VB671" s="16"/>
      <c r="VC671" s="16"/>
      <c r="VD671" s="16"/>
      <c r="VE671" s="16"/>
      <c r="VF671" s="16"/>
      <c r="VG671" s="16"/>
      <c r="VH671" s="16"/>
      <c r="VI671" s="16"/>
      <c r="VJ671" s="16"/>
      <c r="VK671" s="16"/>
      <c r="VL671" s="16"/>
      <c r="VM671" s="16"/>
      <c r="VN671" s="16"/>
      <c r="VO671" s="16"/>
      <c r="VP671" s="16"/>
      <c r="VQ671" s="16"/>
      <c r="VR671" s="16"/>
      <c r="VS671" s="16"/>
      <c r="VT671" s="16"/>
      <c r="VU671" s="16"/>
      <c r="VV671" s="16"/>
      <c r="VW671" s="16"/>
      <c r="VX671" s="16"/>
      <c r="VY671" s="16"/>
      <c r="VZ671" s="16"/>
      <c r="WA671" s="16"/>
      <c r="WB671" s="16"/>
      <c r="WC671" s="16"/>
      <c r="WD671" s="16"/>
      <c r="WE671" s="16"/>
      <c r="WF671" s="16"/>
      <c r="WG671" s="16"/>
      <c r="WH671" s="16"/>
      <c r="WI671" s="16"/>
      <c r="WJ671" s="16"/>
      <c r="WK671" s="16"/>
      <c r="WL671" s="16"/>
      <c r="WM671" s="16"/>
      <c r="WN671" s="16"/>
      <c r="WO671" s="16"/>
      <c r="WP671" s="16"/>
      <c r="WQ671" s="16"/>
      <c r="WR671" s="16"/>
      <c r="WS671" s="16"/>
      <c r="WT671" s="16"/>
      <c r="WU671" s="16"/>
      <c r="WV671" s="16"/>
      <c r="WW671" s="16"/>
      <c r="WX671" s="16"/>
      <c r="WY671" s="16"/>
      <c r="WZ671" s="16"/>
      <c r="XA671" s="16"/>
      <c r="XB671" s="16"/>
      <c r="XC671" s="16"/>
      <c r="XD671" s="16"/>
      <c r="XE671" s="16"/>
      <c r="XF671" s="16"/>
      <c r="XG671" s="16"/>
      <c r="XH671" s="16"/>
      <c r="XI671" s="16"/>
      <c r="XJ671" s="16"/>
      <c r="XK671" s="16"/>
      <c r="XL671" s="16"/>
      <c r="XM671" s="16"/>
      <c r="XN671" s="16"/>
      <c r="XO671" s="16"/>
      <c r="XP671" s="16"/>
      <c r="XQ671" s="16"/>
      <c r="XR671" s="16"/>
      <c r="XS671" s="16"/>
      <c r="XT671" s="16"/>
      <c r="XU671" s="16"/>
      <c r="XV671" s="16"/>
      <c r="XW671" s="16"/>
      <c r="XX671" s="16"/>
      <c r="XY671" s="16"/>
      <c r="XZ671" s="16"/>
      <c r="YA671" s="16"/>
      <c r="YB671" s="16"/>
      <c r="YC671" s="16"/>
      <c r="YD671" s="16"/>
      <c r="YE671" s="16"/>
      <c r="YF671" s="16"/>
      <c r="YG671" s="16"/>
      <c r="YH671" s="16"/>
      <c r="YI671" s="16"/>
      <c r="YJ671" s="16"/>
      <c r="YK671" s="16"/>
      <c r="YL671" s="16"/>
      <c r="YM671" s="16"/>
      <c r="YN671" s="16"/>
      <c r="YO671" s="16"/>
      <c r="YP671" s="16"/>
      <c r="YQ671" s="16"/>
      <c r="YR671" s="16"/>
      <c r="YS671" s="16"/>
      <c r="YT671" s="16"/>
      <c r="YU671" s="16"/>
      <c r="YV671" s="16"/>
      <c r="YW671" s="16"/>
      <c r="YX671" s="16"/>
      <c r="YY671" s="16"/>
      <c r="YZ671" s="16"/>
      <c r="ZA671" s="16"/>
      <c r="ZB671" s="16"/>
      <c r="ZC671" s="16"/>
      <c r="ZD671" s="16"/>
      <c r="ZE671" s="16"/>
      <c r="ZF671" s="16"/>
      <c r="ZG671" s="16"/>
      <c r="ZH671" s="16"/>
      <c r="ZI671" s="16"/>
      <c r="ZJ671" s="16"/>
      <c r="ZK671" s="16"/>
      <c r="ZL671" s="16"/>
      <c r="ZM671" s="16"/>
      <c r="ZN671" s="16"/>
      <c r="ZO671" s="16"/>
      <c r="ZP671" s="16"/>
      <c r="ZQ671" s="16"/>
      <c r="ZR671" s="16"/>
      <c r="ZS671" s="16"/>
      <c r="ZT671" s="16"/>
      <c r="ZU671" s="16"/>
      <c r="ZV671" s="16"/>
      <c r="ZW671" s="16"/>
      <c r="ZX671" s="16"/>
      <c r="ZY671" s="16"/>
      <c r="ZZ671" s="16"/>
      <c r="AAA671" s="16"/>
      <c r="AAB671" s="16"/>
      <c r="AAC671" s="16"/>
      <c r="AAD671" s="16"/>
      <c r="AAE671" s="16"/>
      <c r="AAF671" s="16"/>
      <c r="AAG671" s="16"/>
      <c r="AAH671" s="16"/>
      <c r="AAI671" s="16"/>
      <c r="AAJ671" s="16"/>
      <c r="AAK671" s="16"/>
      <c r="AAL671" s="16"/>
      <c r="AAM671" s="16"/>
      <c r="AAN671" s="16"/>
      <c r="AAO671" s="16"/>
      <c r="AAP671" s="16"/>
      <c r="AAQ671" s="16"/>
      <c r="AAR671" s="16"/>
      <c r="AAS671" s="16"/>
      <c r="AAT671" s="16"/>
      <c r="AAU671" s="16"/>
      <c r="AAV671" s="16"/>
      <c r="AAW671" s="16"/>
      <c r="AAX671" s="16"/>
      <c r="AAY671" s="16"/>
      <c r="AAZ671" s="16"/>
      <c r="ABA671" s="16"/>
      <c r="ABB671" s="16"/>
      <c r="ABC671" s="16"/>
      <c r="ABD671" s="16"/>
      <c r="ABE671" s="16"/>
      <c r="ABF671" s="16"/>
      <c r="ABG671" s="16"/>
      <c r="ABH671" s="16"/>
      <c r="ABI671" s="16"/>
      <c r="ABJ671" s="16"/>
      <c r="ABK671" s="16"/>
      <c r="ABL671" s="16"/>
      <c r="ABM671" s="16"/>
      <c r="ABN671" s="16"/>
      <c r="ABO671" s="16"/>
      <c r="ABP671" s="16"/>
      <c r="ABQ671" s="16"/>
      <c r="ABR671" s="16"/>
      <c r="ABS671" s="16"/>
      <c r="ABT671" s="16"/>
      <c r="ABU671" s="16"/>
      <c r="ABV671" s="16"/>
      <c r="ABW671" s="16"/>
      <c r="ABX671" s="16"/>
      <c r="ABY671" s="16"/>
      <c r="ABZ671" s="16"/>
      <c r="ACA671" s="16"/>
      <c r="ACB671" s="16"/>
      <c r="ACC671" s="16"/>
      <c r="ACD671" s="16"/>
      <c r="ACE671" s="16"/>
      <c r="ACF671" s="16"/>
      <c r="ACG671" s="16"/>
      <c r="ACH671" s="16"/>
      <c r="ACI671" s="16"/>
      <c r="ACJ671" s="16"/>
      <c r="ACK671" s="16"/>
      <c r="ACL671" s="16"/>
      <c r="ACM671" s="16"/>
      <c r="ACN671" s="16"/>
      <c r="ACO671" s="16"/>
      <c r="ACP671" s="16"/>
      <c r="ACQ671" s="16"/>
      <c r="ACR671" s="16"/>
      <c r="ACS671" s="16"/>
      <c r="ACT671" s="16"/>
      <c r="ACU671" s="16"/>
      <c r="ACV671" s="16"/>
      <c r="ACW671" s="16"/>
      <c r="ACX671" s="16"/>
      <c r="ACY671" s="16"/>
      <c r="ACZ671" s="16"/>
      <c r="ADA671" s="16"/>
      <c r="ADB671" s="16"/>
      <c r="ADC671" s="16"/>
      <c r="ADD671" s="16"/>
      <c r="ADE671" s="16"/>
      <c r="ADF671" s="16"/>
      <c r="ADG671" s="16"/>
      <c r="ADH671" s="16"/>
      <c r="ADI671" s="16"/>
      <c r="ADJ671" s="16"/>
      <c r="ADK671" s="16"/>
      <c r="ADL671" s="16"/>
      <c r="ADM671" s="16"/>
      <c r="ADN671" s="16"/>
      <c r="ADO671" s="16"/>
      <c r="ADP671" s="16"/>
      <c r="ADQ671" s="16"/>
      <c r="ADR671" s="16"/>
      <c r="ADS671" s="16"/>
      <c r="ADT671" s="16"/>
      <c r="ADU671" s="16"/>
      <c r="ADV671" s="16"/>
      <c r="ADW671" s="16"/>
      <c r="ADX671" s="16"/>
      <c r="ADY671" s="16"/>
      <c r="ADZ671" s="16"/>
      <c r="AEA671" s="16"/>
      <c r="AEB671" s="16"/>
      <c r="AEC671" s="16"/>
      <c r="AED671" s="16"/>
      <c r="AEE671" s="16"/>
      <c r="AEF671" s="16"/>
      <c r="AEG671" s="16"/>
      <c r="AEH671" s="16"/>
      <c r="AEI671" s="16"/>
      <c r="AEJ671" s="16"/>
      <c r="AEK671" s="16"/>
      <c r="AEL671" s="16"/>
      <c r="AEM671" s="16"/>
      <c r="AEN671" s="16"/>
      <c r="AEO671" s="16"/>
      <c r="AEP671" s="16"/>
      <c r="AEQ671" s="16"/>
      <c r="AER671" s="16"/>
      <c r="AES671" s="16"/>
      <c r="AET671" s="16"/>
      <c r="AEU671" s="16"/>
      <c r="AEV671" s="16"/>
      <c r="AEW671" s="16"/>
      <c r="AEX671" s="16"/>
      <c r="AEY671" s="16"/>
      <c r="AEZ671" s="16"/>
      <c r="AFA671" s="16"/>
      <c r="AFB671" s="16"/>
      <c r="AFC671" s="16"/>
      <c r="AFD671" s="16"/>
      <c r="AFE671" s="16"/>
      <c r="AFF671" s="16"/>
      <c r="AFG671" s="16"/>
      <c r="AFH671" s="16"/>
      <c r="AFI671" s="16"/>
      <c r="AFJ671" s="16"/>
      <c r="AFK671" s="16"/>
      <c r="AFL671" s="16"/>
      <c r="AFM671" s="16"/>
      <c r="AFN671" s="16"/>
      <c r="AFO671" s="16"/>
      <c r="AFP671" s="16"/>
      <c r="AFQ671" s="16"/>
      <c r="AFR671" s="16"/>
      <c r="AFS671" s="16"/>
      <c r="AFT671" s="16"/>
      <c r="AFU671" s="16"/>
      <c r="AFV671" s="16"/>
      <c r="AFW671" s="16"/>
      <c r="AFX671" s="16"/>
      <c r="AFY671" s="16"/>
      <c r="AFZ671" s="16"/>
      <c r="AGA671" s="16"/>
      <c r="AGB671" s="16"/>
      <c r="AGC671" s="16"/>
      <c r="AGD671" s="16"/>
      <c r="AGE671" s="16"/>
      <c r="AGF671" s="16"/>
      <c r="AGG671" s="16"/>
      <c r="AGH671" s="16"/>
      <c r="AGI671" s="16"/>
      <c r="AGJ671" s="16"/>
      <c r="AGK671" s="16"/>
      <c r="AGL671" s="16"/>
      <c r="AGM671" s="16"/>
      <c r="AGN671" s="16"/>
      <c r="AGO671" s="16"/>
      <c r="AGP671" s="16"/>
      <c r="AGQ671" s="16"/>
      <c r="AGR671" s="16"/>
      <c r="AGS671" s="16"/>
      <c r="AGT671" s="16"/>
      <c r="AGU671" s="16"/>
      <c r="AGV671" s="16"/>
      <c r="AGW671" s="16"/>
      <c r="AGX671" s="16"/>
      <c r="AGY671" s="16"/>
      <c r="AGZ671" s="16"/>
      <c r="AHA671" s="16"/>
      <c r="AHB671" s="16"/>
      <c r="AHC671" s="16"/>
      <c r="AHD671" s="16"/>
      <c r="AHE671" s="16"/>
      <c r="AHF671" s="16"/>
      <c r="AHG671" s="16"/>
      <c r="AHH671" s="16"/>
      <c r="AHI671" s="16"/>
      <c r="AHJ671" s="16"/>
      <c r="AHK671" s="16"/>
      <c r="AHL671" s="16"/>
      <c r="AHM671" s="16"/>
      <c r="AHN671" s="16"/>
      <c r="AHO671" s="16"/>
      <c r="AHP671" s="16"/>
      <c r="AHQ671" s="16"/>
      <c r="AHR671" s="16"/>
      <c r="AHS671" s="16"/>
      <c r="AHT671" s="16"/>
      <c r="AHU671" s="16"/>
      <c r="AHV671" s="16"/>
      <c r="AHW671" s="16"/>
      <c r="AHX671" s="16"/>
      <c r="AHY671" s="16"/>
      <c r="AHZ671" s="16"/>
      <c r="AIA671" s="16"/>
      <c r="AIB671" s="16"/>
      <c r="AIC671" s="16"/>
      <c r="AID671" s="16"/>
      <c r="AIE671" s="16"/>
      <c r="AIF671" s="16"/>
      <c r="AIG671" s="16"/>
      <c r="AIH671" s="16"/>
      <c r="AII671" s="16"/>
      <c r="AIJ671" s="16"/>
      <c r="AIK671" s="16"/>
      <c r="AIL671" s="16"/>
      <c r="AIM671" s="16"/>
      <c r="AIN671" s="16"/>
      <c r="AIO671" s="16"/>
      <c r="AIP671" s="16"/>
      <c r="AIQ671" s="16"/>
      <c r="AIR671" s="16"/>
      <c r="AIS671" s="16"/>
      <c r="AIT671" s="16"/>
      <c r="AIU671" s="16"/>
      <c r="AIV671" s="16"/>
      <c r="AIW671" s="16"/>
      <c r="AIX671" s="16"/>
      <c r="AIY671" s="16"/>
      <c r="AIZ671" s="16"/>
      <c r="AJA671" s="16"/>
      <c r="AJB671" s="16"/>
      <c r="AJC671" s="16"/>
      <c r="AJD671" s="16"/>
      <c r="AJE671" s="16"/>
      <c r="AJF671" s="16"/>
      <c r="AJG671" s="16"/>
      <c r="AJH671" s="16"/>
      <c r="AJI671" s="16"/>
      <c r="AJJ671" s="16"/>
      <c r="AJK671" s="16"/>
      <c r="AJL671" s="16"/>
      <c r="AJM671" s="16"/>
      <c r="AJN671" s="16"/>
      <c r="AJO671" s="16"/>
      <c r="AJP671" s="16"/>
      <c r="AJQ671" s="16"/>
      <c r="AJR671" s="16"/>
      <c r="AJS671" s="16"/>
      <c r="AJT671" s="16"/>
      <c r="AJU671" s="16"/>
      <c r="AJV671" s="16"/>
      <c r="AJW671" s="16"/>
      <c r="AJX671" s="16"/>
      <c r="AJY671" s="16"/>
      <c r="AJZ671" s="16"/>
      <c r="AKA671" s="16"/>
      <c r="AKB671" s="16"/>
      <c r="AKC671" s="16"/>
      <c r="AKD671" s="16"/>
      <c r="AKE671" s="16"/>
      <c r="AKF671" s="16"/>
      <c r="AKG671" s="16"/>
      <c r="AKH671" s="16"/>
      <c r="AKI671" s="16"/>
      <c r="AKJ671" s="16"/>
      <c r="AKK671" s="16"/>
      <c r="AKL671" s="16"/>
      <c r="AKM671" s="16"/>
      <c r="AKN671" s="16"/>
      <c r="AKO671" s="16"/>
      <c r="AKP671" s="16"/>
      <c r="AKQ671" s="16"/>
      <c r="AKR671" s="16"/>
      <c r="AKS671" s="16"/>
      <c r="AKT671" s="16"/>
      <c r="AKU671" s="16"/>
      <c r="AKV671" s="16"/>
      <c r="AKW671" s="16"/>
      <c r="AKX671" s="16"/>
      <c r="AKY671" s="16"/>
      <c r="AKZ671" s="16"/>
      <c r="ALA671" s="16"/>
      <c r="ALB671" s="16"/>
      <c r="ALC671" s="16"/>
      <c r="ALD671" s="16"/>
      <c r="ALE671" s="16"/>
      <c r="ALF671" s="16"/>
      <c r="ALG671" s="16"/>
      <c r="ALH671" s="16"/>
      <c r="ALI671" s="16"/>
      <c r="ALJ671" s="16"/>
      <c r="ALK671" s="16"/>
      <c r="ALL671" s="16"/>
      <c r="ALM671" s="16"/>
      <c r="ALN671" s="16"/>
      <c r="ALO671" s="16"/>
      <c r="ALP671" s="16"/>
      <c r="ALQ671" s="16"/>
      <c r="ALR671" s="16"/>
      <c r="ALS671" s="16"/>
      <c r="ALT671" s="16"/>
      <c r="ALU671" s="16"/>
      <c r="ALV671" s="16"/>
      <c r="ALW671" s="16"/>
    </row>
    <row r="672" spans="1:1011" x14ac:dyDescent="0.35">
      <c r="A672" s="2">
        <v>44143</v>
      </c>
      <c r="B672" s="16">
        <v>7.6033235441587133E-2</v>
      </c>
      <c r="C672" s="16">
        <v>-8.0453431777207651E-3</v>
      </c>
      <c r="D672" s="16">
        <v>-2.698610468324231E-2</v>
      </c>
      <c r="E672" s="16">
        <v>-1.635506204220882E-2</v>
      </c>
      <c r="F672" s="16">
        <v>4.3335989560492009E-3</v>
      </c>
      <c r="G672" s="16">
        <v>9.6633613339227598E-3</v>
      </c>
      <c r="H672" s="16">
        <v>-3.1186374227580419E-2</v>
      </c>
      <c r="I672" s="16">
        <v>2.1522432347389491E-3</v>
      </c>
      <c r="J672" s="16">
        <f>HLOOKUP($J$2,'Weekly Returns (strats)'!$D$1:$F$751,'Weekly Returns (strats)'!$A671,FALSE)</f>
        <v>6.4431603854779862E-3</v>
      </c>
      <c r="K672" s="16">
        <f>SUMPRODUCT(B672:J672,'Weekly Analysis'!$C$47:$K$47)</f>
        <v>7.2451785755938858E-2</v>
      </c>
      <c r="L672" s="16">
        <f t="array" ref="L672">SUMPRODUCT(C672:J672,'Weekly Analysis'!$D$48:$K$48)</f>
        <v>-6.6512637019182398E-3</v>
      </c>
      <c r="M672" s="16"/>
      <c r="N672" s="16">
        <f t="shared" si="138"/>
        <v>2.5772273769997898</v>
      </c>
      <c r="O672" s="11">
        <f>(N671-MAX(N$3:$N671))/MAX(N$3:$N671)</f>
        <v>-6.3525911253164882E-2</v>
      </c>
      <c r="P672" s="11">
        <f t="shared" si="140"/>
        <v>1.267043230066367E-2</v>
      </c>
      <c r="Q672" s="11">
        <f t="shared" si="142"/>
        <v>4.8215870707610797E-2</v>
      </c>
      <c r="R672" s="16"/>
      <c r="S672" s="16">
        <f t="shared" si="139"/>
        <v>1.5363342624875382</v>
      </c>
      <c r="T672" s="11">
        <f>(S671-MAX($S$3:$S671))/MAX(S$3:$S671)</f>
        <v>-1.7750268730535208E-2</v>
      </c>
      <c r="U672" s="38">
        <f t="shared" si="141"/>
        <v>-4.0666040479171439E-3</v>
      </c>
      <c r="V672" s="11">
        <f t="shared" si="144"/>
        <v>0.22815478874036921</v>
      </c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28"/>
      <c r="AK672" s="16"/>
      <c r="AL672" s="28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  <c r="HV672" s="16"/>
      <c r="HW672" s="16"/>
      <c r="HX672" s="16"/>
      <c r="HY672" s="16"/>
      <c r="HZ672" s="16"/>
      <c r="IA672" s="16"/>
      <c r="IB672" s="16"/>
      <c r="IC672" s="16"/>
      <c r="ID672" s="16"/>
      <c r="IE672" s="16"/>
      <c r="IF672" s="16"/>
      <c r="IG672" s="16"/>
      <c r="IH672" s="16"/>
      <c r="II672" s="16"/>
      <c r="IJ672" s="16"/>
      <c r="IK672" s="16"/>
      <c r="IL672" s="16"/>
      <c r="IM672" s="16"/>
      <c r="IN672" s="16"/>
      <c r="IO672" s="16"/>
      <c r="IP672" s="16"/>
      <c r="IQ672" s="16"/>
      <c r="IR672" s="16"/>
      <c r="IS672" s="16"/>
      <c r="IT672" s="16"/>
      <c r="IU672" s="16"/>
      <c r="IV672" s="16"/>
      <c r="IW672" s="16"/>
      <c r="IX672" s="16"/>
      <c r="IY672" s="16"/>
      <c r="IZ672" s="16"/>
      <c r="JA672" s="16"/>
      <c r="JB672" s="16"/>
      <c r="JC672" s="16"/>
      <c r="JD672" s="16"/>
      <c r="JE672" s="16"/>
      <c r="JF672" s="16"/>
      <c r="JG672" s="16"/>
      <c r="JH672" s="16"/>
      <c r="JI672" s="16"/>
      <c r="JJ672" s="16"/>
      <c r="JK672" s="16"/>
      <c r="JL672" s="16"/>
      <c r="JM672" s="16"/>
      <c r="JN672" s="16"/>
      <c r="JO672" s="16"/>
      <c r="JP672" s="16"/>
      <c r="JQ672" s="16"/>
      <c r="JR672" s="16"/>
      <c r="JS672" s="16"/>
      <c r="JT672" s="16"/>
      <c r="JU672" s="16"/>
      <c r="JV672" s="16"/>
      <c r="JW672" s="16"/>
      <c r="JX672" s="16"/>
      <c r="JY672" s="16"/>
      <c r="JZ672" s="16"/>
      <c r="KA672" s="16"/>
      <c r="KB672" s="16"/>
      <c r="KC672" s="16"/>
      <c r="KD672" s="16"/>
      <c r="KE672" s="16"/>
      <c r="KF672" s="16"/>
      <c r="KG672" s="16"/>
      <c r="KH672" s="16"/>
      <c r="KI672" s="16"/>
      <c r="KJ672" s="16"/>
      <c r="KK672" s="16"/>
      <c r="KL672" s="16"/>
      <c r="KM672" s="16"/>
      <c r="KN672" s="16"/>
      <c r="KO672" s="16"/>
      <c r="KP672" s="16"/>
      <c r="KQ672" s="16"/>
      <c r="KR672" s="16"/>
      <c r="KS672" s="16"/>
      <c r="KT672" s="16"/>
      <c r="KU672" s="16"/>
      <c r="KV672" s="16"/>
      <c r="KW672" s="16"/>
      <c r="KX672" s="16"/>
      <c r="KY672" s="16"/>
      <c r="KZ672" s="16"/>
      <c r="LA672" s="16"/>
      <c r="LB672" s="16"/>
      <c r="LC672" s="16"/>
      <c r="LD672" s="16"/>
      <c r="LE672" s="16"/>
      <c r="LF672" s="16"/>
      <c r="LG672" s="16"/>
      <c r="LH672" s="16"/>
      <c r="LI672" s="16"/>
      <c r="LJ672" s="16"/>
      <c r="LK672" s="16"/>
      <c r="LL672" s="16"/>
      <c r="LM672" s="16"/>
      <c r="LN672" s="16"/>
      <c r="LO672" s="16"/>
      <c r="LP672" s="16"/>
      <c r="LQ672" s="16"/>
      <c r="LR672" s="16"/>
      <c r="LS672" s="16"/>
      <c r="LT672" s="16"/>
      <c r="LU672" s="16"/>
      <c r="LV672" s="16"/>
      <c r="LW672" s="16"/>
      <c r="LX672" s="16"/>
      <c r="LY672" s="16"/>
      <c r="LZ672" s="16"/>
      <c r="MA672" s="16"/>
      <c r="MB672" s="16"/>
      <c r="MC672" s="16"/>
      <c r="MD672" s="16"/>
      <c r="ME672" s="16"/>
      <c r="MF672" s="16"/>
      <c r="MG672" s="16"/>
      <c r="MH672" s="16"/>
      <c r="MI672" s="16"/>
      <c r="MJ672" s="16"/>
      <c r="MK672" s="16"/>
      <c r="ML672" s="16"/>
      <c r="MM672" s="16"/>
      <c r="MN672" s="16"/>
      <c r="MO672" s="16"/>
      <c r="MP672" s="16"/>
      <c r="MQ672" s="16"/>
      <c r="MR672" s="16"/>
      <c r="MS672" s="16"/>
      <c r="MT672" s="16"/>
      <c r="MU672" s="16"/>
      <c r="MV672" s="16"/>
      <c r="MW672" s="16"/>
      <c r="MX672" s="16"/>
      <c r="MY672" s="16"/>
      <c r="MZ672" s="16"/>
      <c r="NA672" s="16"/>
      <c r="NB672" s="16"/>
      <c r="NC672" s="16"/>
      <c r="ND672" s="16"/>
      <c r="NE672" s="16"/>
      <c r="NF672" s="16"/>
      <c r="NG672" s="16"/>
      <c r="NH672" s="16"/>
      <c r="NI672" s="16"/>
      <c r="NJ672" s="16"/>
      <c r="NK672" s="16"/>
      <c r="NL672" s="16"/>
      <c r="NM672" s="16"/>
      <c r="NN672" s="16"/>
      <c r="NO672" s="16"/>
      <c r="NP672" s="16"/>
      <c r="NQ672" s="16"/>
      <c r="NR672" s="16"/>
      <c r="NS672" s="16"/>
      <c r="NT672" s="16"/>
      <c r="NU672" s="16"/>
      <c r="NV672" s="16"/>
      <c r="NW672" s="16"/>
      <c r="NX672" s="16"/>
      <c r="NY672" s="16"/>
      <c r="NZ672" s="16"/>
      <c r="OA672" s="16"/>
      <c r="OB672" s="16"/>
      <c r="OC672" s="16"/>
      <c r="OD672" s="16"/>
      <c r="OE672" s="16"/>
      <c r="OF672" s="16"/>
      <c r="OG672" s="16"/>
      <c r="OH672" s="16"/>
      <c r="OI672" s="16"/>
      <c r="OJ672" s="16"/>
      <c r="OK672" s="16"/>
      <c r="OL672" s="16"/>
      <c r="OM672" s="16"/>
      <c r="ON672" s="16"/>
      <c r="OO672" s="16"/>
      <c r="OP672" s="16"/>
      <c r="OQ672" s="16"/>
      <c r="OR672" s="16"/>
      <c r="OS672" s="16"/>
      <c r="OT672" s="16"/>
      <c r="OU672" s="16"/>
      <c r="OV672" s="16"/>
      <c r="OW672" s="16"/>
      <c r="OX672" s="16"/>
      <c r="OY672" s="16"/>
      <c r="OZ672" s="16"/>
      <c r="PA672" s="16"/>
      <c r="PB672" s="16"/>
      <c r="PC672" s="16"/>
      <c r="PD672" s="16"/>
      <c r="PE672" s="16"/>
      <c r="PF672" s="16"/>
      <c r="PG672" s="16"/>
      <c r="PH672" s="16"/>
      <c r="PI672" s="16"/>
      <c r="PJ672" s="16"/>
      <c r="PK672" s="16"/>
      <c r="PL672" s="16"/>
      <c r="PM672" s="16"/>
      <c r="PN672" s="16"/>
      <c r="PO672" s="16"/>
      <c r="PP672" s="16"/>
      <c r="PQ672" s="16"/>
      <c r="PR672" s="16"/>
      <c r="PS672" s="16"/>
      <c r="PT672" s="16"/>
      <c r="PU672" s="16"/>
      <c r="PV672" s="16"/>
      <c r="PW672" s="16"/>
      <c r="PX672" s="16"/>
      <c r="PY672" s="16"/>
      <c r="PZ672" s="16"/>
      <c r="QA672" s="16"/>
      <c r="QB672" s="16"/>
      <c r="QC672" s="16"/>
      <c r="QD672" s="16"/>
      <c r="QE672" s="16"/>
      <c r="QF672" s="16"/>
      <c r="QG672" s="16"/>
      <c r="QH672" s="16"/>
      <c r="QI672" s="16"/>
      <c r="QJ672" s="16"/>
      <c r="QK672" s="16"/>
      <c r="QL672" s="16"/>
      <c r="QM672" s="16"/>
      <c r="QN672" s="16"/>
      <c r="QO672" s="16"/>
      <c r="QP672" s="16"/>
      <c r="QQ672" s="16"/>
      <c r="QR672" s="16"/>
      <c r="QS672" s="16"/>
      <c r="QT672" s="16"/>
      <c r="QU672" s="16"/>
      <c r="QV672" s="16"/>
      <c r="QW672" s="16"/>
      <c r="QX672" s="16"/>
      <c r="QY672" s="16"/>
      <c r="QZ672" s="16"/>
      <c r="RA672" s="16"/>
      <c r="RB672" s="16"/>
      <c r="RC672" s="16"/>
      <c r="RD672" s="16"/>
      <c r="RE672" s="16"/>
      <c r="RF672" s="16"/>
      <c r="RG672" s="16"/>
      <c r="RH672" s="16"/>
      <c r="RI672" s="16"/>
      <c r="RJ672" s="16"/>
      <c r="RK672" s="16"/>
      <c r="RL672" s="16"/>
      <c r="RM672" s="16"/>
      <c r="RN672" s="16"/>
      <c r="RO672" s="16"/>
      <c r="RP672" s="16"/>
      <c r="RQ672" s="16"/>
      <c r="RR672" s="16"/>
      <c r="RS672" s="16"/>
      <c r="RT672" s="16"/>
      <c r="RU672" s="16"/>
      <c r="RV672" s="16"/>
      <c r="RW672" s="16"/>
      <c r="RX672" s="16"/>
      <c r="RY672" s="16"/>
      <c r="RZ672" s="16"/>
      <c r="SA672" s="16"/>
      <c r="SB672" s="16"/>
      <c r="SC672" s="16"/>
      <c r="SD672" s="16"/>
      <c r="SE672" s="16"/>
      <c r="SF672" s="16"/>
      <c r="SG672" s="16"/>
      <c r="SH672" s="16"/>
      <c r="SI672" s="16"/>
      <c r="SJ672" s="16"/>
      <c r="SK672" s="16"/>
      <c r="SL672" s="16"/>
      <c r="SM672" s="16"/>
      <c r="SN672" s="16"/>
      <c r="SO672" s="16"/>
      <c r="SP672" s="16"/>
      <c r="SQ672" s="16"/>
      <c r="SR672" s="16"/>
      <c r="SS672" s="16"/>
      <c r="ST672" s="16"/>
      <c r="SU672" s="16"/>
      <c r="SV672" s="16"/>
      <c r="SW672" s="16"/>
      <c r="SX672" s="16"/>
      <c r="SY672" s="16"/>
      <c r="SZ672" s="16"/>
      <c r="TA672" s="16"/>
      <c r="TB672" s="16"/>
      <c r="TC672" s="16"/>
      <c r="TD672" s="16"/>
      <c r="TE672" s="16"/>
      <c r="TF672" s="16"/>
      <c r="TG672" s="16"/>
      <c r="TH672" s="16"/>
      <c r="TI672" s="16"/>
      <c r="TJ672" s="16"/>
      <c r="TK672" s="16"/>
      <c r="TL672" s="16"/>
      <c r="TM672" s="16"/>
      <c r="TN672" s="16"/>
      <c r="TO672" s="16"/>
      <c r="TP672" s="16"/>
      <c r="TQ672" s="16"/>
      <c r="TR672" s="16"/>
      <c r="TS672" s="16"/>
      <c r="TT672" s="16"/>
      <c r="TU672" s="16"/>
      <c r="TV672" s="16"/>
      <c r="TW672" s="16"/>
      <c r="TX672" s="16"/>
      <c r="TY672" s="16"/>
      <c r="TZ672" s="16"/>
      <c r="UA672" s="16"/>
      <c r="UB672" s="16"/>
      <c r="UC672" s="16"/>
      <c r="UD672" s="16"/>
      <c r="UE672" s="16"/>
      <c r="UF672" s="16"/>
      <c r="UG672" s="16"/>
      <c r="UH672" s="16"/>
      <c r="UI672" s="16"/>
      <c r="UJ672" s="16"/>
      <c r="UK672" s="16"/>
      <c r="UL672" s="16"/>
      <c r="UM672" s="16"/>
      <c r="UN672" s="16"/>
      <c r="UO672" s="16"/>
      <c r="UP672" s="16"/>
      <c r="UQ672" s="16"/>
      <c r="UR672" s="16"/>
      <c r="US672" s="16"/>
      <c r="UT672" s="16"/>
      <c r="UU672" s="16"/>
      <c r="UV672" s="16"/>
      <c r="UW672" s="16"/>
      <c r="UX672" s="16"/>
      <c r="UY672" s="16"/>
      <c r="UZ672" s="16"/>
      <c r="VA672" s="16"/>
      <c r="VB672" s="16"/>
      <c r="VC672" s="16"/>
      <c r="VD672" s="16"/>
      <c r="VE672" s="16"/>
      <c r="VF672" s="16"/>
      <c r="VG672" s="16"/>
      <c r="VH672" s="16"/>
      <c r="VI672" s="16"/>
      <c r="VJ672" s="16"/>
      <c r="VK672" s="16"/>
      <c r="VL672" s="16"/>
      <c r="VM672" s="16"/>
      <c r="VN672" s="16"/>
      <c r="VO672" s="16"/>
      <c r="VP672" s="16"/>
      <c r="VQ672" s="16"/>
      <c r="VR672" s="16"/>
      <c r="VS672" s="16"/>
      <c r="VT672" s="16"/>
      <c r="VU672" s="16"/>
      <c r="VV672" s="16"/>
      <c r="VW672" s="16"/>
      <c r="VX672" s="16"/>
      <c r="VY672" s="16"/>
      <c r="VZ672" s="16"/>
      <c r="WA672" s="16"/>
      <c r="WB672" s="16"/>
      <c r="WC672" s="16"/>
      <c r="WD672" s="16"/>
      <c r="WE672" s="16"/>
      <c r="WF672" s="16"/>
      <c r="WG672" s="16"/>
      <c r="WH672" s="16"/>
      <c r="WI672" s="16"/>
      <c r="WJ672" s="16"/>
      <c r="WK672" s="16"/>
      <c r="WL672" s="16"/>
      <c r="WM672" s="16"/>
      <c r="WN672" s="16"/>
      <c r="WO672" s="16"/>
      <c r="WP672" s="16"/>
      <c r="WQ672" s="16"/>
      <c r="WR672" s="16"/>
      <c r="WS672" s="16"/>
      <c r="WT672" s="16"/>
      <c r="WU672" s="16"/>
      <c r="WV672" s="16"/>
      <c r="WW672" s="16"/>
      <c r="WX672" s="16"/>
      <c r="WY672" s="16"/>
      <c r="WZ672" s="16"/>
      <c r="XA672" s="16"/>
      <c r="XB672" s="16"/>
      <c r="XC672" s="16"/>
      <c r="XD672" s="16"/>
      <c r="XE672" s="16"/>
      <c r="XF672" s="16"/>
      <c r="XG672" s="16"/>
      <c r="XH672" s="16"/>
      <c r="XI672" s="16"/>
      <c r="XJ672" s="16"/>
      <c r="XK672" s="16"/>
      <c r="XL672" s="16"/>
      <c r="XM672" s="16"/>
      <c r="XN672" s="16"/>
      <c r="XO672" s="16"/>
      <c r="XP672" s="16"/>
      <c r="XQ672" s="16"/>
      <c r="XR672" s="16"/>
      <c r="XS672" s="16"/>
      <c r="XT672" s="16"/>
      <c r="XU672" s="16"/>
      <c r="XV672" s="16"/>
      <c r="XW672" s="16"/>
      <c r="XX672" s="16"/>
      <c r="XY672" s="16"/>
      <c r="XZ672" s="16"/>
      <c r="YA672" s="16"/>
      <c r="YB672" s="16"/>
      <c r="YC672" s="16"/>
      <c r="YD672" s="16"/>
      <c r="YE672" s="16"/>
      <c r="YF672" s="16"/>
      <c r="YG672" s="16"/>
      <c r="YH672" s="16"/>
      <c r="YI672" s="16"/>
      <c r="YJ672" s="16"/>
      <c r="YK672" s="16"/>
      <c r="YL672" s="16"/>
      <c r="YM672" s="16"/>
      <c r="YN672" s="16"/>
      <c r="YO672" s="16"/>
      <c r="YP672" s="16"/>
      <c r="YQ672" s="16"/>
      <c r="YR672" s="16"/>
      <c r="YS672" s="16"/>
      <c r="YT672" s="16"/>
      <c r="YU672" s="16"/>
      <c r="YV672" s="16"/>
      <c r="YW672" s="16"/>
      <c r="YX672" s="16"/>
      <c r="YY672" s="16"/>
      <c r="YZ672" s="16"/>
      <c r="ZA672" s="16"/>
      <c r="ZB672" s="16"/>
      <c r="ZC672" s="16"/>
      <c r="ZD672" s="16"/>
      <c r="ZE672" s="16"/>
      <c r="ZF672" s="16"/>
      <c r="ZG672" s="16"/>
      <c r="ZH672" s="16"/>
      <c r="ZI672" s="16"/>
      <c r="ZJ672" s="16"/>
      <c r="ZK672" s="16"/>
      <c r="ZL672" s="16"/>
      <c r="ZM672" s="16"/>
      <c r="ZN672" s="16"/>
      <c r="ZO672" s="16"/>
      <c r="ZP672" s="16"/>
      <c r="ZQ672" s="16"/>
      <c r="ZR672" s="16"/>
      <c r="ZS672" s="16"/>
      <c r="ZT672" s="16"/>
      <c r="ZU672" s="16"/>
      <c r="ZV672" s="16"/>
      <c r="ZW672" s="16"/>
      <c r="ZX672" s="16"/>
      <c r="ZY672" s="16"/>
      <c r="ZZ672" s="16"/>
      <c r="AAA672" s="16"/>
      <c r="AAB672" s="16"/>
      <c r="AAC672" s="16"/>
      <c r="AAD672" s="16"/>
      <c r="AAE672" s="16"/>
      <c r="AAF672" s="16"/>
      <c r="AAG672" s="16"/>
      <c r="AAH672" s="16"/>
      <c r="AAI672" s="16"/>
      <c r="AAJ672" s="16"/>
      <c r="AAK672" s="16"/>
      <c r="AAL672" s="16"/>
      <c r="AAM672" s="16"/>
      <c r="AAN672" s="16"/>
      <c r="AAO672" s="16"/>
      <c r="AAP672" s="16"/>
      <c r="AAQ672" s="16"/>
      <c r="AAR672" s="16"/>
      <c r="AAS672" s="16"/>
      <c r="AAT672" s="16"/>
      <c r="AAU672" s="16"/>
      <c r="AAV672" s="16"/>
      <c r="AAW672" s="16"/>
      <c r="AAX672" s="16"/>
      <c r="AAY672" s="16"/>
      <c r="AAZ672" s="16"/>
      <c r="ABA672" s="16"/>
      <c r="ABB672" s="16"/>
      <c r="ABC672" s="16"/>
      <c r="ABD672" s="16"/>
      <c r="ABE672" s="16"/>
      <c r="ABF672" s="16"/>
      <c r="ABG672" s="16"/>
      <c r="ABH672" s="16"/>
      <c r="ABI672" s="16"/>
      <c r="ABJ672" s="16"/>
      <c r="ABK672" s="16"/>
      <c r="ABL672" s="16"/>
      <c r="ABM672" s="16"/>
      <c r="ABN672" s="16"/>
      <c r="ABO672" s="16"/>
      <c r="ABP672" s="16"/>
      <c r="ABQ672" s="16"/>
      <c r="ABR672" s="16"/>
      <c r="ABS672" s="16"/>
      <c r="ABT672" s="16"/>
      <c r="ABU672" s="16"/>
      <c r="ABV672" s="16"/>
      <c r="ABW672" s="16"/>
      <c r="ABX672" s="16"/>
      <c r="ABY672" s="16"/>
      <c r="ABZ672" s="16"/>
      <c r="ACA672" s="16"/>
      <c r="ACB672" s="16"/>
      <c r="ACC672" s="16"/>
      <c r="ACD672" s="16"/>
      <c r="ACE672" s="16"/>
      <c r="ACF672" s="16"/>
      <c r="ACG672" s="16"/>
      <c r="ACH672" s="16"/>
      <c r="ACI672" s="16"/>
      <c r="ACJ672" s="16"/>
      <c r="ACK672" s="16"/>
      <c r="ACL672" s="16"/>
      <c r="ACM672" s="16"/>
      <c r="ACN672" s="16"/>
      <c r="ACO672" s="16"/>
      <c r="ACP672" s="16"/>
      <c r="ACQ672" s="16"/>
      <c r="ACR672" s="16"/>
      <c r="ACS672" s="16"/>
      <c r="ACT672" s="16"/>
      <c r="ACU672" s="16"/>
      <c r="ACV672" s="16"/>
      <c r="ACW672" s="16"/>
      <c r="ACX672" s="16"/>
      <c r="ACY672" s="16"/>
      <c r="ACZ672" s="16"/>
      <c r="ADA672" s="16"/>
      <c r="ADB672" s="16"/>
      <c r="ADC672" s="16"/>
      <c r="ADD672" s="16"/>
      <c r="ADE672" s="16"/>
      <c r="ADF672" s="16"/>
      <c r="ADG672" s="16"/>
      <c r="ADH672" s="16"/>
      <c r="ADI672" s="16"/>
      <c r="ADJ672" s="16"/>
      <c r="ADK672" s="16"/>
      <c r="ADL672" s="16"/>
      <c r="ADM672" s="16"/>
      <c r="ADN672" s="16"/>
      <c r="ADO672" s="16"/>
      <c r="ADP672" s="16"/>
      <c r="ADQ672" s="16"/>
      <c r="ADR672" s="16"/>
      <c r="ADS672" s="16"/>
      <c r="ADT672" s="16"/>
      <c r="ADU672" s="16"/>
      <c r="ADV672" s="16"/>
      <c r="ADW672" s="16"/>
      <c r="ADX672" s="16"/>
      <c r="ADY672" s="16"/>
      <c r="ADZ672" s="16"/>
      <c r="AEA672" s="16"/>
      <c r="AEB672" s="16"/>
      <c r="AEC672" s="16"/>
      <c r="AED672" s="16"/>
      <c r="AEE672" s="16"/>
      <c r="AEF672" s="16"/>
      <c r="AEG672" s="16"/>
      <c r="AEH672" s="16"/>
      <c r="AEI672" s="16"/>
      <c r="AEJ672" s="16"/>
      <c r="AEK672" s="16"/>
      <c r="AEL672" s="16"/>
      <c r="AEM672" s="16"/>
      <c r="AEN672" s="16"/>
      <c r="AEO672" s="16"/>
      <c r="AEP672" s="16"/>
      <c r="AEQ672" s="16"/>
      <c r="AER672" s="16"/>
      <c r="AES672" s="16"/>
      <c r="AET672" s="16"/>
      <c r="AEU672" s="16"/>
      <c r="AEV672" s="16"/>
      <c r="AEW672" s="16"/>
      <c r="AEX672" s="16"/>
      <c r="AEY672" s="16"/>
      <c r="AEZ672" s="16"/>
      <c r="AFA672" s="16"/>
      <c r="AFB672" s="16"/>
      <c r="AFC672" s="16"/>
      <c r="AFD672" s="16"/>
      <c r="AFE672" s="16"/>
      <c r="AFF672" s="16"/>
      <c r="AFG672" s="16"/>
      <c r="AFH672" s="16"/>
      <c r="AFI672" s="16"/>
      <c r="AFJ672" s="16"/>
      <c r="AFK672" s="16"/>
      <c r="AFL672" s="16"/>
      <c r="AFM672" s="16"/>
      <c r="AFN672" s="16"/>
      <c r="AFO672" s="16"/>
      <c r="AFP672" s="16"/>
      <c r="AFQ672" s="16"/>
      <c r="AFR672" s="16"/>
      <c r="AFS672" s="16"/>
      <c r="AFT672" s="16"/>
      <c r="AFU672" s="16"/>
      <c r="AFV672" s="16"/>
      <c r="AFW672" s="16"/>
      <c r="AFX672" s="16"/>
      <c r="AFY672" s="16"/>
      <c r="AFZ672" s="16"/>
      <c r="AGA672" s="16"/>
      <c r="AGB672" s="16"/>
      <c r="AGC672" s="16"/>
      <c r="AGD672" s="16"/>
      <c r="AGE672" s="16"/>
      <c r="AGF672" s="16"/>
      <c r="AGG672" s="16"/>
      <c r="AGH672" s="16"/>
      <c r="AGI672" s="16"/>
      <c r="AGJ672" s="16"/>
      <c r="AGK672" s="16"/>
      <c r="AGL672" s="16"/>
      <c r="AGM672" s="16"/>
      <c r="AGN672" s="16"/>
      <c r="AGO672" s="16"/>
      <c r="AGP672" s="16"/>
      <c r="AGQ672" s="16"/>
      <c r="AGR672" s="16"/>
      <c r="AGS672" s="16"/>
      <c r="AGT672" s="16"/>
      <c r="AGU672" s="16"/>
      <c r="AGV672" s="16"/>
      <c r="AGW672" s="16"/>
      <c r="AGX672" s="16"/>
      <c r="AGY672" s="16"/>
      <c r="AGZ672" s="16"/>
      <c r="AHA672" s="16"/>
      <c r="AHB672" s="16"/>
      <c r="AHC672" s="16"/>
      <c r="AHD672" s="16"/>
      <c r="AHE672" s="16"/>
      <c r="AHF672" s="16"/>
      <c r="AHG672" s="16"/>
      <c r="AHH672" s="16"/>
      <c r="AHI672" s="16"/>
      <c r="AHJ672" s="16"/>
      <c r="AHK672" s="16"/>
      <c r="AHL672" s="16"/>
      <c r="AHM672" s="16"/>
      <c r="AHN672" s="16"/>
      <c r="AHO672" s="16"/>
      <c r="AHP672" s="16"/>
      <c r="AHQ672" s="16"/>
      <c r="AHR672" s="16"/>
      <c r="AHS672" s="16"/>
      <c r="AHT672" s="16"/>
      <c r="AHU672" s="16"/>
      <c r="AHV672" s="16"/>
      <c r="AHW672" s="16"/>
      <c r="AHX672" s="16"/>
      <c r="AHY672" s="16"/>
      <c r="AHZ672" s="16"/>
      <c r="AIA672" s="16"/>
      <c r="AIB672" s="16"/>
      <c r="AIC672" s="16"/>
      <c r="AID672" s="16"/>
      <c r="AIE672" s="16"/>
      <c r="AIF672" s="16"/>
      <c r="AIG672" s="16"/>
      <c r="AIH672" s="16"/>
      <c r="AII672" s="16"/>
      <c r="AIJ672" s="16"/>
      <c r="AIK672" s="16"/>
      <c r="AIL672" s="16"/>
      <c r="AIM672" s="16"/>
      <c r="AIN672" s="16"/>
      <c r="AIO672" s="16"/>
      <c r="AIP672" s="16"/>
      <c r="AIQ672" s="16"/>
      <c r="AIR672" s="16"/>
      <c r="AIS672" s="16"/>
      <c r="AIT672" s="16"/>
      <c r="AIU672" s="16"/>
      <c r="AIV672" s="16"/>
      <c r="AIW672" s="16"/>
      <c r="AIX672" s="16"/>
      <c r="AIY672" s="16"/>
      <c r="AIZ672" s="16"/>
      <c r="AJA672" s="16"/>
      <c r="AJB672" s="16"/>
      <c r="AJC672" s="16"/>
      <c r="AJD672" s="16"/>
      <c r="AJE672" s="16"/>
      <c r="AJF672" s="16"/>
      <c r="AJG672" s="16"/>
      <c r="AJH672" s="16"/>
      <c r="AJI672" s="16"/>
      <c r="AJJ672" s="16"/>
      <c r="AJK672" s="16"/>
      <c r="AJL672" s="16"/>
      <c r="AJM672" s="16"/>
      <c r="AJN672" s="16"/>
      <c r="AJO672" s="16"/>
      <c r="AJP672" s="16"/>
      <c r="AJQ672" s="16"/>
      <c r="AJR672" s="16"/>
      <c r="AJS672" s="16"/>
      <c r="AJT672" s="16"/>
      <c r="AJU672" s="16"/>
      <c r="AJV672" s="16"/>
      <c r="AJW672" s="16"/>
      <c r="AJX672" s="16"/>
      <c r="AJY672" s="16"/>
      <c r="AJZ672" s="16"/>
      <c r="AKA672" s="16"/>
      <c r="AKB672" s="16"/>
      <c r="AKC672" s="16"/>
      <c r="AKD672" s="16"/>
      <c r="AKE672" s="16"/>
      <c r="AKF672" s="16"/>
      <c r="AKG672" s="16"/>
      <c r="AKH672" s="16"/>
      <c r="AKI672" s="16"/>
      <c r="AKJ672" s="16"/>
      <c r="AKK672" s="16"/>
      <c r="AKL672" s="16"/>
      <c r="AKM672" s="16"/>
      <c r="AKN672" s="16"/>
      <c r="AKO672" s="16"/>
      <c r="AKP672" s="16"/>
      <c r="AKQ672" s="16"/>
      <c r="AKR672" s="16"/>
      <c r="AKS672" s="16"/>
      <c r="AKT672" s="16"/>
      <c r="AKU672" s="16"/>
      <c r="AKV672" s="16"/>
      <c r="AKW672" s="16"/>
      <c r="AKX672" s="16"/>
      <c r="AKY672" s="16"/>
      <c r="AKZ672" s="16"/>
      <c r="ALA672" s="16"/>
      <c r="ALB672" s="16"/>
      <c r="ALC672" s="16"/>
      <c r="ALD672" s="16"/>
      <c r="ALE672" s="16"/>
      <c r="ALF672" s="16"/>
      <c r="ALG672" s="16"/>
      <c r="ALH672" s="16"/>
      <c r="ALI672" s="16"/>
      <c r="ALJ672" s="16"/>
      <c r="ALK672" s="16"/>
      <c r="ALL672" s="16"/>
      <c r="ALM672" s="16"/>
      <c r="ALN672" s="16"/>
      <c r="ALO672" s="16"/>
      <c r="ALP672" s="16"/>
      <c r="ALQ672" s="16"/>
      <c r="ALR672" s="16"/>
      <c r="ALS672" s="16"/>
      <c r="ALT672" s="16"/>
      <c r="ALU672" s="16"/>
      <c r="ALV672" s="16"/>
      <c r="ALW672" s="16"/>
    </row>
    <row r="673" spans="1:1011" x14ac:dyDescent="0.35">
      <c r="A673" s="2">
        <v>44150</v>
      </c>
      <c r="B673" s="16">
        <v>2.2566150773839281E-2</v>
      </c>
      <c r="C673" s="16">
        <v>2.6480520755836072E-3</v>
      </c>
      <c r="D673" s="16">
        <v>-4.5906832282768817E-3</v>
      </c>
      <c r="E673" s="16">
        <v>-4.227586988552523E-3</v>
      </c>
      <c r="F673" s="16">
        <v>-5.1398617377973804E-3</v>
      </c>
      <c r="G673" s="16">
        <v>1.6871905774695769E-2</v>
      </c>
      <c r="H673" s="16">
        <v>-3.6673917142239221E-3</v>
      </c>
      <c r="I673" s="16">
        <v>-6.028665176567527E-3</v>
      </c>
      <c r="J673" s="16">
        <f>HLOOKUP($J$2,'Weekly Returns (strats)'!$D$1:$F$751,'Weekly Returns (strats)'!$A672,FALSE)</f>
        <v>-1.7649075712193869E-3</v>
      </c>
      <c r="K673" s="16">
        <f>SUMPRODUCT(B673:J673,'Weekly Analysis'!$C$47:$K$47)</f>
        <v>2.2303549865981601E-2</v>
      </c>
      <c r="L673" s="16">
        <f t="array" ref="L673">SUMPRODUCT(C673:J673,'Weekly Analysis'!$D$48:$K$48)</f>
        <v>-4.8768740030711861E-4</v>
      </c>
      <c r="M673" s="16"/>
      <c r="N673" s="16">
        <f t="shared" si="138"/>
        <v>2.6347086963186777</v>
      </c>
      <c r="O673" s="11">
        <f>(N672-MAX(N$3:$N672))/MAX(N$3:$N672)</f>
        <v>0</v>
      </c>
      <c r="P673" s="11">
        <f t="shared" si="140"/>
        <v>3.8129801223102833E-2</v>
      </c>
      <c r="Q673" s="11">
        <f t="shared" si="142"/>
        <v>5.9970077909340169E-2</v>
      </c>
      <c r="R673" s="16"/>
      <c r="S673" s="16">
        <f t="shared" si="139"/>
        <v>1.5355850116250629</v>
      </c>
      <c r="T673" s="11">
        <f>(S672-MAX($S$3:$S672))/MAX(S$3:$S672)</f>
        <v>-2.4283470714346785E-2</v>
      </c>
      <c r="U673" s="38">
        <f t="shared" si="141"/>
        <v>-3.9923494941436211E-3</v>
      </c>
      <c r="V673" s="11">
        <f t="shared" si="144"/>
        <v>0.22506640821893842</v>
      </c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28"/>
      <c r="AK673" s="16"/>
      <c r="AL673" s="28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  <c r="HV673" s="16"/>
      <c r="HW673" s="16"/>
      <c r="HX673" s="16"/>
      <c r="HY673" s="16"/>
      <c r="HZ673" s="16"/>
      <c r="IA673" s="16"/>
      <c r="IB673" s="16"/>
      <c r="IC673" s="16"/>
      <c r="ID673" s="16"/>
      <c r="IE673" s="16"/>
      <c r="IF673" s="16"/>
      <c r="IG673" s="16"/>
      <c r="IH673" s="16"/>
      <c r="II673" s="16"/>
      <c r="IJ673" s="16"/>
      <c r="IK673" s="16"/>
      <c r="IL673" s="16"/>
      <c r="IM673" s="16"/>
      <c r="IN673" s="16"/>
      <c r="IO673" s="16"/>
      <c r="IP673" s="16"/>
      <c r="IQ673" s="16"/>
      <c r="IR673" s="16"/>
      <c r="IS673" s="16"/>
      <c r="IT673" s="16"/>
      <c r="IU673" s="16"/>
      <c r="IV673" s="16"/>
      <c r="IW673" s="16"/>
      <c r="IX673" s="16"/>
      <c r="IY673" s="16"/>
      <c r="IZ673" s="16"/>
      <c r="JA673" s="16"/>
      <c r="JB673" s="16"/>
      <c r="JC673" s="16"/>
      <c r="JD673" s="16"/>
      <c r="JE673" s="16"/>
      <c r="JF673" s="16"/>
      <c r="JG673" s="16"/>
      <c r="JH673" s="16"/>
      <c r="JI673" s="16"/>
      <c r="JJ673" s="16"/>
      <c r="JK673" s="16"/>
      <c r="JL673" s="16"/>
      <c r="JM673" s="16"/>
      <c r="JN673" s="16"/>
      <c r="JO673" s="16"/>
      <c r="JP673" s="16"/>
      <c r="JQ673" s="16"/>
      <c r="JR673" s="16"/>
      <c r="JS673" s="16"/>
      <c r="JT673" s="16"/>
      <c r="JU673" s="16"/>
      <c r="JV673" s="16"/>
      <c r="JW673" s="16"/>
      <c r="JX673" s="16"/>
      <c r="JY673" s="16"/>
      <c r="JZ673" s="16"/>
      <c r="KA673" s="16"/>
      <c r="KB673" s="16"/>
      <c r="KC673" s="16"/>
      <c r="KD673" s="16"/>
      <c r="KE673" s="16"/>
      <c r="KF673" s="16"/>
      <c r="KG673" s="16"/>
      <c r="KH673" s="16"/>
      <c r="KI673" s="16"/>
      <c r="KJ673" s="16"/>
      <c r="KK673" s="16"/>
      <c r="KL673" s="16"/>
      <c r="KM673" s="16"/>
      <c r="KN673" s="16"/>
      <c r="KO673" s="16"/>
      <c r="KP673" s="16"/>
      <c r="KQ673" s="16"/>
      <c r="KR673" s="16"/>
      <c r="KS673" s="16"/>
      <c r="KT673" s="16"/>
      <c r="KU673" s="16"/>
      <c r="KV673" s="16"/>
      <c r="KW673" s="16"/>
      <c r="KX673" s="16"/>
      <c r="KY673" s="16"/>
      <c r="KZ673" s="16"/>
      <c r="LA673" s="16"/>
      <c r="LB673" s="16"/>
      <c r="LC673" s="16"/>
      <c r="LD673" s="16"/>
      <c r="LE673" s="16"/>
      <c r="LF673" s="16"/>
      <c r="LG673" s="16"/>
      <c r="LH673" s="16"/>
      <c r="LI673" s="16"/>
      <c r="LJ673" s="16"/>
      <c r="LK673" s="16"/>
      <c r="LL673" s="16"/>
      <c r="LM673" s="16"/>
      <c r="LN673" s="16"/>
      <c r="LO673" s="16"/>
      <c r="LP673" s="16"/>
      <c r="LQ673" s="16"/>
      <c r="LR673" s="16"/>
      <c r="LS673" s="16"/>
      <c r="LT673" s="16"/>
      <c r="LU673" s="16"/>
      <c r="LV673" s="16"/>
      <c r="LW673" s="16"/>
      <c r="LX673" s="16"/>
      <c r="LY673" s="16"/>
      <c r="LZ673" s="16"/>
      <c r="MA673" s="16"/>
      <c r="MB673" s="16"/>
      <c r="MC673" s="16"/>
      <c r="MD673" s="16"/>
      <c r="ME673" s="16"/>
      <c r="MF673" s="16"/>
      <c r="MG673" s="16"/>
      <c r="MH673" s="16"/>
      <c r="MI673" s="16"/>
      <c r="MJ673" s="16"/>
      <c r="MK673" s="16"/>
      <c r="ML673" s="16"/>
      <c r="MM673" s="16"/>
      <c r="MN673" s="16"/>
      <c r="MO673" s="16"/>
      <c r="MP673" s="16"/>
      <c r="MQ673" s="16"/>
      <c r="MR673" s="16"/>
      <c r="MS673" s="16"/>
      <c r="MT673" s="16"/>
      <c r="MU673" s="16"/>
      <c r="MV673" s="16"/>
      <c r="MW673" s="16"/>
      <c r="MX673" s="16"/>
      <c r="MY673" s="16"/>
      <c r="MZ673" s="16"/>
      <c r="NA673" s="16"/>
      <c r="NB673" s="16"/>
      <c r="NC673" s="16"/>
      <c r="ND673" s="16"/>
      <c r="NE673" s="16"/>
      <c r="NF673" s="16"/>
      <c r="NG673" s="16"/>
      <c r="NH673" s="16"/>
      <c r="NI673" s="16"/>
      <c r="NJ673" s="16"/>
      <c r="NK673" s="16"/>
      <c r="NL673" s="16"/>
      <c r="NM673" s="16"/>
      <c r="NN673" s="16"/>
      <c r="NO673" s="16"/>
      <c r="NP673" s="16"/>
      <c r="NQ673" s="16"/>
      <c r="NR673" s="16"/>
      <c r="NS673" s="16"/>
      <c r="NT673" s="16"/>
      <c r="NU673" s="16"/>
      <c r="NV673" s="16"/>
      <c r="NW673" s="16"/>
      <c r="NX673" s="16"/>
      <c r="NY673" s="16"/>
      <c r="NZ673" s="16"/>
      <c r="OA673" s="16"/>
      <c r="OB673" s="16"/>
      <c r="OC673" s="16"/>
      <c r="OD673" s="16"/>
      <c r="OE673" s="16"/>
      <c r="OF673" s="16"/>
      <c r="OG673" s="16"/>
      <c r="OH673" s="16"/>
      <c r="OI673" s="16"/>
      <c r="OJ673" s="16"/>
      <c r="OK673" s="16"/>
      <c r="OL673" s="16"/>
      <c r="OM673" s="16"/>
      <c r="ON673" s="16"/>
      <c r="OO673" s="16"/>
      <c r="OP673" s="16"/>
      <c r="OQ673" s="16"/>
      <c r="OR673" s="16"/>
      <c r="OS673" s="16"/>
      <c r="OT673" s="16"/>
      <c r="OU673" s="16"/>
      <c r="OV673" s="16"/>
      <c r="OW673" s="16"/>
      <c r="OX673" s="16"/>
      <c r="OY673" s="16"/>
      <c r="OZ673" s="16"/>
      <c r="PA673" s="16"/>
      <c r="PB673" s="16"/>
      <c r="PC673" s="16"/>
      <c r="PD673" s="16"/>
      <c r="PE673" s="16"/>
      <c r="PF673" s="16"/>
      <c r="PG673" s="16"/>
      <c r="PH673" s="16"/>
      <c r="PI673" s="16"/>
      <c r="PJ673" s="16"/>
      <c r="PK673" s="16"/>
      <c r="PL673" s="16"/>
      <c r="PM673" s="16"/>
      <c r="PN673" s="16"/>
      <c r="PO673" s="16"/>
      <c r="PP673" s="16"/>
      <c r="PQ673" s="16"/>
      <c r="PR673" s="16"/>
      <c r="PS673" s="16"/>
      <c r="PT673" s="16"/>
      <c r="PU673" s="16"/>
      <c r="PV673" s="16"/>
      <c r="PW673" s="16"/>
      <c r="PX673" s="16"/>
      <c r="PY673" s="16"/>
      <c r="PZ673" s="16"/>
      <c r="QA673" s="16"/>
      <c r="QB673" s="16"/>
      <c r="QC673" s="16"/>
      <c r="QD673" s="16"/>
      <c r="QE673" s="16"/>
      <c r="QF673" s="16"/>
      <c r="QG673" s="16"/>
      <c r="QH673" s="16"/>
      <c r="QI673" s="16"/>
      <c r="QJ673" s="16"/>
      <c r="QK673" s="16"/>
      <c r="QL673" s="16"/>
      <c r="QM673" s="16"/>
      <c r="QN673" s="16"/>
      <c r="QO673" s="16"/>
      <c r="QP673" s="16"/>
      <c r="QQ673" s="16"/>
      <c r="QR673" s="16"/>
      <c r="QS673" s="16"/>
      <c r="QT673" s="16"/>
      <c r="QU673" s="16"/>
      <c r="QV673" s="16"/>
      <c r="QW673" s="16"/>
      <c r="QX673" s="16"/>
      <c r="QY673" s="16"/>
      <c r="QZ673" s="16"/>
      <c r="RA673" s="16"/>
      <c r="RB673" s="16"/>
      <c r="RC673" s="16"/>
      <c r="RD673" s="16"/>
      <c r="RE673" s="16"/>
      <c r="RF673" s="16"/>
      <c r="RG673" s="16"/>
      <c r="RH673" s="16"/>
      <c r="RI673" s="16"/>
      <c r="RJ673" s="16"/>
      <c r="RK673" s="16"/>
      <c r="RL673" s="16"/>
      <c r="RM673" s="16"/>
      <c r="RN673" s="16"/>
      <c r="RO673" s="16"/>
      <c r="RP673" s="16"/>
      <c r="RQ673" s="16"/>
      <c r="RR673" s="16"/>
      <c r="RS673" s="16"/>
      <c r="RT673" s="16"/>
      <c r="RU673" s="16"/>
      <c r="RV673" s="16"/>
      <c r="RW673" s="16"/>
      <c r="RX673" s="16"/>
      <c r="RY673" s="16"/>
      <c r="RZ673" s="16"/>
      <c r="SA673" s="16"/>
      <c r="SB673" s="16"/>
      <c r="SC673" s="16"/>
      <c r="SD673" s="16"/>
      <c r="SE673" s="16"/>
      <c r="SF673" s="16"/>
      <c r="SG673" s="16"/>
      <c r="SH673" s="16"/>
      <c r="SI673" s="16"/>
      <c r="SJ673" s="16"/>
      <c r="SK673" s="16"/>
      <c r="SL673" s="16"/>
      <c r="SM673" s="16"/>
      <c r="SN673" s="16"/>
      <c r="SO673" s="16"/>
      <c r="SP673" s="16"/>
      <c r="SQ673" s="16"/>
      <c r="SR673" s="16"/>
      <c r="SS673" s="16"/>
      <c r="ST673" s="16"/>
      <c r="SU673" s="16"/>
      <c r="SV673" s="16"/>
      <c r="SW673" s="16"/>
      <c r="SX673" s="16"/>
      <c r="SY673" s="16"/>
      <c r="SZ673" s="16"/>
      <c r="TA673" s="16"/>
      <c r="TB673" s="16"/>
      <c r="TC673" s="16"/>
      <c r="TD673" s="16"/>
      <c r="TE673" s="16"/>
      <c r="TF673" s="16"/>
      <c r="TG673" s="16"/>
      <c r="TH673" s="16"/>
      <c r="TI673" s="16"/>
      <c r="TJ673" s="16"/>
      <c r="TK673" s="16"/>
      <c r="TL673" s="16"/>
      <c r="TM673" s="16"/>
      <c r="TN673" s="16"/>
      <c r="TO673" s="16"/>
      <c r="TP673" s="16"/>
      <c r="TQ673" s="16"/>
      <c r="TR673" s="16"/>
      <c r="TS673" s="16"/>
      <c r="TT673" s="16"/>
      <c r="TU673" s="16"/>
      <c r="TV673" s="16"/>
      <c r="TW673" s="16"/>
      <c r="TX673" s="16"/>
      <c r="TY673" s="16"/>
      <c r="TZ673" s="16"/>
      <c r="UA673" s="16"/>
      <c r="UB673" s="16"/>
      <c r="UC673" s="16"/>
      <c r="UD673" s="16"/>
      <c r="UE673" s="16"/>
      <c r="UF673" s="16"/>
      <c r="UG673" s="16"/>
      <c r="UH673" s="16"/>
      <c r="UI673" s="16"/>
      <c r="UJ673" s="16"/>
      <c r="UK673" s="16"/>
      <c r="UL673" s="16"/>
      <c r="UM673" s="16"/>
      <c r="UN673" s="16"/>
      <c r="UO673" s="16"/>
      <c r="UP673" s="16"/>
      <c r="UQ673" s="16"/>
      <c r="UR673" s="16"/>
      <c r="US673" s="16"/>
      <c r="UT673" s="16"/>
      <c r="UU673" s="16"/>
      <c r="UV673" s="16"/>
      <c r="UW673" s="16"/>
      <c r="UX673" s="16"/>
      <c r="UY673" s="16"/>
      <c r="UZ673" s="16"/>
      <c r="VA673" s="16"/>
      <c r="VB673" s="16"/>
      <c r="VC673" s="16"/>
      <c r="VD673" s="16"/>
      <c r="VE673" s="16"/>
      <c r="VF673" s="16"/>
      <c r="VG673" s="16"/>
      <c r="VH673" s="16"/>
      <c r="VI673" s="16"/>
      <c r="VJ673" s="16"/>
      <c r="VK673" s="16"/>
      <c r="VL673" s="16"/>
      <c r="VM673" s="16"/>
      <c r="VN673" s="16"/>
      <c r="VO673" s="16"/>
      <c r="VP673" s="16"/>
      <c r="VQ673" s="16"/>
      <c r="VR673" s="16"/>
      <c r="VS673" s="16"/>
      <c r="VT673" s="16"/>
      <c r="VU673" s="16"/>
      <c r="VV673" s="16"/>
      <c r="VW673" s="16"/>
      <c r="VX673" s="16"/>
      <c r="VY673" s="16"/>
      <c r="VZ673" s="16"/>
      <c r="WA673" s="16"/>
      <c r="WB673" s="16"/>
      <c r="WC673" s="16"/>
      <c r="WD673" s="16"/>
      <c r="WE673" s="16"/>
      <c r="WF673" s="16"/>
      <c r="WG673" s="16"/>
      <c r="WH673" s="16"/>
      <c r="WI673" s="16"/>
      <c r="WJ673" s="16"/>
      <c r="WK673" s="16"/>
      <c r="WL673" s="16"/>
      <c r="WM673" s="16"/>
      <c r="WN673" s="16"/>
      <c r="WO673" s="16"/>
      <c r="WP673" s="16"/>
      <c r="WQ673" s="16"/>
      <c r="WR673" s="16"/>
      <c r="WS673" s="16"/>
      <c r="WT673" s="16"/>
      <c r="WU673" s="16"/>
      <c r="WV673" s="16"/>
      <c r="WW673" s="16"/>
      <c r="WX673" s="16"/>
      <c r="WY673" s="16"/>
      <c r="WZ673" s="16"/>
      <c r="XA673" s="16"/>
      <c r="XB673" s="16"/>
      <c r="XC673" s="16"/>
      <c r="XD673" s="16"/>
      <c r="XE673" s="16"/>
      <c r="XF673" s="16"/>
      <c r="XG673" s="16"/>
      <c r="XH673" s="16"/>
      <c r="XI673" s="16"/>
      <c r="XJ673" s="16"/>
      <c r="XK673" s="16"/>
      <c r="XL673" s="16"/>
      <c r="XM673" s="16"/>
      <c r="XN673" s="16"/>
      <c r="XO673" s="16"/>
      <c r="XP673" s="16"/>
      <c r="XQ673" s="16"/>
      <c r="XR673" s="16"/>
      <c r="XS673" s="16"/>
      <c r="XT673" s="16"/>
      <c r="XU673" s="16"/>
      <c r="XV673" s="16"/>
      <c r="XW673" s="16"/>
      <c r="XX673" s="16"/>
      <c r="XY673" s="16"/>
      <c r="XZ673" s="16"/>
      <c r="YA673" s="16"/>
      <c r="YB673" s="16"/>
      <c r="YC673" s="16"/>
      <c r="YD673" s="16"/>
      <c r="YE673" s="16"/>
      <c r="YF673" s="16"/>
      <c r="YG673" s="16"/>
      <c r="YH673" s="16"/>
      <c r="YI673" s="16"/>
      <c r="YJ673" s="16"/>
      <c r="YK673" s="16"/>
      <c r="YL673" s="16"/>
      <c r="YM673" s="16"/>
      <c r="YN673" s="16"/>
      <c r="YO673" s="16"/>
      <c r="YP673" s="16"/>
      <c r="YQ673" s="16"/>
      <c r="YR673" s="16"/>
      <c r="YS673" s="16"/>
      <c r="YT673" s="16"/>
      <c r="YU673" s="16"/>
      <c r="YV673" s="16"/>
      <c r="YW673" s="16"/>
      <c r="YX673" s="16"/>
      <c r="YY673" s="16"/>
      <c r="YZ673" s="16"/>
      <c r="ZA673" s="16"/>
      <c r="ZB673" s="16"/>
      <c r="ZC673" s="16"/>
      <c r="ZD673" s="16"/>
      <c r="ZE673" s="16"/>
      <c r="ZF673" s="16"/>
      <c r="ZG673" s="16"/>
      <c r="ZH673" s="16"/>
      <c r="ZI673" s="16"/>
      <c r="ZJ673" s="16"/>
      <c r="ZK673" s="16"/>
      <c r="ZL673" s="16"/>
      <c r="ZM673" s="16"/>
      <c r="ZN673" s="16"/>
      <c r="ZO673" s="16"/>
      <c r="ZP673" s="16"/>
      <c r="ZQ673" s="16"/>
      <c r="ZR673" s="16"/>
      <c r="ZS673" s="16"/>
      <c r="ZT673" s="16"/>
      <c r="ZU673" s="16"/>
      <c r="ZV673" s="16"/>
      <c r="ZW673" s="16"/>
      <c r="ZX673" s="16"/>
      <c r="ZY673" s="16"/>
      <c r="ZZ673" s="16"/>
      <c r="AAA673" s="16"/>
      <c r="AAB673" s="16"/>
      <c r="AAC673" s="16"/>
      <c r="AAD673" s="16"/>
      <c r="AAE673" s="16"/>
      <c r="AAF673" s="16"/>
      <c r="AAG673" s="16"/>
      <c r="AAH673" s="16"/>
      <c r="AAI673" s="16"/>
      <c r="AAJ673" s="16"/>
      <c r="AAK673" s="16"/>
      <c r="AAL673" s="16"/>
      <c r="AAM673" s="16"/>
      <c r="AAN673" s="16"/>
      <c r="AAO673" s="16"/>
      <c r="AAP673" s="16"/>
      <c r="AAQ673" s="16"/>
      <c r="AAR673" s="16"/>
      <c r="AAS673" s="16"/>
      <c r="AAT673" s="16"/>
      <c r="AAU673" s="16"/>
      <c r="AAV673" s="16"/>
      <c r="AAW673" s="16"/>
      <c r="AAX673" s="16"/>
      <c r="AAY673" s="16"/>
      <c r="AAZ673" s="16"/>
      <c r="ABA673" s="16"/>
      <c r="ABB673" s="16"/>
      <c r="ABC673" s="16"/>
      <c r="ABD673" s="16"/>
      <c r="ABE673" s="16"/>
      <c r="ABF673" s="16"/>
      <c r="ABG673" s="16"/>
      <c r="ABH673" s="16"/>
      <c r="ABI673" s="16"/>
      <c r="ABJ673" s="16"/>
      <c r="ABK673" s="16"/>
      <c r="ABL673" s="16"/>
      <c r="ABM673" s="16"/>
      <c r="ABN673" s="16"/>
      <c r="ABO673" s="16"/>
      <c r="ABP673" s="16"/>
      <c r="ABQ673" s="16"/>
      <c r="ABR673" s="16"/>
      <c r="ABS673" s="16"/>
      <c r="ABT673" s="16"/>
      <c r="ABU673" s="16"/>
      <c r="ABV673" s="16"/>
      <c r="ABW673" s="16"/>
      <c r="ABX673" s="16"/>
      <c r="ABY673" s="16"/>
      <c r="ABZ673" s="16"/>
      <c r="ACA673" s="16"/>
      <c r="ACB673" s="16"/>
      <c r="ACC673" s="16"/>
      <c r="ACD673" s="16"/>
      <c r="ACE673" s="16"/>
      <c r="ACF673" s="16"/>
      <c r="ACG673" s="16"/>
      <c r="ACH673" s="16"/>
      <c r="ACI673" s="16"/>
      <c r="ACJ673" s="16"/>
      <c r="ACK673" s="16"/>
      <c r="ACL673" s="16"/>
      <c r="ACM673" s="16"/>
      <c r="ACN673" s="16"/>
      <c r="ACO673" s="16"/>
      <c r="ACP673" s="16"/>
      <c r="ACQ673" s="16"/>
      <c r="ACR673" s="16"/>
      <c r="ACS673" s="16"/>
      <c r="ACT673" s="16"/>
      <c r="ACU673" s="16"/>
      <c r="ACV673" s="16"/>
      <c r="ACW673" s="16"/>
      <c r="ACX673" s="16"/>
      <c r="ACY673" s="16"/>
      <c r="ACZ673" s="16"/>
      <c r="ADA673" s="16"/>
      <c r="ADB673" s="16"/>
      <c r="ADC673" s="16"/>
      <c r="ADD673" s="16"/>
      <c r="ADE673" s="16"/>
      <c r="ADF673" s="16"/>
      <c r="ADG673" s="16"/>
      <c r="ADH673" s="16"/>
      <c r="ADI673" s="16"/>
      <c r="ADJ673" s="16"/>
      <c r="ADK673" s="16"/>
      <c r="ADL673" s="16"/>
      <c r="ADM673" s="16"/>
      <c r="ADN673" s="16"/>
      <c r="ADO673" s="16"/>
      <c r="ADP673" s="16"/>
      <c r="ADQ673" s="16"/>
      <c r="ADR673" s="16"/>
      <c r="ADS673" s="16"/>
      <c r="ADT673" s="16"/>
      <c r="ADU673" s="16"/>
      <c r="ADV673" s="16"/>
      <c r="ADW673" s="16"/>
      <c r="ADX673" s="16"/>
      <c r="ADY673" s="16"/>
      <c r="ADZ673" s="16"/>
      <c r="AEA673" s="16"/>
      <c r="AEB673" s="16"/>
      <c r="AEC673" s="16"/>
      <c r="AED673" s="16"/>
      <c r="AEE673" s="16"/>
      <c r="AEF673" s="16"/>
      <c r="AEG673" s="16"/>
      <c r="AEH673" s="16"/>
      <c r="AEI673" s="16"/>
      <c r="AEJ673" s="16"/>
      <c r="AEK673" s="16"/>
      <c r="AEL673" s="16"/>
      <c r="AEM673" s="16"/>
      <c r="AEN673" s="16"/>
      <c r="AEO673" s="16"/>
      <c r="AEP673" s="16"/>
      <c r="AEQ673" s="16"/>
      <c r="AER673" s="16"/>
      <c r="AES673" s="16"/>
      <c r="AET673" s="16"/>
      <c r="AEU673" s="16"/>
      <c r="AEV673" s="16"/>
      <c r="AEW673" s="16"/>
      <c r="AEX673" s="16"/>
      <c r="AEY673" s="16"/>
      <c r="AEZ673" s="16"/>
      <c r="AFA673" s="16"/>
      <c r="AFB673" s="16"/>
      <c r="AFC673" s="16"/>
      <c r="AFD673" s="16"/>
      <c r="AFE673" s="16"/>
      <c r="AFF673" s="16"/>
      <c r="AFG673" s="16"/>
      <c r="AFH673" s="16"/>
      <c r="AFI673" s="16"/>
      <c r="AFJ673" s="16"/>
      <c r="AFK673" s="16"/>
      <c r="AFL673" s="16"/>
      <c r="AFM673" s="16"/>
      <c r="AFN673" s="16"/>
      <c r="AFO673" s="16"/>
      <c r="AFP673" s="16"/>
      <c r="AFQ673" s="16"/>
      <c r="AFR673" s="16"/>
      <c r="AFS673" s="16"/>
      <c r="AFT673" s="16"/>
      <c r="AFU673" s="16"/>
      <c r="AFV673" s="16"/>
      <c r="AFW673" s="16"/>
      <c r="AFX673" s="16"/>
      <c r="AFY673" s="16"/>
      <c r="AFZ673" s="16"/>
      <c r="AGA673" s="16"/>
      <c r="AGB673" s="16"/>
      <c r="AGC673" s="16"/>
      <c r="AGD673" s="16"/>
      <c r="AGE673" s="16"/>
      <c r="AGF673" s="16"/>
      <c r="AGG673" s="16"/>
      <c r="AGH673" s="16"/>
      <c r="AGI673" s="16"/>
      <c r="AGJ673" s="16"/>
      <c r="AGK673" s="16"/>
      <c r="AGL673" s="16"/>
      <c r="AGM673" s="16"/>
      <c r="AGN673" s="16"/>
      <c r="AGO673" s="16"/>
      <c r="AGP673" s="16"/>
      <c r="AGQ673" s="16"/>
      <c r="AGR673" s="16"/>
      <c r="AGS673" s="16"/>
      <c r="AGT673" s="16"/>
      <c r="AGU673" s="16"/>
      <c r="AGV673" s="16"/>
      <c r="AGW673" s="16"/>
      <c r="AGX673" s="16"/>
      <c r="AGY673" s="16"/>
      <c r="AGZ673" s="16"/>
      <c r="AHA673" s="16"/>
      <c r="AHB673" s="16"/>
      <c r="AHC673" s="16"/>
      <c r="AHD673" s="16"/>
      <c r="AHE673" s="16"/>
      <c r="AHF673" s="16"/>
      <c r="AHG673" s="16"/>
      <c r="AHH673" s="16"/>
      <c r="AHI673" s="16"/>
      <c r="AHJ673" s="16"/>
      <c r="AHK673" s="16"/>
      <c r="AHL673" s="16"/>
      <c r="AHM673" s="16"/>
      <c r="AHN673" s="16"/>
      <c r="AHO673" s="16"/>
      <c r="AHP673" s="16"/>
      <c r="AHQ673" s="16"/>
      <c r="AHR673" s="16"/>
      <c r="AHS673" s="16"/>
      <c r="AHT673" s="16"/>
      <c r="AHU673" s="16"/>
      <c r="AHV673" s="16"/>
      <c r="AHW673" s="16"/>
      <c r="AHX673" s="16"/>
      <c r="AHY673" s="16"/>
      <c r="AHZ673" s="16"/>
      <c r="AIA673" s="16"/>
      <c r="AIB673" s="16"/>
      <c r="AIC673" s="16"/>
      <c r="AID673" s="16"/>
      <c r="AIE673" s="16"/>
      <c r="AIF673" s="16"/>
      <c r="AIG673" s="16"/>
      <c r="AIH673" s="16"/>
      <c r="AII673" s="16"/>
      <c r="AIJ673" s="16"/>
      <c r="AIK673" s="16"/>
      <c r="AIL673" s="16"/>
      <c r="AIM673" s="16"/>
      <c r="AIN673" s="16"/>
      <c r="AIO673" s="16"/>
      <c r="AIP673" s="16"/>
      <c r="AIQ673" s="16"/>
      <c r="AIR673" s="16"/>
      <c r="AIS673" s="16"/>
      <c r="AIT673" s="16"/>
      <c r="AIU673" s="16"/>
      <c r="AIV673" s="16"/>
      <c r="AIW673" s="16"/>
      <c r="AIX673" s="16"/>
      <c r="AIY673" s="16"/>
      <c r="AIZ673" s="16"/>
      <c r="AJA673" s="16"/>
      <c r="AJB673" s="16"/>
      <c r="AJC673" s="16"/>
      <c r="AJD673" s="16"/>
      <c r="AJE673" s="16"/>
      <c r="AJF673" s="16"/>
      <c r="AJG673" s="16"/>
      <c r="AJH673" s="16"/>
      <c r="AJI673" s="16"/>
      <c r="AJJ673" s="16"/>
      <c r="AJK673" s="16"/>
      <c r="AJL673" s="16"/>
      <c r="AJM673" s="16"/>
      <c r="AJN673" s="16"/>
      <c r="AJO673" s="16"/>
      <c r="AJP673" s="16"/>
      <c r="AJQ673" s="16"/>
      <c r="AJR673" s="16"/>
      <c r="AJS673" s="16"/>
      <c r="AJT673" s="16"/>
      <c r="AJU673" s="16"/>
      <c r="AJV673" s="16"/>
      <c r="AJW673" s="16"/>
      <c r="AJX673" s="16"/>
      <c r="AJY673" s="16"/>
      <c r="AJZ673" s="16"/>
      <c r="AKA673" s="16"/>
      <c r="AKB673" s="16"/>
      <c r="AKC673" s="16"/>
      <c r="AKD673" s="16"/>
      <c r="AKE673" s="16"/>
      <c r="AKF673" s="16"/>
      <c r="AKG673" s="16"/>
      <c r="AKH673" s="16"/>
      <c r="AKI673" s="16"/>
      <c r="AKJ673" s="16"/>
      <c r="AKK673" s="16"/>
      <c r="AKL673" s="16"/>
      <c r="AKM673" s="16"/>
      <c r="AKN673" s="16"/>
      <c r="AKO673" s="16"/>
      <c r="AKP673" s="16"/>
      <c r="AKQ673" s="16"/>
      <c r="AKR673" s="16"/>
      <c r="AKS673" s="16"/>
      <c r="AKT673" s="16"/>
      <c r="AKU673" s="16"/>
      <c r="AKV673" s="16"/>
      <c r="AKW673" s="16"/>
      <c r="AKX673" s="16"/>
      <c r="AKY673" s="16"/>
      <c r="AKZ673" s="16"/>
      <c r="ALA673" s="16"/>
      <c r="ALB673" s="16"/>
      <c r="ALC673" s="16"/>
      <c r="ALD673" s="16"/>
      <c r="ALE673" s="16"/>
      <c r="ALF673" s="16"/>
      <c r="ALG673" s="16"/>
      <c r="ALH673" s="16"/>
      <c r="ALI673" s="16"/>
      <c r="ALJ673" s="16"/>
      <c r="ALK673" s="16"/>
      <c r="ALL673" s="16"/>
      <c r="ALM673" s="16"/>
      <c r="ALN673" s="16"/>
      <c r="ALO673" s="16"/>
      <c r="ALP673" s="16"/>
      <c r="ALQ673" s="16"/>
      <c r="ALR673" s="16"/>
      <c r="ALS673" s="16"/>
      <c r="ALT673" s="16"/>
      <c r="ALU673" s="16"/>
      <c r="ALV673" s="16"/>
      <c r="ALW673" s="16"/>
    </row>
    <row r="674" spans="1:1011" x14ac:dyDescent="0.35">
      <c r="A674" s="2">
        <v>44157</v>
      </c>
      <c r="B674" s="16">
        <v>6.1517429938482424E-3</v>
      </c>
      <c r="C674" s="16">
        <v>-2.381268571238881E-3</v>
      </c>
      <c r="D674" s="16">
        <v>-9.0380771969544849E-4</v>
      </c>
      <c r="E674" s="16">
        <v>1.855287569573205E-3</v>
      </c>
      <c r="F674" s="16">
        <v>-3.5221023064749822E-4</v>
      </c>
      <c r="G674" s="16">
        <v>-5.6771245276386884E-3</v>
      </c>
      <c r="H674" s="16">
        <v>-4.0883769891730806E-3</v>
      </c>
      <c r="I674" s="16">
        <v>1.518673900501089E-3</v>
      </c>
      <c r="J674" s="16">
        <f>HLOOKUP($J$2,'Weekly Returns (strats)'!$D$1:$F$751,'Weekly Returns (strats)'!$A673,FALSE)</f>
        <v>1.6333015534046871E-3</v>
      </c>
      <c r="K674" s="16">
        <f>SUMPRODUCT(B674:J674,'Weekly Analysis'!$C$47:$K$47)</f>
        <v>5.6616010723358574E-3</v>
      </c>
      <c r="L674" s="16">
        <f t="array" ref="L674">SUMPRODUCT(C674:J674,'Weekly Analysis'!$D$48:$K$48)</f>
        <v>-9.1026356852300138E-4</v>
      </c>
      <c r="M674" s="16"/>
      <c r="N674" s="16">
        <f t="shared" si="138"/>
        <v>2.6496253658990478</v>
      </c>
      <c r="O674" s="11">
        <f>(N673-MAX(N$3:$N673))/MAX(N$3:$N673)</f>
        <v>0</v>
      </c>
      <c r="P674" s="11">
        <f t="shared" si="140"/>
        <v>4.6334726208371757E-2</v>
      </c>
      <c r="Q674" s="11">
        <f t="shared" si="142"/>
        <v>6.2707874857130363E-2</v>
      </c>
      <c r="R674" s="16"/>
      <c r="S674" s="16">
        <f t="shared" si="139"/>
        <v>1.5341872245326107</v>
      </c>
      <c r="T674" s="11">
        <f>(S673-MAX($S$3:$S673))/MAX(S$3:$S673)</f>
        <v>-2.4759315371950818E-2</v>
      </c>
      <c r="U674" s="38">
        <f t="shared" si="141"/>
        <v>-4.4162655762641778E-3</v>
      </c>
      <c r="V674" s="11">
        <f t="shared" si="144"/>
        <v>0.22194046131078649</v>
      </c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28"/>
      <c r="AK674" s="16"/>
      <c r="AL674" s="28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6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  <c r="HV674" s="16"/>
      <c r="HW674" s="16"/>
      <c r="HX674" s="16"/>
      <c r="HY674" s="16"/>
      <c r="HZ674" s="16"/>
      <c r="IA674" s="16"/>
      <c r="IB674" s="16"/>
      <c r="IC674" s="16"/>
      <c r="ID674" s="16"/>
      <c r="IE674" s="16"/>
      <c r="IF674" s="16"/>
      <c r="IG674" s="16"/>
      <c r="IH674" s="16"/>
      <c r="II674" s="16"/>
      <c r="IJ674" s="16"/>
      <c r="IK674" s="16"/>
      <c r="IL674" s="16"/>
      <c r="IM674" s="16"/>
      <c r="IN674" s="16"/>
      <c r="IO674" s="16"/>
      <c r="IP674" s="16"/>
      <c r="IQ674" s="16"/>
      <c r="IR674" s="16"/>
      <c r="IS674" s="16"/>
      <c r="IT674" s="16"/>
      <c r="IU674" s="16"/>
      <c r="IV674" s="16"/>
      <c r="IW674" s="16"/>
      <c r="IX674" s="16"/>
      <c r="IY674" s="16"/>
      <c r="IZ674" s="16"/>
      <c r="JA674" s="16"/>
      <c r="JB674" s="16"/>
      <c r="JC674" s="16"/>
      <c r="JD674" s="16"/>
      <c r="JE674" s="16"/>
      <c r="JF674" s="16"/>
      <c r="JG674" s="16"/>
      <c r="JH674" s="16"/>
      <c r="JI674" s="16"/>
      <c r="JJ674" s="16"/>
      <c r="JK674" s="16"/>
      <c r="JL674" s="16"/>
      <c r="JM674" s="16"/>
      <c r="JN674" s="16"/>
      <c r="JO674" s="16"/>
      <c r="JP674" s="16"/>
      <c r="JQ674" s="16"/>
      <c r="JR674" s="16"/>
      <c r="JS674" s="16"/>
      <c r="JT674" s="16"/>
      <c r="JU674" s="16"/>
      <c r="JV674" s="16"/>
      <c r="JW674" s="16"/>
      <c r="JX674" s="16"/>
      <c r="JY674" s="16"/>
      <c r="JZ674" s="16"/>
      <c r="KA674" s="16"/>
      <c r="KB674" s="16"/>
      <c r="KC674" s="16"/>
      <c r="KD674" s="16"/>
      <c r="KE674" s="16"/>
      <c r="KF674" s="16"/>
      <c r="KG674" s="16"/>
      <c r="KH674" s="16"/>
      <c r="KI674" s="16"/>
      <c r="KJ674" s="16"/>
      <c r="KK674" s="16"/>
      <c r="KL674" s="16"/>
      <c r="KM674" s="16"/>
      <c r="KN674" s="16"/>
      <c r="KO674" s="16"/>
      <c r="KP674" s="16"/>
      <c r="KQ674" s="16"/>
      <c r="KR674" s="16"/>
      <c r="KS674" s="16"/>
      <c r="KT674" s="16"/>
      <c r="KU674" s="16"/>
      <c r="KV674" s="16"/>
      <c r="KW674" s="16"/>
      <c r="KX674" s="16"/>
      <c r="KY674" s="16"/>
      <c r="KZ674" s="16"/>
      <c r="LA674" s="16"/>
      <c r="LB674" s="16"/>
      <c r="LC674" s="16"/>
      <c r="LD674" s="16"/>
      <c r="LE674" s="16"/>
      <c r="LF674" s="16"/>
      <c r="LG674" s="16"/>
      <c r="LH674" s="16"/>
      <c r="LI674" s="16"/>
      <c r="LJ674" s="16"/>
      <c r="LK674" s="16"/>
      <c r="LL674" s="16"/>
      <c r="LM674" s="16"/>
      <c r="LN674" s="16"/>
      <c r="LO674" s="16"/>
      <c r="LP674" s="16"/>
      <c r="LQ674" s="16"/>
      <c r="LR674" s="16"/>
      <c r="LS674" s="16"/>
      <c r="LT674" s="16"/>
      <c r="LU674" s="16"/>
      <c r="LV674" s="16"/>
      <c r="LW674" s="16"/>
      <c r="LX674" s="16"/>
      <c r="LY674" s="16"/>
      <c r="LZ674" s="16"/>
      <c r="MA674" s="16"/>
      <c r="MB674" s="16"/>
      <c r="MC674" s="16"/>
      <c r="MD674" s="16"/>
      <c r="ME674" s="16"/>
      <c r="MF674" s="16"/>
      <c r="MG674" s="16"/>
      <c r="MH674" s="16"/>
      <c r="MI674" s="16"/>
      <c r="MJ674" s="16"/>
      <c r="MK674" s="16"/>
      <c r="ML674" s="16"/>
      <c r="MM674" s="16"/>
      <c r="MN674" s="16"/>
      <c r="MO674" s="16"/>
      <c r="MP674" s="16"/>
      <c r="MQ674" s="16"/>
      <c r="MR674" s="16"/>
      <c r="MS674" s="16"/>
      <c r="MT674" s="16"/>
      <c r="MU674" s="16"/>
      <c r="MV674" s="16"/>
      <c r="MW674" s="16"/>
      <c r="MX674" s="16"/>
      <c r="MY674" s="16"/>
      <c r="MZ674" s="16"/>
      <c r="NA674" s="16"/>
      <c r="NB674" s="16"/>
      <c r="NC674" s="16"/>
      <c r="ND674" s="16"/>
      <c r="NE674" s="16"/>
      <c r="NF674" s="16"/>
      <c r="NG674" s="16"/>
      <c r="NH674" s="16"/>
      <c r="NI674" s="16"/>
      <c r="NJ674" s="16"/>
      <c r="NK674" s="16"/>
      <c r="NL674" s="16"/>
      <c r="NM674" s="16"/>
      <c r="NN674" s="16"/>
      <c r="NO674" s="16"/>
      <c r="NP674" s="16"/>
      <c r="NQ674" s="16"/>
      <c r="NR674" s="16"/>
      <c r="NS674" s="16"/>
      <c r="NT674" s="16"/>
      <c r="NU674" s="16"/>
      <c r="NV674" s="16"/>
      <c r="NW674" s="16"/>
      <c r="NX674" s="16"/>
      <c r="NY674" s="16"/>
      <c r="NZ674" s="16"/>
      <c r="OA674" s="16"/>
      <c r="OB674" s="16"/>
      <c r="OC674" s="16"/>
      <c r="OD674" s="16"/>
      <c r="OE674" s="16"/>
      <c r="OF674" s="16"/>
      <c r="OG674" s="16"/>
      <c r="OH674" s="16"/>
      <c r="OI674" s="16"/>
      <c r="OJ674" s="16"/>
      <c r="OK674" s="16"/>
      <c r="OL674" s="16"/>
      <c r="OM674" s="16"/>
      <c r="ON674" s="16"/>
      <c r="OO674" s="16"/>
      <c r="OP674" s="16"/>
      <c r="OQ674" s="16"/>
      <c r="OR674" s="16"/>
      <c r="OS674" s="16"/>
      <c r="OT674" s="16"/>
      <c r="OU674" s="16"/>
      <c r="OV674" s="16"/>
      <c r="OW674" s="16"/>
      <c r="OX674" s="16"/>
      <c r="OY674" s="16"/>
      <c r="OZ674" s="16"/>
      <c r="PA674" s="16"/>
      <c r="PB674" s="16"/>
      <c r="PC674" s="16"/>
      <c r="PD674" s="16"/>
      <c r="PE674" s="16"/>
      <c r="PF674" s="16"/>
      <c r="PG674" s="16"/>
      <c r="PH674" s="16"/>
      <c r="PI674" s="16"/>
      <c r="PJ674" s="16"/>
      <c r="PK674" s="16"/>
      <c r="PL674" s="16"/>
      <c r="PM674" s="16"/>
      <c r="PN674" s="16"/>
      <c r="PO674" s="16"/>
      <c r="PP674" s="16"/>
      <c r="PQ674" s="16"/>
      <c r="PR674" s="16"/>
      <c r="PS674" s="16"/>
      <c r="PT674" s="16"/>
      <c r="PU674" s="16"/>
      <c r="PV674" s="16"/>
      <c r="PW674" s="16"/>
      <c r="PX674" s="16"/>
      <c r="PY674" s="16"/>
      <c r="PZ674" s="16"/>
      <c r="QA674" s="16"/>
      <c r="QB674" s="16"/>
      <c r="QC674" s="16"/>
      <c r="QD674" s="16"/>
      <c r="QE674" s="16"/>
      <c r="QF674" s="16"/>
      <c r="QG674" s="16"/>
      <c r="QH674" s="16"/>
      <c r="QI674" s="16"/>
      <c r="QJ674" s="16"/>
      <c r="QK674" s="16"/>
      <c r="QL674" s="16"/>
      <c r="QM674" s="16"/>
      <c r="QN674" s="16"/>
      <c r="QO674" s="16"/>
      <c r="QP674" s="16"/>
      <c r="QQ674" s="16"/>
      <c r="QR674" s="16"/>
      <c r="QS674" s="16"/>
      <c r="QT674" s="16"/>
      <c r="QU674" s="16"/>
      <c r="QV674" s="16"/>
      <c r="QW674" s="16"/>
      <c r="QX674" s="16"/>
      <c r="QY674" s="16"/>
      <c r="QZ674" s="16"/>
      <c r="RA674" s="16"/>
      <c r="RB674" s="16"/>
      <c r="RC674" s="16"/>
      <c r="RD674" s="16"/>
      <c r="RE674" s="16"/>
      <c r="RF674" s="16"/>
      <c r="RG674" s="16"/>
      <c r="RH674" s="16"/>
      <c r="RI674" s="16"/>
      <c r="RJ674" s="16"/>
      <c r="RK674" s="16"/>
      <c r="RL674" s="16"/>
      <c r="RM674" s="16"/>
      <c r="RN674" s="16"/>
      <c r="RO674" s="16"/>
      <c r="RP674" s="16"/>
      <c r="RQ674" s="16"/>
      <c r="RR674" s="16"/>
      <c r="RS674" s="16"/>
      <c r="RT674" s="16"/>
      <c r="RU674" s="16"/>
      <c r="RV674" s="16"/>
      <c r="RW674" s="16"/>
      <c r="RX674" s="16"/>
      <c r="RY674" s="16"/>
      <c r="RZ674" s="16"/>
      <c r="SA674" s="16"/>
      <c r="SB674" s="16"/>
      <c r="SC674" s="16"/>
      <c r="SD674" s="16"/>
      <c r="SE674" s="16"/>
      <c r="SF674" s="16"/>
      <c r="SG674" s="16"/>
      <c r="SH674" s="16"/>
      <c r="SI674" s="16"/>
      <c r="SJ674" s="16"/>
      <c r="SK674" s="16"/>
      <c r="SL674" s="16"/>
      <c r="SM674" s="16"/>
      <c r="SN674" s="16"/>
      <c r="SO674" s="16"/>
      <c r="SP674" s="16"/>
      <c r="SQ674" s="16"/>
      <c r="SR674" s="16"/>
      <c r="SS674" s="16"/>
      <c r="ST674" s="16"/>
      <c r="SU674" s="16"/>
      <c r="SV674" s="16"/>
      <c r="SW674" s="16"/>
      <c r="SX674" s="16"/>
      <c r="SY674" s="16"/>
      <c r="SZ674" s="16"/>
      <c r="TA674" s="16"/>
      <c r="TB674" s="16"/>
      <c r="TC674" s="16"/>
      <c r="TD674" s="16"/>
      <c r="TE674" s="16"/>
      <c r="TF674" s="16"/>
      <c r="TG674" s="16"/>
      <c r="TH674" s="16"/>
      <c r="TI674" s="16"/>
      <c r="TJ674" s="16"/>
      <c r="TK674" s="16"/>
      <c r="TL674" s="16"/>
      <c r="TM674" s="16"/>
      <c r="TN674" s="16"/>
      <c r="TO674" s="16"/>
      <c r="TP674" s="16"/>
      <c r="TQ674" s="16"/>
      <c r="TR674" s="16"/>
      <c r="TS674" s="16"/>
      <c r="TT674" s="16"/>
      <c r="TU674" s="16"/>
      <c r="TV674" s="16"/>
      <c r="TW674" s="16"/>
      <c r="TX674" s="16"/>
      <c r="TY674" s="16"/>
      <c r="TZ674" s="16"/>
      <c r="UA674" s="16"/>
      <c r="UB674" s="16"/>
      <c r="UC674" s="16"/>
      <c r="UD674" s="16"/>
      <c r="UE674" s="16"/>
      <c r="UF674" s="16"/>
      <c r="UG674" s="16"/>
      <c r="UH674" s="16"/>
      <c r="UI674" s="16"/>
      <c r="UJ674" s="16"/>
      <c r="UK674" s="16"/>
      <c r="UL674" s="16"/>
      <c r="UM674" s="16"/>
      <c r="UN674" s="16"/>
      <c r="UO674" s="16"/>
      <c r="UP674" s="16"/>
      <c r="UQ674" s="16"/>
      <c r="UR674" s="16"/>
      <c r="US674" s="16"/>
      <c r="UT674" s="16"/>
      <c r="UU674" s="16"/>
      <c r="UV674" s="16"/>
      <c r="UW674" s="16"/>
      <c r="UX674" s="16"/>
      <c r="UY674" s="16"/>
      <c r="UZ674" s="16"/>
      <c r="VA674" s="16"/>
      <c r="VB674" s="16"/>
      <c r="VC674" s="16"/>
      <c r="VD674" s="16"/>
      <c r="VE674" s="16"/>
      <c r="VF674" s="16"/>
      <c r="VG674" s="16"/>
      <c r="VH674" s="16"/>
      <c r="VI674" s="16"/>
      <c r="VJ674" s="16"/>
      <c r="VK674" s="16"/>
      <c r="VL674" s="16"/>
      <c r="VM674" s="16"/>
      <c r="VN674" s="16"/>
      <c r="VO674" s="16"/>
      <c r="VP674" s="16"/>
      <c r="VQ674" s="16"/>
      <c r="VR674" s="16"/>
      <c r="VS674" s="16"/>
      <c r="VT674" s="16"/>
      <c r="VU674" s="16"/>
      <c r="VV674" s="16"/>
      <c r="VW674" s="16"/>
      <c r="VX674" s="16"/>
      <c r="VY674" s="16"/>
      <c r="VZ674" s="16"/>
      <c r="WA674" s="16"/>
      <c r="WB674" s="16"/>
      <c r="WC674" s="16"/>
      <c r="WD674" s="16"/>
      <c r="WE674" s="16"/>
      <c r="WF674" s="16"/>
      <c r="WG674" s="16"/>
      <c r="WH674" s="16"/>
      <c r="WI674" s="16"/>
      <c r="WJ674" s="16"/>
      <c r="WK674" s="16"/>
      <c r="WL674" s="16"/>
      <c r="WM674" s="16"/>
      <c r="WN674" s="16"/>
      <c r="WO674" s="16"/>
      <c r="WP674" s="16"/>
      <c r="WQ674" s="16"/>
      <c r="WR674" s="16"/>
      <c r="WS674" s="16"/>
      <c r="WT674" s="16"/>
      <c r="WU674" s="16"/>
      <c r="WV674" s="16"/>
      <c r="WW674" s="16"/>
      <c r="WX674" s="16"/>
      <c r="WY674" s="16"/>
      <c r="WZ674" s="16"/>
      <c r="XA674" s="16"/>
      <c r="XB674" s="16"/>
      <c r="XC674" s="16"/>
      <c r="XD674" s="16"/>
      <c r="XE674" s="16"/>
      <c r="XF674" s="16"/>
      <c r="XG674" s="16"/>
      <c r="XH674" s="16"/>
      <c r="XI674" s="16"/>
      <c r="XJ674" s="16"/>
      <c r="XK674" s="16"/>
      <c r="XL674" s="16"/>
      <c r="XM674" s="16"/>
      <c r="XN674" s="16"/>
      <c r="XO674" s="16"/>
      <c r="XP674" s="16"/>
      <c r="XQ674" s="16"/>
      <c r="XR674" s="16"/>
      <c r="XS674" s="16"/>
      <c r="XT674" s="16"/>
      <c r="XU674" s="16"/>
      <c r="XV674" s="16"/>
      <c r="XW674" s="16"/>
      <c r="XX674" s="16"/>
      <c r="XY674" s="16"/>
      <c r="XZ674" s="16"/>
      <c r="YA674" s="16"/>
      <c r="YB674" s="16"/>
      <c r="YC674" s="16"/>
      <c r="YD674" s="16"/>
      <c r="YE674" s="16"/>
      <c r="YF674" s="16"/>
      <c r="YG674" s="16"/>
      <c r="YH674" s="16"/>
      <c r="YI674" s="16"/>
      <c r="YJ674" s="16"/>
      <c r="YK674" s="16"/>
      <c r="YL674" s="16"/>
      <c r="YM674" s="16"/>
      <c r="YN674" s="16"/>
      <c r="YO674" s="16"/>
      <c r="YP674" s="16"/>
      <c r="YQ674" s="16"/>
      <c r="YR674" s="16"/>
      <c r="YS674" s="16"/>
      <c r="YT674" s="16"/>
      <c r="YU674" s="16"/>
      <c r="YV674" s="16"/>
      <c r="YW674" s="16"/>
      <c r="YX674" s="16"/>
      <c r="YY674" s="16"/>
      <c r="YZ674" s="16"/>
      <c r="ZA674" s="16"/>
      <c r="ZB674" s="16"/>
      <c r="ZC674" s="16"/>
      <c r="ZD674" s="16"/>
      <c r="ZE674" s="16"/>
      <c r="ZF674" s="16"/>
      <c r="ZG674" s="16"/>
      <c r="ZH674" s="16"/>
      <c r="ZI674" s="16"/>
      <c r="ZJ674" s="16"/>
      <c r="ZK674" s="16"/>
      <c r="ZL674" s="16"/>
      <c r="ZM674" s="16"/>
      <c r="ZN674" s="16"/>
      <c r="ZO674" s="16"/>
      <c r="ZP674" s="16"/>
      <c r="ZQ674" s="16"/>
      <c r="ZR674" s="16"/>
      <c r="ZS674" s="16"/>
      <c r="ZT674" s="16"/>
      <c r="ZU674" s="16"/>
      <c r="ZV674" s="16"/>
      <c r="ZW674" s="16"/>
      <c r="ZX674" s="16"/>
      <c r="ZY674" s="16"/>
      <c r="ZZ674" s="16"/>
      <c r="AAA674" s="16"/>
      <c r="AAB674" s="16"/>
      <c r="AAC674" s="16"/>
      <c r="AAD674" s="16"/>
      <c r="AAE674" s="16"/>
      <c r="AAF674" s="16"/>
      <c r="AAG674" s="16"/>
      <c r="AAH674" s="16"/>
      <c r="AAI674" s="16"/>
      <c r="AAJ674" s="16"/>
      <c r="AAK674" s="16"/>
      <c r="AAL674" s="16"/>
      <c r="AAM674" s="16"/>
      <c r="AAN674" s="16"/>
      <c r="AAO674" s="16"/>
      <c r="AAP674" s="16"/>
      <c r="AAQ674" s="16"/>
      <c r="AAR674" s="16"/>
      <c r="AAS674" s="16"/>
      <c r="AAT674" s="16"/>
      <c r="AAU674" s="16"/>
      <c r="AAV674" s="16"/>
      <c r="AAW674" s="16"/>
      <c r="AAX674" s="16"/>
      <c r="AAY674" s="16"/>
      <c r="AAZ674" s="16"/>
      <c r="ABA674" s="16"/>
      <c r="ABB674" s="16"/>
      <c r="ABC674" s="16"/>
      <c r="ABD674" s="16"/>
      <c r="ABE674" s="16"/>
      <c r="ABF674" s="16"/>
      <c r="ABG674" s="16"/>
      <c r="ABH674" s="16"/>
      <c r="ABI674" s="16"/>
      <c r="ABJ674" s="16"/>
      <c r="ABK674" s="16"/>
      <c r="ABL674" s="16"/>
      <c r="ABM674" s="16"/>
      <c r="ABN674" s="16"/>
      <c r="ABO674" s="16"/>
      <c r="ABP674" s="16"/>
      <c r="ABQ674" s="16"/>
      <c r="ABR674" s="16"/>
      <c r="ABS674" s="16"/>
      <c r="ABT674" s="16"/>
      <c r="ABU674" s="16"/>
      <c r="ABV674" s="16"/>
      <c r="ABW674" s="16"/>
      <c r="ABX674" s="16"/>
      <c r="ABY674" s="16"/>
      <c r="ABZ674" s="16"/>
      <c r="ACA674" s="16"/>
      <c r="ACB674" s="16"/>
      <c r="ACC674" s="16"/>
      <c r="ACD674" s="16"/>
      <c r="ACE674" s="16"/>
      <c r="ACF674" s="16"/>
      <c r="ACG674" s="16"/>
      <c r="ACH674" s="16"/>
      <c r="ACI674" s="16"/>
      <c r="ACJ674" s="16"/>
      <c r="ACK674" s="16"/>
      <c r="ACL674" s="16"/>
      <c r="ACM674" s="16"/>
      <c r="ACN674" s="16"/>
      <c r="ACO674" s="16"/>
      <c r="ACP674" s="16"/>
      <c r="ACQ674" s="16"/>
      <c r="ACR674" s="16"/>
      <c r="ACS674" s="16"/>
      <c r="ACT674" s="16"/>
      <c r="ACU674" s="16"/>
      <c r="ACV674" s="16"/>
      <c r="ACW674" s="16"/>
      <c r="ACX674" s="16"/>
      <c r="ACY674" s="16"/>
      <c r="ACZ674" s="16"/>
      <c r="ADA674" s="16"/>
      <c r="ADB674" s="16"/>
      <c r="ADC674" s="16"/>
      <c r="ADD674" s="16"/>
      <c r="ADE674" s="16"/>
      <c r="ADF674" s="16"/>
      <c r="ADG674" s="16"/>
      <c r="ADH674" s="16"/>
      <c r="ADI674" s="16"/>
      <c r="ADJ674" s="16"/>
      <c r="ADK674" s="16"/>
      <c r="ADL674" s="16"/>
      <c r="ADM674" s="16"/>
      <c r="ADN674" s="16"/>
      <c r="ADO674" s="16"/>
      <c r="ADP674" s="16"/>
      <c r="ADQ674" s="16"/>
      <c r="ADR674" s="16"/>
      <c r="ADS674" s="16"/>
      <c r="ADT674" s="16"/>
      <c r="ADU674" s="16"/>
      <c r="ADV674" s="16"/>
      <c r="ADW674" s="16"/>
      <c r="ADX674" s="16"/>
      <c r="ADY674" s="16"/>
      <c r="ADZ674" s="16"/>
      <c r="AEA674" s="16"/>
      <c r="AEB674" s="16"/>
      <c r="AEC674" s="16"/>
      <c r="AED674" s="16"/>
      <c r="AEE674" s="16"/>
      <c r="AEF674" s="16"/>
      <c r="AEG674" s="16"/>
      <c r="AEH674" s="16"/>
      <c r="AEI674" s="16"/>
      <c r="AEJ674" s="16"/>
      <c r="AEK674" s="16"/>
      <c r="AEL674" s="16"/>
      <c r="AEM674" s="16"/>
      <c r="AEN674" s="16"/>
      <c r="AEO674" s="16"/>
      <c r="AEP674" s="16"/>
      <c r="AEQ674" s="16"/>
      <c r="AER674" s="16"/>
      <c r="AES674" s="16"/>
      <c r="AET674" s="16"/>
      <c r="AEU674" s="16"/>
      <c r="AEV674" s="16"/>
      <c r="AEW674" s="16"/>
      <c r="AEX674" s="16"/>
      <c r="AEY674" s="16"/>
      <c r="AEZ674" s="16"/>
      <c r="AFA674" s="16"/>
      <c r="AFB674" s="16"/>
      <c r="AFC674" s="16"/>
      <c r="AFD674" s="16"/>
      <c r="AFE674" s="16"/>
      <c r="AFF674" s="16"/>
      <c r="AFG674" s="16"/>
      <c r="AFH674" s="16"/>
      <c r="AFI674" s="16"/>
      <c r="AFJ674" s="16"/>
      <c r="AFK674" s="16"/>
      <c r="AFL674" s="16"/>
      <c r="AFM674" s="16"/>
      <c r="AFN674" s="16"/>
      <c r="AFO674" s="16"/>
      <c r="AFP674" s="16"/>
      <c r="AFQ674" s="16"/>
      <c r="AFR674" s="16"/>
      <c r="AFS674" s="16"/>
      <c r="AFT674" s="16"/>
      <c r="AFU674" s="16"/>
      <c r="AFV674" s="16"/>
      <c r="AFW674" s="16"/>
      <c r="AFX674" s="16"/>
      <c r="AFY674" s="16"/>
      <c r="AFZ674" s="16"/>
      <c r="AGA674" s="16"/>
      <c r="AGB674" s="16"/>
      <c r="AGC674" s="16"/>
      <c r="AGD674" s="16"/>
      <c r="AGE674" s="16"/>
      <c r="AGF674" s="16"/>
      <c r="AGG674" s="16"/>
      <c r="AGH674" s="16"/>
      <c r="AGI674" s="16"/>
      <c r="AGJ674" s="16"/>
      <c r="AGK674" s="16"/>
      <c r="AGL674" s="16"/>
      <c r="AGM674" s="16"/>
      <c r="AGN674" s="16"/>
      <c r="AGO674" s="16"/>
      <c r="AGP674" s="16"/>
      <c r="AGQ674" s="16"/>
      <c r="AGR674" s="16"/>
      <c r="AGS674" s="16"/>
      <c r="AGT674" s="16"/>
      <c r="AGU674" s="16"/>
      <c r="AGV674" s="16"/>
      <c r="AGW674" s="16"/>
      <c r="AGX674" s="16"/>
      <c r="AGY674" s="16"/>
      <c r="AGZ674" s="16"/>
      <c r="AHA674" s="16"/>
      <c r="AHB674" s="16"/>
      <c r="AHC674" s="16"/>
      <c r="AHD674" s="16"/>
      <c r="AHE674" s="16"/>
      <c r="AHF674" s="16"/>
      <c r="AHG674" s="16"/>
      <c r="AHH674" s="16"/>
      <c r="AHI674" s="16"/>
      <c r="AHJ674" s="16"/>
      <c r="AHK674" s="16"/>
      <c r="AHL674" s="16"/>
      <c r="AHM674" s="16"/>
      <c r="AHN674" s="16"/>
      <c r="AHO674" s="16"/>
      <c r="AHP674" s="16"/>
      <c r="AHQ674" s="16"/>
      <c r="AHR674" s="16"/>
      <c r="AHS674" s="16"/>
      <c r="AHT674" s="16"/>
      <c r="AHU674" s="16"/>
      <c r="AHV674" s="16"/>
      <c r="AHW674" s="16"/>
      <c r="AHX674" s="16"/>
      <c r="AHY674" s="16"/>
      <c r="AHZ674" s="16"/>
      <c r="AIA674" s="16"/>
      <c r="AIB674" s="16"/>
      <c r="AIC674" s="16"/>
      <c r="AID674" s="16"/>
      <c r="AIE674" s="16"/>
      <c r="AIF674" s="16"/>
      <c r="AIG674" s="16"/>
      <c r="AIH674" s="16"/>
      <c r="AII674" s="16"/>
      <c r="AIJ674" s="16"/>
      <c r="AIK674" s="16"/>
      <c r="AIL674" s="16"/>
      <c r="AIM674" s="16"/>
      <c r="AIN674" s="16"/>
      <c r="AIO674" s="16"/>
      <c r="AIP674" s="16"/>
      <c r="AIQ674" s="16"/>
      <c r="AIR674" s="16"/>
      <c r="AIS674" s="16"/>
      <c r="AIT674" s="16"/>
      <c r="AIU674" s="16"/>
      <c r="AIV674" s="16"/>
      <c r="AIW674" s="16"/>
      <c r="AIX674" s="16"/>
      <c r="AIY674" s="16"/>
      <c r="AIZ674" s="16"/>
      <c r="AJA674" s="16"/>
      <c r="AJB674" s="16"/>
      <c r="AJC674" s="16"/>
      <c r="AJD674" s="16"/>
      <c r="AJE674" s="16"/>
      <c r="AJF674" s="16"/>
      <c r="AJG674" s="16"/>
      <c r="AJH674" s="16"/>
      <c r="AJI674" s="16"/>
      <c r="AJJ674" s="16"/>
      <c r="AJK674" s="16"/>
      <c r="AJL674" s="16"/>
      <c r="AJM674" s="16"/>
      <c r="AJN674" s="16"/>
      <c r="AJO674" s="16"/>
      <c r="AJP674" s="16"/>
      <c r="AJQ674" s="16"/>
      <c r="AJR674" s="16"/>
      <c r="AJS674" s="16"/>
      <c r="AJT674" s="16"/>
      <c r="AJU674" s="16"/>
      <c r="AJV674" s="16"/>
      <c r="AJW674" s="16"/>
      <c r="AJX674" s="16"/>
      <c r="AJY674" s="16"/>
      <c r="AJZ674" s="16"/>
      <c r="AKA674" s="16"/>
      <c r="AKB674" s="16"/>
      <c r="AKC674" s="16"/>
      <c r="AKD674" s="16"/>
      <c r="AKE674" s="16"/>
      <c r="AKF674" s="16"/>
      <c r="AKG674" s="16"/>
      <c r="AKH674" s="16"/>
      <c r="AKI674" s="16"/>
      <c r="AKJ674" s="16"/>
      <c r="AKK674" s="16"/>
      <c r="AKL674" s="16"/>
      <c r="AKM674" s="16"/>
      <c r="AKN674" s="16"/>
      <c r="AKO674" s="16"/>
      <c r="AKP674" s="16"/>
      <c r="AKQ674" s="16"/>
      <c r="AKR674" s="16"/>
      <c r="AKS674" s="16"/>
      <c r="AKT674" s="16"/>
      <c r="AKU674" s="16"/>
      <c r="AKV674" s="16"/>
      <c r="AKW674" s="16"/>
      <c r="AKX674" s="16"/>
      <c r="AKY674" s="16"/>
      <c r="AKZ674" s="16"/>
      <c r="ALA674" s="16"/>
      <c r="ALB674" s="16"/>
      <c r="ALC674" s="16"/>
      <c r="ALD674" s="16"/>
      <c r="ALE674" s="16"/>
      <c r="ALF674" s="16"/>
      <c r="ALG674" s="16"/>
      <c r="ALH674" s="16"/>
      <c r="ALI674" s="16"/>
      <c r="ALJ674" s="16"/>
      <c r="ALK674" s="16"/>
      <c r="ALL674" s="16"/>
      <c r="ALM674" s="16"/>
      <c r="ALN674" s="16"/>
      <c r="ALO674" s="16"/>
      <c r="ALP674" s="16"/>
      <c r="ALQ674" s="16"/>
      <c r="ALR674" s="16"/>
      <c r="ALS674" s="16"/>
      <c r="ALT674" s="16"/>
      <c r="ALU674" s="16"/>
      <c r="ALV674" s="16"/>
      <c r="ALW674" s="16"/>
    </row>
    <row r="675" spans="1:1011" x14ac:dyDescent="0.35">
      <c r="A675" s="2">
        <v>44164</v>
      </c>
      <c r="B675" s="16">
        <v>2.3583074534161641E-2</v>
      </c>
      <c r="C675" s="16">
        <v>1.388575740608466E-3</v>
      </c>
      <c r="D675" s="16">
        <v>-1.255813037713271E-3</v>
      </c>
      <c r="E675" s="16">
        <v>-3.2606225857759741E-3</v>
      </c>
      <c r="F675" s="16">
        <v>3.0915443171580458E-3</v>
      </c>
      <c r="G675" s="16">
        <v>6.8938697588905029E-4</v>
      </c>
      <c r="H675" s="16">
        <v>-8.4930244383003561E-3</v>
      </c>
      <c r="I675" s="16">
        <v>2.1051868390455919E-3</v>
      </c>
      <c r="J675" s="16">
        <f>HLOOKUP($J$2,'Weekly Returns (strats)'!$D$1:$F$751,'Weekly Returns (strats)'!$A674,FALSE)</f>
        <v>1.3459293391557829E-3</v>
      </c>
      <c r="K675" s="16">
        <f>SUMPRODUCT(B675:J675,'Weekly Analysis'!$C$47:$K$47)</f>
        <v>2.3659537114914444E-2</v>
      </c>
      <c r="L675" s="16">
        <f t="array" ref="L675">SUMPRODUCT(C675:J675,'Weekly Analysis'!$D$48:$K$48)</f>
        <v>1.4200193568377045E-4</v>
      </c>
      <c r="M675" s="16"/>
      <c r="N675" s="16">
        <f t="shared" si="138"/>
        <v>2.7123142755841552</v>
      </c>
      <c r="O675" s="11">
        <f>(N674-MAX(N$3:$N674))/MAX(N$3:$N674)</f>
        <v>0</v>
      </c>
      <c r="P675" s="11">
        <f t="shared" si="140"/>
        <v>0.12866498095631163</v>
      </c>
      <c r="Q675" s="11">
        <f t="shared" si="142"/>
        <v>5.6965509541526016E-2</v>
      </c>
      <c r="R675" s="16"/>
      <c r="S675" s="16">
        <f t="shared" si="139"/>
        <v>1.5344050820881956</v>
      </c>
      <c r="T675" s="11">
        <f>(S674-MAX($S$3:$S674))/MAX(S$3:$S674)</f>
        <v>-2.5647041437709118E-2</v>
      </c>
      <c r="U675" s="38">
        <f t="shared" si="141"/>
        <v>-7.8986152442025448E-3</v>
      </c>
      <c r="V675" s="11">
        <f t="shared" si="144"/>
        <v>0.22534250690378199</v>
      </c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28"/>
      <c r="AK675" s="16"/>
      <c r="AL675" s="28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6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  <c r="HV675" s="16"/>
      <c r="HW675" s="16"/>
      <c r="HX675" s="16"/>
      <c r="HY675" s="16"/>
      <c r="HZ675" s="16"/>
      <c r="IA675" s="16"/>
      <c r="IB675" s="16"/>
      <c r="IC675" s="16"/>
      <c r="ID675" s="16"/>
      <c r="IE675" s="16"/>
      <c r="IF675" s="16"/>
      <c r="IG675" s="16"/>
      <c r="IH675" s="16"/>
      <c r="II675" s="16"/>
      <c r="IJ675" s="16"/>
      <c r="IK675" s="16"/>
      <c r="IL675" s="16"/>
      <c r="IM675" s="16"/>
      <c r="IN675" s="16"/>
      <c r="IO675" s="16"/>
      <c r="IP675" s="16"/>
      <c r="IQ675" s="16"/>
      <c r="IR675" s="16"/>
      <c r="IS675" s="16"/>
      <c r="IT675" s="16"/>
      <c r="IU675" s="16"/>
      <c r="IV675" s="16"/>
      <c r="IW675" s="16"/>
      <c r="IX675" s="16"/>
      <c r="IY675" s="16"/>
      <c r="IZ675" s="16"/>
      <c r="JA675" s="16"/>
      <c r="JB675" s="16"/>
      <c r="JC675" s="16"/>
      <c r="JD675" s="16"/>
      <c r="JE675" s="16"/>
      <c r="JF675" s="16"/>
      <c r="JG675" s="16"/>
      <c r="JH675" s="16"/>
      <c r="JI675" s="16"/>
      <c r="JJ675" s="16"/>
      <c r="JK675" s="16"/>
      <c r="JL675" s="16"/>
      <c r="JM675" s="16"/>
      <c r="JN675" s="16"/>
      <c r="JO675" s="16"/>
      <c r="JP675" s="16"/>
      <c r="JQ675" s="16"/>
      <c r="JR675" s="16"/>
      <c r="JS675" s="16"/>
      <c r="JT675" s="16"/>
      <c r="JU675" s="16"/>
      <c r="JV675" s="16"/>
      <c r="JW675" s="16"/>
      <c r="JX675" s="16"/>
      <c r="JY675" s="16"/>
      <c r="JZ675" s="16"/>
      <c r="KA675" s="16"/>
      <c r="KB675" s="16"/>
      <c r="KC675" s="16"/>
      <c r="KD675" s="16"/>
      <c r="KE675" s="16"/>
      <c r="KF675" s="16"/>
      <c r="KG675" s="16"/>
      <c r="KH675" s="16"/>
      <c r="KI675" s="16"/>
      <c r="KJ675" s="16"/>
      <c r="KK675" s="16"/>
      <c r="KL675" s="16"/>
      <c r="KM675" s="16"/>
      <c r="KN675" s="16"/>
      <c r="KO675" s="16"/>
      <c r="KP675" s="16"/>
      <c r="KQ675" s="16"/>
      <c r="KR675" s="16"/>
      <c r="KS675" s="16"/>
      <c r="KT675" s="16"/>
      <c r="KU675" s="16"/>
      <c r="KV675" s="16"/>
      <c r="KW675" s="16"/>
      <c r="KX675" s="16"/>
      <c r="KY675" s="16"/>
      <c r="KZ675" s="16"/>
      <c r="LA675" s="16"/>
      <c r="LB675" s="16"/>
      <c r="LC675" s="16"/>
      <c r="LD675" s="16"/>
      <c r="LE675" s="16"/>
      <c r="LF675" s="16"/>
      <c r="LG675" s="16"/>
      <c r="LH675" s="16"/>
      <c r="LI675" s="16"/>
      <c r="LJ675" s="16"/>
      <c r="LK675" s="16"/>
      <c r="LL675" s="16"/>
      <c r="LM675" s="16"/>
      <c r="LN675" s="16"/>
      <c r="LO675" s="16"/>
      <c r="LP675" s="16"/>
      <c r="LQ675" s="16"/>
      <c r="LR675" s="16"/>
      <c r="LS675" s="16"/>
      <c r="LT675" s="16"/>
      <c r="LU675" s="16"/>
      <c r="LV675" s="16"/>
      <c r="LW675" s="16"/>
      <c r="LX675" s="16"/>
      <c r="LY675" s="16"/>
      <c r="LZ675" s="16"/>
      <c r="MA675" s="16"/>
      <c r="MB675" s="16"/>
      <c r="MC675" s="16"/>
      <c r="MD675" s="16"/>
      <c r="ME675" s="16"/>
      <c r="MF675" s="16"/>
      <c r="MG675" s="16"/>
      <c r="MH675" s="16"/>
      <c r="MI675" s="16"/>
      <c r="MJ675" s="16"/>
      <c r="MK675" s="16"/>
      <c r="ML675" s="16"/>
      <c r="MM675" s="16"/>
      <c r="MN675" s="16"/>
      <c r="MO675" s="16"/>
      <c r="MP675" s="16"/>
      <c r="MQ675" s="16"/>
      <c r="MR675" s="16"/>
      <c r="MS675" s="16"/>
      <c r="MT675" s="16"/>
      <c r="MU675" s="16"/>
      <c r="MV675" s="16"/>
      <c r="MW675" s="16"/>
      <c r="MX675" s="16"/>
      <c r="MY675" s="16"/>
      <c r="MZ675" s="16"/>
      <c r="NA675" s="16"/>
      <c r="NB675" s="16"/>
      <c r="NC675" s="16"/>
      <c r="ND675" s="16"/>
      <c r="NE675" s="16"/>
      <c r="NF675" s="16"/>
      <c r="NG675" s="16"/>
      <c r="NH675" s="16"/>
      <c r="NI675" s="16"/>
      <c r="NJ675" s="16"/>
      <c r="NK675" s="16"/>
      <c r="NL675" s="16"/>
      <c r="NM675" s="16"/>
      <c r="NN675" s="16"/>
      <c r="NO675" s="16"/>
      <c r="NP675" s="16"/>
      <c r="NQ675" s="16"/>
      <c r="NR675" s="16"/>
      <c r="NS675" s="16"/>
      <c r="NT675" s="16"/>
      <c r="NU675" s="16"/>
      <c r="NV675" s="16"/>
      <c r="NW675" s="16"/>
      <c r="NX675" s="16"/>
      <c r="NY675" s="16"/>
      <c r="NZ675" s="16"/>
      <c r="OA675" s="16"/>
      <c r="OB675" s="16"/>
      <c r="OC675" s="16"/>
      <c r="OD675" s="16"/>
      <c r="OE675" s="16"/>
      <c r="OF675" s="16"/>
      <c r="OG675" s="16"/>
      <c r="OH675" s="16"/>
      <c r="OI675" s="16"/>
      <c r="OJ675" s="16"/>
      <c r="OK675" s="16"/>
      <c r="OL675" s="16"/>
      <c r="OM675" s="16"/>
      <c r="ON675" s="16"/>
      <c r="OO675" s="16"/>
      <c r="OP675" s="16"/>
      <c r="OQ675" s="16"/>
      <c r="OR675" s="16"/>
      <c r="OS675" s="16"/>
      <c r="OT675" s="16"/>
      <c r="OU675" s="16"/>
      <c r="OV675" s="16"/>
      <c r="OW675" s="16"/>
      <c r="OX675" s="16"/>
      <c r="OY675" s="16"/>
      <c r="OZ675" s="16"/>
      <c r="PA675" s="16"/>
      <c r="PB675" s="16"/>
      <c r="PC675" s="16"/>
      <c r="PD675" s="16"/>
      <c r="PE675" s="16"/>
      <c r="PF675" s="16"/>
      <c r="PG675" s="16"/>
      <c r="PH675" s="16"/>
      <c r="PI675" s="16"/>
      <c r="PJ675" s="16"/>
      <c r="PK675" s="16"/>
      <c r="PL675" s="16"/>
      <c r="PM675" s="16"/>
      <c r="PN675" s="16"/>
      <c r="PO675" s="16"/>
      <c r="PP675" s="16"/>
      <c r="PQ675" s="16"/>
      <c r="PR675" s="16"/>
      <c r="PS675" s="16"/>
      <c r="PT675" s="16"/>
      <c r="PU675" s="16"/>
      <c r="PV675" s="16"/>
      <c r="PW675" s="16"/>
      <c r="PX675" s="16"/>
      <c r="PY675" s="16"/>
      <c r="PZ675" s="16"/>
      <c r="QA675" s="16"/>
      <c r="QB675" s="16"/>
      <c r="QC675" s="16"/>
      <c r="QD675" s="16"/>
      <c r="QE675" s="16"/>
      <c r="QF675" s="16"/>
      <c r="QG675" s="16"/>
      <c r="QH675" s="16"/>
      <c r="QI675" s="16"/>
      <c r="QJ675" s="16"/>
      <c r="QK675" s="16"/>
      <c r="QL675" s="16"/>
      <c r="QM675" s="16"/>
      <c r="QN675" s="16"/>
      <c r="QO675" s="16"/>
      <c r="QP675" s="16"/>
      <c r="QQ675" s="16"/>
      <c r="QR675" s="16"/>
      <c r="QS675" s="16"/>
      <c r="QT675" s="16"/>
      <c r="QU675" s="16"/>
      <c r="QV675" s="16"/>
      <c r="QW675" s="16"/>
      <c r="QX675" s="16"/>
      <c r="QY675" s="16"/>
      <c r="QZ675" s="16"/>
      <c r="RA675" s="16"/>
      <c r="RB675" s="16"/>
      <c r="RC675" s="16"/>
      <c r="RD675" s="16"/>
      <c r="RE675" s="16"/>
      <c r="RF675" s="16"/>
      <c r="RG675" s="16"/>
      <c r="RH675" s="16"/>
      <c r="RI675" s="16"/>
      <c r="RJ675" s="16"/>
      <c r="RK675" s="16"/>
      <c r="RL675" s="16"/>
      <c r="RM675" s="16"/>
      <c r="RN675" s="16"/>
      <c r="RO675" s="16"/>
      <c r="RP675" s="16"/>
      <c r="RQ675" s="16"/>
      <c r="RR675" s="16"/>
      <c r="RS675" s="16"/>
      <c r="RT675" s="16"/>
      <c r="RU675" s="16"/>
      <c r="RV675" s="16"/>
      <c r="RW675" s="16"/>
      <c r="RX675" s="16"/>
      <c r="RY675" s="16"/>
      <c r="RZ675" s="16"/>
      <c r="SA675" s="16"/>
      <c r="SB675" s="16"/>
      <c r="SC675" s="16"/>
      <c r="SD675" s="16"/>
      <c r="SE675" s="16"/>
      <c r="SF675" s="16"/>
      <c r="SG675" s="16"/>
      <c r="SH675" s="16"/>
      <c r="SI675" s="16"/>
      <c r="SJ675" s="16"/>
      <c r="SK675" s="16"/>
      <c r="SL675" s="16"/>
      <c r="SM675" s="16"/>
      <c r="SN675" s="16"/>
      <c r="SO675" s="16"/>
      <c r="SP675" s="16"/>
      <c r="SQ675" s="16"/>
      <c r="SR675" s="16"/>
      <c r="SS675" s="16"/>
      <c r="ST675" s="16"/>
      <c r="SU675" s="16"/>
      <c r="SV675" s="16"/>
      <c r="SW675" s="16"/>
      <c r="SX675" s="16"/>
      <c r="SY675" s="16"/>
      <c r="SZ675" s="16"/>
      <c r="TA675" s="16"/>
      <c r="TB675" s="16"/>
      <c r="TC675" s="16"/>
      <c r="TD675" s="16"/>
      <c r="TE675" s="16"/>
      <c r="TF675" s="16"/>
      <c r="TG675" s="16"/>
      <c r="TH675" s="16"/>
      <c r="TI675" s="16"/>
      <c r="TJ675" s="16"/>
      <c r="TK675" s="16"/>
      <c r="TL675" s="16"/>
      <c r="TM675" s="16"/>
      <c r="TN675" s="16"/>
      <c r="TO675" s="16"/>
      <c r="TP675" s="16"/>
      <c r="TQ675" s="16"/>
      <c r="TR675" s="16"/>
      <c r="TS675" s="16"/>
      <c r="TT675" s="16"/>
      <c r="TU675" s="16"/>
      <c r="TV675" s="16"/>
      <c r="TW675" s="16"/>
      <c r="TX675" s="16"/>
      <c r="TY675" s="16"/>
      <c r="TZ675" s="16"/>
      <c r="UA675" s="16"/>
      <c r="UB675" s="16"/>
      <c r="UC675" s="16"/>
      <c r="UD675" s="16"/>
      <c r="UE675" s="16"/>
      <c r="UF675" s="16"/>
      <c r="UG675" s="16"/>
      <c r="UH675" s="16"/>
      <c r="UI675" s="16"/>
      <c r="UJ675" s="16"/>
      <c r="UK675" s="16"/>
      <c r="UL675" s="16"/>
      <c r="UM675" s="16"/>
      <c r="UN675" s="16"/>
      <c r="UO675" s="16"/>
      <c r="UP675" s="16"/>
      <c r="UQ675" s="16"/>
      <c r="UR675" s="16"/>
      <c r="US675" s="16"/>
      <c r="UT675" s="16"/>
      <c r="UU675" s="16"/>
      <c r="UV675" s="16"/>
      <c r="UW675" s="16"/>
      <c r="UX675" s="16"/>
      <c r="UY675" s="16"/>
      <c r="UZ675" s="16"/>
      <c r="VA675" s="16"/>
      <c r="VB675" s="16"/>
      <c r="VC675" s="16"/>
      <c r="VD675" s="16"/>
      <c r="VE675" s="16"/>
      <c r="VF675" s="16"/>
      <c r="VG675" s="16"/>
      <c r="VH675" s="16"/>
      <c r="VI675" s="16"/>
      <c r="VJ675" s="16"/>
      <c r="VK675" s="16"/>
      <c r="VL675" s="16"/>
      <c r="VM675" s="16"/>
      <c r="VN675" s="16"/>
      <c r="VO675" s="16"/>
      <c r="VP675" s="16"/>
      <c r="VQ675" s="16"/>
      <c r="VR675" s="16"/>
      <c r="VS675" s="16"/>
      <c r="VT675" s="16"/>
      <c r="VU675" s="16"/>
      <c r="VV675" s="16"/>
      <c r="VW675" s="16"/>
      <c r="VX675" s="16"/>
      <c r="VY675" s="16"/>
      <c r="VZ675" s="16"/>
      <c r="WA675" s="16"/>
      <c r="WB675" s="16"/>
      <c r="WC675" s="16"/>
      <c r="WD675" s="16"/>
      <c r="WE675" s="16"/>
      <c r="WF675" s="16"/>
      <c r="WG675" s="16"/>
      <c r="WH675" s="16"/>
      <c r="WI675" s="16"/>
      <c r="WJ675" s="16"/>
      <c r="WK675" s="16"/>
      <c r="WL675" s="16"/>
      <c r="WM675" s="16"/>
      <c r="WN675" s="16"/>
      <c r="WO675" s="16"/>
      <c r="WP675" s="16"/>
      <c r="WQ675" s="16"/>
      <c r="WR675" s="16"/>
      <c r="WS675" s="16"/>
      <c r="WT675" s="16"/>
      <c r="WU675" s="16"/>
      <c r="WV675" s="16"/>
      <c r="WW675" s="16"/>
      <c r="WX675" s="16"/>
      <c r="WY675" s="16"/>
      <c r="WZ675" s="16"/>
      <c r="XA675" s="16"/>
      <c r="XB675" s="16"/>
      <c r="XC675" s="16"/>
      <c r="XD675" s="16"/>
      <c r="XE675" s="16"/>
      <c r="XF675" s="16"/>
      <c r="XG675" s="16"/>
      <c r="XH675" s="16"/>
      <c r="XI675" s="16"/>
      <c r="XJ675" s="16"/>
      <c r="XK675" s="16"/>
      <c r="XL675" s="16"/>
      <c r="XM675" s="16"/>
      <c r="XN675" s="16"/>
      <c r="XO675" s="16"/>
      <c r="XP675" s="16"/>
      <c r="XQ675" s="16"/>
      <c r="XR675" s="16"/>
      <c r="XS675" s="16"/>
      <c r="XT675" s="16"/>
      <c r="XU675" s="16"/>
      <c r="XV675" s="16"/>
      <c r="XW675" s="16"/>
      <c r="XX675" s="16"/>
      <c r="XY675" s="16"/>
      <c r="XZ675" s="16"/>
      <c r="YA675" s="16"/>
      <c r="YB675" s="16"/>
      <c r="YC675" s="16"/>
      <c r="YD675" s="16"/>
      <c r="YE675" s="16"/>
      <c r="YF675" s="16"/>
      <c r="YG675" s="16"/>
      <c r="YH675" s="16"/>
      <c r="YI675" s="16"/>
      <c r="YJ675" s="16"/>
      <c r="YK675" s="16"/>
      <c r="YL675" s="16"/>
      <c r="YM675" s="16"/>
      <c r="YN675" s="16"/>
      <c r="YO675" s="16"/>
      <c r="YP675" s="16"/>
      <c r="YQ675" s="16"/>
      <c r="YR675" s="16"/>
      <c r="YS675" s="16"/>
      <c r="YT675" s="16"/>
      <c r="YU675" s="16"/>
      <c r="YV675" s="16"/>
      <c r="YW675" s="16"/>
      <c r="YX675" s="16"/>
      <c r="YY675" s="16"/>
      <c r="YZ675" s="16"/>
      <c r="ZA675" s="16"/>
      <c r="ZB675" s="16"/>
      <c r="ZC675" s="16"/>
      <c r="ZD675" s="16"/>
      <c r="ZE675" s="16"/>
      <c r="ZF675" s="16"/>
      <c r="ZG675" s="16"/>
      <c r="ZH675" s="16"/>
      <c r="ZI675" s="16"/>
      <c r="ZJ675" s="16"/>
      <c r="ZK675" s="16"/>
      <c r="ZL675" s="16"/>
      <c r="ZM675" s="16"/>
      <c r="ZN675" s="16"/>
      <c r="ZO675" s="16"/>
      <c r="ZP675" s="16"/>
      <c r="ZQ675" s="16"/>
      <c r="ZR675" s="16"/>
      <c r="ZS675" s="16"/>
      <c r="ZT675" s="16"/>
      <c r="ZU675" s="16"/>
      <c r="ZV675" s="16"/>
      <c r="ZW675" s="16"/>
      <c r="ZX675" s="16"/>
      <c r="ZY675" s="16"/>
      <c r="ZZ675" s="16"/>
      <c r="AAA675" s="16"/>
      <c r="AAB675" s="16"/>
      <c r="AAC675" s="16"/>
      <c r="AAD675" s="16"/>
      <c r="AAE675" s="16"/>
      <c r="AAF675" s="16"/>
      <c r="AAG675" s="16"/>
      <c r="AAH675" s="16"/>
      <c r="AAI675" s="16"/>
      <c r="AAJ675" s="16"/>
      <c r="AAK675" s="16"/>
      <c r="AAL675" s="16"/>
      <c r="AAM675" s="16"/>
      <c r="AAN675" s="16"/>
      <c r="AAO675" s="16"/>
      <c r="AAP675" s="16"/>
      <c r="AAQ675" s="16"/>
      <c r="AAR675" s="16"/>
      <c r="AAS675" s="16"/>
      <c r="AAT675" s="16"/>
      <c r="AAU675" s="16"/>
      <c r="AAV675" s="16"/>
      <c r="AAW675" s="16"/>
      <c r="AAX675" s="16"/>
      <c r="AAY675" s="16"/>
      <c r="AAZ675" s="16"/>
      <c r="ABA675" s="16"/>
      <c r="ABB675" s="16"/>
      <c r="ABC675" s="16"/>
      <c r="ABD675" s="16"/>
      <c r="ABE675" s="16"/>
      <c r="ABF675" s="16"/>
      <c r="ABG675" s="16"/>
      <c r="ABH675" s="16"/>
      <c r="ABI675" s="16"/>
      <c r="ABJ675" s="16"/>
      <c r="ABK675" s="16"/>
      <c r="ABL675" s="16"/>
      <c r="ABM675" s="16"/>
      <c r="ABN675" s="16"/>
      <c r="ABO675" s="16"/>
      <c r="ABP675" s="16"/>
      <c r="ABQ675" s="16"/>
      <c r="ABR675" s="16"/>
      <c r="ABS675" s="16"/>
      <c r="ABT675" s="16"/>
      <c r="ABU675" s="16"/>
      <c r="ABV675" s="16"/>
      <c r="ABW675" s="16"/>
      <c r="ABX675" s="16"/>
      <c r="ABY675" s="16"/>
      <c r="ABZ675" s="16"/>
      <c r="ACA675" s="16"/>
      <c r="ACB675" s="16"/>
      <c r="ACC675" s="16"/>
      <c r="ACD675" s="16"/>
      <c r="ACE675" s="16"/>
      <c r="ACF675" s="16"/>
      <c r="ACG675" s="16"/>
      <c r="ACH675" s="16"/>
      <c r="ACI675" s="16"/>
      <c r="ACJ675" s="16"/>
      <c r="ACK675" s="16"/>
      <c r="ACL675" s="16"/>
      <c r="ACM675" s="16"/>
      <c r="ACN675" s="16"/>
      <c r="ACO675" s="16"/>
      <c r="ACP675" s="16"/>
      <c r="ACQ675" s="16"/>
      <c r="ACR675" s="16"/>
      <c r="ACS675" s="16"/>
      <c r="ACT675" s="16"/>
      <c r="ACU675" s="16"/>
      <c r="ACV675" s="16"/>
      <c r="ACW675" s="16"/>
      <c r="ACX675" s="16"/>
      <c r="ACY675" s="16"/>
      <c r="ACZ675" s="16"/>
      <c r="ADA675" s="16"/>
      <c r="ADB675" s="16"/>
      <c r="ADC675" s="16"/>
      <c r="ADD675" s="16"/>
      <c r="ADE675" s="16"/>
      <c r="ADF675" s="16"/>
      <c r="ADG675" s="16"/>
      <c r="ADH675" s="16"/>
      <c r="ADI675" s="16"/>
      <c r="ADJ675" s="16"/>
      <c r="ADK675" s="16"/>
      <c r="ADL675" s="16"/>
      <c r="ADM675" s="16"/>
      <c r="ADN675" s="16"/>
      <c r="ADO675" s="16"/>
      <c r="ADP675" s="16"/>
      <c r="ADQ675" s="16"/>
      <c r="ADR675" s="16"/>
      <c r="ADS675" s="16"/>
      <c r="ADT675" s="16"/>
      <c r="ADU675" s="16"/>
      <c r="ADV675" s="16"/>
      <c r="ADW675" s="16"/>
      <c r="ADX675" s="16"/>
      <c r="ADY675" s="16"/>
      <c r="ADZ675" s="16"/>
      <c r="AEA675" s="16"/>
      <c r="AEB675" s="16"/>
      <c r="AEC675" s="16"/>
      <c r="AED675" s="16"/>
      <c r="AEE675" s="16"/>
      <c r="AEF675" s="16"/>
      <c r="AEG675" s="16"/>
      <c r="AEH675" s="16"/>
      <c r="AEI675" s="16"/>
      <c r="AEJ675" s="16"/>
      <c r="AEK675" s="16"/>
      <c r="AEL675" s="16"/>
      <c r="AEM675" s="16"/>
      <c r="AEN675" s="16"/>
      <c r="AEO675" s="16"/>
      <c r="AEP675" s="16"/>
      <c r="AEQ675" s="16"/>
      <c r="AER675" s="16"/>
      <c r="AES675" s="16"/>
      <c r="AET675" s="16"/>
      <c r="AEU675" s="16"/>
      <c r="AEV675" s="16"/>
      <c r="AEW675" s="16"/>
      <c r="AEX675" s="16"/>
      <c r="AEY675" s="16"/>
      <c r="AEZ675" s="16"/>
      <c r="AFA675" s="16"/>
      <c r="AFB675" s="16"/>
      <c r="AFC675" s="16"/>
      <c r="AFD675" s="16"/>
      <c r="AFE675" s="16"/>
      <c r="AFF675" s="16"/>
      <c r="AFG675" s="16"/>
      <c r="AFH675" s="16"/>
      <c r="AFI675" s="16"/>
      <c r="AFJ675" s="16"/>
      <c r="AFK675" s="16"/>
      <c r="AFL675" s="16"/>
      <c r="AFM675" s="16"/>
      <c r="AFN675" s="16"/>
      <c r="AFO675" s="16"/>
      <c r="AFP675" s="16"/>
      <c r="AFQ675" s="16"/>
      <c r="AFR675" s="16"/>
      <c r="AFS675" s="16"/>
      <c r="AFT675" s="16"/>
      <c r="AFU675" s="16"/>
      <c r="AFV675" s="16"/>
      <c r="AFW675" s="16"/>
      <c r="AFX675" s="16"/>
      <c r="AFY675" s="16"/>
      <c r="AFZ675" s="16"/>
      <c r="AGA675" s="16"/>
      <c r="AGB675" s="16"/>
      <c r="AGC675" s="16"/>
      <c r="AGD675" s="16"/>
      <c r="AGE675" s="16"/>
      <c r="AGF675" s="16"/>
      <c r="AGG675" s="16"/>
      <c r="AGH675" s="16"/>
      <c r="AGI675" s="16"/>
      <c r="AGJ675" s="16"/>
      <c r="AGK675" s="16"/>
      <c r="AGL675" s="16"/>
      <c r="AGM675" s="16"/>
      <c r="AGN675" s="16"/>
      <c r="AGO675" s="16"/>
      <c r="AGP675" s="16"/>
      <c r="AGQ675" s="16"/>
      <c r="AGR675" s="16"/>
      <c r="AGS675" s="16"/>
      <c r="AGT675" s="16"/>
      <c r="AGU675" s="16"/>
      <c r="AGV675" s="16"/>
      <c r="AGW675" s="16"/>
      <c r="AGX675" s="16"/>
      <c r="AGY675" s="16"/>
      <c r="AGZ675" s="16"/>
      <c r="AHA675" s="16"/>
      <c r="AHB675" s="16"/>
      <c r="AHC675" s="16"/>
      <c r="AHD675" s="16"/>
      <c r="AHE675" s="16"/>
      <c r="AHF675" s="16"/>
      <c r="AHG675" s="16"/>
      <c r="AHH675" s="16"/>
      <c r="AHI675" s="16"/>
      <c r="AHJ675" s="16"/>
      <c r="AHK675" s="16"/>
      <c r="AHL675" s="16"/>
      <c r="AHM675" s="16"/>
      <c r="AHN675" s="16"/>
      <c r="AHO675" s="16"/>
      <c r="AHP675" s="16"/>
      <c r="AHQ675" s="16"/>
      <c r="AHR675" s="16"/>
      <c r="AHS675" s="16"/>
      <c r="AHT675" s="16"/>
      <c r="AHU675" s="16"/>
      <c r="AHV675" s="16"/>
      <c r="AHW675" s="16"/>
      <c r="AHX675" s="16"/>
      <c r="AHY675" s="16"/>
      <c r="AHZ675" s="16"/>
      <c r="AIA675" s="16"/>
      <c r="AIB675" s="16"/>
      <c r="AIC675" s="16"/>
      <c r="AID675" s="16"/>
      <c r="AIE675" s="16"/>
      <c r="AIF675" s="16"/>
      <c r="AIG675" s="16"/>
      <c r="AIH675" s="16"/>
      <c r="AII675" s="16"/>
      <c r="AIJ675" s="16"/>
      <c r="AIK675" s="16"/>
      <c r="AIL675" s="16"/>
      <c r="AIM675" s="16"/>
      <c r="AIN675" s="16"/>
      <c r="AIO675" s="16"/>
      <c r="AIP675" s="16"/>
      <c r="AIQ675" s="16"/>
      <c r="AIR675" s="16"/>
      <c r="AIS675" s="16"/>
      <c r="AIT675" s="16"/>
      <c r="AIU675" s="16"/>
      <c r="AIV675" s="16"/>
      <c r="AIW675" s="16"/>
      <c r="AIX675" s="16"/>
      <c r="AIY675" s="16"/>
      <c r="AIZ675" s="16"/>
      <c r="AJA675" s="16"/>
      <c r="AJB675" s="16"/>
      <c r="AJC675" s="16"/>
      <c r="AJD675" s="16"/>
      <c r="AJE675" s="16"/>
      <c r="AJF675" s="16"/>
      <c r="AJG675" s="16"/>
      <c r="AJH675" s="16"/>
      <c r="AJI675" s="16"/>
      <c r="AJJ675" s="16"/>
      <c r="AJK675" s="16"/>
      <c r="AJL675" s="16"/>
      <c r="AJM675" s="16"/>
      <c r="AJN675" s="16"/>
      <c r="AJO675" s="16"/>
      <c r="AJP675" s="16"/>
      <c r="AJQ675" s="16"/>
      <c r="AJR675" s="16"/>
      <c r="AJS675" s="16"/>
      <c r="AJT675" s="16"/>
      <c r="AJU675" s="16"/>
      <c r="AJV675" s="16"/>
      <c r="AJW675" s="16"/>
      <c r="AJX675" s="16"/>
      <c r="AJY675" s="16"/>
      <c r="AJZ675" s="16"/>
      <c r="AKA675" s="16"/>
      <c r="AKB675" s="16"/>
      <c r="AKC675" s="16"/>
      <c r="AKD675" s="16"/>
      <c r="AKE675" s="16"/>
      <c r="AKF675" s="16"/>
      <c r="AKG675" s="16"/>
      <c r="AKH675" s="16"/>
      <c r="AKI675" s="16"/>
      <c r="AKJ675" s="16"/>
      <c r="AKK675" s="16"/>
      <c r="AKL675" s="16"/>
      <c r="AKM675" s="16"/>
      <c r="AKN675" s="16"/>
      <c r="AKO675" s="16"/>
      <c r="AKP675" s="16"/>
      <c r="AKQ675" s="16"/>
      <c r="AKR675" s="16"/>
      <c r="AKS675" s="16"/>
      <c r="AKT675" s="16"/>
      <c r="AKU675" s="16"/>
      <c r="AKV675" s="16"/>
      <c r="AKW675" s="16"/>
      <c r="AKX675" s="16"/>
      <c r="AKY675" s="16"/>
      <c r="AKZ675" s="16"/>
      <c r="ALA675" s="16"/>
      <c r="ALB675" s="16"/>
      <c r="ALC675" s="16"/>
      <c r="ALD675" s="16"/>
      <c r="ALE675" s="16"/>
      <c r="ALF675" s="16"/>
      <c r="ALG675" s="16"/>
      <c r="ALH675" s="16"/>
      <c r="ALI675" s="16"/>
      <c r="ALJ675" s="16"/>
      <c r="ALK675" s="16"/>
      <c r="ALL675" s="16"/>
      <c r="ALM675" s="16"/>
      <c r="ALN675" s="16"/>
      <c r="ALO675" s="16"/>
      <c r="ALP675" s="16"/>
      <c r="ALQ675" s="16"/>
      <c r="ALR675" s="16"/>
      <c r="ALS675" s="16"/>
      <c r="ALT675" s="16"/>
      <c r="ALU675" s="16"/>
      <c r="ALV675" s="16"/>
      <c r="ALW675" s="16"/>
    </row>
    <row r="676" spans="1:1011" x14ac:dyDescent="0.35">
      <c r="A676" s="2">
        <v>44171</v>
      </c>
      <c r="B676" s="16">
        <v>1.529660883031503E-2</v>
      </c>
      <c r="C676" s="16">
        <v>3.9605523337931103E-3</v>
      </c>
      <c r="D676" s="16">
        <v>-4.8817631441699932E-4</v>
      </c>
      <c r="E676" s="16">
        <v>-1.9832902100691552E-3</v>
      </c>
      <c r="F676" s="16">
        <v>4.7957118583020434E-3</v>
      </c>
      <c r="G676" s="16">
        <v>-5.5642896256924423E-4</v>
      </c>
      <c r="H676" s="16">
        <v>-5.3268989869043049E-3</v>
      </c>
      <c r="I676" s="16">
        <v>3.465545364322864E-4</v>
      </c>
      <c r="J676" s="16">
        <f>HLOOKUP($J$2,'Weekly Returns (strats)'!$D$1:$F$751,'Weekly Returns (strats)'!$A675,FALSE)</f>
        <v>2.1329346407128469E-3</v>
      </c>
      <c r="K676" s="16">
        <f>SUMPRODUCT(B676:J676,'Weekly Analysis'!$C$47:$K$47)</f>
        <v>1.5734118194661043E-2</v>
      </c>
      <c r="L676" s="16">
        <f t="array" ref="L676">SUMPRODUCT(C676:J676,'Weekly Analysis'!$D$48:$K$48)</f>
        <v>8.1251739092830547E-4</v>
      </c>
      <c r="M676" s="16"/>
      <c r="N676" s="16">
        <f t="shared" si="138"/>
        <v>2.7549901489772628</v>
      </c>
      <c r="O676" s="11">
        <f>(N675-MAX(N$3:$N675))/MAX(N$3:$N675)</f>
        <v>0</v>
      </c>
      <c r="P676" s="11">
        <f t="shared" si="140"/>
        <v>6.8974423275144137E-2</v>
      </c>
      <c r="Q676" s="11">
        <f t="shared" si="142"/>
        <v>9.6642488291785567E-2</v>
      </c>
      <c r="R676" s="16"/>
      <c r="S676" s="16">
        <f t="shared" si="139"/>
        <v>1.535651812902121</v>
      </c>
      <c r="T676" s="11">
        <f>(S675-MAX($S$3:$S675))/MAX(S$3:$S675)</f>
        <v>-2.5508681431554089E-2</v>
      </c>
      <c r="U676" s="38">
        <f t="shared" si="141"/>
        <v>-4.442064478287211E-4</v>
      </c>
      <c r="V676" s="11">
        <f t="shared" si="144"/>
        <v>0.22346854087880885</v>
      </c>
      <c r="X676" s="16"/>
      <c r="AJ676" s="28"/>
      <c r="AK676" s="16"/>
      <c r="AL676" s="28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6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  <c r="HV676" s="16"/>
      <c r="HW676" s="16"/>
      <c r="HX676" s="16"/>
      <c r="HY676" s="16"/>
      <c r="HZ676" s="16"/>
      <c r="IA676" s="16"/>
      <c r="IB676" s="16"/>
      <c r="IC676" s="16"/>
      <c r="ID676" s="16"/>
      <c r="IE676" s="16"/>
      <c r="IF676" s="16"/>
      <c r="IG676" s="16"/>
      <c r="IH676" s="16"/>
      <c r="II676" s="16"/>
      <c r="IJ676" s="16"/>
      <c r="IK676" s="16"/>
      <c r="IL676" s="16"/>
      <c r="IM676" s="16"/>
      <c r="IN676" s="16"/>
      <c r="IO676" s="16"/>
      <c r="IP676" s="16"/>
      <c r="IQ676" s="16"/>
      <c r="IR676" s="16"/>
      <c r="IS676" s="16"/>
      <c r="IT676" s="16"/>
      <c r="IU676" s="16"/>
      <c r="IV676" s="16"/>
      <c r="IW676" s="16"/>
      <c r="IX676" s="16"/>
      <c r="IY676" s="16"/>
      <c r="IZ676" s="16"/>
      <c r="JA676" s="16"/>
      <c r="JB676" s="16"/>
      <c r="JC676" s="16"/>
      <c r="JD676" s="16"/>
      <c r="JE676" s="16"/>
      <c r="JF676" s="16"/>
      <c r="JG676" s="16"/>
      <c r="JH676" s="16"/>
      <c r="JI676" s="16"/>
      <c r="JJ676" s="16"/>
      <c r="JK676" s="16"/>
      <c r="JL676" s="16"/>
      <c r="JM676" s="16"/>
      <c r="JN676" s="16"/>
      <c r="JO676" s="16"/>
      <c r="JP676" s="16"/>
      <c r="JQ676" s="16"/>
      <c r="JR676" s="16"/>
      <c r="JS676" s="16"/>
      <c r="JT676" s="16"/>
      <c r="JU676" s="16"/>
      <c r="JV676" s="16"/>
      <c r="JW676" s="16"/>
      <c r="JX676" s="16"/>
      <c r="JY676" s="16"/>
      <c r="JZ676" s="16"/>
      <c r="KA676" s="16"/>
      <c r="KB676" s="16"/>
      <c r="KC676" s="16"/>
      <c r="KD676" s="16"/>
      <c r="KE676" s="16"/>
      <c r="KF676" s="16"/>
      <c r="KG676" s="16"/>
      <c r="KH676" s="16"/>
      <c r="KI676" s="16"/>
      <c r="KJ676" s="16"/>
      <c r="KK676" s="16"/>
      <c r="KL676" s="16"/>
      <c r="KM676" s="16"/>
      <c r="KN676" s="16"/>
      <c r="KO676" s="16"/>
      <c r="KP676" s="16"/>
      <c r="KQ676" s="16"/>
      <c r="KR676" s="16"/>
      <c r="KS676" s="16"/>
      <c r="KT676" s="16"/>
      <c r="KU676" s="16"/>
      <c r="KV676" s="16"/>
      <c r="KW676" s="16"/>
      <c r="KX676" s="16"/>
      <c r="KY676" s="16"/>
      <c r="KZ676" s="16"/>
      <c r="LA676" s="16"/>
      <c r="LB676" s="16"/>
      <c r="LC676" s="16"/>
      <c r="LD676" s="16"/>
      <c r="LE676" s="16"/>
      <c r="LF676" s="16"/>
      <c r="LG676" s="16"/>
      <c r="LH676" s="16"/>
      <c r="LI676" s="16"/>
      <c r="LJ676" s="16"/>
      <c r="LK676" s="16"/>
      <c r="LL676" s="16"/>
      <c r="LM676" s="16"/>
      <c r="LN676" s="16"/>
      <c r="LO676" s="16"/>
      <c r="LP676" s="16"/>
      <c r="LQ676" s="16"/>
      <c r="LR676" s="16"/>
      <c r="LS676" s="16"/>
      <c r="LT676" s="16"/>
      <c r="LU676" s="16"/>
      <c r="LV676" s="16"/>
      <c r="LW676" s="16"/>
      <c r="LX676" s="16"/>
      <c r="LY676" s="16"/>
      <c r="LZ676" s="16"/>
      <c r="MA676" s="16"/>
      <c r="MB676" s="16"/>
      <c r="MC676" s="16"/>
      <c r="MD676" s="16"/>
      <c r="ME676" s="16"/>
      <c r="MF676" s="16"/>
      <c r="MG676" s="16"/>
      <c r="MH676" s="16"/>
      <c r="MI676" s="16"/>
      <c r="MJ676" s="16"/>
      <c r="MK676" s="16"/>
      <c r="ML676" s="16"/>
      <c r="MM676" s="16"/>
      <c r="MN676" s="16"/>
      <c r="MO676" s="16"/>
      <c r="MP676" s="16"/>
      <c r="MQ676" s="16"/>
      <c r="MR676" s="16"/>
      <c r="MS676" s="16"/>
      <c r="MT676" s="16"/>
      <c r="MU676" s="16"/>
      <c r="MV676" s="16"/>
      <c r="MW676" s="16"/>
      <c r="MX676" s="16"/>
      <c r="MY676" s="16"/>
      <c r="MZ676" s="16"/>
      <c r="NA676" s="16"/>
      <c r="NB676" s="16"/>
      <c r="NC676" s="16"/>
      <c r="ND676" s="16"/>
      <c r="NE676" s="16"/>
      <c r="NF676" s="16"/>
      <c r="NG676" s="16"/>
      <c r="NH676" s="16"/>
      <c r="NI676" s="16"/>
      <c r="NJ676" s="16"/>
      <c r="NK676" s="16"/>
      <c r="NL676" s="16"/>
      <c r="NM676" s="16"/>
      <c r="NN676" s="16"/>
      <c r="NO676" s="16"/>
      <c r="NP676" s="16"/>
      <c r="NQ676" s="16"/>
      <c r="NR676" s="16"/>
      <c r="NS676" s="16"/>
      <c r="NT676" s="16"/>
      <c r="NU676" s="16"/>
      <c r="NV676" s="16"/>
      <c r="NW676" s="16"/>
      <c r="NX676" s="16"/>
      <c r="NY676" s="16"/>
      <c r="NZ676" s="16"/>
      <c r="OA676" s="16"/>
      <c r="OB676" s="16"/>
      <c r="OC676" s="16"/>
      <c r="OD676" s="16"/>
      <c r="OE676" s="16"/>
      <c r="OF676" s="16"/>
      <c r="OG676" s="16"/>
      <c r="OH676" s="16"/>
      <c r="OI676" s="16"/>
      <c r="OJ676" s="16"/>
      <c r="OK676" s="16"/>
      <c r="OL676" s="16"/>
      <c r="OM676" s="16"/>
      <c r="ON676" s="16"/>
      <c r="OO676" s="16"/>
      <c r="OP676" s="16"/>
      <c r="OQ676" s="16"/>
      <c r="OR676" s="16"/>
      <c r="OS676" s="16"/>
      <c r="OT676" s="16"/>
      <c r="OU676" s="16"/>
      <c r="OV676" s="16"/>
      <c r="OW676" s="16"/>
      <c r="OX676" s="16"/>
      <c r="OY676" s="16"/>
      <c r="OZ676" s="16"/>
      <c r="PA676" s="16"/>
      <c r="PB676" s="16"/>
      <c r="PC676" s="16"/>
      <c r="PD676" s="16"/>
      <c r="PE676" s="16"/>
      <c r="PF676" s="16"/>
      <c r="PG676" s="16"/>
      <c r="PH676" s="16"/>
      <c r="PI676" s="16"/>
      <c r="PJ676" s="16"/>
      <c r="PK676" s="16"/>
      <c r="PL676" s="16"/>
      <c r="PM676" s="16"/>
      <c r="PN676" s="16"/>
      <c r="PO676" s="16"/>
      <c r="PP676" s="16"/>
      <c r="PQ676" s="16"/>
      <c r="PR676" s="16"/>
      <c r="PS676" s="16"/>
      <c r="PT676" s="16"/>
      <c r="PU676" s="16"/>
      <c r="PV676" s="16"/>
      <c r="PW676" s="16"/>
      <c r="PX676" s="16"/>
      <c r="PY676" s="16"/>
      <c r="PZ676" s="16"/>
      <c r="QA676" s="16"/>
      <c r="QB676" s="16"/>
      <c r="QC676" s="16"/>
      <c r="QD676" s="16"/>
      <c r="QE676" s="16"/>
      <c r="QF676" s="16"/>
      <c r="QG676" s="16"/>
      <c r="QH676" s="16"/>
      <c r="QI676" s="16"/>
      <c r="QJ676" s="16"/>
      <c r="QK676" s="16"/>
      <c r="QL676" s="16"/>
      <c r="QM676" s="16"/>
      <c r="QN676" s="16"/>
      <c r="QO676" s="16"/>
      <c r="QP676" s="16"/>
      <c r="QQ676" s="16"/>
      <c r="QR676" s="16"/>
      <c r="QS676" s="16"/>
      <c r="QT676" s="16"/>
      <c r="QU676" s="16"/>
      <c r="QV676" s="16"/>
      <c r="QW676" s="16"/>
      <c r="QX676" s="16"/>
      <c r="QY676" s="16"/>
      <c r="QZ676" s="16"/>
      <c r="RA676" s="16"/>
      <c r="RB676" s="16"/>
      <c r="RC676" s="16"/>
      <c r="RD676" s="16"/>
      <c r="RE676" s="16"/>
      <c r="RF676" s="16"/>
      <c r="RG676" s="16"/>
      <c r="RH676" s="16"/>
      <c r="RI676" s="16"/>
      <c r="RJ676" s="16"/>
      <c r="RK676" s="16"/>
      <c r="RL676" s="16"/>
      <c r="RM676" s="16"/>
      <c r="RN676" s="16"/>
      <c r="RO676" s="16"/>
      <c r="RP676" s="16"/>
      <c r="RQ676" s="16"/>
      <c r="RR676" s="16"/>
      <c r="RS676" s="16"/>
      <c r="RT676" s="16"/>
      <c r="RU676" s="16"/>
      <c r="RV676" s="16"/>
      <c r="RW676" s="16"/>
      <c r="RX676" s="16"/>
      <c r="RY676" s="16"/>
      <c r="RZ676" s="16"/>
      <c r="SA676" s="16"/>
      <c r="SB676" s="16"/>
      <c r="SC676" s="16"/>
      <c r="SD676" s="16"/>
      <c r="SE676" s="16"/>
      <c r="SF676" s="16"/>
      <c r="SG676" s="16"/>
      <c r="SH676" s="16"/>
      <c r="SI676" s="16"/>
      <c r="SJ676" s="16"/>
      <c r="SK676" s="16"/>
      <c r="SL676" s="16"/>
      <c r="SM676" s="16"/>
      <c r="SN676" s="16"/>
      <c r="SO676" s="16"/>
      <c r="SP676" s="16"/>
      <c r="SQ676" s="16"/>
      <c r="SR676" s="16"/>
      <c r="SS676" s="16"/>
      <c r="ST676" s="16"/>
      <c r="SU676" s="16"/>
      <c r="SV676" s="16"/>
      <c r="SW676" s="16"/>
      <c r="SX676" s="16"/>
      <c r="SY676" s="16"/>
      <c r="SZ676" s="16"/>
      <c r="TA676" s="16"/>
      <c r="TB676" s="16"/>
      <c r="TC676" s="16"/>
      <c r="TD676" s="16"/>
      <c r="TE676" s="16"/>
      <c r="TF676" s="16"/>
      <c r="TG676" s="16"/>
      <c r="TH676" s="16"/>
      <c r="TI676" s="16"/>
      <c r="TJ676" s="16"/>
      <c r="TK676" s="16"/>
      <c r="TL676" s="16"/>
      <c r="TM676" s="16"/>
      <c r="TN676" s="16"/>
      <c r="TO676" s="16"/>
      <c r="TP676" s="16"/>
      <c r="TQ676" s="16"/>
      <c r="TR676" s="16"/>
      <c r="TS676" s="16"/>
      <c r="TT676" s="16"/>
      <c r="TU676" s="16"/>
      <c r="TV676" s="16"/>
      <c r="TW676" s="16"/>
      <c r="TX676" s="16"/>
      <c r="TY676" s="16"/>
      <c r="TZ676" s="16"/>
      <c r="UA676" s="16"/>
      <c r="UB676" s="16"/>
      <c r="UC676" s="16"/>
      <c r="UD676" s="16"/>
      <c r="UE676" s="16"/>
      <c r="UF676" s="16"/>
      <c r="UG676" s="16"/>
      <c r="UH676" s="16"/>
      <c r="UI676" s="16"/>
      <c r="UJ676" s="16"/>
      <c r="UK676" s="16"/>
      <c r="UL676" s="16"/>
      <c r="UM676" s="16"/>
      <c r="UN676" s="16"/>
      <c r="UO676" s="16"/>
      <c r="UP676" s="16"/>
      <c r="UQ676" s="16"/>
      <c r="UR676" s="16"/>
      <c r="US676" s="16"/>
      <c r="UT676" s="16"/>
      <c r="UU676" s="16"/>
      <c r="UV676" s="16"/>
      <c r="UW676" s="16"/>
      <c r="UX676" s="16"/>
      <c r="UY676" s="16"/>
      <c r="UZ676" s="16"/>
      <c r="VA676" s="16"/>
      <c r="VB676" s="16"/>
      <c r="VC676" s="16"/>
      <c r="VD676" s="16"/>
      <c r="VE676" s="16"/>
      <c r="VF676" s="16"/>
      <c r="VG676" s="16"/>
      <c r="VH676" s="16"/>
      <c r="VI676" s="16"/>
      <c r="VJ676" s="16"/>
      <c r="VK676" s="16"/>
      <c r="VL676" s="16"/>
      <c r="VM676" s="16"/>
      <c r="VN676" s="16"/>
      <c r="VO676" s="16"/>
      <c r="VP676" s="16"/>
      <c r="VQ676" s="16"/>
      <c r="VR676" s="16"/>
      <c r="VS676" s="16"/>
      <c r="VT676" s="16"/>
      <c r="VU676" s="16"/>
      <c r="VV676" s="16"/>
      <c r="VW676" s="16"/>
      <c r="VX676" s="16"/>
      <c r="VY676" s="16"/>
      <c r="VZ676" s="16"/>
      <c r="WA676" s="16"/>
      <c r="WB676" s="16"/>
      <c r="WC676" s="16"/>
      <c r="WD676" s="16"/>
      <c r="WE676" s="16"/>
      <c r="WF676" s="16"/>
      <c r="WG676" s="16"/>
      <c r="WH676" s="16"/>
      <c r="WI676" s="16"/>
      <c r="WJ676" s="16"/>
      <c r="WK676" s="16"/>
      <c r="WL676" s="16"/>
      <c r="WM676" s="16"/>
      <c r="WN676" s="16"/>
      <c r="WO676" s="16"/>
      <c r="WP676" s="16"/>
      <c r="WQ676" s="16"/>
      <c r="WR676" s="16"/>
      <c r="WS676" s="16"/>
      <c r="WT676" s="16"/>
      <c r="WU676" s="16"/>
      <c r="WV676" s="16"/>
      <c r="WW676" s="16"/>
      <c r="WX676" s="16"/>
      <c r="WY676" s="16"/>
      <c r="WZ676" s="16"/>
      <c r="XA676" s="16"/>
      <c r="XB676" s="16"/>
      <c r="XC676" s="16"/>
      <c r="XD676" s="16"/>
      <c r="XE676" s="16"/>
      <c r="XF676" s="16"/>
      <c r="XG676" s="16"/>
      <c r="XH676" s="16"/>
      <c r="XI676" s="16"/>
      <c r="XJ676" s="16"/>
      <c r="XK676" s="16"/>
      <c r="XL676" s="16"/>
      <c r="XM676" s="16"/>
      <c r="XN676" s="16"/>
      <c r="XO676" s="16"/>
      <c r="XP676" s="16"/>
      <c r="XQ676" s="16"/>
      <c r="XR676" s="16"/>
      <c r="XS676" s="16"/>
      <c r="XT676" s="16"/>
      <c r="XU676" s="16"/>
      <c r="XV676" s="16"/>
      <c r="XW676" s="16"/>
      <c r="XX676" s="16"/>
      <c r="XY676" s="16"/>
      <c r="XZ676" s="16"/>
      <c r="YA676" s="16"/>
      <c r="YB676" s="16"/>
      <c r="YC676" s="16"/>
      <c r="YD676" s="16"/>
      <c r="YE676" s="16"/>
      <c r="YF676" s="16"/>
      <c r="YG676" s="16"/>
      <c r="YH676" s="16"/>
      <c r="YI676" s="16"/>
      <c r="YJ676" s="16"/>
      <c r="YK676" s="16"/>
      <c r="YL676" s="16"/>
      <c r="YM676" s="16"/>
      <c r="YN676" s="16"/>
      <c r="YO676" s="16"/>
      <c r="YP676" s="16"/>
      <c r="YQ676" s="16"/>
      <c r="YR676" s="16"/>
      <c r="YS676" s="16"/>
      <c r="YT676" s="16"/>
      <c r="YU676" s="16"/>
      <c r="YV676" s="16"/>
      <c r="YW676" s="16"/>
      <c r="YX676" s="16"/>
      <c r="YY676" s="16"/>
      <c r="YZ676" s="16"/>
      <c r="ZA676" s="16"/>
      <c r="ZB676" s="16"/>
      <c r="ZC676" s="16"/>
      <c r="ZD676" s="16"/>
      <c r="ZE676" s="16"/>
      <c r="ZF676" s="16"/>
      <c r="ZG676" s="16"/>
      <c r="ZH676" s="16"/>
      <c r="ZI676" s="16"/>
      <c r="ZJ676" s="16"/>
      <c r="ZK676" s="16"/>
      <c r="ZL676" s="16"/>
      <c r="ZM676" s="16"/>
      <c r="ZN676" s="16"/>
      <c r="ZO676" s="16"/>
      <c r="ZP676" s="16"/>
      <c r="ZQ676" s="16"/>
      <c r="ZR676" s="16"/>
      <c r="ZS676" s="16"/>
      <c r="ZT676" s="16"/>
      <c r="ZU676" s="16"/>
      <c r="ZV676" s="16"/>
      <c r="ZW676" s="16"/>
      <c r="ZX676" s="16"/>
      <c r="ZY676" s="16"/>
      <c r="ZZ676" s="16"/>
      <c r="AAA676" s="16"/>
      <c r="AAB676" s="16"/>
      <c r="AAC676" s="16"/>
      <c r="AAD676" s="16"/>
      <c r="AAE676" s="16"/>
      <c r="AAF676" s="16"/>
      <c r="AAG676" s="16"/>
      <c r="AAH676" s="16"/>
      <c r="AAI676" s="16"/>
      <c r="AAJ676" s="16"/>
      <c r="AAK676" s="16"/>
      <c r="AAL676" s="16"/>
      <c r="AAM676" s="16"/>
      <c r="AAN676" s="16"/>
      <c r="AAO676" s="16"/>
      <c r="AAP676" s="16"/>
      <c r="AAQ676" s="16"/>
      <c r="AAR676" s="16"/>
      <c r="AAS676" s="16"/>
      <c r="AAT676" s="16"/>
      <c r="AAU676" s="16"/>
      <c r="AAV676" s="16"/>
      <c r="AAW676" s="16"/>
      <c r="AAX676" s="16"/>
      <c r="AAY676" s="16"/>
      <c r="AAZ676" s="16"/>
      <c r="ABA676" s="16"/>
      <c r="ABB676" s="16"/>
      <c r="ABC676" s="16"/>
      <c r="ABD676" s="16"/>
      <c r="ABE676" s="16"/>
      <c r="ABF676" s="16"/>
      <c r="ABG676" s="16"/>
      <c r="ABH676" s="16"/>
      <c r="ABI676" s="16"/>
      <c r="ABJ676" s="16"/>
      <c r="ABK676" s="16"/>
      <c r="ABL676" s="16"/>
      <c r="ABM676" s="16"/>
      <c r="ABN676" s="16"/>
      <c r="ABO676" s="16"/>
      <c r="ABP676" s="16"/>
      <c r="ABQ676" s="16"/>
      <c r="ABR676" s="16"/>
      <c r="ABS676" s="16"/>
      <c r="ABT676" s="16"/>
      <c r="ABU676" s="16"/>
      <c r="ABV676" s="16"/>
      <c r="ABW676" s="16"/>
      <c r="ABX676" s="16"/>
      <c r="ABY676" s="16"/>
      <c r="ABZ676" s="16"/>
      <c r="ACA676" s="16"/>
      <c r="ACB676" s="16"/>
      <c r="ACC676" s="16"/>
      <c r="ACD676" s="16"/>
      <c r="ACE676" s="16"/>
      <c r="ACF676" s="16"/>
      <c r="ACG676" s="16"/>
      <c r="ACH676" s="16"/>
      <c r="ACI676" s="16"/>
      <c r="ACJ676" s="16"/>
      <c r="ACK676" s="16"/>
      <c r="ACL676" s="16"/>
      <c r="ACM676" s="16"/>
      <c r="ACN676" s="16"/>
      <c r="ACO676" s="16"/>
      <c r="ACP676" s="16"/>
      <c r="ACQ676" s="16"/>
      <c r="ACR676" s="16"/>
      <c r="ACS676" s="16"/>
      <c r="ACT676" s="16"/>
      <c r="ACU676" s="16"/>
      <c r="ACV676" s="16"/>
      <c r="ACW676" s="16"/>
      <c r="ACX676" s="16"/>
      <c r="ACY676" s="16"/>
      <c r="ACZ676" s="16"/>
      <c r="ADA676" s="16"/>
      <c r="ADB676" s="16"/>
      <c r="ADC676" s="16"/>
      <c r="ADD676" s="16"/>
      <c r="ADE676" s="16"/>
      <c r="ADF676" s="16"/>
      <c r="ADG676" s="16"/>
      <c r="ADH676" s="16"/>
      <c r="ADI676" s="16"/>
      <c r="ADJ676" s="16"/>
      <c r="ADK676" s="16"/>
      <c r="ADL676" s="16"/>
      <c r="ADM676" s="16"/>
      <c r="ADN676" s="16"/>
      <c r="ADO676" s="16"/>
      <c r="ADP676" s="16"/>
      <c r="ADQ676" s="16"/>
      <c r="ADR676" s="16"/>
      <c r="ADS676" s="16"/>
      <c r="ADT676" s="16"/>
      <c r="ADU676" s="16"/>
      <c r="ADV676" s="16"/>
      <c r="ADW676" s="16"/>
      <c r="ADX676" s="16"/>
      <c r="ADY676" s="16"/>
      <c r="ADZ676" s="16"/>
      <c r="AEA676" s="16"/>
      <c r="AEB676" s="16"/>
      <c r="AEC676" s="16"/>
      <c r="AED676" s="16"/>
      <c r="AEE676" s="16"/>
      <c r="AEF676" s="16"/>
      <c r="AEG676" s="16"/>
      <c r="AEH676" s="16"/>
      <c r="AEI676" s="16"/>
      <c r="AEJ676" s="16"/>
      <c r="AEK676" s="16"/>
      <c r="AEL676" s="16"/>
      <c r="AEM676" s="16"/>
      <c r="AEN676" s="16"/>
      <c r="AEO676" s="16"/>
      <c r="AEP676" s="16"/>
      <c r="AEQ676" s="16"/>
      <c r="AER676" s="16"/>
      <c r="AES676" s="16"/>
      <c r="AET676" s="16"/>
      <c r="AEU676" s="16"/>
      <c r="AEV676" s="16"/>
      <c r="AEW676" s="16"/>
      <c r="AEX676" s="16"/>
      <c r="AEY676" s="16"/>
      <c r="AEZ676" s="16"/>
      <c r="AFA676" s="16"/>
      <c r="AFB676" s="16"/>
      <c r="AFC676" s="16"/>
      <c r="AFD676" s="16"/>
      <c r="AFE676" s="16"/>
      <c r="AFF676" s="16"/>
      <c r="AFG676" s="16"/>
      <c r="AFH676" s="16"/>
      <c r="AFI676" s="16"/>
      <c r="AFJ676" s="16"/>
      <c r="AFK676" s="16"/>
      <c r="AFL676" s="16"/>
      <c r="AFM676" s="16"/>
      <c r="AFN676" s="16"/>
      <c r="AFO676" s="16"/>
      <c r="AFP676" s="16"/>
      <c r="AFQ676" s="16"/>
      <c r="AFR676" s="16"/>
      <c r="AFS676" s="16"/>
      <c r="AFT676" s="16"/>
      <c r="AFU676" s="16"/>
      <c r="AFV676" s="16"/>
      <c r="AFW676" s="16"/>
      <c r="AFX676" s="16"/>
      <c r="AFY676" s="16"/>
      <c r="AFZ676" s="16"/>
      <c r="AGA676" s="16"/>
      <c r="AGB676" s="16"/>
      <c r="AGC676" s="16"/>
      <c r="AGD676" s="16"/>
      <c r="AGE676" s="16"/>
      <c r="AGF676" s="16"/>
      <c r="AGG676" s="16"/>
      <c r="AGH676" s="16"/>
      <c r="AGI676" s="16"/>
      <c r="AGJ676" s="16"/>
      <c r="AGK676" s="16"/>
      <c r="AGL676" s="16"/>
      <c r="AGM676" s="16"/>
      <c r="AGN676" s="16"/>
      <c r="AGO676" s="16"/>
      <c r="AGP676" s="16"/>
      <c r="AGQ676" s="16"/>
      <c r="AGR676" s="16"/>
      <c r="AGS676" s="16"/>
      <c r="AGT676" s="16"/>
      <c r="AGU676" s="16"/>
      <c r="AGV676" s="16"/>
      <c r="AGW676" s="16"/>
      <c r="AGX676" s="16"/>
      <c r="AGY676" s="16"/>
      <c r="AGZ676" s="16"/>
      <c r="AHA676" s="16"/>
      <c r="AHB676" s="16"/>
      <c r="AHC676" s="16"/>
      <c r="AHD676" s="16"/>
      <c r="AHE676" s="16"/>
      <c r="AHF676" s="16"/>
      <c r="AHG676" s="16"/>
      <c r="AHH676" s="16"/>
      <c r="AHI676" s="16"/>
      <c r="AHJ676" s="16"/>
      <c r="AHK676" s="16"/>
      <c r="AHL676" s="16"/>
      <c r="AHM676" s="16"/>
      <c r="AHN676" s="16"/>
      <c r="AHO676" s="16"/>
      <c r="AHP676" s="16"/>
      <c r="AHQ676" s="16"/>
      <c r="AHR676" s="16"/>
      <c r="AHS676" s="16"/>
      <c r="AHT676" s="16"/>
      <c r="AHU676" s="16"/>
      <c r="AHV676" s="16"/>
      <c r="AHW676" s="16"/>
      <c r="AHX676" s="16"/>
      <c r="AHY676" s="16"/>
      <c r="AHZ676" s="16"/>
      <c r="AIA676" s="16"/>
      <c r="AIB676" s="16"/>
      <c r="AIC676" s="16"/>
      <c r="AID676" s="16"/>
      <c r="AIE676" s="16"/>
      <c r="AIF676" s="16"/>
      <c r="AIG676" s="16"/>
      <c r="AIH676" s="16"/>
      <c r="AII676" s="16"/>
      <c r="AIJ676" s="16"/>
      <c r="AIK676" s="16"/>
      <c r="AIL676" s="16"/>
      <c r="AIM676" s="16"/>
      <c r="AIN676" s="16"/>
      <c r="AIO676" s="16"/>
      <c r="AIP676" s="16"/>
      <c r="AIQ676" s="16"/>
      <c r="AIR676" s="16"/>
      <c r="AIS676" s="16"/>
      <c r="AIT676" s="16"/>
      <c r="AIU676" s="16"/>
      <c r="AIV676" s="16"/>
      <c r="AIW676" s="16"/>
      <c r="AIX676" s="16"/>
      <c r="AIY676" s="16"/>
      <c r="AIZ676" s="16"/>
      <c r="AJA676" s="16"/>
      <c r="AJB676" s="16"/>
      <c r="AJC676" s="16"/>
      <c r="AJD676" s="16"/>
      <c r="AJE676" s="16"/>
      <c r="AJF676" s="16"/>
      <c r="AJG676" s="16"/>
      <c r="AJH676" s="16"/>
      <c r="AJI676" s="16"/>
      <c r="AJJ676" s="16"/>
      <c r="AJK676" s="16"/>
      <c r="AJL676" s="16"/>
      <c r="AJM676" s="16"/>
      <c r="AJN676" s="16"/>
      <c r="AJO676" s="16"/>
      <c r="AJP676" s="16"/>
      <c r="AJQ676" s="16"/>
      <c r="AJR676" s="16"/>
      <c r="AJS676" s="16"/>
      <c r="AJT676" s="16"/>
      <c r="AJU676" s="16"/>
      <c r="AJV676" s="16"/>
      <c r="AJW676" s="16"/>
      <c r="AJX676" s="16"/>
      <c r="AJY676" s="16"/>
      <c r="AJZ676" s="16"/>
      <c r="AKA676" s="16"/>
      <c r="AKB676" s="16"/>
      <c r="AKC676" s="16"/>
      <c r="AKD676" s="16"/>
      <c r="AKE676" s="16"/>
      <c r="AKF676" s="16"/>
      <c r="AKG676" s="16"/>
      <c r="AKH676" s="16"/>
      <c r="AKI676" s="16"/>
      <c r="AKJ676" s="16"/>
      <c r="AKK676" s="16"/>
      <c r="AKL676" s="16"/>
      <c r="AKM676" s="16"/>
      <c r="AKN676" s="16"/>
      <c r="AKO676" s="16"/>
      <c r="AKP676" s="16"/>
      <c r="AKQ676" s="16"/>
      <c r="AKR676" s="16"/>
      <c r="AKS676" s="16"/>
      <c r="AKT676" s="16"/>
      <c r="AKU676" s="16"/>
      <c r="AKV676" s="16"/>
      <c r="AKW676" s="16"/>
      <c r="AKX676" s="16"/>
      <c r="AKY676" s="16"/>
      <c r="AKZ676" s="16"/>
      <c r="ALA676" s="16"/>
      <c r="ALB676" s="16"/>
      <c r="ALC676" s="16"/>
      <c r="ALD676" s="16"/>
      <c r="ALE676" s="16"/>
      <c r="ALF676" s="16"/>
      <c r="ALG676" s="16"/>
      <c r="ALH676" s="16"/>
      <c r="ALI676" s="16"/>
      <c r="ALJ676" s="16"/>
      <c r="ALK676" s="16"/>
      <c r="ALL676" s="16"/>
      <c r="ALM676" s="16"/>
      <c r="ALN676" s="16"/>
      <c r="ALO676" s="16"/>
      <c r="ALP676" s="16"/>
      <c r="ALQ676" s="16"/>
      <c r="ALR676" s="16"/>
      <c r="ALS676" s="16"/>
      <c r="ALT676" s="16"/>
      <c r="ALU676" s="16"/>
      <c r="ALV676" s="16"/>
      <c r="ALW676" s="16"/>
    </row>
    <row r="677" spans="1:1011" x14ac:dyDescent="0.35">
      <c r="A677" s="2">
        <v>44178</v>
      </c>
      <c r="B677" s="1">
        <v>-5.0428015564202289E-3</v>
      </c>
      <c r="C677" s="1">
        <v>1.066711243997265E-3</v>
      </c>
      <c r="D677" s="1">
        <v>1.2910181583671849E-3</v>
      </c>
      <c r="E677" s="1">
        <v>1.244874884363645E-3</v>
      </c>
      <c r="F677" s="1">
        <v>5.5143038119770064E-3</v>
      </c>
      <c r="G677" s="1">
        <v>-3.0046218153212401E-4</v>
      </c>
      <c r="H677" s="1">
        <v>9.8280725062016572E-4</v>
      </c>
      <c r="I677" s="1">
        <v>2.0838517111971822E-3</v>
      </c>
      <c r="J677" s="16">
        <f>HLOOKUP($J$2,'Weekly Returns (strats)'!$D$1:$F$751,'Weekly Returns (strats)'!$A676,FALSE)</f>
        <v>3.8144387352934128E-3</v>
      </c>
      <c r="K677" s="16">
        <f>SUMPRODUCT(B677:J677,'Weekly Analysis'!$C$47:$K$47)</f>
        <v>-4.0138805296307135E-3</v>
      </c>
      <c r="L677" s="16">
        <f t="array" ref="L677">SUMPRODUCT(C677:J677,'Weekly Analysis'!$D$48:$K$48)</f>
        <v>1.9108533354662432E-3</v>
      </c>
      <c r="N677" s="16">
        <f t="shared" si="138"/>
        <v>2.7439319476589588</v>
      </c>
      <c r="O677" s="11">
        <f>(N676-MAX(N$3:$N676))/MAX(N$3:$N676)</f>
        <v>0</v>
      </c>
      <c r="P677" s="11">
        <f t="shared" si="140"/>
        <v>4.1455532254056182E-2</v>
      </c>
      <c r="Q677" s="11">
        <f t="shared" si="142"/>
        <v>0.11089364526357404</v>
      </c>
      <c r="S677" s="16">
        <f t="shared" si="139"/>
        <v>1.5385862182909198</v>
      </c>
      <c r="T677" s="11">
        <f>(S676-MAX($S$3:$S676))/MAX(S$3:$S676)</f>
        <v>-2.4716890287908556E-2</v>
      </c>
      <c r="U677" s="38">
        <f t="shared" si="141"/>
        <v>1.9544386296665994E-3</v>
      </c>
      <c r="V677" s="11">
        <f t="shared" si="144"/>
        <v>0.22568235901905997</v>
      </c>
      <c r="X677" s="16"/>
      <c r="AJ677" s="28"/>
      <c r="AL677" s="28"/>
    </row>
    <row r="678" spans="1:1011" x14ac:dyDescent="0.35">
      <c r="A678" s="2">
        <v>44185</v>
      </c>
      <c r="B678" s="1">
        <v>1.6081093764665381E-2</v>
      </c>
      <c r="C678" s="1">
        <v>1.5409084746658139E-3</v>
      </c>
      <c r="D678" s="1">
        <v>-2.565802616972479E-3</v>
      </c>
      <c r="E678" s="1">
        <v>-1.517087192590139E-3</v>
      </c>
      <c r="F678" s="1">
        <v>6.2933406434518514E-3</v>
      </c>
      <c r="G678" s="1">
        <v>-2.033149171271065E-4</v>
      </c>
      <c r="H678" s="1">
        <v>-2.9505567964579482E-3</v>
      </c>
      <c r="I678" s="1">
        <v>7.2735031081754284E-3</v>
      </c>
      <c r="J678" s="16">
        <f>HLOOKUP($J$2,'Weekly Returns (strats)'!$D$1:$F$751,'Weekly Returns (strats)'!$A677,FALSE)</f>
        <v>1.657022227421479E-3</v>
      </c>
      <c r="K678" s="16">
        <f>SUMPRODUCT(B678:J678,'Weekly Analysis'!$C$47:$K$47)</f>
        <v>1.6871168284662036E-2</v>
      </c>
      <c r="L678" s="16">
        <f t="array" ref="L678">SUMPRODUCT(C678:J678,'Weekly Analysis'!$D$48:$K$48)</f>
        <v>1.4672812514223573E-3</v>
      </c>
      <c r="N678" s="16">
        <f t="shared" si="138"/>
        <v>2.7902252853095737</v>
      </c>
      <c r="O678" s="11">
        <f>(N677-MAX(N$3:$N677))/MAX(N$3:$N677)</f>
        <v>-4.0138805296306354E-3</v>
      </c>
      <c r="P678" s="11">
        <f t="shared" si="140"/>
        <v>5.3064075102865926E-2</v>
      </c>
      <c r="Q678" s="11">
        <f t="shared" si="142"/>
        <v>0.12793651685048912</v>
      </c>
      <c r="S678" s="16">
        <f t="shared" si="139"/>
        <v>1.5408437570027147</v>
      </c>
      <c r="T678" s="11">
        <f>(S677-MAX($S$3:$S677))/MAX(S$3:$S677)</f>
        <v>-2.2853267304691356E-2</v>
      </c>
      <c r="U678" s="38">
        <f t="shared" si="141"/>
        <v>4.3388006128990408E-3</v>
      </c>
      <c r="V678" s="11">
        <f t="shared" si="144"/>
        <v>0.22789489286377762</v>
      </c>
      <c r="AJ678" s="28"/>
      <c r="AL678" s="28"/>
    </row>
    <row r="679" spans="1:1011" x14ac:dyDescent="0.35">
      <c r="A679" s="2">
        <v>44192</v>
      </c>
      <c r="B679" s="1">
        <v>-3.5409674538904312E-3</v>
      </c>
      <c r="C679" s="1">
        <v>-2.3556795483433701E-3</v>
      </c>
      <c r="D679" s="1">
        <v>-3.9278658907964106E-3</v>
      </c>
      <c r="E679" s="1">
        <v>1.188096190095411E-3</v>
      </c>
      <c r="F679" s="1">
        <v>-2.7926064974449819E-3</v>
      </c>
      <c r="G679" s="1">
        <v>-4.0406005198846406E-3</v>
      </c>
      <c r="H679" s="1">
        <v>-8.0313451157776328E-4</v>
      </c>
      <c r="I679" s="1">
        <v>-2.3267200451970731E-3</v>
      </c>
      <c r="J679" s="16">
        <f>HLOOKUP($J$2,'Weekly Returns (strats)'!$D$1:$F$751,'Weekly Returns (strats)'!$A678,FALSE)</f>
        <v>-1.116700199525589E-3</v>
      </c>
      <c r="K679" s="16">
        <f>SUMPRODUCT(B679:J679,'Weekly Analysis'!$C$47:$K$47)</f>
        <v>-4.7714656471156162E-3</v>
      </c>
      <c r="L679" s="16">
        <f t="array" ref="L679">SUMPRODUCT(C679:J679,'Weekly Analysis'!$D$48:$K$48)</f>
        <v>-2.2852109302753435E-3</v>
      </c>
      <c r="N679" s="16">
        <f t="shared" si="138"/>
        <v>2.7769118212130057</v>
      </c>
      <c r="O679" s="11">
        <f>(N678-MAX(N$3:$N678))/MAX(N$3:$N678)</f>
        <v>0</v>
      </c>
      <c r="P679" s="11">
        <f t="shared" si="140"/>
        <v>2.3816394069945401E-2</v>
      </c>
      <c r="Q679" s="11">
        <f t="shared" si="142"/>
        <v>0.14689969725569263</v>
      </c>
      <c r="S679" s="16">
        <f t="shared" si="139"/>
        <v>1.5373226040073655</v>
      </c>
      <c r="T679" s="11">
        <f>(S678-MAX($S$3:$S678))/MAX(S$3:$S678)</f>
        <v>-2.1419518223919035E-2</v>
      </c>
      <c r="U679" s="38">
        <f t="shared" si="141"/>
        <v>1.9014026694954556E-3</v>
      </c>
      <c r="V679" s="11">
        <f t="shared" si="144"/>
        <v>0.22171030426534655</v>
      </c>
      <c r="AJ679" s="28"/>
      <c r="AL679" s="28"/>
    </row>
    <row r="680" spans="1:1011" x14ac:dyDescent="0.35">
      <c r="A680" s="2">
        <v>44199</v>
      </c>
      <c r="B680" s="1">
        <v>1.421420184166622E-2</v>
      </c>
      <c r="C680" s="1">
        <v>2.2917449196897528E-3</v>
      </c>
      <c r="D680" s="1">
        <v>-1.414813199502263E-3</v>
      </c>
      <c r="E680" s="1">
        <v>-2.2364472438070049E-3</v>
      </c>
      <c r="F680" s="1">
        <v>2.2028276851368011E-4</v>
      </c>
      <c r="G680" s="1">
        <v>-4.6606595943007312E-3</v>
      </c>
      <c r="H680" s="1">
        <v>-2.3601782856866871E-3</v>
      </c>
      <c r="I680" s="1">
        <v>3.0155854253479659E-3</v>
      </c>
      <c r="J680" s="16">
        <f>HLOOKUP($J$2,'Weekly Returns (strats)'!$D$1:$F$751,'Weekly Returns (strats)'!$A679,FALSE)</f>
        <v>2.4504886430820601E-3</v>
      </c>
      <c r="K680" s="16">
        <f>SUMPRODUCT(B680:J680,'Weekly Analysis'!$C$47:$K$47)</f>
        <v>1.4021677959065082E-2</v>
      </c>
      <c r="L680" s="16">
        <f t="array" ref="L680">SUMPRODUCT(C680:J680,'Weekly Analysis'!$D$48:$K$48)</f>
        <v>-3.5754435340211546E-4</v>
      </c>
      <c r="N680" s="16">
        <f t="shared" si="138"/>
        <v>2.8158487844907758</v>
      </c>
      <c r="O680" s="11">
        <f>(N679-MAX(N$3:$N679))/MAX(N$3:$N679)</f>
        <v>-4.7714656471156067E-3</v>
      </c>
      <c r="P680" s="11">
        <f t="shared" si="140"/>
        <v>2.209032781337017E-2</v>
      </c>
      <c r="Q680" s="11">
        <f t="shared" si="142"/>
        <v>0.14481666188475417</v>
      </c>
      <c r="S680" s="16">
        <f t="shared" si="139"/>
        <v>1.5367729429909454</v>
      </c>
      <c r="T680" s="11">
        <f>(S679-MAX($S$3:$S679))/MAX(S$3:$S679)</f>
        <v>-2.3655781037027868E-2</v>
      </c>
      <c r="U680" s="38">
        <f t="shared" si="141"/>
        <v>7.3006789651453019E-4</v>
      </c>
      <c r="V680" s="11">
        <f t="shared" si="144"/>
        <v>0.22244360469422575</v>
      </c>
      <c r="AJ680" s="28"/>
      <c r="AL680" s="28"/>
    </row>
    <row r="681" spans="1:1011" x14ac:dyDescent="0.35">
      <c r="A681" s="2">
        <v>44206</v>
      </c>
      <c r="B681" s="1">
        <v>2.7024556699774441E-2</v>
      </c>
      <c r="C681" s="1">
        <v>3.6691386232765581E-3</v>
      </c>
      <c r="D681" s="1">
        <v>-5.0604390585360934E-3</v>
      </c>
      <c r="E681" s="1">
        <v>-2.859005294877814E-3</v>
      </c>
      <c r="F681" s="1">
        <v>1.2496772406295511E-2</v>
      </c>
      <c r="G681" s="1">
        <v>4.2008562254727266E-3</v>
      </c>
      <c r="H681" s="1">
        <v>2.2375546146191638E-3</v>
      </c>
      <c r="I681" s="1">
        <v>-3.1118698306110688E-3</v>
      </c>
      <c r="J681" s="16">
        <f>HLOOKUP($J$2,'Weekly Returns (strats)'!$D$1:$F$751,'Weekly Returns (strats)'!$A680,FALSE)</f>
        <v>-1.3022331694537701E-3</v>
      </c>
      <c r="K681" s="16">
        <f>SUMPRODUCT(B681:J681,'Weekly Analysis'!$C$47:$K$47)</f>
        <v>2.7638296344029339E-2</v>
      </c>
      <c r="L681" s="16">
        <f t="array" ref="L681">SUMPRODUCT(C681:J681,'Weekly Analysis'!$D$48:$K$48)</f>
        <v>1.1398021964733858E-3</v>
      </c>
      <c r="N681" s="16">
        <f t="shared" si="138"/>
        <v>2.8936740476565066</v>
      </c>
      <c r="O681" s="11">
        <f>(N680-MAX(N$3:$N680))/MAX(N$3:$N680)</f>
        <v>0</v>
      </c>
      <c r="P681" s="11">
        <f t="shared" si="140"/>
        <v>5.4572089561223835E-2</v>
      </c>
      <c r="Q681" s="11">
        <f t="shared" si="142"/>
        <v>0.13701188142305099</v>
      </c>
      <c r="S681" s="16">
        <f t="shared" si="139"/>
        <v>1.5385245601668474</v>
      </c>
      <c r="T681" s="11">
        <f>(S680-MAX($S$3:$S680))/MAX(S$3:$S680)</f>
        <v>-2.4004867399494818E-2</v>
      </c>
      <c r="U681" s="38">
        <f t="shared" si="141"/>
        <v>-4.0074532931200224E-5</v>
      </c>
      <c r="V681" s="11">
        <f t="shared" si="144"/>
        <v>0.22830601997272204</v>
      </c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28"/>
      <c r="AL681" s="28"/>
    </row>
    <row r="682" spans="1:1011" x14ac:dyDescent="0.35">
      <c r="A682" s="2">
        <v>44213</v>
      </c>
      <c r="B682" s="16">
        <v>-1.156961048978011E-2</v>
      </c>
      <c r="C682" s="16">
        <v>1.606216295570118E-3</v>
      </c>
      <c r="D682" s="16">
        <v>1.3012086845709539E-4</v>
      </c>
      <c r="E682" s="16">
        <v>2.144667576525539E-3</v>
      </c>
      <c r="F682" s="16">
        <v>1.0164581884060889E-3</v>
      </c>
      <c r="G682" s="16">
        <v>-1.5454165963532109E-3</v>
      </c>
      <c r="H682" s="16">
        <v>1.6168548789428079E-3</v>
      </c>
      <c r="I682" s="16">
        <v>3.4438525651963041E-3</v>
      </c>
      <c r="J682" s="16">
        <f>HLOOKUP($J$2,'Weekly Returns (strats)'!$D$1:$F$751,'Weekly Returns (strats)'!$A681,FALSE)</f>
        <v>3.9126743047950274E-3</v>
      </c>
      <c r="K682" s="16">
        <f>SUMPRODUCT(B682:J682,'Weekly Analysis'!$C$47:$K$47)</f>
        <v>-1.0862765875391691E-2</v>
      </c>
      <c r="L682" s="16">
        <f t="array" ref="L682">SUMPRODUCT(C682:J682,'Weekly Analysis'!$D$48:$K$48)</f>
        <v>1.3127114267213462E-3</v>
      </c>
      <c r="M682" s="16"/>
      <c r="N682" s="16">
        <f t="shared" si="138"/>
        <v>2.8622407439571171</v>
      </c>
      <c r="O682" s="11">
        <f>(N681-MAX(N$3:$N681))/MAX(N$3:$N681)</f>
        <v>0</v>
      </c>
      <c r="P682" s="11">
        <f t="shared" si="140"/>
        <v>2.5809908263215053E-2</v>
      </c>
      <c r="Q682" s="11">
        <f t="shared" si="142"/>
        <v>0.12778214104982366</v>
      </c>
      <c r="R682" s="16"/>
      <c r="S682" s="16">
        <f t="shared" si="139"/>
        <v>1.5405441989372697</v>
      </c>
      <c r="T682" s="11">
        <f>(S681-MAX($S$3:$S681))/MAX(S$3:$S681)</f>
        <v>-2.2892426003609398E-2</v>
      </c>
      <c r="U682" s="38">
        <f t="shared" si="141"/>
        <v>-1.9441170727640955E-4</v>
      </c>
      <c r="V682" s="11">
        <f t="shared" si="144"/>
        <v>0.22847317673228629</v>
      </c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28"/>
      <c r="AK682" s="16"/>
      <c r="AL682" s="28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  <c r="HV682" s="16"/>
      <c r="HW682" s="16"/>
      <c r="HX682" s="16"/>
      <c r="HY682" s="16"/>
      <c r="HZ682" s="16"/>
      <c r="IA682" s="16"/>
      <c r="IB682" s="16"/>
      <c r="IC682" s="16"/>
      <c r="ID682" s="16"/>
      <c r="IE682" s="16"/>
      <c r="IF682" s="16"/>
      <c r="IG682" s="16"/>
      <c r="IH682" s="16"/>
      <c r="II682" s="16"/>
      <c r="IJ682" s="16"/>
      <c r="IK682" s="16"/>
      <c r="IL682" s="16"/>
      <c r="IM682" s="16"/>
      <c r="IN682" s="16"/>
      <c r="IO682" s="16"/>
      <c r="IP682" s="16"/>
      <c r="IQ682" s="16"/>
      <c r="IR682" s="16"/>
      <c r="IS682" s="16"/>
      <c r="IT682" s="16"/>
      <c r="IU682" s="16"/>
      <c r="IV682" s="16"/>
      <c r="IW682" s="16"/>
      <c r="IX682" s="16"/>
      <c r="IY682" s="16"/>
      <c r="IZ682" s="16"/>
      <c r="JA682" s="16"/>
      <c r="JB682" s="16"/>
      <c r="JC682" s="16"/>
      <c r="JD682" s="16"/>
      <c r="JE682" s="16"/>
      <c r="JF682" s="16"/>
      <c r="JG682" s="16"/>
      <c r="JH682" s="16"/>
      <c r="JI682" s="16"/>
      <c r="JJ682" s="16"/>
      <c r="JK682" s="16"/>
      <c r="JL682" s="16"/>
      <c r="JM682" s="16"/>
      <c r="JN682" s="16"/>
      <c r="JO682" s="16"/>
      <c r="JP682" s="16"/>
      <c r="JQ682" s="16"/>
      <c r="JR682" s="16"/>
      <c r="JS682" s="16"/>
      <c r="JT682" s="16"/>
      <c r="JU682" s="16"/>
      <c r="JV682" s="16"/>
      <c r="JW682" s="16"/>
      <c r="JX682" s="16"/>
      <c r="JY682" s="16"/>
      <c r="JZ682" s="16"/>
      <c r="KA682" s="16"/>
      <c r="KB682" s="16"/>
      <c r="KC682" s="16"/>
      <c r="KD682" s="16"/>
      <c r="KE682" s="16"/>
      <c r="KF682" s="16"/>
      <c r="KG682" s="16"/>
      <c r="KH682" s="16"/>
      <c r="KI682" s="16"/>
      <c r="KJ682" s="16"/>
      <c r="KK682" s="16"/>
      <c r="KL682" s="16"/>
      <c r="KM682" s="16"/>
      <c r="KN682" s="16"/>
      <c r="KO682" s="16"/>
      <c r="KP682" s="16"/>
      <c r="KQ682" s="16"/>
      <c r="KR682" s="16"/>
      <c r="KS682" s="16"/>
      <c r="KT682" s="16"/>
      <c r="KU682" s="16"/>
      <c r="KV682" s="16"/>
      <c r="KW682" s="16"/>
      <c r="KX682" s="16"/>
      <c r="KY682" s="16"/>
      <c r="KZ682" s="16"/>
      <c r="LA682" s="16"/>
      <c r="LB682" s="16"/>
      <c r="LC682" s="16"/>
      <c r="LD682" s="16"/>
      <c r="LE682" s="16"/>
      <c r="LF682" s="16"/>
      <c r="LG682" s="16"/>
      <c r="LH682" s="16"/>
      <c r="LI682" s="16"/>
      <c r="LJ682" s="16"/>
      <c r="LK682" s="16"/>
      <c r="LL682" s="16"/>
      <c r="LM682" s="16"/>
      <c r="LN682" s="16"/>
      <c r="LO682" s="16"/>
      <c r="LP682" s="16"/>
      <c r="LQ682" s="16"/>
      <c r="LR682" s="16"/>
      <c r="LS682" s="16"/>
      <c r="LT682" s="16"/>
      <c r="LU682" s="16"/>
      <c r="LV682" s="16"/>
      <c r="LW682" s="16"/>
      <c r="LX682" s="16"/>
      <c r="LY682" s="16"/>
      <c r="LZ682" s="16"/>
      <c r="MA682" s="16"/>
      <c r="MB682" s="16"/>
      <c r="MC682" s="16"/>
      <c r="MD682" s="16"/>
      <c r="ME682" s="16"/>
      <c r="MF682" s="16"/>
      <c r="MG682" s="16"/>
      <c r="MH682" s="16"/>
      <c r="MI682" s="16"/>
      <c r="MJ682" s="16"/>
      <c r="MK682" s="16"/>
      <c r="ML682" s="16"/>
      <c r="MM682" s="16"/>
      <c r="MN682" s="16"/>
      <c r="MO682" s="16"/>
      <c r="MP682" s="16"/>
      <c r="MQ682" s="16"/>
      <c r="MR682" s="16"/>
      <c r="MS682" s="16"/>
      <c r="MT682" s="16"/>
      <c r="MU682" s="16"/>
      <c r="MV682" s="16"/>
      <c r="MW682" s="16"/>
      <c r="MX682" s="16"/>
      <c r="MY682" s="16"/>
      <c r="MZ682" s="16"/>
      <c r="NA682" s="16"/>
      <c r="NB682" s="16"/>
      <c r="NC682" s="16"/>
      <c r="ND682" s="16"/>
      <c r="NE682" s="16"/>
      <c r="NF682" s="16"/>
      <c r="NG682" s="16"/>
      <c r="NH682" s="16"/>
      <c r="NI682" s="16"/>
      <c r="NJ682" s="16"/>
      <c r="NK682" s="16"/>
      <c r="NL682" s="16"/>
      <c r="NM682" s="16"/>
      <c r="NN682" s="16"/>
      <c r="NO682" s="16"/>
      <c r="NP682" s="16"/>
      <c r="NQ682" s="16"/>
      <c r="NR682" s="16"/>
      <c r="NS682" s="16"/>
      <c r="NT682" s="16"/>
      <c r="NU682" s="16"/>
      <c r="NV682" s="16"/>
      <c r="NW682" s="16"/>
      <c r="NX682" s="16"/>
      <c r="NY682" s="16"/>
      <c r="NZ682" s="16"/>
      <c r="OA682" s="16"/>
      <c r="OB682" s="16"/>
      <c r="OC682" s="16"/>
      <c r="OD682" s="16"/>
      <c r="OE682" s="16"/>
      <c r="OF682" s="16"/>
      <c r="OG682" s="16"/>
      <c r="OH682" s="16"/>
      <c r="OI682" s="16"/>
      <c r="OJ682" s="16"/>
      <c r="OK682" s="16"/>
      <c r="OL682" s="16"/>
      <c r="OM682" s="16"/>
      <c r="ON682" s="16"/>
      <c r="OO682" s="16"/>
      <c r="OP682" s="16"/>
      <c r="OQ682" s="16"/>
      <c r="OR682" s="16"/>
      <c r="OS682" s="16"/>
      <c r="OT682" s="16"/>
      <c r="OU682" s="16"/>
      <c r="OV682" s="16"/>
      <c r="OW682" s="16"/>
      <c r="OX682" s="16"/>
      <c r="OY682" s="16"/>
      <c r="OZ682" s="16"/>
      <c r="PA682" s="16"/>
      <c r="PB682" s="16"/>
      <c r="PC682" s="16"/>
      <c r="PD682" s="16"/>
      <c r="PE682" s="16"/>
      <c r="PF682" s="16"/>
      <c r="PG682" s="16"/>
      <c r="PH682" s="16"/>
      <c r="PI682" s="16"/>
      <c r="PJ682" s="16"/>
      <c r="PK682" s="16"/>
      <c r="PL682" s="16"/>
      <c r="PM682" s="16"/>
      <c r="PN682" s="16"/>
      <c r="PO682" s="16"/>
      <c r="PP682" s="16"/>
      <c r="PQ682" s="16"/>
      <c r="PR682" s="16"/>
      <c r="PS682" s="16"/>
      <c r="PT682" s="16"/>
      <c r="PU682" s="16"/>
      <c r="PV682" s="16"/>
      <c r="PW682" s="16"/>
      <c r="PX682" s="16"/>
      <c r="PY682" s="16"/>
      <c r="PZ682" s="16"/>
      <c r="QA682" s="16"/>
      <c r="QB682" s="16"/>
      <c r="QC682" s="16"/>
      <c r="QD682" s="16"/>
      <c r="QE682" s="16"/>
      <c r="QF682" s="16"/>
      <c r="QG682" s="16"/>
      <c r="QH682" s="16"/>
      <c r="QI682" s="16"/>
      <c r="QJ682" s="16"/>
      <c r="QK682" s="16"/>
      <c r="QL682" s="16"/>
      <c r="QM682" s="16"/>
      <c r="QN682" s="16"/>
      <c r="QO682" s="16"/>
      <c r="QP682" s="16"/>
      <c r="QQ682" s="16"/>
      <c r="QR682" s="16"/>
      <c r="QS682" s="16"/>
      <c r="QT682" s="16"/>
      <c r="QU682" s="16"/>
      <c r="QV682" s="16"/>
      <c r="QW682" s="16"/>
      <c r="QX682" s="16"/>
      <c r="QY682" s="16"/>
      <c r="QZ682" s="16"/>
      <c r="RA682" s="16"/>
      <c r="RB682" s="16"/>
      <c r="RC682" s="16"/>
      <c r="RD682" s="16"/>
      <c r="RE682" s="16"/>
      <c r="RF682" s="16"/>
      <c r="RG682" s="16"/>
      <c r="RH682" s="16"/>
      <c r="RI682" s="16"/>
      <c r="RJ682" s="16"/>
      <c r="RK682" s="16"/>
      <c r="RL682" s="16"/>
      <c r="RM682" s="16"/>
      <c r="RN682" s="16"/>
      <c r="RO682" s="16"/>
      <c r="RP682" s="16"/>
      <c r="RQ682" s="16"/>
      <c r="RR682" s="16"/>
      <c r="RS682" s="16"/>
      <c r="RT682" s="16"/>
      <c r="RU682" s="16"/>
      <c r="RV682" s="16"/>
      <c r="RW682" s="16"/>
      <c r="RX682" s="16"/>
      <c r="RY682" s="16"/>
      <c r="RZ682" s="16"/>
      <c r="SA682" s="16"/>
      <c r="SB682" s="16"/>
      <c r="SC682" s="16"/>
      <c r="SD682" s="16"/>
      <c r="SE682" s="16"/>
      <c r="SF682" s="16"/>
      <c r="SG682" s="16"/>
      <c r="SH682" s="16"/>
      <c r="SI682" s="16"/>
      <c r="SJ682" s="16"/>
      <c r="SK682" s="16"/>
      <c r="SL682" s="16"/>
      <c r="SM682" s="16"/>
      <c r="SN682" s="16"/>
      <c r="SO682" s="16"/>
      <c r="SP682" s="16"/>
      <c r="SQ682" s="16"/>
      <c r="SR682" s="16"/>
      <c r="SS682" s="16"/>
      <c r="ST682" s="16"/>
      <c r="SU682" s="16"/>
      <c r="SV682" s="16"/>
      <c r="SW682" s="16"/>
      <c r="SX682" s="16"/>
      <c r="SY682" s="16"/>
      <c r="SZ682" s="16"/>
      <c r="TA682" s="16"/>
      <c r="TB682" s="16"/>
      <c r="TC682" s="16"/>
      <c r="TD682" s="16"/>
      <c r="TE682" s="16"/>
      <c r="TF682" s="16"/>
      <c r="TG682" s="16"/>
      <c r="TH682" s="16"/>
      <c r="TI682" s="16"/>
      <c r="TJ682" s="16"/>
      <c r="TK682" s="16"/>
      <c r="TL682" s="16"/>
      <c r="TM682" s="16"/>
      <c r="TN682" s="16"/>
      <c r="TO682" s="16"/>
      <c r="TP682" s="16"/>
      <c r="TQ682" s="16"/>
      <c r="TR682" s="16"/>
      <c r="TS682" s="16"/>
      <c r="TT682" s="16"/>
      <c r="TU682" s="16"/>
      <c r="TV682" s="16"/>
      <c r="TW682" s="16"/>
      <c r="TX682" s="16"/>
      <c r="TY682" s="16"/>
      <c r="TZ682" s="16"/>
      <c r="UA682" s="16"/>
      <c r="UB682" s="16"/>
      <c r="UC682" s="16"/>
      <c r="UD682" s="16"/>
      <c r="UE682" s="16"/>
      <c r="UF682" s="16"/>
      <c r="UG682" s="16"/>
      <c r="UH682" s="16"/>
      <c r="UI682" s="16"/>
      <c r="UJ682" s="16"/>
      <c r="UK682" s="16"/>
      <c r="UL682" s="16"/>
      <c r="UM682" s="16"/>
      <c r="UN682" s="16"/>
      <c r="UO682" s="16"/>
      <c r="UP682" s="16"/>
      <c r="UQ682" s="16"/>
      <c r="UR682" s="16"/>
      <c r="US682" s="16"/>
      <c r="UT682" s="16"/>
      <c r="UU682" s="16"/>
      <c r="UV682" s="16"/>
      <c r="UW682" s="16"/>
      <c r="UX682" s="16"/>
      <c r="UY682" s="16"/>
      <c r="UZ682" s="16"/>
      <c r="VA682" s="16"/>
      <c r="VB682" s="16"/>
      <c r="VC682" s="16"/>
      <c r="VD682" s="16"/>
      <c r="VE682" s="16"/>
      <c r="VF682" s="16"/>
      <c r="VG682" s="16"/>
      <c r="VH682" s="16"/>
      <c r="VI682" s="16"/>
      <c r="VJ682" s="16"/>
      <c r="VK682" s="16"/>
      <c r="VL682" s="16"/>
      <c r="VM682" s="16"/>
      <c r="VN682" s="16"/>
      <c r="VO682" s="16"/>
      <c r="VP682" s="16"/>
      <c r="VQ682" s="16"/>
      <c r="VR682" s="16"/>
      <c r="VS682" s="16"/>
      <c r="VT682" s="16"/>
      <c r="VU682" s="16"/>
      <c r="VV682" s="16"/>
      <c r="VW682" s="16"/>
      <c r="VX682" s="16"/>
      <c r="VY682" s="16"/>
      <c r="VZ682" s="16"/>
      <c r="WA682" s="16"/>
      <c r="WB682" s="16"/>
      <c r="WC682" s="16"/>
      <c r="WD682" s="16"/>
      <c r="WE682" s="16"/>
      <c r="WF682" s="16"/>
      <c r="WG682" s="16"/>
      <c r="WH682" s="16"/>
      <c r="WI682" s="16"/>
      <c r="WJ682" s="16"/>
      <c r="WK682" s="16"/>
      <c r="WL682" s="16"/>
      <c r="WM682" s="16"/>
      <c r="WN682" s="16"/>
      <c r="WO682" s="16"/>
      <c r="WP682" s="16"/>
      <c r="WQ682" s="16"/>
      <c r="WR682" s="16"/>
      <c r="WS682" s="16"/>
      <c r="WT682" s="16"/>
      <c r="WU682" s="16"/>
      <c r="WV682" s="16"/>
      <c r="WW682" s="16"/>
      <c r="WX682" s="16"/>
      <c r="WY682" s="16"/>
      <c r="WZ682" s="16"/>
      <c r="XA682" s="16"/>
      <c r="XB682" s="16"/>
      <c r="XC682" s="16"/>
      <c r="XD682" s="16"/>
      <c r="XE682" s="16"/>
      <c r="XF682" s="16"/>
      <c r="XG682" s="16"/>
      <c r="XH682" s="16"/>
      <c r="XI682" s="16"/>
      <c r="XJ682" s="16"/>
      <c r="XK682" s="16"/>
      <c r="XL682" s="16"/>
      <c r="XM682" s="16"/>
      <c r="XN682" s="16"/>
      <c r="XO682" s="16"/>
      <c r="XP682" s="16"/>
      <c r="XQ682" s="16"/>
      <c r="XR682" s="16"/>
      <c r="XS682" s="16"/>
      <c r="XT682" s="16"/>
      <c r="XU682" s="16"/>
      <c r="XV682" s="16"/>
      <c r="XW682" s="16"/>
      <c r="XX682" s="16"/>
      <c r="XY682" s="16"/>
      <c r="XZ682" s="16"/>
      <c r="YA682" s="16"/>
      <c r="YB682" s="16"/>
      <c r="YC682" s="16"/>
      <c r="YD682" s="16"/>
      <c r="YE682" s="16"/>
      <c r="YF682" s="16"/>
      <c r="YG682" s="16"/>
      <c r="YH682" s="16"/>
      <c r="YI682" s="16"/>
      <c r="YJ682" s="16"/>
      <c r="YK682" s="16"/>
      <c r="YL682" s="16"/>
      <c r="YM682" s="16"/>
      <c r="YN682" s="16"/>
      <c r="YO682" s="16"/>
      <c r="YP682" s="16"/>
      <c r="YQ682" s="16"/>
      <c r="YR682" s="16"/>
      <c r="YS682" s="16"/>
      <c r="YT682" s="16"/>
      <c r="YU682" s="16"/>
      <c r="YV682" s="16"/>
      <c r="YW682" s="16"/>
      <c r="YX682" s="16"/>
      <c r="YY682" s="16"/>
      <c r="YZ682" s="16"/>
      <c r="ZA682" s="16"/>
      <c r="ZB682" s="16"/>
      <c r="ZC682" s="16"/>
      <c r="ZD682" s="16"/>
      <c r="ZE682" s="16"/>
      <c r="ZF682" s="16"/>
      <c r="ZG682" s="16"/>
      <c r="ZH682" s="16"/>
      <c r="ZI682" s="16"/>
      <c r="ZJ682" s="16"/>
      <c r="ZK682" s="16"/>
      <c r="ZL682" s="16"/>
      <c r="ZM682" s="16"/>
      <c r="ZN682" s="16"/>
      <c r="ZO682" s="16"/>
      <c r="ZP682" s="16"/>
      <c r="ZQ682" s="16"/>
      <c r="ZR682" s="16"/>
      <c r="ZS682" s="16"/>
      <c r="ZT682" s="16"/>
      <c r="ZU682" s="16"/>
      <c r="ZV682" s="16"/>
      <c r="ZW682" s="16"/>
      <c r="ZX682" s="16"/>
      <c r="ZY682" s="16"/>
      <c r="ZZ682" s="16"/>
      <c r="AAA682" s="16"/>
      <c r="AAB682" s="16"/>
      <c r="AAC682" s="16"/>
      <c r="AAD682" s="16"/>
      <c r="AAE682" s="16"/>
      <c r="AAF682" s="16"/>
      <c r="AAG682" s="16"/>
      <c r="AAH682" s="16"/>
      <c r="AAI682" s="16"/>
      <c r="AAJ682" s="16"/>
      <c r="AAK682" s="16"/>
      <c r="AAL682" s="16"/>
      <c r="AAM682" s="16"/>
      <c r="AAN682" s="16"/>
      <c r="AAO682" s="16"/>
      <c r="AAP682" s="16"/>
      <c r="AAQ682" s="16"/>
      <c r="AAR682" s="16"/>
      <c r="AAS682" s="16"/>
      <c r="AAT682" s="16"/>
      <c r="AAU682" s="16"/>
      <c r="AAV682" s="16"/>
      <c r="AAW682" s="16"/>
      <c r="AAX682" s="16"/>
      <c r="AAY682" s="16"/>
      <c r="AAZ682" s="16"/>
      <c r="ABA682" s="16"/>
      <c r="ABB682" s="16"/>
      <c r="ABC682" s="16"/>
      <c r="ABD682" s="16"/>
      <c r="ABE682" s="16"/>
      <c r="ABF682" s="16"/>
      <c r="ABG682" s="16"/>
      <c r="ABH682" s="16"/>
      <c r="ABI682" s="16"/>
      <c r="ABJ682" s="16"/>
      <c r="ABK682" s="16"/>
      <c r="ABL682" s="16"/>
      <c r="ABM682" s="16"/>
      <c r="ABN682" s="16"/>
      <c r="ABO682" s="16"/>
      <c r="ABP682" s="16"/>
      <c r="ABQ682" s="16"/>
      <c r="ABR682" s="16"/>
      <c r="ABS682" s="16"/>
      <c r="ABT682" s="16"/>
      <c r="ABU682" s="16"/>
      <c r="ABV682" s="16"/>
      <c r="ABW682" s="16"/>
      <c r="ABX682" s="16"/>
      <c r="ABY682" s="16"/>
      <c r="ABZ682" s="16"/>
      <c r="ACA682" s="16"/>
      <c r="ACB682" s="16"/>
      <c r="ACC682" s="16"/>
      <c r="ACD682" s="16"/>
      <c r="ACE682" s="16"/>
      <c r="ACF682" s="16"/>
      <c r="ACG682" s="16"/>
      <c r="ACH682" s="16"/>
      <c r="ACI682" s="16"/>
      <c r="ACJ682" s="16"/>
      <c r="ACK682" s="16"/>
      <c r="ACL682" s="16"/>
      <c r="ACM682" s="16"/>
      <c r="ACN682" s="16"/>
      <c r="ACO682" s="16"/>
      <c r="ACP682" s="16"/>
      <c r="ACQ682" s="16"/>
      <c r="ACR682" s="16"/>
      <c r="ACS682" s="16"/>
      <c r="ACT682" s="16"/>
      <c r="ACU682" s="16"/>
      <c r="ACV682" s="16"/>
      <c r="ACW682" s="16"/>
      <c r="ACX682" s="16"/>
      <c r="ACY682" s="16"/>
      <c r="ACZ682" s="16"/>
      <c r="ADA682" s="16"/>
      <c r="ADB682" s="16"/>
      <c r="ADC682" s="16"/>
      <c r="ADD682" s="16"/>
      <c r="ADE682" s="16"/>
      <c r="ADF682" s="16"/>
      <c r="ADG682" s="16"/>
      <c r="ADH682" s="16"/>
      <c r="ADI682" s="16"/>
      <c r="ADJ682" s="16"/>
      <c r="ADK682" s="16"/>
      <c r="ADL682" s="16"/>
      <c r="ADM682" s="16"/>
      <c r="ADN682" s="16"/>
      <c r="ADO682" s="16"/>
      <c r="ADP682" s="16"/>
      <c r="ADQ682" s="16"/>
      <c r="ADR682" s="16"/>
      <c r="ADS682" s="16"/>
      <c r="ADT682" s="16"/>
      <c r="ADU682" s="16"/>
      <c r="ADV682" s="16"/>
      <c r="ADW682" s="16"/>
      <c r="ADX682" s="16"/>
      <c r="ADY682" s="16"/>
      <c r="ADZ682" s="16"/>
      <c r="AEA682" s="16"/>
      <c r="AEB682" s="16"/>
      <c r="AEC682" s="16"/>
      <c r="AED682" s="16"/>
      <c r="AEE682" s="16"/>
      <c r="AEF682" s="16"/>
      <c r="AEG682" s="16"/>
      <c r="AEH682" s="16"/>
      <c r="AEI682" s="16"/>
      <c r="AEJ682" s="16"/>
      <c r="AEK682" s="16"/>
      <c r="AEL682" s="16"/>
      <c r="AEM682" s="16"/>
      <c r="AEN682" s="16"/>
      <c r="AEO682" s="16"/>
      <c r="AEP682" s="16"/>
      <c r="AEQ682" s="16"/>
      <c r="AER682" s="16"/>
      <c r="AES682" s="16"/>
      <c r="AET682" s="16"/>
      <c r="AEU682" s="16"/>
      <c r="AEV682" s="16"/>
      <c r="AEW682" s="16"/>
      <c r="AEX682" s="16"/>
      <c r="AEY682" s="16"/>
      <c r="AEZ682" s="16"/>
      <c r="AFA682" s="16"/>
      <c r="AFB682" s="16"/>
      <c r="AFC682" s="16"/>
      <c r="AFD682" s="16"/>
      <c r="AFE682" s="16"/>
      <c r="AFF682" s="16"/>
      <c r="AFG682" s="16"/>
      <c r="AFH682" s="16"/>
      <c r="AFI682" s="16"/>
      <c r="AFJ682" s="16"/>
      <c r="AFK682" s="16"/>
      <c r="AFL682" s="16"/>
      <c r="AFM682" s="16"/>
      <c r="AFN682" s="16"/>
      <c r="AFO682" s="16"/>
      <c r="AFP682" s="16"/>
      <c r="AFQ682" s="16"/>
      <c r="AFR682" s="16"/>
      <c r="AFS682" s="16"/>
      <c r="AFT682" s="16"/>
      <c r="AFU682" s="16"/>
      <c r="AFV682" s="16"/>
      <c r="AFW682" s="16"/>
      <c r="AFX682" s="16"/>
      <c r="AFY682" s="16"/>
      <c r="AFZ682" s="16"/>
      <c r="AGA682" s="16"/>
      <c r="AGB682" s="16"/>
      <c r="AGC682" s="16"/>
      <c r="AGD682" s="16"/>
      <c r="AGE682" s="16"/>
      <c r="AGF682" s="16"/>
      <c r="AGG682" s="16"/>
      <c r="AGH682" s="16"/>
      <c r="AGI682" s="16"/>
      <c r="AGJ682" s="16"/>
      <c r="AGK682" s="16"/>
      <c r="AGL682" s="16"/>
      <c r="AGM682" s="16"/>
      <c r="AGN682" s="16"/>
      <c r="AGO682" s="16"/>
      <c r="AGP682" s="16"/>
      <c r="AGQ682" s="16"/>
      <c r="AGR682" s="16"/>
      <c r="AGS682" s="16"/>
      <c r="AGT682" s="16"/>
      <c r="AGU682" s="16"/>
      <c r="AGV682" s="16"/>
      <c r="AGW682" s="16"/>
      <c r="AGX682" s="16"/>
      <c r="AGY682" s="16"/>
      <c r="AGZ682" s="16"/>
      <c r="AHA682" s="16"/>
      <c r="AHB682" s="16"/>
      <c r="AHC682" s="16"/>
      <c r="AHD682" s="16"/>
      <c r="AHE682" s="16"/>
      <c r="AHF682" s="16"/>
      <c r="AHG682" s="16"/>
      <c r="AHH682" s="16"/>
      <c r="AHI682" s="16"/>
      <c r="AHJ682" s="16"/>
      <c r="AHK682" s="16"/>
      <c r="AHL682" s="16"/>
      <c r="AHM682" s="16"/>
      <c r="AHN682" s="16"/>
      <c r="AHO682" s="16"/>
      <c r="AHP682" s="16"/>
      <c r="AHQ682" s="16"/>
      <c r="AHR682" s="16"/>
      <c r="AHS682" s="16"/>
      <c r="AHT682" s="16"/>
      <c r="AHU682" s="16"/>
      <c r="AHV682" s="16"/>
      <c r="AHW682" s="16"/>
      <c r="AHX682" s="16"/>
      <c r="AHY682" s="16"/>
      <c r="AHZ682" s="16"/>
      <c r="AIA682" s="16"/>
      <c r="AIB682" s="16"/>
      <c r="AIC682" s="16"/>
      <c r="AID682" s="16"/>
      <c r="AIE682" s="16"/>
      <c r="AIF682" s="16"/>
      <c r="AIG682" s="16"/>
      <c r="AIH682" s="16"/>
      <c r="AII682" s="16"/>
      <c r="AIJ682" s="16"/>
      <c r="AIK682" s="16"/>
      <c r="AIL682" s="16"/>
      <c r="AIM682" s="16"/>
      <c r="AIN682" s="16"/>
      <c r="AIO682" s="16"/>
      <c r="AIP682" s="16"/>
      <c r="AIQ682" s="16"/>
      <c r="AIR682" s="16"/>
      <c r="AIS682" s="16"/>
      <c r="AIT682" s="16"/>
      <c r="AIU682" s="16"/>
      <c r="AIV682" s="16"/>
      <c r="AIW682" s="16"/>
      <c r="AIX682" s="16"/>
      <c r="AIY682" s="16"/>
      <c r="AIZ682" s="16"/>
      <c r="AJA682" s="16"/>
      <c r="AJB682" s="16"/>
      <c r="AJC682" s="16"/>
      <c r="AJD682" s="16"/>
      <c r="AJE682" s="16"/>
      <c r="AJF682" s="16"/>
      <c r="AJG682" s="16"/>
      <c r="AJH682" s="16"/>
      <c r="AJI682" s="16"/>
      <c r="AJJ682" s="16"/>
      <c r="AJK682" s="16"/>
      <c r="AJL682" s="16"/>
      <c r="AJM682" s="16"/>
      <c r="AJN682" s="16"/>
      <c r="AJO682" s="16"/>
      <c r="AJP682" s="16"/>
      <c r="AJQ682" s="16"/>
      <c r="AJR682" s="16"/>
      <c r="AJS682" s="16"/>
      <c r="AJT682" s="16"/>
      <c r="AJU682" s="16"/>
      <c r="AJV682" s="16"/>
      <c r="AJW682" s="16"/>
      <c r="AJX682" s="16"/>
      <c r="AJY682" s="16"/>
      <c r="AJZ682" s="16"/>
      <c r="AKA682" s="16"/>
      <c r="AKB682" s="16"/>
      <c r="AKC682" s="16"/>
      <c r="AKD682" s="16"/>
      <c r="AKE682" s="16"/>
      <c r="AKF682" s="16"/>
      <c r="AKG682" s="16"/>
      <c r="AKH682" s="16"/>
      <c r="AKI682" s="16"/>
      <c r="AKJ682" s="16"/>
      <c r="AKK682" s="16"/>
      <c r="AKL682" s="16"/>
      <c r="AKM682" s="16"/>
      <c r="AKN682" s="16"/>
      <c r="AKO682" s="16"/>
      <c r="AKP682" s="16"/>
      <c r="AKQ682" s="16"/>
      <c r="AKR682" s="16"/>
      <c r="AKS682" s="16"/>
      <c r="AKT682" s="16"/>
      <c r="AKU682" s="16"/>
      <c r="AKV682" s="16"/>
      <c r="AKW682" s="16"/>
      <c r="AKX682" s="16"/>
      <c r="AKY682" s="16"/>
      <c r="AKZ682" s="16"/>
      <c r="ALA682" s="16"/>
      <c r="ALB682" s="16"/>
      <c r="ALC682" s="16"/>
      <c r="ALD682" s="16"/>
      <c r="ALE682" s="16"/>
      <c r="ALF682" s="16"/>
      <c r="ALG682" s="16"/>
      <c r="ALH682" s="16"/>
      <c r="ALI682" s="16"/>
      <c r="ALJ682" s="16"/>
      <c r="ALK682" s="16"/>
      <c r="ALL682" s="16"/>
      <c r="ALM682" s="16"/>
      <c r="ALN682" s="16"/>
      <c r="ALO682" s="16"/>
      <c r="ALP682" s="16"/>
      <c r="ALQ682" s="16"/>
      <c r="ALR682" s="16"/>
      <c r="ALS682" s="16"/>
      <c r="ALT682" s="16"/>
      <c r="ALU682" s="16"/>
      <c r="ALV682" s="16"/>
      <c r="ALW682" s="16"/>
    </row>
    <row r="683" spans="1:1011" x14ac:dyDescent="0.35">
      <c r="A683" s="2">
        <v>44220</v>
      </c>
      <c r="B683" s="16">
        <v>1.6597136768810691E-2</v>
      </c>
      <c r="C683" s="16">
        <v>2.285167187528137E-3</v>
      </c>
      <c r="D683" s="16">
        <v>-1.8367850484723449E-3</v>
      </c>
      <c r="E683" s="16">
        <v>-2.1744106202792319E-3</v>
      </c>
      <c r="F683" s="16">
        <v>6.8414589105417426E-3</v>
      </c>
      <c r="G683" s="16">
        <v>2.6508446231441329E-3</v>
      </c>
      <c r="H683" s="16">
        <v>-1.058686522920516E-3</v>
      </c>
      <c r="I683" s="16">
        <v>5.4282799531477632E-3</v>
      </c>
      <c r="J683" s="16">
        <f>HLOOKUP($J$2,'Weekly Returns (strats)'!$D$1:$F$751,'Weekly Returns (strats)'!$A682,FALSE)</f>
        <v>3.4160098521196502E-4</v>
      </c>
      <c r="K683" s="16">
        <f>SUMPRODUCT(B683:J683,'Weekly Analysis'!$C$47:$K$47)</f>
        <v>1.7569558892300528E-2</v>
      </c>
      <c r="L683" s="16">
        <f t="array" ref="L683">SUMPRODUCT(C683:J683,'Weekly Analysis'!$D$48:$K$48)</f>
        <v>1.8059268007668521E-3</v>
      </c>
      <c r="M683" s="16"/>
      <c r="N683" s="16">
        <f t="shared" si="138"/>
        <v>2.9125290512720139</v>
      </c>
      <c r="O683" s="11">
        <f>(N682-MAX(N$3:$N682))/MAX(N$3:$N682)</f>
        <v>-1.0862765875391625E-2</v>
      </c>
      <c r="P683" s="11">
        <f t="shared" si="140"/>
        <v>4.8837427614020656E-2</v>
      </c>
      <c r="Q683" s="11">
        <f t="shared" si="142"/>
        <v>0.15015516029474107</v>
      </c>
      <c r="R683" s="16"/>
      <c r="S683" s="16">
        <f t="shared" si="139"/>
        <v>1.5433263089938964</v>
      </c>
      <c r="T683" s="11">
        <f>(S682-MAX($S$3:$S682))/MAX(S$3:$S682)</f>
        <v>-2.1609765726088442E-2</v>
      </c>
      <c r="U683" s="38">
        <f t="shared" si="141"/>
        <v>3.9052993632442412E-3</v>
      </c>
      <c r="V683" s="11">
        <f t="shared" si="144"/>
        <v>0.22706770551457089</v>
      </c>
      <c r="X683" s="16"/>
      <c r="AJ683" s="28"/>
      <c r="AK683" s="16"/>
      <c r="AL683" s="28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  <c r="HV683" s="16"/>
      <c r="HW683" s="16"/>
      <c r="HX683" s="16"/>
      <c r="HY683" s="16"/>
      <c r="HZ683" s="16"/>
      <c r="IA683" s="16"/>
      <c r="IB683" s="16"/>
      <c r="IC683" s="16"/>
      <c r="ID683" s="16"/>
      <c r="IE683" s="16"/>
      <c r="IF683" s="16"/>
      <c r="IG683" s="16"/>
      <c r="IH683" s="16"/>
      <c r="II683" s="16"/>
      <c r="IJ683" s="16"/>
      <c r="IK683" s="16"/>
      <c r="IL683" s="16"/>
      <c r="IM683" s="16"/>
      <c r="IN683" s="16"/>
      <c r="IO683" s="16"/>
      <c r="IP683" s="16"/>
      <c r="IQ683" s="16"/>
      <c r="IR683" s="16"/>
      <c r="IS683" s="16"/>
      <c r="IT683" s="16"/>
      <c r="IU683" s="16"/>
      <c r="IV683" s="16"/>
      <c r="IW683" s="16"/>
      <c r="IX683" s="16"/>
      <c r="IY683" s="16"/>
      <c r="IZ683" s="16"/>
      <c r="JA683" s="16"/>
      <c r="JB683" s="16"/>
      <c r="JC683" s="16"/>
      <c r="JD683" s="16"/>
      <c r="JE683" s="16"/>
      <c r="JF683" s="16"/>
      <c r="JG683" s="16"/>
      <c r="JH683" s="16"/>
      <c r="JI683" s="16"/>
      <c r="JJ683" s="16"/>
      <c r="JK683" s="16"/>
      <c r="JL683" s="16"/>
      <c r="JM683" s="16"/>
      <c r="JN683" s="16"/>
      <c r="JO683" s="16"/>
      <c r="JP683" s="16"/>
      <c r="JQ683" s="16"/>
      <c r="JR683" s="16"/>
      <c r="JS683" s="16"/>
      <c r="JT683" s="16"/>
      <c r="JU683" s="16"/>
      <c r="JV683" s="16"/>
      <c r="JW683" s="16"/>
      <c r="JX683" s="16"/>
      <c r="JY683" s="16"/>
      <c r="JZ683" s="16"/>
      <c r="KA683" s="16"/>
      <c r="KB683" s="16"/>
      <c r="KC683" s="16"/>
      <c r="KD683" s="16"/>
      <c r="KE683" s="16"/>
      <c r="KF683" s="16"/>
      <c r="KG683" s="16"/>
      <c r="KH683" s="16"/>
      <c r="KI683" s="16"/>
      <c r="KJ683" s="16"/>
      <c r="KK683" s="16"/>
      <c r="KL683" s="16"/>
      <c r="KM683" s="16"/>
      <c r="KN683" s="16"/>
      <c r="KO683" s="16"/>
      <c r="KP683" s="16"/>
      <c r="KQ683" s="16"/>
      <c r="KR683" s="16"/>
      <c r="KS683" s="16"/>
      <c r="KT683" s="16"/>
      <c r="KU683" s="16"/>
      <c r="KV683" s="16"/>
      <c r="KW683" s="16"/>
      <c r="KX683" s="16"/>
      <c r="KY683" s="16"/>
      <c r="KZ683" s="16"/>
      <c r="LA683" s="16"/>
      <c r="LB683" s="16"/>
      <c r="LC683" s="16"/>
      <c r="LD683" s="16"/>
      <c r="LE683" s="16"/>
      <c r="LF683" s="16"/>
      <c r="LG683" s="16"/>
      <c r="LH683" s="16"/>
      <c r="LI683" s="16"/>
      <c r="LJ683" s="16"/>
      <c r="LK683" s="16"/>
      <c r="LL683" s="16"/>
      <c r="LM683" s="16"/>
      <c r="LN683" s="16"/>
      <c r="LO683" s="16"/>
      <c r="LP683" s="16"/>
      <c r="LQ683" s="16"/>
      <c r="LR683" s="16"/>
      <c r="LS683" s="16"/>
      <c r="LT683" s="16"/>
      <c r="LU683" s="16"/>
      <c r="LV683" s="16"/>
      <c r="LW683" s="16"/>
      <c r="LX683" s="16"/>
      <c r="LY683" s="16"/>
      <c r="LZ683" s="16"/>
      <c r="MA683" s="16"/>
      <c r="MB683" s="16"/>
      <c r="MC683" s="16"/>
      <c r="MD683" s="16"/>
      <c r="ME683" s="16"/>
      <c r="MF683" s="16"/>
      <c r="MG683" s="16"/>
      <c r="MH683" s="16"/>
      <c r="MI683" s="16"/>
      <c r="MJ683" s="16"/>
      <c r="MK683" s="16"/>
      <c r="ML683" s="16"/>
      <c r="MM683" s="16"/>
      <c r="MN683" s="16"/>
      <c r="MO683" s="16"/>
      <c r="MP683" s="16"/>
      <c r="MQ683" s="16"/>
      <c r="MR683" s="16"/>
      <c r="MS683" s="16"/>
      <c r="MT683" s="16"/>
      <c r="MU683" s="16"/>
      <c r="MV683" s="16"/>
      <c r="MW683" s="16"/>
      <c r="MX683" s="16"/>
      <c r="MY683" s="16"/>
      <c r="MZ683" s="16"/>
      <c r="NA683" s="16"/>
      <c r="NB683" s="16"/>
      <c r="NC683" s="16"/>
      <c r="ND683" s="16"/>
      <c r="NE683" s="16"/>
      <c r="NF683" s="16"/>
      <c r="NG683" s="16"/>
      <c r="NH683" s="16"/>
      <c r="NI683" s="16"/>
      <c r="NJ683" s="16"/>
      <c r="NK683" s="16"/>
      <c r="NL683" s="16"/>
      <c r="NM683" s="16"/>
      <c r="NN683" s="16"/>
      <c r="NO683" s="16"/>
      <c r="NP683" s="16"/>
      <c r="NQ683" s="16"/>
      <c r="NR683" s="16"/>
      <c r="NS683" s="16"/>
      <c r="NT683" s="16"/>
      <c r="NU683" s="16"/>
      <c r="NV683" s="16"/>
      <c r="NW683" s="16"/>
      <c r="NX683" s="16"/>
      <c r="NY683" s="16"/>
      <c r="NZ683" s="16"/>
      <c r="OA683" s="16"/>
      <c r="OB683" s="16"/>
      <c r="OC683" s="16"/>
      <c r="OD683" s="16"/>
      <c r="OE683" s="16"/>
      <c r="OF683" s="16"/>
      <c r="OG683" s="16"/>
      <c r="OH683" s="16"/>
      <c r="OI683" s="16"/>
      <c r="OJ683" s="16"/>
      <c r="OK683" s="16"/>
      <c r="OL683" s="16"/>
      <c r="OM683" s="16"/>
      <c r="ON683" s="16"/>
      <c r="OO683" s="16"/>
      <c r="OP683" s="16"/>
      <c r="OQ683" s="16"/>
      <c r="OR683" s="16"/>
      <c r="OS683" s="16"/>
      <c r="OT683" s="16"/>
      <c r="OU683" s="16"/>
      <c r="OV683" s="16"/>
      <c r="OW683" s="16"/>
      <c r="OX683" s="16"/>
      <c r="OY683" s="16"/>
      <c r="OZ683" s="16"/>
      <c r="PA683" s="16"/>
      <c r="PB683" s="16"/>
      <c r="PC683" s="16"/>
      <c r="PD683" s="16"/>
      <c r="PE683" s="16"/>
      <c r="PF683" s="16"/>
      <c r="PG683" s="16"/>
      <c r="PH683" s="16"/>
      <c r="PI683" s="16"/>
      <c r="PJ683" s="16"/>
      <c r="PK683" s="16"/>
      <c r="PL683" s="16"/>
      <c r="PM683" s="16"/>
      <c r="PN683" s="16"/>
      <c r="PO683" s="16"/>
      <c r="PP683" s="16"/>
      <c r="PQ683" s="16"/>
      <c r="PR683" s="16"/>
      <c r="PS683" s="16"/>
      <c r="PT683" s="16"/>
      <c r="PU683" s="16"/>
      <c r="PV683" s="16"/>
      <c r="PW683" s="16"/>
      <c r="PX683" s="16"/>
      <c r="PY683" s="16"/>
      <c r="PZ683" s="16"/>
      <c r="QA683" s="16"/>
      <c r="QB683" s="16"/>
      <c r="QC683" s="16"/>
      <c r="QD683" s="16"/>
      <c r="QE683" s="16"/>
      <c r="QF683" s="16"/>
      <c r="QG683" s="16"/>
      <c r="QH683" s="16"/>
      <c r="QI683" s="16"/>
      <c r="QJ683" s="16"/>
      <c r="QK683" s="16"/>
      <c r="QL683" s="16"/>
      <c r="QM683" s="16"/>
      <c r="QN683" s="16"/>
      <c r="QO683" s="16"/>
      <c r="QP683" s="16"/>
      <c r="QQ683" s="16"/>
      <c r="QR683" s="16"/>
      <c r="QS683" s="16"/>
      <c r="QT683" s="16"/>
      <c r="QU683" s="16"/>
      <c r="QV683" s="16"/>
      <c r="QW683" s="16"/>
      <c r="QX683" s="16"/>
      <c r="QY683" s="16"/>
      <c r="QZ683" s="16"/>
      <c r="RA683" s="16"/>
      <c r="RB683" s="16"/>
      <c r="RC683" s="16"/>
      <c r="RD683" s="16"/>
      <c r="RE683" s="16"/>
      <c r="RF683" s="16"/>
      <c r="RG683" s="16"/>
      <c r="RH683" s="16"/>
      <c r="RI683" s="16"/>
      <c r="RJ683" s="16"/>
      <c r="RK683" s="16"/>
      <c r="RL683" s="16"/>
      <c r="RM683" s="16"/>
      <c r="RN683" s="16"/>
      <c r="RO683" s="16"/>
      <c r="RP683" s="16"/>
      <c r="RQ683" s="16"/>
      <c r="RR683" s="16"/>
      <c r="RS683" s="16"/>
      <c r="RT683" s="16"/>
      <c r="RU683" s="16"/>
      <c r="RV683" s="16"/>
      <c r="RW683" s="16"/>
      <c r="RX683" s="16"/>
      <c r="RY683" s="16"/>
      <c r="RZ683" s="16"/>
      <c r="SA683" s="16"/>
      <c r="SB683" s="16"/>
      <c r="SC683" s="16"/>
      <c r="SD683" s="16"/>
      <c r="SE683" s="16"/>
      <c r="SF683" s="16"/>
      <c r="SG683" s="16"/>
      <c r="SH683" s="16"/>
      <c r="SI683" s="16"/>
      <c r="SJ683" s="16"/>
      <c r="SK683" s="16"/>
      <c r="SL683" s="16"/>
      <c r="SM683" s="16"/>
      <c r="SN683" s="16"/>
      <c r="SO683" s="16"/>
      <c r="SP683" s="16"/>
      <c r="SQ683" s="16"/>
      <c r="SR683" s="16"/>
      <c r="SS683" s="16"/>
      <c r="ST683" s="16"/>
      <c r="SU683" s="16"/>
      <c r="SV683" s="16"/>
      <c r="SW683" s="16"/>
      <c r="SX683" s="16"/>
      <c r="SY683" s="16"/>
      <c r="SZ683" s="16"/>
      <c r="TA683" s="16"/>
      <c r="TB683" s="16"/>
      <c r="TC683" s="16"/>
      <c r="TD683" s="16"/>
      <c r="TE683" s="16"/>
      <c r="TF683" s="16"/>
      <c r="TG683" s="16"/>
      <c r="TH683" s="16"/>
      <c r="TI683" s="16"/>
      <c r="TJ683" s="16"/>
      <c r="TK683" s="16"/>
      <c r="TL683" s="16"/>
      <c r="TM683" s="16"/>
      <c r="TN683" s="16"/>
      <c r="TO683" s="16"/>
      <c r="TP683" s="16"/>
      <c r="TQ683" s="16"/>
      <c r="TR683" s="16"/>
      <c r="TS683" s="16"/>
      <c r="TT683" s="16"/>
      <c r="TU683" s="16"/>
      <c r="TV683" s="16"/>
      <c r="TW683" s="16"/>
      <c r="TX683" s="16"/>
      <c r="TY683" s="16"/>
      <c r="TZ683" s="16"/>
      <c r="UA683" s="16"/>
      <c r="UB683" s="16"/>
      <c r="UC683" s="16"/>
      <c r="UD683" s="16"/>
      <c r="UE683" s="16"/>
      <c r="UF683" s="16"/>
      <c r="UG683" s="16"/>
      <c r="UH683" s="16"/>
      <c r="UI683" s="16"/>
      <c r="UJ683" s="16"/>
      <c r="UK683" s="16"/>
      <c r="UL683" s="16"/>
      <c r="UM683" s="16"/>
      <c r="UN683" s="16"/>
      <c r="UO683" s="16"/>
      <c r="UP683" s="16"/>
      <c r="UQ683" s="16"/>
      <c r="UR683" s="16"/>
      <c r="US683" s="16"/>
      <c r="UT683" s="16"/>
      <c r="UU683" s="16"/>
      <c r="UV683" s="16"/>
      <c r="UW683" s="16"/>
      <c r="UX683" s="16"/>
      <c r="UY683" s="16"/>
      <c r="UZ683" s="16"/>
      <c r="VA683" s="16"/>
      <c r="VB683" s="16"/>
      <c r="VC683" s="16"/>
      <c r="VD683" s="16"/>
      <c r="VE683" s="16"/>
      <c r="VF683" s="16"/>
      <c r="VG683" s="16"/>
      <c r="VH683" s="16"/>
      <c r="VI683" s="16"/>
      <c r="VJ683" s="16"/>
      <c r="VK683" s="16"/>
      <c r="VL683" s="16"/>
      <c r="VM683" s="16"/>
      <c r="VN683" s="16"/>
      <c r="VO683" s="16"/>
      <c r="VP683" s="16"/>
      <c r="VQ683" s="16"/>
      <c r="VR683" s="16"/>
      <c r="VS683" s="16"/>
      <c r="VT683" s="16"/>
      <c r="VU683" s="16"/>
      <c r="VV683" s="16"/>
      <c r="VW683" s="16"/>
      <c r="VX683" s="16"/>
      <c r="VY683" s="16"/>
      <c r="VZ683" s="16"/>
      <c r="WA683" s="16"/>
      <c r="WB683" s="16"/>
      <c r="WC683" s="16"/>
      <c r="WD683" s="16"/>
      <c r="WE683" s="16"/>
      <c r="WF683" s="16"/>
      <c r="WG683" s="16"/>
      <c r="WH683" s="16"/>
      <c r="WI683" s="16"/>
      <c r="WJ683" s="16"/>
      <c r="WK683" s="16"/>
      <c r="WL683" s="16"/>
      <c r="WM683" s="16"/>
      <c r="WN683" s="16"/>
      <c r="WO683" s="16"/>
      <c r="WP683" s="16"/>
      <c r="WQ683" s="16"/>
      <c r="WR683" s="16"/>
      <c r="WS683" s="16"/>
      <c r="WT683" s="16"/>
      <c r="WU683" s="16"/>
      <c r="WV683" s="16"/>
      <c r="WW683" s="16"/>
      <c r="WX683" s="16"/>
      <c r="WY683" s="16"/>
      <c r="WZ683" s="16"/>
      <c r="XA683" s="16"/>
      <c r="XB683" s="16"/>
      <c r="XC683" s="16"/>
      <c r="XD683" s="16"/>
      <c r="XE683" s="16"/>
      <c r="XF683" s="16"/>
      <c r="XG683" s="16"/>
      <c r="XH683" s="16"/>
      <c r="XI683" s="16"/>
      <c r="XJ683" s="16"/>
      <c r="XK683" s="16"/>
      <c r="XL683" s="16"/>
      <c r="XM683" s="16"/>
      <c r="XN683" s="16"/>
      <c r="XO683" s="16"/>
      <c r="XP683" s="16"/>
      <c r="XQ683" s="16"/>
      <c r="XR683" s="16"/>
      <c r="XS683" s="16"/>
      <c r="XT683" s="16"/>
      <c r="XU683" s="16"/>
      <c r="XV683" s="16"/>
      <c r="XW683" s="16"/>
      <c r="XX683" s="16"/>
      <c r="XY683" s="16"/>
      <c r="XZ683" s="16"/>
      <c r="YA683" s="16"/>
      <c r="YB683" s="16"/>
      <c r="YC683" s="16"/>
      <c r="YD683" s="16"/>
      <c r="YE683" s="16"/>
      <c r="YF683" s="16"/>
      <c r="YG683" s="16"/>
      <c r="YH683" s="16"/>
      <c r="YI683" s="16"/>
      <c r="YJ683" s="16"/>
      <c r="YK683" s="16"/>
      <c r="YL683" s="16"/>
      <c r="YM683" s="16"/>
      <c r="YN683" s="16"/>
      <c r="YO683" s="16"/>
      <c r="YP683" s="16"/>
      <c r="YQ683" s="16"/>
      <c r="YR683" s="16"/>
      <c r="YS683" s="16"/>
      <c r="YT683" s="16"/>
      <c r="YU683" s="16"/>
      <c r="YV683" s="16"/>
      <c r="YW683" s="16"/>
      <c r="YX683" s="16"/>
      <c r="YY683" s="16"/>
      <c r="YZ683" s="16"/>
      <c r="ZA683" s="16"/>
      <c r="ZB683" s="16"/>
      <c r="ZC683" s="16"/>
      <c r="ZD683" s="16"/>
      <c r="ZE683" s="16"/>
      <c r="ZF683" s="16"/>
      <c r="ZG683" s="16"/>
      <c r="ZH683" s="16"/>
      <c r="ZI683" s="16"/>
      <c r="ZJ683" s="16"/>
      <c r="ZK683" s="16"/>
      <c r="ZL683" s="16"/>
      <c r="ZM683" s="16"/>
      <c r="ZN683" s="16"/>
      <c r="ZO683" s="16"/>
      <c r="ZP683" s="16"/>
      <c r="ZQ683" s="16"/>
      <c r="ZR683" s="16"/>
      <c r="ZS683" s="16"/>
      <c r="ZT683" s="16"/>
      <c r="ZU683" s="16"/>
      <c r="ZV683" s="16"/>
      <c r="ZW683" s="16"/>
      <c r="ZX683" s="16"/>
      <c r="ZY683" s="16"/>
      <c r="ZZ683" s="16"/>
      <c r="AAA683" s="16"/>
      <c r="AAB683" s="16"/>
      <c r="AAC683" s="16"/>
      <c r="AAD683" s="16"/>
      <c r="AAE683" s="16"/>
      <c r="AAF683" s="16"/>
      <c r="AAG683" s="16"/>
      <c r="AAH683" s="16"/>
      <c r="AAI683" s="16"/>
      <c r="AAJ683" s="16"/>
      <c r="AAK683" s="16"/>
      <c r="AAL683" s="16"/>
      <c r="AAM683" s="16"/>
      <c r="AAN683" s="16"/>
      <c r="AAO683" s="16"/>
      <c r="AAP683" s="16"/>
      <c r="AAQ683" s="16"/>
      <c r="AAR683" s="16"/>
      <c r="AAS683" s="16"/>
      <c r="AAT683" s="16"/>
      <c r="AAU683" s="16"/>
      <c r="AAV683" s="16"/>
      <c r="AAW683" s="16"/>
      <c r="AAX683" s="16"/>
      <c r="AAY683" s="16"/>
      <c r="AAZ683" s="16"/>
      <c r="ABA683" s="16"/>
      <c r="ABB683" s="16"/>
      <c r="ABC683" s="16"/>
      <c r="ABD683" s="16"/>
      <c r="ABE683" s="16"/>
      <c r="ABF683" s="16"/>
      <c r="ABG683" s="16"/>
      <c r="ABH683" s="16"/>
      <c r="ABI683" s="16"/>
      <c r="ABJ683" s="16"/>
      <c r="ABK683" s="16"/>
      <c r="ABL683" s="16"/>
      <c r="ABM683" s="16"/>
      <c r="ABN683" s="16"/>
      <c r="ABO683" s="16"/>
      <c r="ABP683" s="16"/>
      <c r="ABQ683" s="16"/>
      <c r="ABR683" s="16"/>
      <c r="ABS683" s="16"/>
      <c r="ABT683" s="16"/>
      <c r="ABU683" s="16"/>
      <c r="ABV683" s="16"/>
      <c r="ABW683" s="16"/>
      <c r="ABX683" s="16"/>
      <c r="ABY683" s="16"/>
      <c r="ABZ683" s="16"/>
      <c r="ACA683" s="16"/>
      <c r="ACB683" s="16"/>
      <c r="ACC683" s="16"/>
      <c r="ACD683" s="16"/>
      <c r="ACE683" s="16"/>
      <c r="ACF683" s="16"/>
      <c r="ACG683" s="16"/>
      <c r="ACH683" s="16"/>
      <c r="ACI683" s="16"/>
      <c r="ACJ683" s="16"/>
      <c r="ACK683" s="16"/>
      <c r="ACL683" s="16"/>
      <c r="ACM683" s="16"/>
      <c r="ACN683" s="16"/>
      <c r="ACO683" s="16"/>
      <c r="ACP683" s="16"/>
      <c r="ACQ683" s="16"/>
      <c r="ACR683" s="16"/>
      <c r="ACS683" s="16"/>
      <c r="ACT683" s="16"/>
      <c r="ACU683" s="16"/>
      <c r="ACV683" s="16"/>
      <c r="ACW683" s="16"/>
      <c r="ACX683" s="16"/>
      <c r="ACY683" s="16"/>
      <c r="ACZ683" s="16"/>
      <c r="ADA683" s="16"/>
      <c r="ADB683" s="16"/>
      <c r="ADC683" s="16"/>
      <c r="ADD683" s="16"/>
      <c r="ADE683" s="16"/>
      <c r="ADF683" s="16"/>
      <c r="ADG683" s="16"/>
      <c r="ADH683" s="16"/>
      <c r="ADI683" s="16"/>
      <c r="ADJ683" s="16"/>
      <c r="ADK683" s="16"/>
      <c r="ADL683" s="16"/>
      <c r="ADM683" s="16"/>
      <c r="ADN683" s="16"/>
      <c r="ADO683" s="16"/>
      <c r="ADP683" s="16"/>
      <c r="ADQ683" s="16"/>
      <c r="ADR683" s="16"/>
      <c r="ADS683" s="16"/>
      <c r="ADT683" s="16"/>
      <c r="ADU683" s="16"/>
      <c r="ADV683" s="16"/>
      <c r="ADW683" s="16"/>
      <c r="ADX683" s="16"/>
      <c r="ADY683" s="16"/>
      <c r="ADZ683" s="16"/>
      <c r="AEA683" s="16"/>
      <c r="AEB683" s="16"/>
      <c r="AEC683" s="16"/>
      <c r="AED683" s="16"/>
      <c r="AEE683" s="16"/>
      <c r="AEF683" s="16"/>
      <c r="AEG683" s="16"/>
      <c r="AEH683" s="16"/>
      <c r="AEI683" s="16"/>
      <c r="AEJ683" s="16"/>
      <c r="AEK683" s="16"/>
      <c r="AEL683" s="16"/>
      <c r="AEM683" s="16"/>
      <c r="AEN683" s="16"/>
      <c r="AEO683" s="16"/>
      <c r="AEP683" s="16"/>
      <c r="AEQ683" s="16"/>
      <c r="AER683" s="16"/>
      <c r="AES683" s="16"/>
      <c r="AET683" s="16"/>
      <c r="AEU683" s="16"/>
      <c r="AEV683" s="16"/>
      <c r="AEW683" s="16"/>
      <c r="AEX683" s="16"/>
      <c r="AEY683" s="16"/>
      <c r="AEZ683" s="16"/>
      <c r="AFA683" s="16"/>
      <c r="AFB683" s="16"/>
      <c r="AFC683" s="16"/>
      <c r="AFD683" s="16"/>
      <c r="AFE683" s="16"/>
      <c r="AFF683" s="16"/>
      <c r="AFG683" s="16"/>
      <c r="AFH683" s="16"/>
      <c r="AFI683" s="16"/>
      <c r="AFJ683" s="16"/>
      <c r="AFK683" s="16"/>
      <c r="AFL683" s="16"/>
      <c r="AFM683" s="16"/>
      <c r="AFN683" s="16"/>
      <c r="AFO683" s="16"/>
      <c r="AFP683" s="16"/>
      <c r="AFQ683" s="16"/>
      <c r="AFR683" s="16"/>
      <c r="AFS683" s="16"/>
      <c r="AFT683" s="16"/>
      <c r="AFU683" s="16"/>
      <c r="AFV683" s="16"/>
      <c r="AFW683" s="16"/>
      <c r="AFX683" s="16"/>
      <c r="AFY683" s="16"/>
      <c r="AFZ683" s="16"/>
      <c r="AGA683" s="16"/>
      <c r="AGB683" s="16"/>
      <c r="AGC683" s="16"/>
      <c r="AGD683" s="16"/>
      <c r="AGE683" s="16"/>
      <c r="AGF683" s="16"/>
      <c r="AGG683" s="16"/>
      <c r="AGH683" s="16"/>
      <c r="AGI683" s="16"/>
      <c r="AGJ683" s="16"/>
      <c r="AGK683" s="16"/>
      <c r="AGL683" s="16"/>
      <c r="AGM683" s="16"/>
      <c r="AGN683" s="16"/>
      <c r="AGO683" s="16"/>
      <c r="AGP683" s="16"/>
      <c r="AGQ683" s="16"/>
      <c r="AGR683" s="16"/>
      <c r="AGS683" s="16"/>
      <c r="AGT683" s="16"/>
      <c r="AGU683" s="16"/>
      <c r="AGV683" s="16"/>
      <c r="AGW683" s="16"/>
      <c r="AGX683" s="16"/>
      <c r="AGY683" s="16"/>
      <c r="AGZ683" s="16"/>
      <c r="AHA683" s="16"/>
      <c r="AHB683" s="16"/>
      <c r="AHC683" s="16"/>
      <c r="AHD683" s="16"/>
      <c r="AHE683" s="16"/>
      <c r="AHF683" s="16"/>
      <c r="AHG683" s="16"/>
      <c r="AHH683" s="16"/>
      <c r="AHI683" s="16"/>
      <c r="AHJ683" s="16"/>
      <c r="AHK683" s="16"/>
      <c r="AHL683" s="16"/>
      <c r="AHM683" s="16"/>
      <c r="AHN683" s="16"/>
      <c r="AHO683" s="16"/>
      <c r="AHP683" s="16"/>
      <c r="AHQ683" s="16"/>
      <c r="AHR683" s="16"/>
      <c r="AHS683" s="16"/>
      <c r="AHT683" s="16"/>
      <c r="AHU683" s="16"/>
      <c r="AHV683" s="16"/>
      <c r="AHW683" s="16"/>
      <c r="AHX683" s="16"/>
      <c r="AHY683" s="16"/>
      <c r="AHZ683" s="16"/>
      <c r="AIA683" s="16"/>
      <c r="AIB683" s="16"/>
      <c r="AIC683" s="16"/>
      <c r="AID683" s="16"/>
      <c r="AIE683" s="16"/>
      <c r="AIF683" s="16"/>
      <c r="AIG683" s="16"/>
      <c r="AIH683" s="16"/>
      <c r="AII683" s="16"/>
      <c r="AIJ683" s="16"/>
      <c r="AIK683" s="16"/>
      <c r="AIL683" s="16"/>
      <c r="AIM683" s="16"/>
      <c r="AIN683" s="16"/>
      <c r="AIO683" s="16"/>
      <c r="AIP683" s="16"/>
      <c r="AIQ683" s="16"/>
      <c r="AIR683" s="16"/>
      <c r="AIS683" s="16"/>
      <c r="AIT683" s="16"/>
      <c r="AIU683" s="16"/>
      <c r="AIV683" s="16"/>
      <c r="AIW683" s="16"/>
      <c r="AIX683" s="16"/>
      <c r="AIY683" s="16"/>
      <c r="AIZ683" s="16"/>
      <c r="AJA683" s="16"/>
      <c r="AJB683" s="16"/>
      <c r="AJC683" s="16"/>
      <c r="AJD683" s="16"/>
      <c r="AJE683" s="16"/>
      <c r="AJF683" s="16"/>
      <c r="AJG683" s="16"/>
      <c r="AJH683" s="16"/>
      <c r="AJI683" s="16"/>
      <c r="AJJ683" s="16"/>
      <c r="AJK683" s="16"/>
      <c r="AJL683" s="16"/>
      <c r="AJM683" s="16"/>
      <c r="AJN683" s="16"/>
      <c r="AJO683" s="16"/>
      <c r="AJP683" s="16"/>
      <c r="AJQ683" s="16"/>
      <c r="AJR683" s="16"/>
      <c r="AJS683" s="16"/>
      <c r="AJT683" s="16"/>
      <c r="AJU683" s="16"/>
      <c r="AJV683" s="16"/>
      <c r="AJW683" s="16"/>
      <c r="AJX683" s="16"/>
      <c r="AJY683" s="16"/>
      <c r="AJZ683" s="16"/>
      <c r="AKA683" s="16"/>
      <c r="AKB683" s="16"/>
      <c r="AKC683" s="16"/>
      <c r="AKD683" s="16"/>
      <c r="AKE683" s="16"/>
      <c r="AKF683" s="16"/>
      <c r="AKG683" s="16"/>
      <c r="AKH683" s="16"/>
      <c r="AKI683" s="16"/>
      <c r="AKJ683" s="16"/>
      <c r="AKK683" s="16"/>
      <c r="AKL683" s="16"/>
      <c r="AKM683" s="16"/>
      <c r="AKN683" s="16"/>
      <c r="AKO683" s="16"/>
      <c r="AKP683" s="16"/>
      <c r="AKQ683" s="16"/>
      <c r="AKR683" s="16"/>
      <c r="AKS683" s="16"/>
      <c r="AKT683" s="16"/>
      <c r="AKU683" s="16"/>
      <c r="AKV683" s="16"/>
      <c r="AKW683" s="16"/>
      <c r="AKX683" s="16"/>
      <c r="AKY683" s="16"/>
      <c r="AKZ683" s="16"/>
      <c r="ALA683" s="16"/>
      <c r="ALB683" s="16"/>
      <c r="ALC683" s="16"/>
      <c r="ALD683" s="16"/>
      <c r="ALE683" s="16"/>
      <c r="ALF683" s="16"/>
      <c r="ALG683" s="16"/>
      <c r="ALH683" s="16"/>
      <c r="ALI683" s="16"/>
      <c r="ALJ683" s="16"/>
      <c r="ALK683" s="16"/>
      <c r="ALL683" s="16"/>
      <c r="ALM683" s="16"/>
      <c r="ALN683" s="16"/>
      <c r="ALO683" s="16"/>
      <c r="ALP683" s="16"/>
      <c r="ALQ683" s="16"/>
      <c r="ALR683" s="16"/>
      <c r="ALS683" s="16"/>
      <c r="ALT683" s="16"/>
      <c r="ALU683" s="16"/>
      <c r="ALV683" s="16"/>
      <c r="ALW683" s="16"/>
    </row>
    <row r="684" spans="1:1011" x14ac:dyDescent="0.35">
      <c r="A684" s="2">
        <v>44227</v>
      </c>
      <c r="B684" s="1">
        <v>-3.5457014643363371E-2</v>
      </c>
      <c r="C684" s="1">
        <v>1.0668200292142551E-2</v>
      </c>
      <c r="D684" s="1">
        <v>1.498088406794473E-2</v>
      </c>
      <c r="E684" s="1">
        <v>1.9153572657415461E-3</v>
      </c>
      <c r="F684" s="1">
        <v>1.4879213231178911E-3</v>
      </c>
      <c r="G684" s="1">
        <v>-6.9555959721422367E-3</v>
      </c>
      <c r="H684" s="1">
        <v>8.6988411077859595E-3</v>
      </c>
      <c r="I684" s="1">
        <v>3.3070274332958061E-3</v>
      </c>
      <c r="J684" s="16">
        <f>HLOOKUP($J$2,'Weekly Returns (strats)'!$D$1:$F$751,'Weekly Returns (strats)'!$A683,FALSE)</f>
        <v>8.2321187182297084E-3</v>
      </c>
      <c r="K684" s="16">
        <f>SUMPRODUCT(B684:J684,'Weekly Analysis'!$C$47:$K$47)</f>
        <v>-3.2730877330813542E-2</v>
      </c>
      <c r="L684" s="16">
        <f t="array" ref="L684">SUMPRODUCT(C684:J684,'Weekly Analysis'!$D$48:$K$48)</f>
        <v>5.0628264375925458E-3</v>
      </c>
      <c r="N684" s="16">
        <f t="shared" si="138"/>
        <v>2.8171994201723987</v>
      </c>
      <c r="O684" s="11">
        <f>(N683-MAX(N$3:$N683))/MAX(N$3:$N683)</f>
        <v>0</v>
      </c>
      <c r="P684" s="11">
        <f t="shared" si="140"/>
        <v>4.7965490514334519E-4</v>
      </c>
      <c r="Q684" s="11">
        <f t="shared" si="142"/>
        <v>0.17231043560916315</v>
      </c>
      <c r="S684" s="16">
        <f t="shared" si="139"/>
        <v>1.5511399022329029</v>
      </c>
      <c r="T684" s="11">
        <f>(S683-MAX($S$3:$S683))/MAX(S$3:$S683)</f>
        <v>-1.9842864580404598E-2</v>
      </c>
      <c r="U684" s="38">
        <f t="shared" si="141"/>
        <v>9.348784612251082E-3</v>
      </c>
      <c r="V684" s="11">
        <f t="shared" si="144"/>
        <v>0.23169573355957107</v>
      </c>
      <c r="X684" s="16"/>
      <c r="AJ684" s="28"/>
      <c r="AL684" s="28"/>
    </row>
    <row r="685" spans="1:1011" x14ac:dyDescent="0.35">
      <c r="A685" s="2">
        <v>44234</v>
      </c>
      <c r="B685" s="1">
        <v>4.3188148510911788E-2</v>
      </c>
      <c r="C685" s="1">
        <v>-2.4788049209707448E-3</v>
      </c>
      <c r="D685" s="1">
        <v>-2.8481248490234701E-2</v>
      </c>
      <c r="E685" s="1">
        <v>-5.2657485948464089E-3</v>
      </c>
      <c r="F685" s="1">
        <v>1.361196996540589E-2</v>
      </c>
      <c r="G685" s="1">
        <v>-5.7178082926087059E-3</v>
      </c>
      <c r="H685" s="1">
        <v>-7.7119099159800308E-3</v>
      </c>
      <c r="I685" s="1">
        <v>-5.1252278572677668E-3</v>
      </c>
      <c r="J685" s="16">
        <f>HLOOKUP($J$2,'Weekly Returns (strats)'!$D$1:$F$751,'Weekly Returns (strats)'!$A684,FALSE)</f>
        <v>-6.2661607372520578E-3</v>
      </c>
      <c r="K685" s="16">
        <f>SUMPRODUCT(B685:J685,'Weekly Analysis'!$C$47:$K$47)</f>
        <v>3.9677514806242389E-2</v>
      </c>
      <c r="L685" s="16">
        <f t="array" ref="L685">SUMPRODUCT(C685:J685,'Weekly Analysis'!$D$48:$K$48)</f>
        <v>-6.5197483086717346E-3</v>
      </c>
      <c r="N685" s="16">
        <f t="shared" si="138"/>
        <v>2.928978891878427</v>
      </c>
      <c r="O685" s="11">
        <f>(N684-MAX(N$3:$N684))/MAX(N$3:$N684)</f>
        <v>-3.2730877330813611E-2</v>
      </c>
      <c r="P685" s="11">
        <f t="shared" si="140"/>
        <v>1.2200698364942975E-2</v>
      </c>
      <c r="Q685" s="11">
        <f t="shared" si="142"/>
        <v>0.13648447087665172</v>
      </c>
      <c r="S685" s="16">
        <f t="shared" si="139"/>
        <v>1.5410268604788067</v>
      </c>
      <c r="T685" s="11">
        <f>(S684-MAX($S$3:$S684))/MAX(S$3:$S684)</f>
        <v>-1.4880499122207284E-2</v>
      </c>
      <c r="U685" s="38">
        <f t="shared" si="141"/>
        <v>1.6264285775768883E-3</v>
      </c>
      <c r="V685" s="11">
        <f t="shared" si="144"/>
        <v>0.22612440493320585</v>
      </c>
      <c r="AJ685" s="28"/>
      <c r="AL685" s="28"/>
    </row>
    <row r="686" spans="1:1011" x14ac:dyDescent="0.35">
      <c r="A686" s="2">
        <v>44241</v>
      </c>
      <c r="B686" s="1">
        <v>1.7633941670089689E-2</v>
      </c>
      <c r="C686" s="1">
        <v>4.5750003453595136E-3</v>
      </c>
      <c r="D686" s="1">
        <v>-1.29816459652915E-3</v>
      </c>
      <c r="E686" s="1">
        <v>-1.219834977041812E-3</v>
      </c>
      <c r="F686" s="1">
        <v>1.119846452341075E-2</v>
      </c>
      <c r="G686" s="1">
        <v>-1.3118760726383849E-3</v>
      </c>
      <c r="H686" s="1">
        <v>1.8857339353783861E-4</v>
      </c>
      <c r="I686" s="1">
        <v>2.5162047349829302E-3</v>
      </c>
      <c r="J686" s="16">
        <f>HLOOKUP($J$2,'Weekly Returns (strats)'!$D$1:$F$751,'Weekly Returns (strats)'!$A685,FALSE)</f>
        <v>2.2493651412984761E-3</v>
      </c>
      <c r="K686" s="16">
        <f>SUMPRODUCT(B686:J686,'Weekly Analysis'!$C$47:$K$47)</f>
        <v>1.8811409264508559E-2</v>
      </c>
      <c r="L686" s="16">
        <f t="array" ref="L686">SUMPRODUCT(C686:J686,'Weekly Analysis'!$D$48:$K$48)</f>
        <v>2.1867255324921797E-3</v>
      </c>
      <c r="N686" s="16">
        <f t="shared" si="138"/>
        <v>2.9840771125406591</v>
      </c>
      <c r="O686" s="11">
        <f>(N685-MAX(N$3:$N685))/MAX(N$3:$N685)</f>
        <v>0</v>
      </c>
      <c r="P686" s="11">
        <f t="shared" si="140"/>
        <v>4.2566778787133108E-2</v>
      </c>
      <c r="Q686" s="11">
        <f t="shared" si="142"/>
        <v>0.1326022936464033</v>
      </c>
      <c r="S686" s="16">
        <f t="shared" si="139"/>
        <v>1.5443966632608719</v>
      </c>
      <c r="T686" s="11">
        <f>(S685-MAX($S$3:$S685))/MAX(S$3:$S685)</f>
        <v>-2.1303230321894823E-2</v>
      </c>
      <c r="U686" s="38">
        <f t="shared" si="141"/>
        <v>2.500716517098267E-3</v>
      </c>
      <c r="V686" s="11">
        <f t="shared" si="144"/>
        <v>0.22861105758129185</v>
      </c>
      <c r="AJ686" s="28"/>
      <c r="AL686" s="28"/>
    </row>
    <row r="687" spans="1:1011" x14ac:dyDescent="0.35">
      <c r="A687" s="2">
        <v>44248</v>
      </c>
      <c r="B687" s="1">
        <v>-3.373410604618821E-3</v>
      </c>
      <c r="C687" s="1">
        <v>-1.779602679433667E-4</v>
      </c>
      <c r="D687" s="1">
        <v>-1.3570970983657329E-3</v>
      </c>
      <c r="E687" s="1">
        <v>1.6361143436531831E-3</v>
      </c>
      <c r="F687" s="1">
        <v>2.0774534149044479E-2</v>
      </c>
      <c r="G687" s="1">
        <v>-4.0037788474516223E-3</v>
      </c>
      <c r="H687" s="1">
        <v>2.0742523180745649E-3</v>
      </c>
      <c r="I687" s="1">
        <v>6.2215212057483704E-3</v>
      </c>
      <c r="J687" s="16">
        <f>HLOOKUP($J$2,'Weekly Returns (strats)'!$D$1:$F$751,'Weekly Returns (strats)'!$A686,FALSE)</f>
        <v>3.2964320245532091E-4</v>
      </c>
      <c r="K687" s="16">
        <f>SUMPRODUCT(B687:J687,'Weekly Analysis'!$C$47:$K$47)</f>
        <v>-1.5705303053234227E-3</v>
      </c>
      <c r="L687" s="16">
        <f t="array" ref="L687">SUMPRODUCT(C687:J687,'Weekly Analysis'!$D$48:$K$48)</f>
        <v>3.3482062701200251E-3</v>
      </c>
      <c r="N687" s="16">
        <f t="shared" si="138"/>
        <v>2.979390529001992</v>
      </c>
      <c r="O687" s="11">
        <f>(N686-MAX(N$3:$N686))/MAX(N$3:$N686)</f>
        <v>0</v>
      </c>
      <c r="P687" s="11">
        <f t="shared" si="140"/>
        <v>2.2956501567178211E-2</v>
      </c>
      <c r="Q687" s="11">
        <f t="shared" si="142"/>
        <v>0.12445727888442493</v>
      </c>
      <c r="S687" s="16">
        <f t="shared" si="139"/>
        <v>1.5495676218523544</v>
      </c>
      <c r="T687" s="11">
        <f>(S686-MAX($S$3:$S686))/MAX(S$3:$S686)</f>
        <v>-1.9163089107072123E-2</v>
      </c>
      <c r="U687" s="38">
        <f t="shared" si="141"/>
        <v>4.0440656146960574E-3</v>
      </c>
      <c r="V687" s="11">
        <f t="shared" si="144"/>
        <v>0.23320975743091088</v>
      </c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28"/>
      <c r="AL687" s="28"/>
    </row>
    <row r="688" spans="1:1011" x14ac:dyDescent="0.35">
      <c r="A688" s="2">
        <v>44255</v>
      </c>
      <c r="B688" s="16">
        <v>-3.292252502459081E-2</v>
      </c>
      <c r="C688" s="16">
        <v>-8.1091511321501608E-3</v>
      </c>
      <c r="D688" s="16">
        <v>-2.419959253251445E-4</v>
      </c>
      <c r="E688" s="16">
        <v>3.9915797223148966E-3</v>
      </c>
      <c r="F688" s="16">
        <v>3.060074884721916E-2</v>
      </c>
      <c r="G688" s="16">
        <v>-2.7100271002711279E-4</v>
      </c>
      <c r="H688" s="16">
        <v>4.4856930706018714E-3</v>
      </c>
      <c r="I688" s="16">
        <v>1.418245605304902E-3</v>
      </c>
      <c r="J688" s="16">
        <f>HLOOKUP($J$2,'Weekly Returns (strats)'!$D$1:$F$751,'Weekly Returns (strats)'!$A687,FALSE)</f>
        <v>6.6661053779608634E-3</v>
      </c>
      <c r="K688" s="16">
        <f>SUMPRODUCT(B688:J688,'Weekly Analysis'!$C$47:$K$47)</f>
        <v>-3.0477724918234181E-2</v>
      </c>
      <c r="L688" s="16">
        <f t="array" ref="L688">SUMPRODUCT(C688:J688,'Weekly Analysis'!$D$48:$K$48)</f>
        <v>4.5403430546623073E-3</v>
      </c>
      <c r="M688" s="16"/>
      <c r="N688" s="16">
        <f t="shared" si="138"/>
        <v>2.8885854840350769</v>
      </c>
      <c r="O688" s="11">
        <f>(N687-MAX(N$3:$N687))/MAX(N$3:$N687)</f>
        <v>-1.5705303053234275E-3</v>
      </c>
      <c r="P688" s="11">
        <f t="shared" si="140"/>
        <v>2.5339371913653874E-2</v>
      </c>
      <c r="Q688" s="11">
        <f t="shared" si="142"/>
        <v>6.4989227110474834E-2</v>
      </c>
      <c r="R688" s="16"/>
      <c r="S688" s="16">
        <f t="shared" si="139"/>
        <v>1.5566031904419613</v>
      </c>
      <c r="T688" s="11">
        <f>(S687-MAX($S$3:$S687))/MAX(S$3:$S687)</f>
        <v>-1.5879044812055244E-2</v>
      </c>
      <c r="U688" s="38">
        <f t="shared" si="141"/>
        <v>3.5221118360722059E-3</v>
      </c>
      <c r="V688" s="11">
        <f t="shared" si="144"/>
        <v>0.23778151977060125</v>
      </c>
      <c r="AJ688" s="28"/>
      <c r="AK688" s="16"/>
      <c r="AL688" s="28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  <c r="HV688" s="16"/>
      <c r="HW688" s="16"/>
      <c r="HX688" s="16"/>
      <c r="HY688" s="16"/>
      <c r="HZ688" s="16"/>
      <c r="IA688" s="16"/>
      <c r="IB688" s="16"/>
      <c r="IC688" s="16"/>
      <c r="ID688" s="16"/>
      <c r="IE688" s="16"/>
      <c r="IF688" s="16"/>
      <c r="IG688" s="16"/>
      <c r="IH688" s="16"/>
      <c r="II688" s="16"/>
      <c r="IJ688" s="16"/>
      <c r="IK688" s="16"/>
      <c r="IL688" s="16"/>
      <c r="IM688" s="16"/>
      <c r="IN688" s="16"/>
      <c r="IO688" s="16"/>
      <c r="IP688" s="16"/>
      <c r="IQ688" s="16"/>
      <c r="IR688" s="16"/>
      <c r="IS688" s="16"/>
      <c r="IT688" s="16"/>
      <c r="IU688" s="16"/>
      <c r="IV688" s="16"/>
      <c r="IW688" s="16"/>
      <c r="IX688" s="16"/>
      <c r="IY688" s="16"/>
      <c r="IZ688" s="16"/>
      <c r="JA688" s="16"/>
      <c r="JB688" s="16"/>
      <c r="JC688" s="16"/>
      <c r="JD688" s="16"/>
      <c r="JE688" s="16"/>
      <c r="JF688" s="16"/>
      <c r="JG688" s="16"/>
      <c r="JH688" s="16"/>
      <c r="JI688" s="16"/>
      <c r="JJ688" s="16"/>
      <c r="JK688" s="16"/>
      <c r="JL688" s="16"/>
      <c r="JM688" s="16"/>
      <c r="JN688" s="16"/>
      <c r="JO688" s="16"/>
      <c r="JP688" s="16"/>
      <c r="JQ688" s="16"/>
      <c r="JR688" s="16"/>
      <c r="JS688" s="16"/>
      <c r="JT688" s="16"/>
      <c r="JU688" s="16"/>
      <c r="JV688" s="16"/>
      <c r="JW688" s="16"/>
      <c r="JX688" s="16"/>
      <c r="JY688" s="16"/>
      <c r="JZ688" s="16"/>
      <c r="KA688" s="16"/>
      <c r="KB688" s="16"/>
      <c r="KC688" s="16"/>
      <c r="KD688" s="16"/>
      <c r="KE688" s="16"/>
      <c r="KF688" s="16"/>
      <c r="KG688" s="16"/>
      <c r="KH688" s="16"/>
      <c r="KI688" s="16"/>
      <c r="KJ688" s="16"/>
      <c r="KK688" s="16"/>
      <c r="KL688" s="16"/>
      <c r="KM688" s="16"/>
      <c r="KN688" s="16"/>
      <c r="KO688" s="16"/>
      <c r="KP688" s="16"/>
      <c r="KQ688" s="16"/>
      <c r="KR688" s="16"/>
      <c r="KS688" s="16"/>
      <c r="KT688" s="16"/>
      <c r="KU688" s="16"/>
      <c r="KV688" s="16"/>
      <c r="KW688" s="16"/>
      <c r="KX688" s="16"/>
      <c r="KY688" s="16"/>
      <c r="KZ688" s="16"/>
      <c r="LA688" s="16"/>
      <c r="LB688" s="16"/>
      <c r="LC688" s="16"/>
      <c r="LD688" s="16"/>
      <c r="LE688" s="16"/>
      <c r="LF688" s="16"/>
      <c r="LG688" s="16"/>
      <c r="LH688" s="16"/>
      <c r="LI688" s="16"/>
      <c r="LJ688" s="16"/>
      <c r="LK688" s="16"/>
      <c r="LL688" s="16"/>
      <c r="LM688" s="16"/>
      <c r="LN688" s="16"/>
      <c r="LO688" s="16"/>
      <c r="LP688" s="16"/>
      <c r="LQ688" s="16"/>
      <c r="LR688" s="16"/>
      <c r="LS688" s="16"/>
      <c r="LT688" s="16"/>
      <c r="LU688" s="16"/>
      <c r="LV688" s="16"/>
      <c r="LW688" s="16"/>
      <c r="LX688" s="16"/>
      <c r="LY688" s="16"/>
      <c r="LZ688" s="16"/>
      <c r="MA688" s="16"/>
      <c r="MB688" s="16"/>
      <c r="MC688" s="16"/>
      <c r="MD688" s="16"/>
      <c r="ME688" s="16"/>
      <c r="MF688" s="16"/>
      <c r="MG688" s="16"/>
      <c r="MH688" s="16"/>
      <c r="MI688" s="16"/>
      <c r="MJ688" s="16"/>
      <c r="MK688" s="16"/>
      <c r="ML688" s="16"/>
      <c r="MM688" s="16"/>
      <c r="MN688" s="16"/>
      <c r="MO688" s="16"/>
      <c r="MP688" s="16"/>
      <c r="MQ688" s="16"/>
      <c r="MR688" s="16"/>
      <c r="MS688" s="16"/>
      <c r="MT688" s="16"/>
      <c r="MU688" s="16"/>
      <c r="MV688" s="16"/>
      <c r="MW688" s="16"/>
      <c r="MX688" s="16"/>
      <c r="MY688" s="16"/>
      <c r="MZ688" s="16"/>
      <c r="NA688" s="16"/>
      <c r="NB688" s="16"/>
      <c r="NC688" s="16"/>
      <c r="ND688" s="16"/>
      <c r="NE688" s="16"/>
      <c r="NF688" s="16"/>
      <c r="NG688" s="16"/>
      <c r="NH688" s="16"/>
      <c r="NI688" s="16"/>
      <c r="NJ688" s="16"/>
      <c r="NK688" s="16"/>
      <c r="NL688" s="16"/>
      <c r="NM688" s="16"/>
      <c r="NN688" s="16"/>
      <c r="NO688" s="16"/>
      <c r="NP688" s="16"/>
      <c r="NQ688" s="16"/>
      <c r="NR688" s="16"/>
      <c r="NS688" s="16"/>
      <c r="NT688" s="16"/>
      <c r="NU688" s="16"/>
      <c r="NV688" s="16"/>
      <c r="NW688" s="16"/>
      <c r="NX688" s="16"/>
      <c r="NY688" s="16"/>
      <c r="NZ688" s="16"/>
      <c r="OA688" s="16"/>
      <c r="OB688" s="16"/>
      <c r="OC688" s="16"/>
      <c r="OD688" s="16"/>
      <c r="OE688" s="16"/>
      <c r="OF688" s="16"/>
      <c r="OG688" s="16"/>
      <c r="OH688" s="16"/>
      <c r="OI688" s="16"/>
      <c r="OJ688" s="16"/>
      <c r="OK688" s="16"/>
      <c r="OL688" s="16"/>
      <c r="OM688" s="16"/>
      <c r="ON688" s="16"/>
      <c r="OO688" s="16"/>
      <c r="OP688" s="16"/>
      <c r="OQ688" s="16"/>
      <c r="OR688" s="16"/>
      <c r="OS688" s="16"/>
      <c r="OT688" s="16"/>
      <c r="OU688" s="16"/>
      <c r="OV688" s="16"/>
      <c r="OW688" s="16"/>
      <c r="OX688" s="16"/>
      <c r="OY688" s="16"/>
      <c r="OZ688" s="16"/>
      <c r="PA688" s="16"/>
      <c r="PB688" s="16"/>
      <c r="PC688" s="16"/>
      <c r="PD688" s="16"/>
      <c r="PE688" s="16"/>
      <c r="PF688" s="16"/>
      <c r="PG688" s="16"/>
      <c r="PH688" s="16"/>
      <c r="PI688" s="16"/>
      <c r="PJ688" s="16"/>
      <c r="PK688" s="16"/>
      <c r="PL688" s="16"/>
      <c r="PM688" s="16"/>
      <c r="PN688" s="16"/>
      <c r="PO688" s="16"/>
      <c r="PP688" s="16"/>
      <c r="PQ688" s="16"/>
      <c r="PR688" s="16"/>
      <c r="PS688" s="16"/>
      <c r="PT688" s="16"/>
      <c r="PU688" s="16"/>
      <c r="PV688" s="16"/>
      <c r="PW688" s="16"/>
      <c r="PX688" s="16"/>
      <c r="PY688" s="16"/>
      <c r="PZ688" s="16"/>
      <c r="QA688" s="16"/>
      <c r="QB688" s="16"/>
      <c r="QC688" s="16"/>
      <c r="QD688" s="16"/>
      <c r="QE688" s="16"/>
      <c r="QF688" s="16"/>
      <c r="QG688" s="16"/>
      <c r="QH688" s="16"/>
      <c r="QI688" s="16"/>
      <c r="QJ688" s="16"/>
      <c r="QK688" s="16"/>
      <c r="QL688" s="16"/>
      <c r="QM688" s="16"/>
      <c r="QN688" s="16"/>
      <c r="QO688" s="16"/>
      <c r="QP688" s="16"/>
      <c r="QQ688" s="16"/>
      <c r="QR688" s="16"/>
      <c r="QS688" s="16"/>
      <c r="QT688" s="16"/>
      <c r="QU688" s="16"/>
      <c r="QV688" s="16"/>
      <c r="QW688" s="16"/>
      <c r="QX688" s="16"/>
      <c r="QY688" s="16"/>
      <c r="QZ688" s="16"/>
      <c r="RA688" s="16"/>
      <c r="RB688" s="16"/>
      <c r="RC688" s="16"/>
      <c r="RD688" s="16"/>
      <c r="RE688" s="16"/>
      <c r="RF688" s="16"/>
      <c r="RG688" s="16"/>
      <c r="RH688" s="16"/>
      <c r="RI688" s="16"/>
      <c r="RJ688" s="16"/>
      <c r="RK688" s="16"/>
      <c r="RL688" s="16"/>
      <c r="RM688" s="16"/>
      <c r="RN688" s="16"/>
      <c r="RO688" s="16"/>
      <c r="RP688" s="16"/>
      <c r="RQ688" s="16"/>
      <c r="RR688" s="16"/>
      <c r="RS688" s="16"/>
      <c r="RT688" s="16"/>
      <c r="RU688" s="16"/>
      <c r="RV688" s="16"/>
      <c r="RW688" s="16"/>
      <c r="RX688" s="16"/>
      <c r="RY688" s="16"/>
      <c r="RZ688" s="16"/>
      <c r="SA688" s="16"/>
      <c r="SB688" s="16"/>
      <c r="SC688" s="16"/>
      <c r="SD688" s="16"/>
      <c r="SE688" s="16"/>
      <c r="SF688" s="16"/>
      <c r="SG688" s="16"/>
      <c r="SH688" s="16"/>
      <c r="SI688" s="16"/>
      <c r="SJ688" s="16"/>
      <c r="SK688" s="16"/>
      <c r="SL688" s="16"/>
      <c r="SM688" s="16"/>
      <c r="SN688" s="16"/>
      <c r="SO688" s="16"/>
      <c r="SP688" s="16"/>
      <c r="SQ688" s="16"/>
      <c r="SR688" s="16"/>
      <c r="SS688" s="16"/>
      <c r="ST688" s="16"/>
      <c r="SU688" s="16"/>
      <c r="SV688" s="16"/>
      <c r="SW688" s="16"/>
      <c r="SX688" s="16"/>
      <c r="SY688" s="16"/>
      <c r="SZ688" s="16"/>
      <c r="TA688" s="16"/>
      <c r="TB688" s="16"/>
      <c r="TC688" s="16"/>
      <c r="TD688" s="16"/>
      <c r="TE688" s="16"/>
      <c r="TF688" s="16"/>
      <c r="TG688" s="16"/>
      <c r="TH688" s="16"/>
      <c r="TI688" s="16"/>
      <c r="TJ688" s="16"/>
      <c r="TK688" s="16"/>
      <c r="TL688" s="16"/>
      <c r="TM688" s="16"/>
      <c r="TN688" s="16"/>
      <c r="TO688" s="16"/>
      <c r="TP688" s="16"/>
      <c r="TQ688" s="16"/>
      <c r="TR688" s="16"/>
      <c r="TS688" s="16"/>
      <c r="TT688" s="16"/>
      <c r="TU688" s="16"/>
      <c r="TV688" s="16"/>
      <c r="TW688" s="16"/>
      <c r="TX688" s="16"/>
      <c r="TY688" s="16"/>
      <c r="TZ688" s="16"/>
      <c r="UA688" s="16"/>
      <c r="UB688" s="16"/>
      <c r="UC688" s="16"/>
      <c r="UD688" s="16"/>
      <c r="UE688" s="16"/>
      <c r="UF688" s="16"/>
      <c r="UG688" s="16"/>
      <c r="UH688" s="16"/>
      <c r="UI688" s="16"/>
      <c r="UJ688" s="16"/>
      <c r="UK688" s="16"/>
      <c r="UL688" s="16"/>
      <c r="UM688" s="16"/>
      <c r="UN688" s="16"/>
      <c r="UO688" s="16"/>
      <c r="UP688" s="16"/>
      <c r="UQ688" s="16"/>
      <c r="UR688" s="16"/>
      <c r="US688" s="16"/>
      <c r="UT688" s="16"/>
      <c r="UU688" s="16"/>
      <c r="UV688" s="16"/>
      <c r="UW688" s="16"/>
      <c r="UX688" s="16"/>
      <c r="UY688" s="16"/>
      <c r="UZ688" s="16"/>
      <c r="VA688" s="16"/>
      <c r="VB688" s="16"/>
      <c r="VC688" s="16"/>
      <c r="VD688" s="16"/>
      <c r="VE688" s="16"/>
      <c r="VF688" s="16"/>
      <c r="VG688" s="16"/>
      <c r="VH688" s="16"/>
      <c r="VI688" s="16"/>
      <c r="VJ688" s="16"/>
      <c r="VK688" s="16"/>
      <c r="VL688" s="16"/>
      <c r="VM688" s="16"/>
      <c r="VN688" s="16"/>
      <c r="VO688" s="16"/>
      <c r="VP688" s="16"/>
      <c r="VQ688" s="16"/>
      <c r="VR688" s="16"/>
      <c r="VS688" s="16"/>
      <c r="VT688" s="16"/>
      <c r="VU688" s="16"/>
      <c r="VV688" s="16"/>
      <c r="VW688" s="16"/>
      <c r="VX688" s="16"/>
      <c r="VY688" s="16"/>
      <c r="VZ688" s="16"/>
      <c r="WA688" s="16"/>
      <c r="WB688" s="16"/>
      <c r="WC688" s="16"/>
      <c r="WD688" s="16"/>
      <c r="WE688" s="16"/>
      <c r="WF688" s="16"/>
      <c r="WG688" s="16"/>
      <c r="WH688" s="16"/>
      <c r="WI688" s="16"/>
      <c r="WJ688" s="16"/>
      <c r="WK688" s="16"/>
      <c r="WL688" s="16"/>
      <c r="WM688" s="16"/>
      <c r="WN688" s="16"/>
      <c r="WO688" s="16"/>
      <c r="WP688" s="16"/>
      <c r="WQ688" s="16"/>
      <c r="WR688" s="16"/>
      <c r="WS688" s="16"/>
      <c r="WT688" s="16"/>
      <c r="WU688" s="16"/>
      <c r="WV688" s="16"/>
      <c r="WW688" s="16"/>
      <c r="WX688" s="16"/>
      <c r="WY688" s="16"/>
      <c r="WZ688" s="16"/>
      <c r="XA688" s="16"/>
      <c r="XB688" s="16"/>
      <c r="XC688" s="16"/>
      <c r="XD688" s="16"/>
      <c r="XE688" s="16"/>
      <c r="XF688" s="16"/>
      <c r="XG688" s="16"/>
      <c r="XH688" s="16"/>
      <c r="XI688" s="16"/>
      <c r="XJ688" s="16"/>
      <c r="XK688" s="16"/>
      <c r="XL688" s="16"/>
      <c r="XM688" s="16"/>
      <c r="XN688" s="16"/>
      <c r="XO688" s="16"/>
      <c r="XP688" s="16"/>
      <c r="XQ688" s="16"/>
      <c r="XR688" s="16"/>
      <c r="XS688" s="16"/>
      <c r="XT688" s="16"/>
      <c r="XU688" s="16"/>
      <c r="XV688" s="16"/>
      <c r="XW688" s="16"/>
      <c r="XX688" s="16"/>
      <c r="XY688" s="16"/>
      <c r="XZ688" s="16"/>
      <c r="YA688" s="16"/>
      <c r="YB688" s="16"/>
      <c r="YC688" s="16"/>
      <c r="YD688" s="16"/>
      <c r="YE688" s="16"/>
      <c r="YF688" s="16"/>
      <c r="YG688" s="16"/>
      <c r="YH688" s="16"/>
      <c r="YI688" s="16"/>
      <c r="YJ688" s="16"/>
      <c r="YK688" s="16"/>
      <c r="YL688" s="16"/>
      <c r="YM688" s="16"/>
      <c r="YN688" s="16"/>
      <c r="YO688" s="16"/>
      <c r="YP688" s="16"/>
      <c r="YQ688" s="16"/>
      <c r="YR688" s="16"/>
      <c r="YS688" s="16"/>
      <c r="YT688" s="16"/>
      <c r="YU688" s="16"/>
      <c r="YV688" s="16"/>
      <c r="YW688" s="16"/>
      <c r="YX688" s="16"/>
      <c r="YY688" s="16"/>
      <c r="YZ688" s="16"/>
      <c r="ZA688" s="16"/>
      <c r="ZB688" s="16"/>
      <c r="ZC688" s="16"/>
      <c r="ZD688" s="16"/>
      <c r="ZE688" s="16"/>
      <c r="ZF688" s="16"/>
      <c r="ZG688" s="16"/>
      <c r="ZH688" s="16"/>
      <c r="ZI688" s="16"/>
      <c r="ZJ688" s="16"/>
      <c r="ZK688" s="16"/>
      <c r="ZL688" s="16"/>
      <c r="ZM688" s="16"/>
      <c r="ZN688" s="16"/>
      <c r="ZO688" s="16"/>
      <c r="ZP688" s="16"/>
      <c r="ZQ688" s="16"/>
      <c r="ZR688" s="16"/>
      <c r="ZS688" s="16"/>
      <c r="ZT688" s="16"/>
      <c r="ZU688" s="16"/>
      <c r="ZV688" s="16"/>
      <c r="ZW688" s="16"/>
      <c r="ZX688" s="16"/>
      <c r="ZY688" s="16"/>
      <c r="ZZ688" s="16"/>
      <c r="AAA688" s="16"/>
      <c r="AAB688" s="16"/>
      <c r="AAC688" s="16"/>
      <c r="AAD688" s="16"/>
      <c r="AAE688" s="16"/>
      <c r="AAF688" s="16"/>
      <c r="AAG688" s="16"/>
      <c r="AAH688" s="16"/>
      <c r="AAI688" s="16"/>
      <c r="AAJ688" s="16"/>
      <c r="AAK688" s="16"/>
      <c r="AAL688" s="16"/>
      <c r="AAM688" s="16"/>
      <c r="AAN688" s="16"/>
      <c r="AAO688" s="16"/>
      <c r="AAP688" s="16"/>
      <c r="AAQ688" s="16"/>
      <c r="AAR688" s="16"/>
      <c r="AAS688" s="16"/>
      <c r="AAT688" s="16"/>
      <c r="AAU688" s="16"/>
      <c r="AAV688" s="16"/>
      <c r="AAW688" s="16"/>
      <c r="AAX688" s="16"/>
      <c r="AAY688" s="16"/>
      <c r="AAZ688" s="16"/>
      <c r="ABA688" s="16"/>
      <c r="ABB688" s="16"/>
      <c r="ABC688" s="16"/>
      <c r="ABD688" s="16"/>
      <c r="ABE688" s="16"/>
      <c r="ABF688" s="16"/>
      <c r="ABG688" s="16"/>
      <c r="ABH688" s="16"/>
      <c r="ABI688" s="16"/>
      <c r="ABJ688" s="16"/>
      <c r="ABK688" s="16"/>
      <c r="ABL688" s="16"/>
      <c r="ABM688" s="16"/>
      <c r="ABN688" s="16"/>
      <c r="ABO688" s="16"/>
      <c r="ABP688" s="16"/>
      <c r="ABQ688" s="16"/>
      <c r="ABR688" s="16"/>
      <c r="ABS688" s="16"/>
      <c r="ABT688" s="16"/>
      <c r="ABU688" s="16"/>
      <c r="ABV688" s="16"/>
      <c r="ABW688" s="16"/>
      <c r="ABX688" s="16"/>
      <c r="ABY688" s="16"/>
      <c r="ABZ688" s="16"/>
      <c r="ACA688" s="16"/>
      <c r="ACB688" s="16"/>
      <c r="ACC688" s="16"/>
      <c r="ACD688" s="16"/>
      <c r="ACE688" s="16"/>
      <c r="ACF688" s="16"/>
      <c r="ACG688" s="16"/>
      <c r="ACH688" s="16"/>
      <c r="ACI688" s="16"/>
      <c r="ACJ688" s="16"/>
      <c r="ACK688" s="16"/>
      <c r="ACL688" s="16"/>
      <c r="ACM688" s="16"/>
      <c r="ACN688" s="16"/>
      <c r="ACO688" s="16"/>
      <c r="ACP688" s="16"/>
      <c r="ACQ688" s="16"/>
      <c r="ACR688" s="16"/>
      <c r="ACS688" s="16"/>
      <c r="ACT688" s="16"/>
      <c r="ACU688" s="16"/>
      <c r="ACV688" s="16"/>
      <c r="ACW688" s="16"/>
      <c r="ACX688" s="16"/>
      <c r="ACY688" s="16"/>
      <c r="ACZ688" s="16"/>
      <c r="ADA688" s="16"/>
      <c r="ADB688" s="16"/>
      <c r="ADC688" s="16"/>
      <c r="ADD688" s="16"/>
      <c r="ADE688" s="16"/>
      <c r="ADF688" s="16"/>
      <c r="ADG688" s="16"/>
      <c r="ADH688" s="16"/>
      <c r="ADI688" s="16"/>
      <c r="ADJ688" s="16"/>
      <c r="ADK688" s="16"/>
      <c r="ADL688" s="16"/>
      <c r="ADM688" s="16"/>
      <c r="ADN688" s="16"/>
      <c r="ADO688" s="16"/>
      <c r="ADP688" s="16"/>
      <c r="ADQ688" s="16"/>
      <c r="ADR688" s="16"/>
      <c r="ADS688" s="16"/>
      <c r="ADT688" s="16"/>
      <c r="ADU688" s="16"/>
      <c r="ADV688" s="16"/>
      <c r="ADW688" s="16"/>
      <c r="ADX688" s="16"/>
      <c r="ADY688" s="16"/>
      <c r="ADZ688" s="16"/>
      <c r="AEA688" s="16"/>
      <c r="AEB688" s="16"/>
      <c r="AEC688" s="16"/>
      <c r="AED688" s="16"/>
      <c r="AEE688" s="16"/>
      <c r="AEF688" s="16"/>
      <c r="AEG688" s="16"/>
      <c r="AEH688" s="16"/>
      <c r="AEI688" s="16"/>
      <c r="AEJ688" s="16"/>
      <c r="AEK688" s="16"/>
      <c r="AEL688" s="16"/>
      <c r="AEM688" s="16"/>
      <c r="AEN688" s="16"/>
      <c r="AEO688" s="16"/>
      <c r="AEP688" s="16"/>
      <c r="AEQ688" s="16"/>
      <c r="AER688" s="16"/>
      <c r="AES688" s="16"/>
      <c r="AET688" s="16"/>
      <c r="AEU688" s="16"/>
      <c r="AEV688" s="16"/>
      <c r="AEW688" s="16"/>
      <c r="AEX688" s="16"/>
      <c r="AEY688" s="16"/>
      <c r="AEZ688" s="16"/>
      <c r="AFA688" s="16"/>
      <c r="AFB688" s="16"/>
      <c r="AFC688" s="16"/>
      <c r="AFD688" s="16"/>
      <c r="AFE688" s="16"/>
      <c r="AFF688" s="16"/>
      <c r="AFG688" s="16"/>
      <c r="AFH688" s="16"/>
      <c r="AFI688" s="16"/>
      <c r="AFJ688" s="16"/>
      <c r="AFK688" s="16"/>
      <c r="AFL688" s="16"/>
      <c r="AFM688" s="16"/>
      <c r="AFN688" s="16"/>
      <c r="AFO688" s="16"/>
      <c r="AFP688" s="16"/>
      <c r="AFQ688" s="16"/>
      <c r="AFR688" s="16"/>
      <c r="AFS688" s="16"/>
      <c r="AFT688" s="16"/>
      <c r="AFU688" s="16"/>
      <c r="AFV688" s="16"/>
      <c r="AFW688" s="16"/>
      <c r="AFX688" s="16"/>
      <c r="AFY688" s="16"/>
      <c r="AFZ688" s="16"/>
      <c r="AGA688" s="16"/>
      <c r="AGB688" s="16"/>
      <c r="AGC688" s="16"/>
      <c r="AGD688" s="16"/>
      <c r="AGE688" s="16"/>
      <c r="AGF688" s="16"/>
      <c r="AGG688" s="16"/>
      <c r="AGH688" s="16"/>
      <c r="AGI688" s="16"/>
      <c r="AGJ688" s="16"/>
      <c r="AGK688" s="16"/>
      <c r="AGL688" s="16"/>
      <c r="AGM688" s="16"/>
      <c r="AGN688" s="16"/>
      <c r="AGO688" s="16"/>
      <c r="AGP688" s="16"/>
      <c r="AGQ688" s="16"/>
      <c r="AGR688" s="16"/>
      <c r="AGS688" s="16"/>
      <c r="AGT688" s="16"/>
      <c r="AGU688" s="16"/>
      <c r="AGV688" s="16"/>
      <c r="AGW688" s="16"/>
      <c r="AGX688" s="16"/>
      <c r="AGY688" s="16"/>
      <c r="AGZ688" s="16"/>
      <c r="AHA688" s="16"/>
      <c r="AHB688" s="16"/>
      <c r="AHC688" s="16"/>
      <c r="AHD688" s="16"/>
      <c r="AHE688" s="16"/>
      <c r="AHF688" s="16"/>
      <c r="AHG688" s="16"/>
      <c r="AHH688" s="16"/>
      <c r="AHI688" s="16"/>
      <c r="AHJ688" s="16"/>
      <c r="AHK688" s="16"/>
      <c r="AHL688" s="16"/>
      <c r="AHM688" s="16"/>
      <c r="AHN688" s="16"/>
      <c r="AHO688" s="16"/>
      <c r="AHP688" s="16"/>
      <c r="AHQ688" s="16"/>
      <c r="AHR688" s="16"/>
      <c r="AHS688" s="16"/>
      <c r="AHT688" s="16"/>
      <c r="AHU688" s="16"/>
      <c r="AHV688" s="16"/>
      <c r="AHW688" s="16"/>
      <c r="AHX688" s="16"/>
      <c r="AHY688" s="16"/>
      <c r="AHZ688" s="16"/>
      <c r="AIA688" s="16"/>
      <c r="AIB688" s="16"/>
      <c r="AIC688" s="16"/>
      <c r="AID688" s="16"/>
      <c r="AIE688" s="16"/>
      <c r="AIF688" s="16"/>
      <c r="AIG688" s="16"/>
      <c r="AIH688" s="16"/>
      <c r="AII688" s="16"/>
      <c r="AIJ688" s="16"/>
      <c r="AIK688" s="16"/>
      <c r="AIL688" s="16"/>
      <c r="AIM688" s="16"/>
      <c r="AIN688" s="16"/>
      <c r="AIO688" s="16"/>
      <c r="AIP688" s="16"/>
      <c r="AIQ688" s="16"/>
      <c r="AIR688" s="16"/>
      <c r="AIS688" s="16"/>
      <c r="AIT688" s="16"/>
      <c r="AIU688" s="16"/>
      <c r="AIV688" s="16"/>
      <c r="AIW688" s="16"/>
      <c r="AIX688" s="16"/>
      <c r="AIY688" s="16"/>
      <c r="AIZ688" s="16"/>
      <c r="AJA688" s="16"/>
      <c r="AJB688" s="16"/>
      <c r="AJC688" s="16"/>
      <c r="AJD688" s="16"/>
      <c r="AJE688" s="16"/>
      <c r="AJF688" s="16"/>
      <c r="AJG688" s="16"/>
      <c r="AJH688" s="16"/>
      <c r="AJI688" s="16"/>
      <c r="AJJ688" s="16"/>
      <c r="AJK688" s="16"/>
      <c r="AJL688" s="16"/>
      <c r="AJM688" s="16"/>
      <c r="AJN688" s="16"/>
      <c r="AJO688" s="16"/>
      <c r="AJP688" s="16"/>
      <c r="AJQ688" s="16"/>
      <c r="AJR688" s="16"/>
      <c r="AJS688" s="16"/>
      <c r="AJT688" s="16"/>
      <c r="AJU688" s="16"/>
      <c r="AJV688" s="16"/>
      <c r="AJW688" s="16"/>
      <c r="AJX688" s="16"/>
      <c r="AJY688" s="16"/>
      <c r="AJZ688" s="16"/>
      <c r="AKA688" s="16"/>
      <c r="AKB688" s="16"/>
      <c r="AKC688" s="16"/>
      <c r="AKD688" s="16"/>
      <c r="AKE688" s="16"/>
      <c r="AKF688" s="16"/>
      <c r="AKG688" s="16"/>
      <c r="AKH688" s="16"/>
      <c r="AKI688" s="16"/>
      <c r="AKJ688" s="16"/>
      <c r="AKK688" s="16"/>
      <c r="AKL688" s="16"/>
      <c r="AKM688" s="16"/>
      <c r="AKN688" s="16"/>
      <c r="AKO688" s="16"/>
      <c r="AKP688" s="16"/>
      <c r="AKQ688" s="16"/>
      <c r="AKR688" s="16"/>
      <c r="AKS688" s="16"/>
      <c r="AKT688" s="16"/>
      <c r="AKU688" s="16"/>
      <c r="AKV688" s="16"/>
      <c r="AKW688" s="16"/>
      <c r="AKX688" s="16"/>
      <c r="AKY688" s="16"/>
      <c r="AKZ688" s="16"/>
      <c r="ALA688" s="16"/>
      <c r="ALB688" s="16"/>
      <c r="ALC688" s="16"/>
      <c r="ALD688" s="16"/>
      <c r="ALE688" s="16"/>
      <c r="ALF688" s="16"/>
      <c r="ALG688" s="16"/>
      <c r="ALH688" s="16"/>
      <c r="ALI688" s="16"/>
      <c r="ALJ688" s="16"/>
      <c r="ALK688" s="16"/>
      <c r="ALL688" s="16"/>
      <c r="ALM688" s="16"/>
      <c r="ALN688" s="16"/>
      <c r="ALO688" s="16"/>
      <c r="ALP688" s="16"/>
      <c r="ALQ688" s="16"/>
      <c r="ALR688" s="16"/>
      <c r="ALS688" s="16"/>
      <c r="ALT688" s="16"/>
      <c r="ALU688" s="16"/>
      <c r="ALV688" s="16"/>
      <c r="ALW688" s="16"/>
    </row>
    <row r="689" spans="1:38" x14ac:dyDescent="0.35">
      <c r="A689" s="2">
        <v>44262</v>
      </c>
      <c r="B689" s="1">
        <v>1.076941486179317E-3</v>
      </c>
      <c r="C689" s="1">
        <v>-4.4021638058446833E-3</v>
      </c>
      <c r="D689" s="1">
        <v>-6.6734212328186096E-3</v>
      </c>
      <c r="E689" s="1">
        <v>-3.2768102658110592E-3</v>
      </c>
      <c r="F689" s="1">
        <v>-6.080488845650078E-3</v>
      </c>
      <c r="G689" s="1">
        <v>4.4004698653654639E-3</v>
      </c>
      <c r="H689" s="1">
        <v>-4.5247584619695358E-3</v>
      </c>
      <c r="I689" s="1">
        <v>-1.217466923411292E-3</v>
      </c>
      <c r="J689" s="16">
        <f>HLOOKUP($J$2,'Weekly Returns (strats)'!$D$1:$F$751,'Weekly Returns (strats)'!$A688,FALSE)</f>
        <v>-1.7786832741287779E-3</v>
      </c>
      <c r="K689" s="16">
        <f>SUMPRODUCT(B689:J689,'Weekly Analysis'!$C$47:$K$47)</f>
        <v>-5.3373295758465879E-4</v>
      </c>
      <c r="L689" s="16">
        <f t="array" ref="L689">SUMPRODUCT(C689:J689,'Weekly Analysis'!$D$48:$K$48)</f>
        <v>-2.9912525384188119E-3</v>
      </c>
      <c r="N689" s="16">
        <f t="shared" si="138"/>
        <v>2.8870437507614466</v>
      </c>
      <c r="O689" s="11">
        <f>(N688-MAX(N$3:$N688))/MAX(N$3:$N688)</f>
        <v>-3.2000389032936269E-2</v>
      </c>
      <c r="P689" s="11">
        <f t="shared" si="140"/>
        <v>-1.431732445503775E-2</v>
      </c>
      <c r="Q689" s="11">
        <f t="shared" si="142"/>
        <v>4.7932513237191055E-2</v>
      </c>
      <c r="S689" s="16">
        <f t="shared" si="139"/>
        <v>1.5519469971972408</v>
      </c>
      <c r="T689" s="11">
        <f>(S688-MAX($S$3:$S688))/MAX(S$3:$S688)</f>
        <v>-1.1410798068220067E-2</v>
      </c>
      <c r="U689" s="38">
        <f t="shared" si="141"/>
        <v>7.0862727954275062E-3</v>
      </c>
      <c r="V689" s="11">
        <f t="shared" si="144"/>
        <v>0.23080931688052053</v>
      </c>
      <c r="X689" s="16"/>
      <c r="AJ689" s="28"/>
      <c r="AL689" s="28"/>
    </row>
    <row r="690" spans="1:38" x14ac:dyDescent="0.35">
      <c r="A690" s="2">
        <v>44269</v>
      </c>
      <c r="B690" s="1">
        <v>2.6147501792971539E-2</v>
      </c>
      <c r="C690" s="1">
        <v>2.1809107227563911E-3</v>
      </c>
      <c r="D690" s="1">
        <v>-4.847780608560559E-3</v>
      </c>
      <c r="E690" s="1">
        <v>-4.5980182541324188E-3</v>
      </c>
      <c r="F690" s="1">
        <v>3.9399475125481923E-3</v>
      </c>
      <c r="G690" s="1">
        <v>1.4843869481903971E-2</v>
      </c>
      <c r="H690" s="1">
        <v>-3.645785294438264E-4</v>
      </c>
      <c r="I690" s="1">
        <v>-6.2191375300169049E-5</v>
      </c>
      <c r="J690" s="16">
        <f>HLOOKUP($J$2,'Weekly Returns (strats)'!$D$1:$F$751,'Weekly Returns (strats)'!$A689,FALSE)</f>
        <v>-6.8566787183452771E-3</v>
      </c>
      <c r="K690" s="16">
        <f>SUMPRODUCT(B690:J690,'Weekly Analysis'!$C$47:$K$47)</f>
        <v>2.6664833203397825E-2</v>
      </c>
      <c r="L690" s="16">
        <f t="array" ref="L690">SUMPRODUCT(C690:J690,'Weekly Analysis'!$D$48:$K$48)</f>
        <v>9.6075833364881033E-4</v>
      </c>
      <c r="N690" s="16">
        <f t="shared" si="138"/>
        <v>2.9640262908264128</v>
      </c>
      <c r="O690" s="11">
        <f>(N689-MAX(N$3:$N689))/MAX(N$3:$N689)</f>
        <v>-3.2517042328238557E-2</v>
      </c>
      <c r="P690" s="11">
        <f t="shared" si="140"/>
        <v>-6.7192706347909414E-3</v>
      </c>
      <c r="Q690" s="11">
        <f t="shared" si="142"/>
        <v>8.0211298008039833E-2</v>
      </c>
      <c r="S690" s="16">
        <f t="shared" si="139"/>
        <v>1.5534380432081794</v>
      </c>
      <c r="T690" s="11">
        <f>(S689-MAX($S$3:$S689))/MAX(S$3:$S689)</f>
        <v>-1.4367918027951997E-2</v>
      </c>
      <c r="U690" s="38">
        <f t="shared" si="141"/>
        <v>5.8543120186607123E-3</v>
      </c>
      <c r="V690" s="11">
        <f t="shared" si="144"/>
        <v>0.23274140677147104</v>
      </c>
      <c r="AJ690" s="28"/>
      <c r="AL690" s="28"/>
    </row>
    <row r="691" spans="1:38" x14ac:dyDescent="0.35">
      <c r="A691" s="2">
        <v>44276</v>
      </c>
      <c r="B691" s="1">
        <v>-4.2517254433733784E-3</v>
      </c>
      <c r="C691" s="1">
        <v>-5.1354870987440071E-3</v>
      </c>
      <c r="D691" s="1">
        <v>-1.768833543863924E-3</v>
      </c>
      <c r="E691" s="1">
        <v>2.575236159549021E-3</v>
      </c>
      <c r="F691" s="1">
        <v>7.801399414213506E-3</v>
      </c>
      <c r="G691" s="1">
        <v>-3.3685852828281289E-3</v>
      </c>
      <c r="H691" s="1">
        <v>6.5044131097509172E-3</v>
      </c>
      <c r="I691" s="1">
        <v>1.741466812618109E-3</v>
      </c>
      <c r="J691" s="16">
        <f>HLOOKUP($J$2,'Weekly Returns (strats)'!$D$1:$F$751,'Weekly Returns (strats)'!$A690,FALSE)</f>
        <v>-7.1953604876107136E-5</v>
      </c>
      <c r="K691" s="16">
        <f>SUMPRODUCT(B691:J691,'Weekly Analysis'!$C$47:$K$47)</f>
        <v>-4.0214858626058192E-3</v>
      </c>
      <c r="L691" s="16">
        <f t="array" ref="L691">SUMPRODUCT(C691:J691,'Weekly Analysis'!$D$48:$K$48)</f>
        <v>4.2758779285403844E-4</v>
      </c>
      <c r="N691" s="16">
        <f t="shared" si="138"/>
        <v>2.9521065010014622</v>
      </c>
      <c r="O691" s="11">
        <f>(N690-MAX(N$3:$N690))/MAX(N$3:$N690)</f>
        <v>-6.7192706347909857E-3</v>
      </c>
      <c r="P691" s="11">
        <f t="shared" si="140"/>
        <v>-9.1575870081285204E-3</v>
      </c>
      <c r="Q691" s="11">
        <f t="shared" si="142"/>
        <v>5.8017256364275127E-2</v>
      </c>
      <c r="S691" s="16">
        <f t="shared" si="139"/>
        <v>1.5541022743524104</v>
      </c>
      <c r="T691" s="11">
        <f>(S690-MAX($S$3:$S690))/MAX(S$3:$S690)</f>
        <v>-1.3420963791285706E-2</v>
      </c>
      <c r="U691" s="38">
        <f t="shared" si="141"/>
        <v>2.9263985876495369E-3</v>
      </c>
      <c r="V691" s="11">
        <f t="shared" si="144"/>
        <v>0.23285569773315973</v>
      </c>
      <c r="AJ691" s="28"/>
      <c r="AL691" s="28"/>
    </row>
    <row r="692" spans="1:38" x14ac:dyDescent="0.35">
      <c r="A692" s="2">
        <v>44283</v>
      </c>
      <c r="B692" s="1">
        <v>3.1585412218875231E-3</v>
      </c>
      <c r="C692" s="1">
        <v>-4.1414298286484019E-3</v>
      </c>
      <c r="D692" s="1">
        <v>-1.837097708426771E-3</v>
      </c>
      <c r="E692" s="1">
        <v>-3.2827671999722252E-3</v>
      </c>
      <c r="F692" s="1">
        <v>-6.8226040725064881E-3</v>
      </c>
      <c r="G692" s="1">
        <v>-1.351988401362636E-3</v>
      </c>
      <c r="H692" s="1">
        <v>-3.6968835505002412E-4</v>
      </c>
      <c r="I692" s="1">
        <v>-1.291412109471701E-3</v>
      </c>
      <c r="J692" s="16">
        <f>HLOOKUP($J$2,'Weekly Returns (strats)'!$D$1:$F$751,'Weekly Returns (strats)'!$A691,FALSE)</f>
        <v>-1.621649884260723E-3</v>
      </c>
      <c r="K692" s="16">
        <f>SUMPRODUCT(B692:J692,'Weekly Analysis'!$C$47:$K$47)</f>
        <v>1.6131703927807705E-3</v>
      </c>
      <c r="L692" s="16">
        <f t="array" ref="L692">SUMPRODUCT(C692:J692,'Weekly Analysis'!$D$48:$K$48)</f>
        <v>-2.8699743969125401E-3</v>
      </c>
      <c r="N692" s="16">
        <f t="shared" si="138"/>
        <v>2.9568687518052137</v>
      </c>
      <c r="O692" s="11">
        <f>(N691-MAX(N$3:$N691))/MAX(N$3:$N691)</f>
        <v>-1.0713735045532032E-2</v>
      </c>
      <c r="P692" s="11">
        <f t="shared" si="140"/>
        <v>2.3638998446655402E-2</v>
      </c>
      <c r="Q692" s="11">
        <f t="shared" si="142"/>
        <v>6.4804697512360843E-2</v>
      </c>
      <c r="S692" s="16">
        <f t="shared" si="139"/>
        <v>1.5496420406148355</v>
      </c>
      <c r="T692" s="11">
        <f>(S691-MAX($S$3:$S691))/MAX(S$3:$S691)</f>
        <v>-1.2999114638717028E-2</v>
      </c>
      <c r="U692" s="38">
        <f t="shared" si="141"/>
        <v>-4.4720130794215773E-3</v>
      </c>
      <c r="V692" s="11">
        <f t="shared" si="144"/>
        <v>0.23075770279426466</v>
      </c>
      <c r="AJ692" s="28"/>
      <c r="AL692" s="28"/>
    </row>
    <row r="693" spans="1:38" x14ac:dyDescent="0.35">
      <c r="A693" s="2">
        <v>44297</v>
      </c>
      <c r="B693" s="16">
        <v>2.0421683276686361E-2</v>
      </c>
      <c r="C693" s="16">
        <v>2.5373648505404578E-3</v>
      </c>
      <c r="D693" s="16">
        <v>-4.2375929522125988E-4</v>
      </c>
      <c r="E693" s="16">
        <v>-3.9543057996485054E-3</v>
      </c>
      <c r="F693" s="16">
        <v>-1.512057608556916E-3</v>
      </c>
      <c r="G693" s="16">
        <v>-5.2916685320318901E-3</v>
      </c>
      <c r="H693" s="16">
        <v>-2.3821289474502678E-3</v>
      </c>
      <c r="I693" s="16">
        <v>-8.6929184299303628E-4</v>
      </c>
      <c r="J693" s="16">
        <f>HLOOKUP($J$2,'Weekly Returns (strats)'!$D$1:$F$751,'Weekly Returns (strats)'!$A692,FALSE)</f>
        <v>-4.0603920885398104E-3</v>
      </c>
      <c r="K693" s="16">
        <f>SUMPRODUCT(B693:J693,'Weekly Analysis'!$C$47:$K$47)</f>
        <v>1.947973048185183E-2</v>
      </c>
      <c r="L693" s="16">
        <f t="array" ref="L693">SUMPRODUCT(C693:J693,'Weekly Analysis'!$D$48:$K$48)</f>
        <v>-1.7493409046927051E-3</v>
      </c>
      <c r="N693" s="16">
        <f t="shared" ref="N693:N751" si="145">+(K693+1)*N692</f>
        <v>3.0144677581605892</v>
      </c>
      <c r="O693" s="11">
        <f>(N692-MAX(N$3:$N692))/MAX(N$3:$N692)</f>
        <v>-9.1178477329227157E-3</v>
      </c>
      <c r="P693" s="11">
        <f t="shared" ref="P693:P751" si="146">N693/N689-1</f>
        <v>4.4136500309541526E-2</v>
      </c>
      <c r="Q693" s="11">
        <f t="shared" ref="Q693:Q751" si="147">N693/N680-1</f>
        <v>7.0536093686484058E-2</v>
      </c>
      <c r="S693" s="16">
        <f t="shared" ref="S693:S751" si="148">+(L693+1)*S692</f>
        <v>1.5469311884055565</v>
      </c>
      <c r="T693" s="11">
        <f>(S692-MAX($S$3:$S692))/MAX(S$3:$S692)</f>
        <v>-1.5831781909433927E-2</v>
      </c>
      <c r="U693" s="38">
        <f t="shared" si="141"/>
        <v>-3.2319459367765591E-3</v>
      </c>
      <c r="V693" s="11">
        <f t="shared" ref="V693:V735" si="149">S693/S680-1</f>
        <v>6.6101146958252865E-3</v>
      </c>
      <c r="AJ693" s="28"/>
      <c r="AL693" s="28"/>
    </row>
    <row r="694" spans="1:38" x14ac:dyDescent="0.35">
      <c r="A694" s="2">
        <v>44304</v>
      </c>
      <c r="B694" s="16">
        <v>1.493211392440807E-2</v>
      </c>
      <c r="C694" s="16">
        <v>3.090162363623028E-3</v>
      </c>
      <c r="D694" s="16">
        <v>-3.7729916390660811E-4</v>
      </c>
      <c r="E694" s="16">
        <v>-1.543890604322917E-3</v>
      </c>
      <c r="F694" s="16">
        <v>-6.285368478576114E-3</v>
      </c>
      <c r="G694" s="16">
        <v>-6.2109564872991907E-4</v>
      </c>
      <c r="H694" s="16">
        <v>-7.3445495896273805E-4</v>
      </c>
      <c r="I694" s="16">
        <v>1.0645795590312761E-3</v>
      </c>
      <c r="J694" s="16">
        <f>HLOOKUP($J$2,'Weekly Returns (strats)'!$D$1:$F$751,'Weekly Returns (strats)'!$A693,FALSE)</f>
        <v>5.0698961885986549E-4</v>
      </c>
      <c r="K694" s="16">
        <f>SUMPRODUCT(B694:J694,'Weekly Analysis'!$C$47:$K$47)</f>
        <v>1.4570778871010482E-2</v>
      </c>
      <c r="L694" s="16">
        <f t="array" ref="L694">SUMPRODUCT(C694:J694,'Weekly Analysis'!$D$48:$K$48)</f>
        <v>-6.7105081345266544E-4</v>
      </c>
      <c r="N694" s="16">
        <f t="shared" si="145"/>
        <v>3.0583909012785382</v>
      </c>
      <c r="O694" s="11">
        <f>(N693-MAX(N$3:$N693))/MAX(N$3:$N693)</f>
        <v>0</v>
      </c>
      <c r="P694" s="11">
        <f t="shared" si="146"/>
        <v>3.1836630715517344E-2</v>
      </c>
      <c r="Q694" s="11">
        <f t="shared" si="147"/>
        <v>5.6923084946430169E-2</v>
      </c>
      <c r="S694" s="16">
        <f t="shared" si="148"/>
        <v>1.5458931189732217</v>
      </c>
      <c r="T694" s="11">
        <f>(S693-MAX($S$3:$S693))/MAX(S$3:$S693)</f>
        <v>-1.7553427630438229E-2</v>
      </c>
      <c r="U694" s="38">
        <f t="shared" si="141"/>
        <v>-4.8569199576030675E-3</v>
      </c>
      <c r="V694" s="11">
        <f t="shared" si="149"/>
        <v>4.7893670319927306E-3</v>
      </c>
      <c r="AJ694" s="28"/>
      <c r="AL694" s="28"/>
    </row>
    <row r="695" spans="1:38" x14ac:dyDescent="0.35">
      <c r="A695" s="2">
        <v>44311</v>
      </c>
      <c r="B695" s="16">
        <v>-1.3905884970519811E-3</v>
      </c>
      <c r="C695" s="16">
        <v>4.685607280230375E-4</v>
      </c>
      <c r="D695" s="16">
        <v>-1.220405562101512E-3</v>
      </c>
      <c r="E695" s="16">
        <v>-1.5113994396198649E-4</v>
      </c>
      <c r="F695" s="16">
        <v>3.0545059988214781E-3</v>
      </c>
      <c r="G695" s="16">
        <v>-3.6658410267956798E-3</v>
      </c>
      <c r="H695" s="16">
        <v>6.6240145951841356E-3</v>
      </c>
      <c r="I695" s="16">
        <v>-5.0031722587254414E-3</v>
      </c>
      <c r="J695" s="16">
        <f>HLOOKUP($J$2,'Weekly Returns (strats)'!$D$1:$F$751,'Weekly Returns (strats)'!$A694,FALSE)</f>
        <v>-1.118450025105022E-3</v>
      </c>
      <c r="K695" s="16">
        <f>SUMPRODUCT(B695:J695,'Weekly Analysis'!$C$47:$K$47)</f>
        <v>-1.8310357908229013E-3</v>
      </c>
      <c r="L695" s="16">
        <f t="array" ref="L695">SUMPRODUCT(C695:J695,'Weekly Analysis'!$D$48:$K$48)</f>
        <v>-8.1797354557456561E-4</v>
      </c>
      <c r="N695" s="16">
        <f t="shared" si="145"/>
        <v>3.05279087807597</v>
      </c>
      <c r="O695" s="11">
        <f>(N694-MAX(N$3:$N694))/MAX(N$3:$N694)</f>
        <v>0</v>
      </c>
      <c r="P695" s="11">
        <f t="shared" si="146"/>
        <v>3.4105943345997813E-2</v>
      </c>
      <c r="Q695" s="11">
        <f t="shared" si="147"/>
        <v>6.6573762015354809E-2</v>
      </c>
      <c r="S695" s="16">
        <f t="shared" si="148"/>
        <v>1.5446286192976157</v>
      </c>
      <c r="T695" s="11">
        <f>(S694-MAX($S$3:$S694))/MAX(S$3:$S694)</f>
        <v>-1.8212699202000616E-2</v>
      </c>
      <c r="U695" s="38">
        <f t="shared" si="141"/>
        <v>-6.0959019307414986E-3</v>
      </c>
      <c r="V695" s="11">
        <f t="shared" si="149"/>
        <v>2.6512841132138032E-3</v>
      </c>
      <c r="AJ695" s="28"/>
      <c r="AL695" s="28"/>
    </row>
    <row r="696" spans="1:38" x14ac:dyDescent="0.35">
      <c r="A696" s="2">
        <v>44318</v>
      </c>
      <c r="B696" s="16">
        <v>-2.3672923745335921E-3</v>
      </c>
      <c r="C696" s="16">
        <v>4.1730936699035942E-4</v>
      </c>
      <c r="D696" s="16">
        <v>-1.978505508383743E-4</v>
      </c>
      <c r="E696" s="16">
        <v>-5.8139534883649979E-5</v>
      </c>
      <c r="F696" s="16">
        <v>2.4821669632434039E-3</v>
      </c>
      <c r="G696" s="16">
        <v>-8.479632609521115E-3</v>
      </c>
      <c r="H696" s="16">
        <v>-4.4643005984623668E-4</v>
      </c>
      <c r="I696" s="16">
        <v>1.626734225835635E-3</v>
      </c>
      <c r="J696" s="16">
        <f>HLOOKUP($J$2,'Weekly Returns (strats)'!$D$1:$F$751,'Weekly Returns (strats)'!$A695,FALSE)</f>
        <v>1.8520921228573071E-3</v>
      </c>
      <c r="K696" s="16">
        <f>SUMPRODUCT(B696:J696,'Weekly Analysis'!$C$47:$K$47)</f>
        <v>-2.6322490076425334E-3</v>
      </c>
      <c r="L696" s="16">
        <f t="array" ref="L696">SUMPRODUCT(C696:J696,'Weekly Analysis'!$D$48:$K$48)</f>
        <v>-4.9206231863089145E-4</v>
      </c>
      <c r="N696" s="16">
        <f t="shared" si="145"/>
        <v>3.0447551723166142</v>
      </c>
      <c r="O696" s="11">
        <f>(N695-MAX(N$3:$N695))/MAX(N$3:$N695)</f>
        <v>-1.8310357908229093E-3</v>
      </c>
      <c r="P696" s="11">
        <f t="shared" si="146"/>
        <v>2.9722800668019023E-2</v>
      </c>
      <c r="Q696" s="11">
        <f t="shared" si="147"/>
        <v>4.5399073697428793E-2</v>
      </c>
      <c r="S696" s="16">
        <f t="shared" si="148"/>
        <v>1.5438685657577806</v>
      </c>
      <c r="T696" s="11">
        <f>(S695-MAX($S$3:$S695))/MAX(S$3:$S695)</f>
        <v>-1.9015775241434493E-2</v>
      </c>
      <c r="U696" s="38">
        <f t="shared" si="141"/>
        <v>-3.7256829033652794E-3</v>
      </c>
      <c r="V696" s="11">
        <f t="shared" si="149"/>
        <v>3.5135587381884825E-4</v>
      </c>
      <c r="AJ696" s="28"/>
      <c r="AL696" s="28"/>
    </row>
    <row r="697" spans="1:38" x14ac:dyDescent="0.35">
      <c r="A697" s="2">
        <v>44325</v>
      </c>
      <c r="B697" s="16">
        <v>1.2646213115211861E-2</v>
      </c>
      <c r="C697" s="16">
        <v>-3.9492098700633083E-4</v>
      </c>
      <c r="D697" s="16">
        <v>-3.4117701347372575E-3</v>
      </c>
      <c r="E697" s="16">
        <v>-1.9884877027734889E-3</v>
      </c>
      <c r="F697" s="16">
        <v>3.5852491707072062E-3</v>
      </c>
      <c r="G697" s="16">
        <v>1.2490882567470769E-3</v>
      </c>
      <c r="H697" s="16">
        <v>-1.307533561417884E-3</v>
      </c>
      <c r="I697" s="16">
        <v>-2.9624031507445971E-3</v>
      </c>
      <c r="J697" s="16">
        <f>HLOOKUP($J$2,'Weekly Returns (strats)'!$D$1:$F$751,'Weekly Returns (strats)'!$A696,FALSE)</f>
        <v>3.2686873587779441E-3</v>
      </c>
      <c r="K697" s="16">
        <f>SUMPRODUCT(B697:J697,'Weekly Analysis'!$C$47:$K$47)</f>
        <v>1.2379387977330536E-2</v>
      </c>
      <c r="L697" s="16">
        <f t="array" ref="L697">SUMPRODUCT(C697:J697,'Weekly Analysis'!$D$48:$K$48)</f>
        <v>-4.9553239892245781E-4</v>
      </c>
      <c r="N697" s="16">
        <f t="shared" si="145"/>
        <v>3.0824473778907056</v>
      </c>
      <c r="O697" s="11">
        <f>(N696-MAX(N$3:$N696))/MAX(N$3:$N696)</f>
        <v>-4.4584650563221596E-3</v>
      </c>
      <c r="P697" s="11">
        <f t="shared" si="146"/>
        <v>2.2551118533640224E-2</v>
      </c>
      <c r="Q697" s="11">
        <f t="shared" si="147"/>
        <v>9.4153064145553023E-2</v>
      </c>
      <c r="S697" s="16">
        <f t="shared" si="148"/>
        <v>1.5431035288637698</v>
      </c>
      <c r="T697" s="11">
        <f>(S696-MAX($S$3:$S696))/MAX(S$3:$S696)</f>
        <v>-1.9498480613609447E-2</v>
      </c>
      <c r="U697" s="38">
        <f t="shared" si="141"/>
        <v>-2.4743566943866702E-3</v>
      </c>
      <c r="V697" s="11">
        <f t="shared" si="149"/>
        <v>-5.1809468363005484E-3</v>
      </c>
      <c r="AJ697" s="28"/>
      <c r="AL697" s="28"/>
    </row>
    <row r="698" spans="1:38" x14ac:dyDescent="0.35">
      <c r="A698" s="2">
        <v>44332</v>
      </c>
      <c r="B698" s="16">
        <v>-1.530021503004908E-2</v>
      </c>
      <c r="C698" s="16">
        <v>-3.3746161374081929E-5</v>
      </c>
      <c r="D698" s="16">
        <v>-1.7553887541030381E-2</v>
      </c>
      <c r="E698" s="16">
        <v>9.0883668903796178E-4</v>
      </c>
      <c r="F698" s="16">
        <v>1.594223987675025E-3</v>
      </c>
      <c r="G698" s="16">
        <v>2.6316508373018799E-3</v>
      </c>
      <c r="H698" s="16">
        <v>-5.0947015304479981E-3</v>
      </c>
      <c r="I698" s="16">
        <v>-3.732972467480721E-3</v>
      </c>
      <c r="J698" s="16">
        <f>HLOOKUP($J$2,'Weekly Returns (strats)'!$D$1:$F$751,'Weekly Returns (strats)'!$A697,FALSE)</f>
        <v>-4.4252704148887156E-3</v>
      </c>
      <c r="K698" s="16">
        <f>SUMPRODUCT(B698:J698,'Weekly Analysis'!$C$47:$K$47)</f>
        <v>-1.7151036347832486E-2</v>
      </c>
      <c r="L698" s="16">
        <f t="array" ref="L698">SUMPRODUCT(C698:J698,'Weekly Analysis'!$D$48:$K$48)</f>
        <v>-3.4372395901691804E-3</v>
      </c>
      <c r="N698" s="16">
        <f t="shared" si="145"/>
        <v>3.0295802108722212</v>
      </c>
      <c r="O698" s="11">
        <f>(N697-MAX(N$3:$N697))/MAX(N$3:$N697)</f>
        <v>0</v>
      </c>
      <c r="P698" s="11">
        <f t="shared" si="146"/>
        <v>-9.4202119141385543E-3</v>
      </c>
      <c r="Q698" s="11">
        <f t="shared" si="147"/>
        <v>3.4346891086427744E-2</v>
      </c>
      <c r="S698" s="16">
        <f t="shared" si="148"/>
        <v>1.5377995123226296</v>
      </c>
      <c r="T698" s="11">
        <f>(S697-MAX($S$3:$S697))/MAX(S$3:$S697)</f>
        <v>-1.9984350883658058E-2</v>
      </c>
      <c r="U698" s="38">
        <f t="shared" si="141"/>
        <v>-5.2355538369740495E-3</v>
      </c>
      <c r="V698" s="11">
        <f t="shared" si="149"/>
        <v>-2.0942841678790458E-3</v>
      </c>
      <c r="AJ698" s="28"/>
      <c r="AL698" s="28"/>
    </row>
    <row r="699" spans="1:38" x14ac:dyDescent="0.35">
      <c r="A699" s="2">
        <v>44339</v>
      </c>
      <c r="B699" s="16">
        <v>3.863490019317517E-3</v>
      </c>
      <c r="C699" s="16">
        <v>2.376303798135027E-3</v>
      </c>
      <c r="D699" s="16">
        <v>-7.7480417326862283E-3</v>
      </c>
      <c r="E699" s="16">
        <v>-1.0477055249003E-4</v>
      </c>
      <c r="F699" s="16">
        <v>2.6902083328906542E-3</v>
      </c>
      <c r="G699" s="16">
        <v>-3.1333442319220191E-3</v>
      </c>
      <c r="H699" s="16">
        <v>-7.5633544232200922E-4</v>
      </c>
      <c r="I699" s="16">
        <v>-4.7052448493279942E-4</v>
      </c>
      <c r="J699" s="16">
        <f>HLOOKUP($J$2,'Weekly Returns (strats)'!$D$1:$F$751,'Weekly Returns (strats)'!$A698,FALSE)</f>
        <v>-3.1119680500869551E-3</v>
      </c>
      <c r="K699" s="16">
        <f>SUMPRODUCT(B699:J699,'Weekly Analysis'!$C$47:$K$47)</f>
        <v>3.0887017739482138E-3</v>
      </c>
      <c r="L699" s="16">
        <f t="array" ref="L699">SUMPRODUCT(C699:J699,'Weekly Analysis'!$D$48:$K$48)</f>
        <v>-1.4388924556858478E-3</v>
      </c>
      <c r="N699" s="16">
        <f t="shared" si="145"/>
        <v>3.0389376806438606</v>
      </c>
      <c r="O699" s="11">
        <f>(N698-MAX(N$3:$N698))/MAX(N$3:$N698)</f>
        <v>-1.7151036347832469E-2</v>
      </c>
      <c r="P699" s="11">
        <f t="shared" si="146"/>
        <v>-4.5378795945697492E-3</v>
      </c>
      <c r="Q699" s="11">
        <f t="shared" si="147"/>
        <v>1.8384433791153842E-2</v>
      </c>
      <c r="S699" s="16">
        <f t="shared" si="148"/>
        <v>1.5355867842059912</v>
      </c>
      <c r="T699" s="11">
        <f>(S698-MAX($S$3:$S698))/MAX(S$3:$S698)</f>
        <v>-2.3352899471786027E-2</v>
      </c>
      <c r="U699" s="38">
        <f t="shared" si="141"/>
        <v>-5.8537275424407342E-3</v>
      </c>
      <c r="V699" s="11">
        <f t="shared" si="149"/>
        <v>-5.7044147170580706E-3</v>
      </c>
      <c r="AJ699" s="28"/>
      <c r="AL699" s="28"/>
    </row>
    <row r="700" spans="1:38" x14ac:dyDescent="0.35">
      <c r="A700" s="2">
        <v>44346</v>
      </c>
      <c r="B700" s="16">
        <v>1.4083721449089429E-2</v>
      </c>
      <c r="C700" s="16">
        <v>-5.7784576929361684E-3</v>
      </c>
      <c r="D700" s="16">
        <v>-2.5563725343273891E-3</v>
      </c>
      <c r="E700" s="16">
        <v>-1.082742481925081E-3</v>
      </c>
      <c r="F700" s="16">
        <v>-1.5290083740331689E-3</v>
      </c>
      <c r="G700" s="16">
        <v>-1.9314692832608229E-3</v>
      </c>
      <c r="H700" s="16">
        <v>2.509588172214805E-4</v>
      </c>
      <c r="I700" s="16">
        <v>3.7847064884537473E-4</v>
      </c>
      <c r="J700" s="16">
        <f>HLOOKUP($J$2,'Weekly Returns (strats)'!$D$1:$F$751,'Weekly Returns (strats)'!$A699,FALSE)</f>
        <v>1.1778357063352281E-3</v>
      </c>
      <c r="K700" s="16">
        <f>SUMPRODUCT(B700:J700,'Weekly Analysis'!$C$47:$K$47)</f>
        <v>1.3123181811108957E-2</v>
      </c>
      <c r="L700" s="16">
        <f t="array" ref="L700">SUMPRODUCT(C700:J700,'Weekly Analysis'!$D$48:$K$48)</f>
        <v>-1.7838593276780172E-3</v>
      </c>
      <c r="N700" s="16">
        <f t="shared" si="145"/>
        <v>3.0788182123395802</v>
      </c>
      <c r="O700" s="11">
        <f>(N699-MAX(N$3:$N699))/MAX(N$3:$N699)</f>
        <v>-1.4115309010276857E-2</v>
      </c>
      <c r="P700" s="11">
        <f t="shared" si="146"/>
        <v>1.1187447954000618E-2</v>
      </c>
      <c r="Q700" s="11">
        <f t="shared" si="147"/>
        <v>3.3371819628792876E-2</v>
      </c>
      <c r="S700" s="16">
        <f t="shared" si="148"/>
        <v>1.5328475133975263</v>
      </c>
      <c r="T700" s="11">
        <f>(S699-MAX($S$3:$S699))/MAX(S$3:$S699)</f>
        <v>-2.4758189616603539E-2</v>
      </c>
      <c r="U700" s="38">
        <f t="shared" si="141"/>
        <v>-7.1385949585965891E-3</v>
      </c>
      <c r="V700" s="11">
        <f t="shared" si="149"/>
        <v>-1.0790176704157495E-2</v>
      </c>
      <c r="AJ700" s="28"/>
      <c r="AL700" s="28"/>
    </row>
    <row r="701" spans="1:38" x14ac:dyDescent="0.35">
      <c r="A701" s="2">
        <v>44353</v>
      </c>
      <c r="B701" s="16">
        <v>7.5353390902590522E-3</v>
      </c>
      <c r="C701" s="16">
        <v>2.735467416387305E-3</v>
      </c>
      <c r="D701" s="16">
        <v>-5.0706058057514714E-4</v>
      </c>
      <c r="E701" s="16">
        <v>-9.0909090909085943E-4</v>
      </c>
      <c r="F701" s="16">
        <v>-1.103609439656964E-2</v>
      </c>
      <c r="G701" s="16">
        <v>1.862180394161417E-3</v>
      </c>
      <c r="H701" s="16">
        <v>1.5265350073605519E-3</v>
      </c>
      <c r="I701" s="16">
        <v>1.4006202316875879E-3</v>
      </c>
      <c r="J701" s="16">
        <f>HLOOKUP($J$2,'Weekly Returns (strats)'!$D$1:$F$751,'Weekly Returns (strats)'!$A700,FALSE)</f>
        <v>-3.7149516460106562E-3</v>
      </c>
      <c r="K701" s="16">
        <f>SUMPRODUCT(B701:J701,'Weekly Analysis'!$C$47:$K$47)</f>
        <v>6.9156017779276446E-3</v>
      </c>
      <c r="L701" s="16">
        <f t="array" ref="L701">SUMPRODUCT(C701:J701,'Weekly Analysis'!$D$48:$K$48)</f>
        <v>-1.1509407229011873E-3</v>
      </c>
      <c r="N701" s="16">
        <f t="shared" si="145"/>
        <v>3.1001100930427521</v>
      </c>
      <c r="O701" s="11">
        <f>(N700-MAX(N$3:$N700))/MAX(N$3:$N700)</f>
        <v>-1.1773649656296053E-3</v>
      </c>
      <c r="P701" s="11">
        <f t="shared" si="146"/>
        <v>5.7300946250484763E-3</v>
      </c>
      <c r="Q701" s="11">
        <f t="shared" si="147"/>
        <v>7.3227747690608691E-2</v>
      </c>
      <c r="S701" s="16">
        <f t="shared" si="148"/>
        <v>1.5310832967723593</v>
      </c>
      <c r="T701" s="11">
        <f>(S700-MAX($S$3:$S700))/MAX(S$3:$S700)</f>
        <v>-2.649788381679747E-2</v>
      </c>
      <c r="U701" s="38">
        <f t="shared" si="141"/>
        <v>-7.7896472054997945E-3</v>
      </c>
      <c r="V701" s="11">
        <f t="shared" si="149"/>
        <v>-1.6394604499272658E-2</v>
      </c>
      <c r="AJ701" s="28"/>
      <c r="AL701" s="28"/>
    </row>
    <row r="702" spans="1:38" x14ac:dyDescent="0.35">
      <c r="A702" s="2">
        <v>44360</v>
      </c>
      <c r="B702" s="16">
        <v>4.6675401244675729E-3</v>
      </c>
      <c r="C702" s="16">
        <v>-4.9642773010540866E-3</v>
      </c>
      <c r="D702" s="16">
        <v>-5.8459541088901057E-4</v>
      </c>
      <c r="E702" s="16">
        <v>-5.2495275425212817E-4</v>
      </c>
      <c r="F702" s="16">
        <v>-1.272022434984269E-2</v>
      </c>
      <c r="G702" s="16">
        <v>-2.5420717429136541E-3</v>
      </c>
      <c r="H702" s="16">
        <v>-1.028882488741778E-3</v>
      </c>
      <c r="I702" s="16">
        <v>3.089743543334134E-3</v>
      </c>
      <c r="J702" s="16">
        <f>HLOOKUP($J$2,'Weekly Returns (strats)'!$D$1:$F$751,'Weekly Returns (strats)'!$A701,FALSE)</f>
        <v>7.6093772200969134E-4</v>
      </c>
      <c r="K702" s="16">
        <f>SUMPRODUCT(B702:J702,'Weekly Analysis'!$C$47:$K$47)</f>
        <v>3.2622109991198578E-3</v>
      </c>
      <c r="L702" s="16">
        <f t="array" ref="L702">SUMPRODUCT(C702:J702,'Weekly Analysis'!$D$48:$K$48)</f>
        <v>-2.6098969470743265E-3</v>
      </c>
      <c r="N702" s="16">
        <f t="shared" si="145"/>
        <v>3.1102233062867586</v>
      </c>
      <c r="O702" s="11">
        <f>(N701-MAX(N$3:$N701))/MAX(N$3:$N701)</f>
        <v>0</v>
      </c>
      <c r="P702" s="11">
        <f t="shared" si="146"/>
        <v>2.6618570825467591E-2</v>
      </c>
      <c r="Q702" s="11">
        <f t="shared" si="147"/>
        <v>7.7303835616086225E-2</v>
      </c>
      <c r="S702" s="16">
        <f t="shared" si="148"/>
        <v>1.5270873271503966</v>
      </c>
      <c r="T702" s="11">
        <f>(S701-MAX($S$3:$S701))/MAX(S$3:$S701)</f>
        <v>-2.7618327046143188E-2</v>
      </c>
      <c r="U702" s="38">
        <f t="shared" si="141"/>
        <v>-6.9659179147830708E-3</v>
      </c>
      <c r="V702" s="11">
        <f t="shared" si="149"/>
        <v>-1.6018375686631003E-2</v>
      </c>
      <c r="AJ702" s="28"/>
      <c r="AL702" s="28"/>
    </row>
    <row r="703" spans="1:38" x14ac:dyDescent="0.35">
      <c r="A703" s="2">
        <v>44367</v>
      </c>
      <c r="B703" s="16">
        <v>-1.8610590376830442E-2</v>
      </c>
      <c r="C703" s="16">
        <v>-1.9701220233980801E-4</v>
      </c>
      <c r="D703" s="16">
        <v>8.2201214633326192E-4</v>
      </c>
      <c r="E703" s="16">
        <v>3.6065688574529191E-3</v>
      </c>
      <c r="F703" s="16">
        <v>9.4996768991753803E-3</v>
      </c>
      <c r="G703" s="16">
        <v>6.3942123243876381E-4</v>
      </c>
      <c r="H703" s="16">
        <v>-6.2776788567808772E-5</v>
      </c>
      <c r="I703" s="16">
        <v>2.8721045140310151E-3</v>
      </c>
      <c r="J703" s="16">
        <f>HLOOKUP($J$2,'Weekly Returns (strats)'!$D$1:$F$751,'Weekly Returns (strats)'!$A702,FALSE)</f>
        <v>-3.84379737539764E-3</v>
      </c>
      <c r="K703" s="16">
        <f>SUMPRODUCT(B703:J703,'Weekly Analysis'!$C$47:$K$47)</f>
        <v>-1.7417461023073968E-2</v>
      </c>
      <c r="L703" s="16">
        <f t="array" ref="L703">SUMPRODUCT(C703:J703,'Weekly Analysis'!$D$48:$K$48)</f>
        <v>2.2158116569762965E-3</v>
      </c>
      <c r="N703" s="16">
        <f t="shared" si="145"/>
        <v>3.0560511130764527</v>
      </c>
      <c r="O703" s="11">
        <f>(N702-MAX(N$3:$N702))/MAX(N$3:$N702)</f>
        <v>0</v>
      </c>
      <c r="P703" s="11">
        <f t="shared" si="146"/>
        <v>5.6313864353303433E-3</v>
      </c>
      <c r="Q703" s="11">
        <f t="shared" si="147"/>
        <v>3.1047235490067937E-2</v>
      </c>
      <c r="S703" s="16">
        <f t="shared" si="148"/>
        <v>1.5304710650511173</v>
      </c>
      <c r="T703" s="11">
        <f>(S702-MAX($S$3:$S702))/MAX(S$3:$S702)</f>
        <v>-3.0156143005776494E-2</v>
      </c>
      <c r="U703" s="38">
        <f t="shared" si="141"/>
        <v>-3.3314425517924073E-3</v>
      </c>
      <c r="V703" s="11">
        <f t="shared" si="149"/>
        <v>-1.4784611628044342E-2</v>
      </c>
      <c r="AJ703" s="28"/>
      <c r="AL703" s="28"/>
    </row>
    <row r="704" spans="1:38" x14ac:dyDescent="0.35">
      <c r="A704" s="2">
        <v>44374</v>
      </c>
      <c r="B704" s="16">
        <v>2.283926692874139E-2</v>
      </c>
      <c r="C704" s="16">
        <v>-8.9666495281948144E-4</v>
      </c>
      <c r="D704" s="16">
        <v>-2.7709408312502348E-3</v>
      </c>
      <c r="E704" s="16">
        <v>-5.1985206894146208E-3</v>
      </c>
      <c r="F704" s="16">
        <v>-4.1006112282774617E-3</v>
      </c>
      <c r="G704" s="16">
        <v>9.220039436208527E-4</v>
      </c>
      <c r="H704" s="16">
        <v>-2.0284554496862168E-3</v>
      </c>
      <c r="I704" s="16">
        <v>-7.4815059190491324E-6</v>
      </c>
      <c r="J704" s="16">
        <f>HLOOKUP($J$2,'Weekly Returns (strats)'!$D$1:$F$751,'Weekly Returns (strats)'!$A703,FALSE)</f>
        <v>3.4260132020440541E-3</v>
      </c>
      <c r="K704" s="16">
        <f>SUMPRODUCT(B704:J704,'Weekly Analysis'!$C$47:$K$47)</f>
        <v>2.1951647103105078E-2</v>
      </c>
      <c r="L704" s="16">
        <f t="array" ref="L704">SUMPRODUCT(C704:J704,'Weekly Analysis'!$D$48:$K$48)</f>
        <v>-1.6484368190388685E-3</v>
      </c>
      <c r="N704" s="16">
        <f t="shared" si="145"/>
        <v>3.1231364686397587</v>
      </c>
      <c r="O704" s="11">
        <f>(N703-MAX(N$3:$N703))/MAX(N$3:$N703)</f>
        <v>-1.7417461023073968E-2</v>
      </c>
      <c r="P704" s="11">
        <f t="shared" si="146"/>
        <v>1.4394567409844239E-2</v>
      </c>
      <c r="Q704" s="11">
        <f t="shared" si="147"/>
        <v>5.7934890756914381E-2</v>
      </c>
      <c r="S704" s="16">
        <f t="shared" si="148"/>
        <v>1.5279481801970134</v>
      </c>
      <c r="T704" s="11">
        <f>(S703-MAX($S$3:$S703))/MAX(S$3:$S703)</f>
        <v>-2.8007151682001817E-2</v>
      </c>
      <c r="U704" s="38">
        <f t="shared" si="141"/>
        <v>-3.1962299952809081E-3</v>
      </c>
      <c r="V704" s="11">
        <f t="shared" si="149"/>
        <v>-1.6829068837374561E-2</v>
      </c>
      <c r="AJ704" s="28"/>
      <c r="AL704" s="28"/>
    </row>
    <row r="705" spans="1:38" x14ac:dyDescent="0.35">
      <c r="A705" s="2">
        <v>44381</v>
      </c>
      <c r="B705" s="16">
        <v>4.2222643245728442E-3</v>
      </c>
      <c r="C705" s="16">
        <v>5.4809459645355219E-3</v>
      </c>
      <c r="D705" s="16">
        <v>-2.4048629508705011E-4</v>
      </c>
      <c r="E705" s="16">
        <v>-2.4563127236999489E-3</v>
      </c>
      <c r="F705" s="16">
        <v>-7.7908653131825486E-3</v>
      </c>
      <c r="G705" s="16">
        <v>-1.7328651557299011E-3</v>
      </c>
      <c r="H705" s="16">
        <v>8.5885017690023879E-4</v>
      </c>
      <c r="I705" s="16">
        <v>4.5164257496621563E-4</v>
      </c>
      <c r="J705" s="16">
        <f>HLOOKUP($J$2,'Weekly Returns (strats)'!$D$1:$F$751,'Weekly Returns (strats)'!$A704,FALSE)</f>
        <v>-3.4153160535663751E-3</v>
      </c>
      <c r="K705" s="16">
        <f>SUMPRODUCT(B705:J705,'Weekly Analysis'!$C$47:$K$47)</f>
        <v>3.6191098626861058E-3</v>
      </c>
      <c r="L705" s="16">
        <f t="array" ref="L705">SUMPRODUCT(C705:J705,'Weekly Analysis'!$D$48:$K$48)</f>
        <v>-1.1201440006468001E-3</v>
      </c>
      <c r="N705" s="16">
        <f t="shared" si="145"/>
        <v>3.1344394426359274</v>
      </c>
      <c r="O705" s="11">
        <f>(N704-MAX(N$3:$N704))/MAX(N$3:$N704)</f>
        <v>0</v>
      </c>
      <c r="P705" s="11">
        <f t="shared" si="146"/>
        <v>1.1073590473517969E-2</v>
      </c>
      <c r="Q705" s="11">
        <f t="shared" si="147"/>
        <v>6.0053626229539026E-2</v>
      </c>
      <c r="S705" s="16">
        <f t="shared" si="148"/>
        <v>1.5262366582096667</v>
      </c>
      <c r="T705" s="11">
        <f>(S704-MAX($S$3:$S704))/MAX(S$3:$S704)</f>
        <v>-2.9609420481011672E-2</v>
      </c>
      <c r="U705" s="38">
        <f t="shared" si="141"/>
        <v>-3.1654963338113573E-3</v>
      </c>
      <c r="V705" s="11">
        <f t="shared" si="149"/>
        <v>-1.5103734792767054E-2</v>
      </c>
      <c r="AJ705" s="28"/>
      <c r="AL705" s="28"/>
    </row>
    <row r="706" spans="1:38" x14ac:dyDescent="0.35">
      <c r="A706" s="2">
        <v>44388</v>
      </c>
      <c r="B706" s="16">
        <v>-1.105031938118173E-3</v>
      </c>
      <c r="C706" s="16">
        <v>2.5813044983269422E-3</v>
      </c>
      <c r="D706" s="16">
        <v>-2.0650706310768041E-3</v>
      </c>
      <c r="E706" s="16">
        <v>-7.738849022091987E-4</v>
      </c>
      <c r="F706" s="16">
        <v>-7.5980123027012177E-3</v>
      </c>
      <c r="G706" s="16">
        <v>1.7998264126810599E-3</v>
      </c>
      <c r="H706" s="16">
        <v>6.5408862531142198E-3</v>
      </c>
      <c r="I706" s="16">
        <v>-8.7860254915884776E-3</v>
      </c>
      <c r="J706" s="16">
        <f>HLOOKUP($J$2,'Weekly Returns (strats)'!$D$1:$F$751,'Weekly Returns (strats)'!$A705,FALSE)</f>
        <v>-7.0874645167084971E-4</v>
      </c>
      <c r="K706" s="16">
        <f>SUMPRODUCT(B706:J706,'Weekly Analysis'!$C$47:$K$47)</f>
        <v>-2.1878997640330782E-3</v>
      </c>
      <c r="L706" s="16">
        <f t="array" ref="L706">SUMPRODUCT(C706:J706,'Weekly Analysis'!$D$48:$K$48)</f>
        <v>-2.0110402481276807E-3</v>
      </c>
      <c r="N706" s="16">
        <f t="shared" si="145"/>
        <v>3.1275816033190083</v>
      </c>
      <c r="O706" s="11">
        <f>(N705-MAX(N$3:$N705))/MAX(N$3:$N705)</f>
        <v>0</v>
      </c>
      <c r="P706" s="11">
        <f t="shared" si="146"/>
        <v>5.581045257156525E-3</v>
      </c>
      <c r="Q706" s="11">
        <f t="shared" si="147"/>
        <v>3.7523654002337148E-2</v>
      </c>
      <c r="S706" s="16">
        <f t="shared" si="148"/>
        <v>1.5231673348618391</v>
      </c>
      <c r="T706" s="11">
        <f>(S705-MAX($S$3:$S705))/MAX(S$3:$S705)</f>
        <v>-3.0696397666943924E-2</v>
      </c>
      <c r="U706" s="38">
        <f t="shared" si="141"/>
        <v>-2.56697322992816E-3</v>
      </c>
      <c r="V706" s="11">
        <f t="shared" si="149"/>
        <v>-1.5361933175716214E-2</v>
      </c>
      <c r="AJ706" s="28"/>
      <c r="AL706" s="28"/>
    </row>
    <row r="707" spans="1:38" x14ac:dyDescent="0.35">
      <c r="A707" s="2">
        <v>44395</v>
      </c>
      <c r="B707" s="16">
        <v>-5.989962765096446E-3</v>
      </c>
      <c r="C707" s="16">
        <v>1.72630360583792E-4</v>
      </c>
      <c r="D707" s="16">
        <v>-1.0027862633388287E-4</v>
      </c>
      <c r="E707" s="16">
        <v>1.654580018306095E-3</v>
      </c>
      <c r="F707" s="16">
        <v>4.0862088597285132E-3</v>
      </c>
      <c r="G707" s="16">
        <v>-4.3227665706051521E-3</v>
      </c>
      <c r="H707" s="16">
        <v>-1.0705965954628249E-3</v>
      </c>
      <c r="I707" s="16">
        <v>2.071450238396277E-3</v>
      </c>
      <c r="J707" s="16">
        <f>HLOOKUP($J$2,'Weekly Returns (strats)'!$D$1:$F$751,'Weekly Returns (strats)'!$A706,FALSE)</f>
        <v>-9.9642606934524647E-4</v>
      </c>
      <c r="K707" s="16">
        <f>SUMPRODUCT(B707:J707,'Weekly Analysis'!$C$47:$K$47)</f>
        <v>-5.7768171927923048E-3</v>
      </c>
      <c r="L707" s="16">
        <f t="array" ref="L707">SUMPRODUCT(C707:J707,'Weekly Analysis'!$D$48:$K$48)</f>
        <v>3.9584177713626308E-4</v>
      </c>
      <c r="N707" s="16">
        <f t="shared" si="145"/>
        <v>3.1095141361410938</v>
      </c>
      <c r="O707" s="11">
        <f>(N706-MAX(N$3:$N706))/MAX(N$3:$N706)</f>
        <v>-2.1878997640331008E-3</v>
      </c>
      <c r="P707" s="11">
        <f t="shared" si="146"/>
        <v>1.7494152121958928E-2</v>
      </c>
      <c r="Q707" s="11">
        <f t="shared" si="147"/>
        <v>1.6715729451452388E-2</v>
      </c>
      <c r="S707" s="16">
        <f t="shared" si="148"/>
        <v>1.5237702681265468</v>
      </c>
      <c r="T707" s="11">
        <f>(S706-MAX($S$3:$S706))/MAX(S$3:$S706)</f>
        <v>-3.2645706223890902E-2</v>
      </c>
      <c r="U707" s="38">
        <f t="shared" si="141"/>
        <v>-4.3782578302756781E-3</v>
      </c>
      <c r="V707" s="11">
        <f t="shared" si="149"/>
        <v>-1.4310724703509137E-2</v>
      </c>
      <c r="AJ707" s="28"/>
      <c r="AL707" s="28"/>
    </row>
    <row r="708" spans="1:38" x14ac:dyDescent="0.35">
      <c r="A708" s="2">
        <v>44402</v>
      </c>
      <c r="B708" s="16">
        <v>1.1264929424538611E-2</v>
      </c>
      <c r="C708" s="16">
        <v>4.1662488637128634E-3</v>
      </c>
      <c r="D708" s="16">
        <v>-1.6311705647109764E-2</v>
      </c>
      <c r="E708" s="16">
        <v>-3.877739898546229E-3</v>
      </c>
      <c r="F708" s="16">
        <v>-1.12124401133921E-2</v>
      </c>
      <c r="G708" s="16">
        <v>-1.135759951638615E-3</v>
      </c>
      <c r="H708" s="16">
        <v>1.4655413911812689E-3</v>
      </c>
      <c r="I708" s="16">
        <v>-4.0952348111247591E-3</v>
      </c>
      <c r="J708" s="16">
        <f>HLOOKUP($J$2,'Weekly Returns (strats)'!$D$1:$F$751,'Weekly Returns (strats)'!$A707,FALSE)</f>
        <v>3.650135897915074E-3</v>
      </c>
      <c r="K708" s="16">
        <f>SUMPRODUCT(B708:J708,'Weekly Analysis'!$C$47:$K$47)</f>
        <v>8.6223829112214434E-3</v>
      </c>
      <c r="L708" s="16">
        <f t="array" ref="L708">SUMPRODUCT(C708:J708,'Weekly Analysis'!$D$48:$K$48)</f>
        <v>-4.9075863818747413E-3</v>
      </c>
      <c r="N708" s="16">
        <f t="shared" si="145"/>
        <v>3.1363255576907587</v>
      </c>
      <c r="O708" s="11">
        <f>(N707-MAX(N$3:$N707))/MAX(N$3:$N707)</f>
        <v>-7.9520778598525087E-3</v>
      </c>
      <c r="P708" s="11">
        <f t="shared" si="146"/>
        <v>4.223026814049069E-3</v>
      </c>
      <c r="Q708" s="11">
        <f t="shared" si="147"/>
        <v>2.7363380903259404E-2</v>
      </c>
      <c r="S708" s="16">
        <f t="shared" si="148"/>
        <v>1.5162922339095835</v>
      </c>
      <c r="T708" s="11">
        <f>(S707-MAX($S$3:$S707))/MAX(S$3:$S707)</f>
        <v>-3.2262786981122102E-2</v>
      </c>
      <c r="U708" s="38">
        <f t="shared" si="141"/>
        <v>-7.6284958079710918E-3</v>
      </c>
      <c r="V708" s="11">
        <f t="shared" si="149"/>
        <v>-1.8345112238641326E-2</v>
      </c>
      <c r="AJ708" s="28"/>
      <c r="AL708" s="28"/>
    </row>
    <row r="709" spans="1:38" x14ac:dyDescent="0.35">
      <c r="A709" s="2">
        <v>44409</v>
      </c>
      <c r="B709" s="16">
        <v>-3.8384109515501308E-3</v>
      </c>
      <c r="C709" s="16">
        <v>-8.5860375804891476E-4</v>
      </c>
      <c r="D709" s="16">
        <v>-1.6103309821681735E-3</v>
      </c>
      <c r="E709" s="16">
        <v>4.2338994213664272E-4</v>
      </c>
      <c r="F709" s="16">
        <v>6.2568946490158756E-3</v>
      </c>
      <c r="G709" s="16">
        <v>-6.2446127606506918E-3</v>
      </c>
      <c r="H709" s="16">
        <v>5.4543573104748333E-4</v>
      </c>
      <c r="I709" s="16">
        <v>-6.5416102010875657E-4</v>
      </c>
      <c r="J709" s="16">
        <f>HLOOKUP($J$2,'Weekly Returns (strats)'!$D$1:$F$751,'Weekly Returns (strats)'!$A708,FALSE)</f>
        <v>1.8867061837668511E-4</v>
      </c>
      <c r="K709" s="16">
        <f>SUMPRODUCT(B709:J709,'Weekly Analysis'!$C$47:$K$47)</f>
        <v>-4.0583580618128888E-3</v>
      </c>
      <c r="L709" s="16">
        <f t="array" ref="L709">SUMPRODUCT(C709:J709,'Weekly Analysis'!$D$48:$K$48)</f>
        <v>-4.0847320477369259E-4</v>
      </c>
      <c r="N709" s="16">
        <f t="shared" si="145"/>
        <v>3.1235972255792346</v>
      </c>
      <c r="O709" s="11">
        <f>(N708-MAX(N$3:$N708))/MAX(N$3:$N708)</f>
        <v>0</v>
      </c>
      <c r="P709" s="11">
        <f t="shared" si="146"/>
        <v>-3.4590609437887831E-3</v>
      </c>
      <c r="Q709" s="11">
        <f t="shared" si="147"/>
        <v>2.5894381912695108E-2</v>
      </c>
      <c r="S709" s="16">
        <f t="shared" si="148"/>
        <v>1.515672869161425</v>
      </c>
      <c r="T709" s="11">
        <f>(S708-MAX($S$3:$S708))/MAX(S$3:$S708)</f>
        <v>-3.7012040948966894E-2</v>
      </c>
      <c r="U709" s="38">
        <f t="shared" si="141"/>
        <v>-6.9214620101141211E-3</v>
      </c>
      <c r="V709" s="11">
        <f t="shared" si="149"/>
        <v>-1.8263016180082858E-2</v>
      </c>
      <c r="AJ709" s="28"/>
      <c r="AL709" s="28"/>
    </row>
    <row r="710" spans="1:38" x14ac:dyDescent="0.35">
      <c r="A710" s="2">
        <v>44416</v>
      </c>
      <c r="B710" s="16">
        <v>9.8350937702089691E-3</v>
      </c>
      <c r="C710" s="16">
        <v>-1.651508722030459E-3</v>
      </c>
      <c r="D710" s="16">
        <v>-1.6137127830860294E-3</v>
      </c>
      <c r="E710" s="16">
        <v>-1.551772782845795E-3</v>
      </c>
      <c r="F710" s="16">
        <v>5.9133418021740328E-3</v>
      </c>
      <c r="G710" s="16">
        <v>-1.1903333856217999E-3</v>
      </c>
      <c r="H710" s="16">
        <v>-4.5873028794263249E-4</v>
      </c>
      <c r="I710" s="16">
        <v>1.1981277980294359E-3</v>
      </c>
      <c r="J710" s="16">
        <f>HLOOKUP($J$2,'Weekly Returns (strats)'!$D$1:$F$751,'Weekly Returns (strats)'!$A709,FALSE)</f>
        <v>4.5680572767425884E-3</v>
      </c>
      <c r="K710" s="16">
        <f>SUMPRODUCT(B710:J710,'Weekly Analysis'!$C$47:$K$47)</f>
        <v>1.0055867600765395E-2</v>
      </c>
      <c r="L710" s="16">
        <f t="array" ref="L710">SUMPRODUCT(C710:J710,'Weekly Analysis'!$D$48:$K$48)</f>
        <v>4.1000854246193058E-4</v>
      </c>
      <c r="N710" s="16">
        <f t="shared" si="145"/>
        <v>3.1550077057177774</v>
      </c>
      <c r="O710" s="11">
        <f>(N709-MAX(N$3:$N709))/MAX(N$3:$N709)</f>
        <v>-4.0583580618129009E-3</v>
      </c>
      <c r="P710" s="11">
        <f t="shared" si="146"/>
        <v>8.7691084925376472E-3</v>
      </c>
      <c r="Q710" s="11">
        <f t="shared" si="147"/>
        <v>2.353984316083424E-2</v>
      </c>
      <c r="S710" s="16">
        <f t="shared" si="148"/>
        <v>1.5162943079853588</v>
      </c>
      <c r="T710" s="11">
        <f>(S709-MAX($S$3:$S709))/MAX(S$3:$S709)</f>
        <v>-3.7405395726758932E-2</v>
      </c>
      <c r="U710" s="38">
        <f t="shared" si="141"/>
        <v>-4.5123255463613843E-3</v>
      </c>
      <c r="V710" s="11">
        <f t="shared" si="149"/>
        <v>-1.7373572399352444E-2</v>
      </c>
      <c r="AJ710" s="28"/>
      <c r="AL710" s="28"/>
    </row>
    <row r="711" spans="1:38" x14ac:dyDescent="0.35">
      <c r="A711" s="2">
        <v>44423</v>
      </c>
      <c r="B711" s="16">
        <v>7.097686581103213E-3</v>
      </c>
      <c r="C711" s="16">
        <v>3.6925015959821122E-4</v>
      </c>
      <c r="D711" s="16">
        <v>-6.3289292719570511E-4</v>
      </c>
      <c r="E711" s="16">
        <v>-1.236283144162464E-3</v>
      </c>
      <c r="F711" s="16">
        <v>1.707757713462177E-3</v>
      </c>
      <c r="G711" s="16">
        <v>-2.2818816747348651E-3</v>
      </c>
      <c r="H711" s="16">
        <v>1.295047544600525E-4</v>
      </c>
      <c r="I711" s="16">
        <v>1.7146578335138329E-3</v>
      </c>
      <c r="J711" s="16">
        <f>HLOOKUP($J$2,'Weekly Returns (strats)'!$D$1:$F$751,'Weekly Returns (strats)'!$A710,FALSE)</f>
        <v>-4.9741533693242754E-3</v>
      </c>
      <c r="K711" s="16">
        <f>SUMPRODUCT(B711:J711,'Weekly Analysis'!$C$47:$K$47)</f>
        <v>6.8690469066905301E-3</v>
      </c>
      <c r="L711" s="16">
        <f t="array" ref="L711">SUMPRODUCT(C711:J711,'Weekly Analysis'!$D$48:$K$48)</f>
        <v>-4.2461653819498055E-4</v>
      </c>
      <c r="N711" s="16">
        <f t="shared" si="145"/>
        <v>3.1766796016393228</v>
      </c>
      <c r="O711" s="11">
        <f>(N710-MAX(N$3:$N710))/MAX(N$3:$N710)</f>
        <v>0</v>
      </c>
      <c r="P711" s="11">
        <f t="shared" si="146"/>
        <v>2.1599987186931235E-2</v>
      </c>
      <c r="Q711" s="11">
        <f t="shared" si="147"/>
        <v>4.8554380649572293E-2</v>
      </c>
      <c r="S711" s="16">
        <f t="shared" si="148"/>
        <v>1.5156504643454172</v>
      </c>
      <c r="T711" s="11">
        <f>(S710-MAX($S$3:$S710))/MAX(S$3:$S710)</f>
        <v>-3.7010723716079226E-2</v>
      </c>
      <c r="U711" s="38">
        <f t="shared" si="141"/>
        <v>-5.3287585084021982E-3</v>
      </c>
      <c r="V711" s="11">
        <f t="shared" si="149"/>
        <v>-1.4403079074826408E-2</v>
      </c>
      <c r="AJ711" s="28"/>
      <c r="AL711" s="28"/>
    </row>
    <row r="712" spans="1:38" x14ac:dyDescent="0.35">
      <c r="A712" s="2">
        <v>44430</v>
      </c>
      <c r="B712" s="16">
        <v>-1.780462602336863E-2</v>
      </c>
      <c r="C712" s="16">
        <v>3.1358273400179382E-3</v>
      </c>
      <c r="D712" s="16">
        <v>-1.6032115658023427E-3</v>
      </c>
      <c r="E712" s="16">
        <v>4.3618187605365399E-4</v>
      </c>
      <c r="F712" s="16">
        <v>-3.4197538062722392E-4</v>
      </c>
      <c r="G712" s="16">
        <v>1.2685537561227811E-3</v>
      </c>
      <c r="H712" s="16">
        <v>-4.7386595390429553E-3</v>
      </c>
      <c r="I712" s="16">
        <v>-3.5256583740077888E-3</v>
      </c>
      <c r="J712" s="16">
        <f>HLOOKUP($J$2,'Weekly Returns (strats)'!$D$1:$F$751,'Weekly Returns (strats)'!$A711,FALSE)</f>
        <v>-3.724765621376136E-3</v>
      </c>
      <c r="K712" s="16">
        <f>SUMPRODUCT(B712:J712,'Weekly Analysis'!$C$47:$K$47)</f>
        <v>-1.8118328556841125E-2</v>
      </c>
      <c r="L712" s="16">
        <f t="array" ref="L712">SUMPRODUCT(C712:J712,'Weekly Analysis'!$D$48:$K$48)</f>
        <v>-5.8259041930605365E-4</v>
      </c>
      <c r="N712" s="16">
        <f t="shared" si="145"/>
        <v>3.1191234768970064</v>
      </c>
      <c r="O712" s="11">
        <f>(N711-MAX(N$3:$N711))/MAX(N$3:$N711)</f>
        <v>0</v>
      </c>
      <c r="P712" s="11">
        <f t="shared" si="146"/>
        <v>-5.4847880034551988E-3</v>
      </c>
      <c r="Q712" s="11">
        <f t="shared" si="147"/>
        <v>2.6386127219350186E-2</v>
      </c>
      <c r="S712" s="16">
        <f t="shared" si="148"/>
        <v>1.5147674609058728</v>
      </c>
      <c r="T712" s="11">
        <f>(S711-MAX($S$3:$S711))/MAX(S$3:$S711)</f>
        <v>-3.7419624888893881E-2</v>
      </c>
      <c r="U712" s="38">
        <f t="shared" ref="U712:U751" si="150">S712/S708-1</f>
        <v>-1.0055930971691884E-3</v>
      </c>
      <c r="V712" s="11">
        <f t="shared" si="149"/>
        <v>-1.3557894294384365E-2</v>
      </c>
      <c r="AJ712" s="28"/>
      <c r="AL712" s="28"/>
    </row>
    <row r="713" spans="1:38" x14ac:dyDescent="0.35">
      <c r="A713" s="2">
        <v>44437</v>
      </c>
      <c r="B713" s="16">
        <v>2.047422513555075E-2</v>
      </c>
      <c r="C713" s="16">
        <v>5.5357538560163455E-4</v>
      </c>
      <c r="D713" s="16">
        <v>-2.4650703722163265E-3</v>
      </c>
      <c r="E713" s="16">
        <v>-2.804487179487225E-3</v>
      </c>
      <c r="F713" s="16">
        <v>1.701989684386953E-4</v>
      </c>
      <c r="G713" s="16">
        <v>-5.0122995542566384E-3</v>
      </c>
      <c r="H713" s="16">
        <v>-1.3691152021749751E-3</v>
      </c>
      <c r="I713" s="16">
        <v>-3.9689360112096228E-3</v>
      </c>
      <c r="J713" s="16">
        <f>HLOOKUP($J$2,'Weekly Returns (strats)'!$D$1:$F$751,'Weekly Returns (strats)'!$A712,FALSE)</f>
        <v>1.9630460351018901E-3</v>
      </c>
      <c r="K713" s="16">
        <f>SUMPRODUCT(B713:J713,'Weekly Analysis'!$C$47:$K$47)</f>
        <v>1.9435452663306412E-2</v>
      </c>
      <c r="L713" s="16">
        <f t="array" ref="L713">SUMPRODUCT(C713:J713,'Weekly Analysis'!$D$48:$K$48)</f>
        <v>-1.9291488770251948E-3</v>
      </c>
      <c r="N713" s="16">
        <f t="shared" si="145"/>
        <v>3.1797450535832463</v>
      </c>
      <c r="O713" s="11">
        <f>(N712-MAX(N$3:$N712))/MAX(N$3:$N712)</f>
        <v>-1.8118328556841121E-2</v>
      </c>
      <c r="P713" s="11">
        <f t="shared" si="146"/>
        <v>1.7975373887585633E-2</v>
      </c>
      <c r="Q713" s="11">
        <f t="shared" si="147"/>
        <v>3.2781032942822641E-2</v>
      </c>
      <c r="S713" s="16">
        <f t="shared" si="148"/>
        <v>1.5118452489597118</v>
      </c>
      <c r="T713" s="11">
        <f>(S712-MAX($S$3:$S712))/MAX(S$3:$S712)</f>
        <v>-3.7980414993245629E-2</v>
      </c>
      <c r="U713" s="38">
        <f t="shared" si="150"/>
        <v>-2.5253603726711482E-3</v>
      </c>
      <c r="V713" s="11">
        <f t="shared" si="149"/>
        <v>-1.3701470142495342E-2</v>
      </c>
      <c r="AJ713" s="28"/>
      <c r="AL713" s="28"/>
    </row>
    <row r="714" spans="1:38" x14ac:dyDescent="0.35">
      <c r="A714" s="2">
        <v>44444</v>
      </c>
      <c r="B714" s="16">
        <v>1.295268305577579E-2</v>
      </c>
      <c r="C714" s="16">
        <v>1.507801339614145E-3</v>
      </c>
      <c r="D714" s="16">
        <v>-3.6674309780543313E-4</v>
      </c>
      <c r="E714" s="16">
        <v>-1.0516862429985621E-3</v>
      </c>
      <c r="F714" s="16">
        <v>8.1543580437090104E-4</v>
      </c>
      <c r="G714" s="16">
        <v>8.364934195850271E-4</v>
      </c>
      <c r="H714" s="16">
        <v>-1.4932163921378421E-3</v>
      </c>
      <c r="I714" s="16">
        <v>2.0550121959377779E-3</v>
      </c>
      <c r="J714" s="16">
        <f>HLOOKUP($J$2,'Weekly Returns (strats)'!$D$1:$F$751,'Weekly Returns (strats)'!$A713,FALSE)</f>
        <v>7.6303926156850999E-4</v>
      </c>
      <c r="K714" s="16">
        <f>SUMPRODUCT(B714:J714,'Weekly Analysis'!$C$47:$K$47)</f>
        <v>1.3238286377083658E-2</v>
      </c>
      <c r="L714" s="16">
        <f t="array" ref="L714">SUMPRODUCT(C714:J714,'Weekly Analysis'!$D$48:$K$48)</f>
        <v>5.3040616814318457E-4</v>
      </c>
      <c r="N714" s="16">
        <f t="shared" si="145"/>
        <v>3.2218394292086967</v>
      </c>
      <c r="O714" s="11">
        <f>(N713-MAX(N$3:$N713))/MAX(N$3:$N713)</f>
        <v>0</v>
      </c>
      <c r="P714" s="11">
        <f t="shared" si="146"/>
        <v>2.1182744932698894E-2</v>
      </c>
      <c r="Q714" s="11">
        <f t="shared" si="147"/>
        <v>3.9266133302533035E-2</v>
      </c>
      <c r="S714" s="16">
        <f t="shared" si="148"/>
        <v>1.5126471410050382</v>
      </c>
      <c r="T714" s="11">
        <f>(S713-MAX($S$3:$S713))/MAX(S$3:$S713)</f>
        <v>-3.9836293995337689E-2</v>
      </c>
      <c r="U714" s="38">
        <f t="shared" si="150"/>
        <v>-2.4053160135952822E-3</v>
      </c>
      <c r="V714" s="11">
        <f t="shared" si="149"/>
        <v>-1.2041249359970196E-2</v>
      </c>
      <c r="AJ714" s="28"/>
      <c r="AL714" s="28"/>
    </row>
    <row r="715" spans="1:38" x14ac:dyDescent="0.35">
      <c r="A715" s="2">
        <v>44451</v>
      </c>
      <c r="B715" s="16">
        <v>-1.205636743215033E-2</v>
      </c>
      <c r="C715" s="16">
        <v>1.060807960302945E-3</v>
      </c>
      <c r="D715" s="16">
        <v>2.6290915218907251E-4</v>
      </c>
      <c r="E715" s="16">
        <v>2.838993576776971E-3</v>
      </c>
      <c r="F715" s="16">
        <v>2.7502704191833759E-3</v>
      </c>
      <c r="G715" s="16">
        <v>-6.0362920450940383E-4</v>
      </c>
      <c r="H715" s="16">
        <v>-1.1662286023282899E-3</v>
      </c>
      <c r="I715" s="16">
        <v>5.3374138322278522E-4</v>
      </c>
      <c r="J715" s="16">
        <f>HLOOKUP($J$2,'Weekly Returns (strats)'!$D$1:$F$751,'Weekly Returns (strats)'!$A714,FALSE)</f>
        <v>-3.9100370879165958E-3</v>
      </c>
      <c r="K715" s="16">
        <f>SUMPRODUCT(B715:J715,'Weekly Analysis'!$C$47:$K$47)</f>
        <v>-1.1697733210560127E-2</v>
      </c>
      <c r="L715" s="16">
        <f t="array" ref="L715">SUMPRODUCT(C715:J715,'Weekly Analysis'!$D$48:$K$48)</f>
        <v>6.6603498295323468E-4</v>
      </c>
      <c r="N715" s="16">
        <f t="shared" si="145"/>
        <v>3.1841512111185502</v>
      </c>
      <c r="O715" s="11">
        <f>(N714-MAX(N$3:$N714))/MAX(N$3:$N714)</f>
        <v>0</v>
      </c>
      <c r="P715" s="11">
        <f t="shared" si="146"/>
        <v>2.352018590534577E-3</v>
      </c>
      <c r="Q715" s="11">
        <f t="shared" si="147"/>
        <v>2.3769323791754671E-2</v>
      </c>
      <c r="S715" s="16">
        <f t="shared" si="148"/>
        <v>1.5136546169178118</v>
      </c>
      <c r="T715" s="11">
        <f>(S714-MAX($S$3:$S714))/MAX(S$3:$S714)</f>
        <v>-3.932701724324552E-2</v>
      </c>
      <c r="U715" s="38">
        <f t="shared" si="150"/>
        <v>-1.3168256630115005E-3</v>
      </c>
      <c r="V715" s="11">
        <f t="shared" si="149"/>
        <v>-8.796294746058031E-3</v>
      </c>
      <c r="AJ715" s="28"/>
      <c r="AL715" s="28"/>
    </row>
    <row r="716" spans="1:38" x14ac:dyDescent="0.35">
      <c r="A716" s="2">
        <v>44458</v>
      </c>
      <c r="B716" s="16">
        <v>-9.6677056368533743E-3</v>
      </c>
      <c r="C716" s="16">
        <v>-4.5802796098081133E-3</v>
      </c>
      <c r="D716" s="16">
        <v>-4.5513410566544454E-4</v>
      </c>
      <c r="E716" s="16">
        <v>9.0826521344222755E-4</v>
      </c>
      <c r="F716" s="16">
        <v>3.0906884783844179E-3</v>
      </c>
      <c r="G716" s="16">
        <v>-1.3009097075741269E-3</v>
      </c>
      <c r="H716" s="16">
        <v>1.5887712021331879E-3</v>
      </c>
      <c r="I716" s="16">
        <v>8.0909864673576852E-3</v>
      </c>
      <c r="J716" s="16">
        <f>HLOOKUP($J$2,'Weekly Returns (strats)'!$D$1:$F$751,'Weekly Returns (strats)'!$A715,FALSE)</f>
        <v>3.4972960962686978E-4</v>
      </c>
      <c r="K716" s="16">
        <f>SUMPRODUCT(B716:J716,'Weekly Analysis'!$C$47:$K$47)</f>
        <v>-9.1898678818482186E-3</v>
      </c>
      <c r="L716" s="16">
        <f t="array" ref="L716">SUMPRODUCT(C716:J716,'Weekly Analysis'!$D$48:$K$48)</f>
        <v>8.8741297358100246E-4</v>
      </c>
      <c r="N716" s="16">
        <f t="shared" si="145"/>
        <v>3.1548892821725438</v>
      </c>
      <c r="O716" s="11">
        <f>(N715-MAX(N$3:$N715))/MAX(N$3:$N715)</f>
        <v>-1.1697733210560095E-2</v>
      </c>
      <c r="P716" s="11">
        <f t="shared" si="146"/>
        <v>1.1466620523506332E-2</v>
      </c>
      <c r="Q716" s="11">
        <f t="shared" si="147"/>
        <v>3.2341791887306792E-2</v>
      </c>
      <c r="S716" s="16">
        <f t="shared" si="148"/>
        <v>1.5149978536623854</v>
      </c>
      <c r="T716" s="11">
        <f>(S715-MAX($S$3:$S715))/MAX(S$3:$S715)</f>
        <v>-3.8687175429551454E-2</v>
      </c>
      <c r="U716" s="38">
        <f t="shared" si="150"/>
        <v>1.5209777240321465E-4</v>
      </c>
      <c r="V716" s="11">
        <f t="shared" si="149"/>
        <v>-1.0110097304070975E-2</v>
      </c>
      <c r="AJ716" s="28"/>
      <c r="AL716" s="28"/>
    </row>
    <row r="717" spans="1:38" x14ac:dyDescent="0.35">
      <c r="A717" s="2">
        <v>44465</v>
      </c>
      <c r="B717" s="16">
        <v>7.7349834631368353E-4</v>
      </c>
      <c r="C717" s="16">
        <v>-5.2490988091670188E-3</v>
      </c>
      <c r="D717" s="16">
        <v>-1.6108989275726293E-2</v>
      </c>
      <c r="E717" s="16">
        <v>-9.0744101633388752E-4</v>
      </c>
      <c r="F717" s="16">
        <v>3.3701684922176848E-3</v>
      </c>
      <c r="G717" s="16">
        <v>-1.265387013035246E-3</v>
      </c>
      <c r="H717" s="16">
        <v>-1.040895292306843E-2</v>
      </c>
      <c r="I717" s="16">
        <v>-3.7850035350702302E-3</v>
      </c>
      <c r="J717" s="16">
        <f>HLOOKUP($J$2,'Weekly Returns (strats)'!$D$1:$F$751,'Weekly Returns (strats)'!$A716,FALSE)</f>
        <v>3.5068662429664781E-3</v>
      </c>
      <c r="K717" s="16">
        <f>SUMPRODUCT(B717:J717,'Weekly Analysis'!$C$47:$K$47)</f>
        <v>-1.4435634679425037E-3</v>
      </c>
      <c r="L717" s="16">
        <f t="array" ref="L717">SUMPRODUCT(C717:J717,'Weekly Analysis'!$D$48:$K$48)</f>
        <v>-4.1174005121900614E-3</v>
      </c>
      <c r="N717" s="16">
        <f t="shared" si="145"/>
        <v>3.1503349992593961</v>
      </c>
      <c r="O717" s="11">
        <f>(N716-MAX(N$3:$N716))/MAX(N$3:$N716)</f>
        <v>-2.0780100469686112E-2</v>
      </c>
      <c r="P717" s="11">
        <f t="shared" si="146"/>
        <v>-9.2491862801101776E-3</v>
      </c>
      <c r="Q717" s="11">
        <f t="shared" si="147"/>
        <v>8.7087230714204544E-3</v>
      </c>
      <c r="S717" s="16">
        <f t="shared" si="148"/>
        <v>1.5087600007237492</v>
      </c>
      <c r="T717" s="11">
        <f>(S716-MAX($S$3:$S716))/MAX(S$3:$S716)</f>
        <v>-3.7834093957357873E-2</v>
      </c>
      <c r="U717" s="38">
        <f t="shared" si="150"/>
        <v>-2.0407169570335615E-3</v>
      </c>
      <c r="V717" s="11">
        <f t="shared" si="149"/>
        <v>-1.2558134969466117E-2</v>
      </c>
      <c r="AJ717" s="28"/>
      <c r="AL717" s="28"/>
    </row>
    <row r="718" spans="1:38" x14ac:dyDescent="0.35">
      <c r="A718" s="2">
        <v>44472</v>
      </c>
      <c r="B718" s="16">
        <v>-2.398656752218753E-2</v>
      </c>
      <c r="C718" s="16">
        <v>-3.0425963488843739E-3</v>
      </c>
      <c r="D718" s="16">
        <v>-4.6003588741594381E-4</v>
      </c>
      <c r="E718" s="16">
        <v>4.5531217193341966E-3</v>
      </c>
      <c r="F718" s="16">
        <v>-5.8468508912079883E-3</v>
      </c>
      <c r="G718" s="16">
        <v>5.8877782021780067E-3</v>
      </c>
      <c r="H718" s="16">
        <v>-5.0404674227648716E-3</v>
      </c>
      <c r="I718" s="16">
        <v>-4.4663152665527268E-4</v>
      </c>
      <c r="J718" s="16">
        <f>HLOOKUP($J$2,'Weekly Returns (strats)'!$D$1:$F$751,'Weekly Returns (strats)'!$A717,FALSE)</f>
        <v>-4.0733281664542256E-3</v>
      </c>
      <c r="K718" s="16">
        <f>SUMPRODUCT(B718:J718,'Weekly Analysis'!$C$47:$K$47)</f>
        <v>-2.419941403322012E-2</v>
      </c>
      <c r="L718" s="16">
        <f t="array" ref="L718">SUMPRODUCT(C718:J718,'Weekly Analysis'!$D$48:$K$48)</f>
        <v>-3.9528637763195604E-4</v>
      </c>
      <c r="N718" s="16">
        <f t="shared" si="145"/>
        <v>3.0740987382689737</v>
      </c>
      <c r="O718" s="11">
        <f>(N717-MAX(N$3:$N717))/MAX(N$3:$N717)</f>
        <v>-2.2193666543730436E-2</v>
      </c>
      <c r="P718" s="11">
        <f t="shared" si="146"/>
        <v>-4.5856006851343611E-2</v>
      </c>
      <c r="Q718" s="11">
        <f t="shared" si="147"/>
        <v>-1.9250875785371657E-2</v>
      </c>
      <c r="S718" s="16">
        <f t="shared" si="148"/>
        <v>1.508163608448347</v>
      </c>
      <c r="T718" s="11">
        <f>(S717-MAX($S$3:$S717))/MAX(S$3:$S717)</f>
        <v>-4.1795716351709575E-2</v>
      </c>
      <c r="U718" s="38">
        <f t="shared" si="150"/>
        <v>-2.9640306950319273E-3</v>
      </c>
      <c r="V718" s="11">
        <f t="shared" si="149"/>
        <v>-1.1841577558830307E-2</v>
      </c>
      <c r="AJ718" s="28"/>
      <c r="AL718" s="28"/>
    </row>
    <row r="719" spans="1:38" x14ac:dyDescent="0.35">
      <c r="A719" s="2">
        <v>44479</v>
      </c>
      <c r="B719" s="16">
        <v>7.3728188744164314E-3</v>
      </c>
      <c r="C719" s="16">
        <v>-2.604338692843267E-3</v>
      </c>
      <c r="D719" s="16">
        <v>-6.8362300632309192E-3</v>
      </c>
      <c r="E719" s="16">
        <v>-3.2995549710554961E-3</v>
      </c>
      <c r="F719" s="16">
        <v>3.2542053256282241E-3</v>
      </c>
      <c r="G719" s="16">
        <v>6.4831022570377428E-5</v>
      </c>
      <c r="H719" s="16">
        <v>-8.3642469071221193E-5</v>
      </c>
      <c r="I719" s="16">
        <v>-1.8151089893617019E-3</v>
      </c>
      <c r="J719" s="16">
        <f>HLOOKUP($J$2,'Weekly Returns (strats)'!$D$1:$F$751,'Weekly Returns (strats)'!$A718,FALSE)</f>
        <v>6.7010486487872889E-3</v>
      </c>
      <c r="K719" s="16">
        <f>SUMPRODUCT(B719:J719,'Weekly Analysis'!$C$47:$K$47)</f>
        <v>6.6331542454183805E-3</v>
      </c>
      <c r="L719" s="16">
        <f t="array" ref="L719">SUMPRODUCT(C719:J719,'Weekly Analysis'!$D$48:$K$48)</f>
        <v>-1.3736628824249533E-3</v>
      </c>
      <c r="N719" s="16">
        <f t="shared" si="145"/>
        <v>3.0944897093655577</v>
      </c>
      <c r="O719" s="11">
        <f>(N718-MAX(N$3:$N718))/MAX(N$3:$N718)</f>
        <v>-4.5856006851343604E-2</v>
      </c>
      <c r="P719" s="11">
        <f t="shared" si="146"/>
        <v>-2.81586821128057E-2</v>
      </c>
      <c r="Q719" s="11">
        <f t="shared" si="147"/>
        <v>-1.0580665239344422E-2</v>
      </c>
      <c r="S719" s="16">
        <f t="shared" si="148"/>
        <v>1.5060919000787973</v>
      </c>
      <c r="T719" s="11">
        <f>(S718-MAX($S$3:$S718))/MAX(S$3:$S718)</f>
        <v>-4.2174481452024411E-2</v>
      </c>
      <c r="U719" s="38">
        <f t="shared" si="150"/>
        <v>-4.9963292513942603E-3</v>
      </c>
      <c r="V719" s="11">
        <f t="shared" si="149"/>
        <v>-1.1210478581193173E-2</v>
      </c>
      <c r="AJ719" s="28"/>
      <c r="AL719" s="28"/>
    </row>
    <row r="720" spans="1:38" x14ac:dyDescent="0.35">
      <c r="A720" s="2">
        <v>44486</v>
      </c>
      <c r="B720" s="16">
        <v>2.1631292185085641E-2</v>
      </c>
      <c r="C720" s="16">
        <v>3.1542293994046838E-4</v>
      </c>
      <c r="D720" s="16">
        <v>-1.1960797399923622E-3</v>
      </c>
      <c r="E720" s="16">
        <v>-4.2529629367827892E-3</v>
      </c>
      <c r="F720" s="16">
        <v>1.005035852119448E-2</v>
      </c>
      <c r="G720" s="16">
        <v>-5.1954065567696439E-3</v>
      </c>
      <c r="H720" s="16">
        <v>1.397116790701203E-3</v>
      </c>
      <c r="I720" s="16">
        <v>1.1133871034079369E-3</v>
      </c>
      <c r="J720" s="16">
        <f>HLOOKUP($J$2,'Weekly Returns (strats)'!$D$1:$F$751,'Weekly Returns (strats)'!$A719,FALSE)</f>
        <v>-7.7358771136261106E-3</v>
      </c>
      <c r="K720" s="16">
        <f>SUMPRODUCT(B720:J720,'Weekly Analysis'!$C$47:$K$47)</f>
        <v>2.1401833726382737E-2</v>
      </c>
      <c r="L720" s="16">
        <f t="array" ref="L720">SUMPRODUCT(C720:J720,'Weekly Analysis'!$D$48:$K$48)</f>
        <v>-4.2613713759110771E-4</v>
      </c>
      <c r="N720" s="16">
        <f t="shared" si="145"/>
        <v>3.1607174635934019</v>
      </c>
      <c r="O720" s="11">
        <f>(N719-MAX(N$3:$N719))/MAX(N$3:$N719)</f>
        <v>-3.9527022572449208E-2</v>
      </c>
      <c r="P720" s="11">
        <f t="shared" si="146"/>
        <v>1.8473489557278011E-3</v>
      </c>
      <c r="Q720" s="11">
        <f t="shared" si="147"/>
        <v>1.6466664954883026E-2</v>
      </c>
      <c r="S720" s="16">
        <f t="shared" si="148"/>
        <v>1.5054500983875487</v>
      </c>
      <c r="T720" s="11">
        <f>(S719-MAX($S$3:$S719))/MAX(S$3:$S719)</f>
        <v>-4.3490210814693224E-2</v>
      </c>
      <c r="U720" s="38">
        <f t="shared" si="150"/>
        <v>-6.3021576246828914E-3</v>
      </c>
      <c r="V720" s="11">
        <f t="shared" si="149"/>
        <v>-1.2022921120204311E-2</v>
      </c>
      <c r="AJ720" s="28"/>
      <c r="AL720" s="28"/>
    </row>
    <row r="721" spans="1:38" x14ac:dyDescent="0.35">
      <c r="A721" s="2">
        <v>44493</v>
      </c>
      <c r="B721" s="16">
        <v>1.2788877391281209E-2</v>
      </c>
      <c r="C721" s="16">
        <v>2.7865988348756421E-3</v>
      </c>
      <c r="D721" s="16">
        <v>-2.842393069490412E-4</v>
      </c>
      <c r="E721" s="16">
        <v>-2.520083766164638E-3</v>
      </c>
      <c r="F721" s="16">
        <v>1.1615024823266561E-2</v>
      </c>
      <c r="G721" s="16">
        <v>4.1426563270929861E-3</v>
      </c>
      <c r="H721" s="16">
        <v>-1.1684357996181169E-3</v>
      </c>
      <c r="I721" s="16">
        <v>1.595673933050978E-3</v>
      </c>
      <c r="J721" s="16">
        <f>HLOOKUP($J$2,'Weekly Returns (strats)'!$D$1:$F$751,'Weekly Returns (strats)'!$A720,FALSE)</f>
        <v>-5.3135521686045184E-3</v>
      </c>
      <c r="K721" s="16">
        <f>SUMPRODUCT(B721:J721,'Weekly Analysis'!$C$47:$K$47)</f>
        <v>1.3890084005452628E-2</v>
      </c>
      <c r="L721" s="16">
        <f t="array" ref="L721">SUMPRODUCT(C721:J721,'Weekly Analysis'!$D$48:$K$48)</f>
        <v>2.0450979977469203E-3</v>
      </c>
      <c r="N721" s="16">
        <f t="shared" si="145"/>
        <v>3.204620094680215</v>
      </c>
      <c r="O721" s="11">
        <f>(N720-MAX(N$3:$N720))/MAX(N$3:$N720)</f>
        <v>-1.8971139610860974E-2</v>
      </c>
      <c r="P721" s="11">
        <f t="shared" si="146"/>
        <v>1.7231531070054595E-2</v>
      </c>
      <c r="Q721" s="11">
        <f t="shared" si="147"/>
        <v>2.1775334139655156E-2</v>
      </c>
      <c r="S721" s="16">
        <f t="shared" si="148"/>
        <v>1.508528891369469</v>
      </c>
      <c r="T721" s="11">
        <f>(S720-MAX($S$3:$S720))/MAX(S$3:$S720)</f>
        <v>-4.3897815158334449E-2</v>
      </c>
      <c r="U721" s="38">
        <f t="shared" si="150"/>
        <v>-1.531783412664911E-4</v>
      </c>
      <c r="V721" s="11">
        <f t="shared" si="149"/>
        <v>-5.1199513962407739E-3</v>
      </c>
      <c r="AJ721" s="28"/>
      <c r="AL721" s="28"/>
    </row>
    <row r="722" spans="1:38" x14ac:dyDescent="0.35">
      <c r="A722" s="2">
        <v>44500</v>
      </c>
      <c r="B722" s="16">
        <v>4.1916638285610652E-3</v>
      </c>
      <c r="C722" s="16">
        <v>2.604712582016111E-3</v>
      </c>
      <c r="D722" s="16">
        <v>-9.6841671273883976E-5</v>
      </c>
      <c r="E722" s="16">
        <v>-1.7673293163164021E-3</v>
      </c>
      <c r="F722" s="16">
        <v>1.455463291819056E-2</v>
      </c>
      <c r="G722" s="16">
        <v>4.4593191426240963E-3</v>
      </c>
      <c r="H722" s="16">
        <v>1.820413619274541E-3</v>
      </c>
      <c r="I722" s="16">
        <v>8.8627620406145368E-4</v>
      </c>
      <c r="J722" s="16">
        <f>HLOOKUP($J$2,'Weekly Returns (strats)'!$D$1:$F$751,'Weekly Returns (strats)'!$A721,FALSE)</f>
        <v>-3.791545481015568E-4</v>
      </c>
      <c r="K722" s="16">
        <f>SUMPRODUCT(B722:J722,'Weekly Analysis'!$C$47:$K$47)</f>
        <v>5.797978103349628E-3</v>
      </c>
      <c r="L722" s="16">
        <f t="array" ref="L722">SUMPRODUCT(C722:J722,'Weekly Analysis'!$D$48:$K$48)</f>
        <v>2.9831550817501881E-3</v>
      </c>
      <c r="N722" s="16">
        <f t="shared" si="145"/>
        <v>3.2232004118187252</v>
      </c>
      <c r="O722" s="11">
        <f>(N721-MAX(N$3:$N721))/MAX(N$3:$N721)</f>
        <v>-5.34456632828249E-3</v>
      </c>
      <c r="P722" s="11">
        <f t="shared" si="146"/>
        <v>4.8502564896048428E-2</v>
      </c>
      <c r="Q722" s="11">
        <f t="shared" si="147"/>
        <v>3.1887333432056186E-2</v>
      </c>
      <c r="S722" s="16">
        <f t="shared" si="148"/>
        <v>1.5130290669977249</v>
      </c>
      <c r="T722" s="11">
        <f>(S721-MAX($S$3:$S721))/MAX(S$3:$S721)</f>
        <v>-4.1942492494473314E-2</v>
      </c>
      <c r="U722" s="38">
        <f t="shared" si="150"/>
        <v>3.2260813893949525E-3</v>
      </c>
      <c r="V722" s="11">
        <f t="shared" si="149"/>
        <v>-1.7443092223210499E-3</v>
      </c>
      <c r="AJ722" s="28"/>
      <c r="AL722" s="28"/>
    </row>
    <row r="723" spans="1:38" x14ac:dyDescent="0.35">
      <c r="A723" s="2">
        <v>44507</v>
      </c>
      <c r="B723" s="16">
        <v>1.6148809057942689E-2</v>
      </c>
      <c r="C723" s="16">
        <v>5.2543369064690371E-3</v>
      </c>
      <c r="D723" s="16">
        <v>-5.4815378448330732E-4</v>
      </c>
      <c r="E723" s="16">
        <v>-2.2101023063486598E-3</v>
      </c>
      <c r="F723" s="16">
        <v>-1.5241829829402731E-2</v>
      </c>
      <c r="G723" s="16">
        <v>5.3624994231389334E-3</v>
      </c>
      <c r="H723" s="16">
        <v>2.9002820210795028E-3</v>
      </c>
      <c r="I723" s="16">
        <v>2.4238397592332818E-3</v>
      </c>
      <c r="J723" s="16">
        <f>HLOOKUP($J$2,'Weekly Returns (strats)'!$D$1:$F$751,'Weekly Returns (strats)'!$A722,FALSE)</f>
        <v>-3.3225037135441449E-3</v>
      </c>
      <c r="K723" s="16">
        <f>SUMPRODUCT(B723:J723,'Weekly Analysis'!$C$47:$K$47)</f>
        <v>1.5684760624941424E-2</v>
      </c>
      <c r="L723" s="16">
        <f t="array" ref="L723">SUMPRODUCT(C723:J723,'Weekly Analysis'!$D$48:$K$48)</f>
        <v>-8.6180423271663815E-4</v>
      </c>
      <c r="N723" s="16">
        <f t="shared" si="145"/>
        <v>3.2737555387243149</v>
      </c>
      <c r="O723" s="11">
        <f>(N722-MAX(N$3:$N722))/MAX(N$3:$N722)</f>
        <v>0</v>
      </c>
      <c r="P723" s="11">
        <f t="shared" si="146"/>
        <v>5.7930659396347117E-2</v>
      </c>
      <c r="Q723" s="11">
        <f t="shared" si="147"/>
        <v>3.7637890009375452E-2</v>
      </c>
      <c r="S723" s="16">
        <f t="shared" si="148"/>
        <v>1.511725132143563</v>
      </c>
      <c r="T723" s="11">
        <f>(S722-MAX($S$3:$S722))/MAX(S$3:$S722)</f>
        <v>-3.908445837234923E-2</v>
      </c>
      <c r="U723" s="38">
        <f t="shared" si="150"/>
        <v>3.7402976966218748E-3</v>
      </c>
      <c r="V723" s="11">
        <f t="shared" si="149"/>
        <v>-3.0133832315618614E-3</v>
      </c>
      <c r="AJ723" s="28"/>
      <c r="AL723" s="28"/>
    </row>
    <row r="724" spans="1:38" x14ac:dyDescent="0.35">
      <c r="A724" s="2">
        <v>44514</v>
      </c>
      <c r="B724" s="16">
        <v>-1.026957637998427E-4</v>
      </c>
      <c r="C724" s="16">
        <v>-2.249447055287845E-3</v>
      </c>
      <c r="D724" s="16">
        <v>-6.3753079553613423E-4</v>
      </c>
      <c r="E724" s="16">
        <v>2.7389756231177559E-4</v>
      </c>
      <c r="F724" s="16">
        <v>8.4570670167881338E-3</v>
      </c>
      <c r="G724" s="16">
        <v>1.1842902520977641E-3</v>
      </c>
      <c r="H724" s="16">
        <v>-3.2785225516485111E-4</v>
      </c>
      <c r="I724" s="16">
        <v>7.8792085390799738E-4</v>
      </c>
      <c r="J724" s="16">
        <f>HLOOKUP($J$2,'Weekly Returns (strats)'!$D$1:$F$751,'Weekly Returns (strats)'!$A723,FALSE)</f>
        <v>-5.3889371250266382E-3</v>
      </c>
      <c r="K724" s="16">
        <f>SUMPRODUCT(B724:J724,'Weekly Analysis'!$C$47:$K$47)</f>
        <v>2.7271835228424401E-4</v>
      </c>
      <c r="L724" s="16">
        <f t="array" ref="L724">SUMPRODUCT(C724:J724,'Weekly Analysis'!$D$48:$K$48)</f>
        <v>6.971976441561608E-4</v>
      </c>
      <c r="N724" s="16">
        <f t="shared" si="145"/>
        <v>3.2746483519406171</v>
      </c>
      <c r="O724" s="11">
        <f>(N723-MAX(N$3:$N723))/MAX(N$3:$N723)</f>
        <v>0</v>
      </c>
      <c r="P724" s="11">
        <f t="shared" si="146"/>
        <v>3.6045894534871836E-2</v>
      </c>
      <c r="Q724" s="11">
        <f t="shared" si="147"/>
        <v>3.083998469683169E-2</v>
      </c>
      <c r="S724" s="16">
        <f t="shared" si="148"/>
        <v>1.512779103344305</v>
      </c>
      <c r="T724" s="11">
        <f>(S723-MAX($S$3:$S723))/MAX(S$3:$S723)</f>
        <v>-3.9912579453407121E-2</v>
      </c>
      <c r="U724" s="38">
        <f t="shared" si="150"/>
        <v>4.8683147748345146E-3</v>
      </c>
      <c r="V724" s="11">
        <f t="shared" si="149"/>
        <v>-1.894474398061341E-3</v>
      </c>
      <c r="AJ724" s="28"/>
      <c r="AL724" s="28"/>
    </row>
    <row r="725" spans="1:38" x14ac:dyDescent="0.35">
      <c r="A725" s="2">
        <v>44521</v>
      </c>
      <c r="B725" s="16">
        <v>-2.259538848662257E-3</v>
      </c>
      <c r="C725" s="16">
        <v>5.3593031100371844E-3</v>
      </c>
      <c r="D725" s="16">
        <v>1.8046260785919976E-4</v>
      </c>
      <c r="E725" s="16">
        <v>-6.0717177008429157E-4</v>
      </c>
      <c r="F725" s="16">
        <v>-2.6345706452775338E-3</v>
      </c>
      <c r="G725" s="16">
        <v>-1.036174407408996E-3</v>
      </c>
      <c r="H725" s="16">
        <v>-4.9075017485533667E-4</v>
      </c>
      <c r="I725" s="16">
        <v>2.618813566933653E-3</v>
      </c>
      <c r="J725" s="16">
        <f>HLOOKUP($J$2,'Weekly Returns (strats)'!$D$1:$F$751,'Weekly Returns (strats)'!$A724,FALSE)</f>
        <v>-1.613446034301913E-3</v>
      </c>
      <c r="K725" s="16">
        <f>SUMPRODUCT(B725:J725,'Weekly Analysis'!$C$47:$K$47)</f>
        <v>-2.0290490368807782E-3</v>
      </c>
      <c r="L725" s="16">
        <f t="array" ref="L725">SUMPRODUCT(C725:J725,'Weekly Analysis'!$D$48:$K$48)</f>
        <v>4.2805250759417497E-4</v>
      </c>
      <c r="N725" s="16">
        <f t="shared" si="145"/>
        <v>3.2680039298559889</v>
      </c>
      <c r="O725" s="11">
        <f>(N724-MAX(N$3:$N724))/MAX(N$3:$N724)</f>
        <v>0</v>
      </c>
      <c r="P725" s="11">
        <f t="shared" si="146"/>
        <v>1.9778892131704806E-2</v>
      </c>
      <c r="Q725" s="11">
        <f t="shared" si="147"/>
        <v>4.7731503437335121E-2</v>
      </c>
      <c r="S725" s="16">
        <f t="shared" si="148"/>
        <v>1.5134266522329276</v>
      </c>
      <c r="T725" s="11">
        <f>(S724-MAX($S$3:$S724))/MAX(S$3:$S724)</f>
        <v>-3.9243208765618154E-2</v>
      </c>
      <c r="U725" s="38">
        <f t="shared" si="150"/>
        <v>3.2467133320941421E-3</v>
      </c>
      <c r="V725" s="11">
        <f t="shared" si="149"/>
        <v>-8.8515809030076387E-4</v>
      </c>
      <c r="AJ725" s="28"/>
      <c r="AL725" s="28"/>
    </row>
    <row r="726" spans="1:38" x14ac:dyDescent="0.35">
      <c r="A726" s="2">
        <v>44528</v>
      </c>
      <c r="B726" s="16">
        <v>-2.8179525451644372E-2</v>
      </c>
      <c r="C726" s="16">
        <v>5.8074796811682372E-3</v>
      </c>
      <c r="D726" s="16">
        <v>5.0945039471935738E-3</v>
      </c>
      <c r="E726" s="16">
        <v>2.251474179522317E-3</v>
      </c>
      <c r="F726" s="16">
        <v>6.4328746899119053E-3</v>
      </c>
      <c r="G726" s="16">
        <v>-9.3627801949658362E-4</v>
      </c>
      <c r="H726" s="16">
        <v>1.691267226342275E-3</v>
      </c>
      <c r="I726" s="16">
        <v>-2.7750886655869438E-3</v>
      </c>
      <c r="J726" s="16">
        <f>HLOOKUP($J$2,'Weekly Returns (strats)'!$D$1:$F$751,'Weekly Returns (strats)'!$A725,FALSE)</f>
        <v>2.1278258329586741E-3</v>
      </c>
      <c r="K726" s="16">
        <f>SUMPRODUCT(B726:J726,'Weekly Analysis'!$C$47:$K$47)</f>
        <v>-2.6746039180677004E-2</v>
      </c>
      <c r="L726" s="16">
        <f t="array" ref="L726">SUMPRODUCT(C726:J726,'Weekly Analysis'!$D$48:$K$48)</f>
        <v>2.6621887889394006E-3</v>
      </c>
      <c r="N726" s="16">
        <f t="shared" si="145"/>
        <v>3.1805977687054541</v>
      </c>
      <c r="O726" s="11">
        <f>(N725-MAX(N$3:$N725))/MAX(N$3:$N725)</f>
        <v>-2.0290490368807461E-3</v>
      </c>
      <c r="P726" s="11">
        <f t="shared" si="146"/>
        <v>-1.3217497415629831E-2</v>
      </c>
      <c r="Q726" s="11">
        <f t="shared" si="147"/>
        <v>2.6817090925157494E-4</v>
      </c>
      <c r="S726" s="16">
        <f t="shared" si="148"/>
        <v>1.5174556796993841</v>
      </c>
      <c r="T726" s="11">
        <f>(S725-MAX($S$3:$S725))/MAX(S$3:$S725)</f>
        <v>-3.8831954411942135E-2</v>
      </c>
      <c r="U726" s="38">
        <f t="shared" si="150"/>
        <v>2.9256626975731059E-3</v>
      </c>
      <c r="V726" s="11">
        <f t="shared" si="149"/>
        <v>3.7109821547758326E-3</v>
      </c>
      <c r="AJ726" s="28"/>
      <c r="AL726" s="28"/>
    </row>
    <row r="727" spans="1:38" x14ac:dyDescent="0.35">
      <c r="A727" s="2">
        <v>44535</v>
      </c>
      <c r="B727" s="16">
        <v>-1.236660222969577E-2</v>
      </c>
      <c r="C727" s="16">
        <v>6.9524367617195271E-3</v>
      </c>
      <c r="D727" s="16">
        <v>1.311390149379432E-2</v>
      </c>
      <c r="E727" s="16">
        <v>1.069722109965365E-4</v>
      </c>
      <c r="F727" s="16">
        <v>2.15138616573077E-2</v>
      </c>
      <c r="G727" s="16">
        <v>5.6229327453141131E-3</v>
      </c>
      <c r="H727" s="16">
        <v>1.6728989220506248E-2</v>
      </c>
      <c r="I727" s="16">
        <v>-5.0828012739361659E-3</v>
      </c>
      <c r="J727" s="16">
        <f>HLOOKUP($J$2,'Weekly Returns (strats)'!$D$1:$F$751,'Weekly Returns (strats)'!$A726,FALSE)</f>
        <v>1.0385348729604839E-2</v>
      </c>
      <c r="K727" s="16">
        <f>SUMPRODUCT(B727:J727,'Weekly Analysis'!$C$47:$K$47)</f>
        <v>-8.1450098728824173E-3</v>
      </c>
      <c r="L727" s="16">
        <f t="array" ref="L727">SUMPRODUCT(C727:J727,'Weekly Analysis'!$D$48:$K$48)</f>
        <v>7.8401000912247994E-3</v>
      </c>
      <c r="N727" s="16">
        <f t="shared" si="145"/>
        <v>3.1546917684776803</v>
      </c>
      <c r="O727" s="11">
        <f>(N726-MAX(N$3:$N726))/MAX(N$3:$N726)</f>
        <v>-2.872081919251785E-2</v>
      </c>
      <c r="P727" s="11">
        <f t="shared" si="146"/>
        <v>-3.6369169548020164E-2</v>
      </c>
      <c r="Q727" s="11">
        <f t="shared" si="147"/>
        <v>-2.0841405106122313E-2</v>
      </c>
      <c r="S727" s="16">
        <f t="shared" si="148"/>
        <v>1.5293526841122247</v>
      </c>
      <c r="T727" s="11">
        <f>(S726-MAX($S$3:$S726))/MAX(S$3:$S726)</f>
        <v>-3.6273143616690866E-2</v>
      </c>
      <c r="U727" s="38">
        <f t="shared" si="150"/>
        <v>1.166055362436591E-2</v>
      </c>
      <c r="V727" s="11">
        <f t="shared" si="149"/>
        <v>1.1043912789923338E-2</v>
      </c>
      <c r="AJ727" s="28"/>
      <c r="AL727" s="28"/>
    </row>
    <row r="728" spans="1:38" x14ac:dyDescent="0.35">
      <c r="A728" s="2">
        <v>44542</v>
      </c>
      <c r="B728" s="16">
        <v>3.0593093093093101E-2</v>
      </c>
      <c r="C728" s="16">
        <v>-7.1970222109020146E-3</v>
      </c>
      <c r="D728" s="16">
        <v>-4.7502914427358656E-2</v>
      </c>
      <c r="E728" s="16">
        <v>-4.9915025611161354E-3</v>
      </c>
      <c r="F728" s="16">
        <v>-4.6823374880239684E-3</v>
      </c>
      <c r="G728" s="16">
        <v>-3.5632057888379531E-4</v>
      </c>
      <c r="H728" s="16">
        <v>-5.7410958094608064E-3</v>
      </c>
      <c r="I728" s="16">
        <v>-6.0948863738684144E-3</v>
      </c>
      <c r="J728" s="16">
        <f>HLOOKUP($J$2,'Weekly Returns (strats)'!$D$1:$F$751,'Weekly Returns (strats)'!$A727,FALSE)</f>
        <v>4.8532746285046002E-3</v>
      </c>
      <c r="K728" s="16">
        <f>SUMPRODUCT(B728:J728,'Weekly Analysis'!$C$47:$K$47)</f>
        <v>2.4307758563469593E-2</v>
      </c>
      <c r="L728" s="16">
        <f t="array" ref="L728">SUMPRODUCT(C728:J728,'Weekly Analysis'!$D$48:$K$48)</f>
        <v>-1.1672764126443649E-2</v>
      </c>
      <c r="N728" s="16">
        <f t="shared" si="145"/>
        <v>3.2313752543280008</v>
      </c>
      <c r="O728" s="11">
        <f>(N727-MAX(N$3:$N727))/MAX(N$3:$N727)</f>
        <v>-3.663189770951996E-2</v>
      </c>
      <c r="P728" s="11">
        <f t="shared" si="146"/>
        <v>-1.3214578471295035E-2</v>
      </c>
      <c r="Q728" s="11">
        <f t="shared" si="147"/>
        <v>1.4830967525836014E-2</v>
      </c>
      <c r="S728" s="16">
        <f t="shared" si="148"/>
        <v>1.5115009109644391</v>
      </c>
      <c r="T728" s="11">
        <f>(S727-MAX($S$3:$S727))/MAX(S$3:$S727)</f>
        <v>-2.871742860204439E-2</v>
      </c>
      <c r="U728" s="38">
        <f t="shared" si="150"/>
        <v>-8.4492995510065949E-4</v>
      </c>
      <c r="V728" s="11">
        <f t="shared" si="149"/>
        <v>-1.422851639536038E-3</v>
      </c>
      <c r="AJ728" s="28"/>
      <c r="AL728" s="28"/>
    </row>
    <row r="729" spans="1:38" x14ac:dyDescent="0.35">
      <c r="A729" s="2">
        <v>44549</v>
      </c>
      <c r="B729" s="16">
        <v>-1.532377656945128E-2</v>
      </c>
      <c r="C729" s="16">
        <v>-7.9563343381661156E-5</v>
      </c>
      <c r="D729" s="16">
        <v>-1.257453355695215E-3</v>
      </c>
      <c r="E729" s="16">
        <v>2.7352101573043801E-3</v>
      </c>
      <c r="F729" s="16">
        <v>-8.2405437555558621E-3</v>
      </c>
      <c r="G729" s="16">
        <v>7.4853993583940959E-3</v>
      </c>
      <c r="H729" s="16">
        <v>4.7796360774210456E-3</v>
      </c>
      <c r="I729" s="16">
        <v>-3.0979265187240138E-3</v>
      </c>
      <c r="J729" s="16">
        <f>HLOOKUP($J$2,'Weekly Returns (strats)'!$D$1:$F$751,'Weekly Returns (strats)'!$A728,FALSE)</f>
        <v>-7.6062521681492523E-3</v>
      </c>
      <c r="K729" s="16">
        <f>SUMPRODUCT(B729:J729,'Weekly Analysis'!$C$47:$K$47)</f>
        <v>-1.5737427174166777E-2</v>
      </c>
      <c r="L729" s="16">
        <f t="array" ref="L729">SUMPRODUCT(C729:J729,'Weekly Analysis'!$D$48:$K$48)</f>
        <v>-7.682082659002063E-4</v>
      </c>
      <c r="N729" s="16">
        <f t="shared" si="145"/>
        <v>3.1805217215906092</v>
      </c>
      <c r="O729" s="11">
        <f>(N728-MAX(N$3:$N728))/MAX(N$3:$N728)</f>
        <v>-1.321457847129506E-2</v>
      </c>
      <c r="P729" s="11">
        <f t="shared" si="146"/>
        <v>-2.6769309383674722E-2</v>
      </c>
      <c r="Q729" s="11">
        <f t="shared" si="147"/>
        <v>8.1246716209368852E-3</v>
      </c>
      <c r="S729" s="16">
        <f t="shared" si="148"/>
        <v>1.5103397634707205</v>
      </c>
      <c r="T729" s="11">
        <f>(S728-MAX($S$3:$S728))/MAX(S$3:$S728)</f>
        <v>-4.0054980958098479E-2</v>
      </c>
      <c r="U729" s="38">
        <f t="shared" si="150"/>
        <v>-2.0396685611770993E-3</v>
      </c>
      <c r="V729" s="11">
        <f t="shared" si="149"/>
        <v>-3.0746513471318071E-3</v>
      </c>
      <c r="AJ729" s="28"/>
      <c r="AL729" s="28"/>
    </row>
    <row r="730" spans="1:38" x14ac:dyDescent="0.35">
      <c r="A730" s="2">
        <v>44556</v>
      </c>
      <c r="B730" s="16">
        <v>1.952547030226159E-2</v>
      </c>
      <c r="C730" s="16">
        <v>1.3348218816604529E-3</v>
      </c>
      <c r="D730" s="16">
        <v>-6.434782527983296E-3</v>
      </c>
      <c r="E730" s="16">
        <v>-4.2166952544310243E-3</v>
      </c>
      <c r="F730" s="16">
        <v>-5.3129482819274428E-3</v>
      </c>
      <c r="G730" s="16">
        <v>-6.1415922781042909E-3</v>
      </c>
      <c r="H730" s="16">
        <v>-5.5709934047056819E-3</v>
      </c>
      <c r="I730" s="16">
        <v>-3.3231041589370509E-3</v>
      </c>
      <c r="J730" s="16">
        <f>HLOOKUP($J$2,'Weekly Returns (strats)'!$D$1:$F$751,'Weekly Returns (strats)'!$A729,FALSE)</f>
        <v>-3.6360603661989011E-3</v>
      </c>
      <c r="K730" s="16">
        <f>SUMPRODUCT(B730:J730,'Weekly Analysis'!$C$47:$K$47)</f>
        <v>1.7301333780262017E-2</v>
      </c>
      <c r="L730" s="16">
        <f t="array" ref="L730">SUMPRODUCT(C730:J730,'Weekly Analysis'!$D$48:$K$48)</f>
        <v>-4.1305392551420489E-3</v>
      </c>
      <c r="N730" s="16">
        <f t="shared" si="145"/>
        <v>3.2355489894912224</v>
      </c>
      <c r="O730" s="11">
        <f>(N729-MAX(N$3:$N729))/MAX(N$3:$N729)</f>
        <v>-2.8744042179132522E-2</v>
      </c>
      <c r="P730" s="11">
        <f t="shared" si="146"/>
        <v>1.7277010418118355E-2</v>
      </c>
      <c r="Q730" s="11">
        <f t="shared" si="147"/>
        <v>2.7049183738192539E-2</v>
      </c>
      <c r="S730" s="16">
        <f t="shared" si="148"/>
        <v>1.5041012457891028</v>
      </c>
      <c r="T730" s="11">
        <f>(S729-MAX($S$3:$S729))/MAX(S$3:$S729)</f>
        <v>-4.0792418656536177E-2</v>
      </c>
      <c r="U730" s="38">
        <f t="shared" si="150"/>
        <v>-8.8005429673747582E-3</v>
      </c>
      <c r="V730" s="11">
        <f t="shared" si="149"/>
        <v>-3.087803847140469E-3</v>
      </c>
      <c r="AJ730" s="28"/>
      <c r="AL730" s="28"/>
    </row>
    <row r="731" spans="1:38" x14ac:dyDescent="0.35">
      <c r="A731" s="2">
        <v>44570</v>
      </c>
      <c r="B731" s="16">
        <v>-1.51912399753239E-2</v>
      </c>
      <c r="C731" s="16">
        <v>-8.6153655875218504E-3</v>
      </c>
      <c r="D731" s="16">
        <v>6.1561023716349972E-5</v>
      </c>
      <c r="E731" s="16">
        <v>3.4840285426942512E-3</v>
      </c>
      <c r="F731" s="16">
        <v>-1.6555424979613188E-2</v>
      </c>
      <c r="G731" s="16">
        <v>1.477941176470576E-2</v>
      </c>
      <c r="H731" s="16">
        <v>-8.7353997033323694E-4</v>
      </c>
      <c r="I731" s="16">
        <v>-1.0235464087443361E-3</v>
      </c>
      <c r="J731" s="16">
        <f>HLOOKUP($J$2,'Weekly Returns (strats)'!$D$1:$F$751,'Weekly Returns (strats)'!$A730,FALSE)</f>
        <v>-7.4234006002202868E-3</v>
      </c>
      <c r="K731" s="16">
        <f>SUMPRODUCT(B731:J731,'Weekly Analysis'!$C$47:$K$47)</f>
        <v>-1.6097703873902931E-2</v>
      </c>
      <c r="L731" s="16">
        <f t="array" ref="L731">SUMPRODUCT(C731:J731,'Weekly Analysis'!$D$48:$K$48)</f>
        <v>-1.6834329545039116E-3</v>
      </c>
      <c r="N731" s="16">
        <f t="shared" si="145"/>
        <v>3.1834640799888865</v>
      </c>
      <c r="O731" s="11">
        <f>(N730-MAX(N$3:$N730))/MAX(N$3:$N730)</f>
        <v>-1.1940018666805463E-2</v>
      </c>
      <c r="P731" s="11">
        <f t="shared" si="146"/>
        <v>9.1204826407147443E-3</v>
      </c>
      <c r="Q731" s="11">
        <f t="shared" si="147"/>
        <v>3.5576391987167E-2</v>
      </c>
      <c r="S731" s="16">
        <f t="shared" si="148"/>
        <v>1.5015691921850309</v>
      </c>
      <c r="T731" s="11">
        <f>(S730-MAX($S$3:$S730))/MAX(S$3:$S730)</f>
        <v>-4.4754463225105214E-2</v>
      </c>
      <c r="U731" s="38">
        <f t="shared" si="150"/>
        <v>-1.8166831114774462E-2</v>
      </c>
      <c r="V731" s="11">
        <f t="shared" si="149"/>
        <v>-4.3724806953143736E-3</v>
      </c>
      <c r="AJ731" s="28"/>
      <c r="AL731" s="28"/>
    </row>
    <row r="732" spans="1:38" x14ac:dyDescent="0.35">
      <c r="A732" s="2">
        <v>44577</v>
      </c>
      <c r="B732" s="16">
        <v>1.7487536867382141E-3</v>
      </c>
      <c r="C732" s="16">
        <v>-4.8769717797171319E-3</v>
      </c>
      <c r="D732" s="16">
        <v>-2.7035409767797169E-3</v>
      </c>
      <c r="E732" s="16">
        <v>-7.1586231581433069E-5</v>
      </c>
      <c r="F732" s="16">
        <v>2.0836884912229198E-2</v>
      </c>
      <c r="G732" s="16">
        <v>-8.1515832185963255E-5</v>
      </c>
      <c r="H732" s="16">
        <v>3.1142025593560159E-3</v>
      </c>
      <c r="I732" s="16">
        <v>-5.5670758358258073E-3</v>
      </c>
      <c r="J732" s="16">
        <f>HLOOKUP($J$2,'Weekly Returns (strats)'!$D$1:$F$751,'Weekly Returns (strats)'!$A731,FALSE)</f>
        <v>-4.4039843232968062E-4</v>
      </c>
      <c r="K732" s="16">
        <f>SUMPRODUCT(B732:J732,'Weekly Analysis'!$C$47:$K$47)</f>
        <v>2.3194198740934743E-3</v>
      </c>
      <c r="L732" s="16">
        <f t="array" ref="L732">SUMPRODUCT(C732:J732,'Weekly Analysis'!$D$48:$K$48)</f>
        <v>1.0598086336597683E-3</v>
      </c>
      <c r="N732" s="16">
        <f t="shared" si="145"/>
        <v>3.1908478698444753</v>
      </c>
      <c r="O732" s="11">
        <f>(N731-MAX(N$3:$N731))/MAX(N$3:$N731)</f>
        <v>-2.7845515655961391E-2</v>
      </c>
      <c r="P732" s="11">
        <f t="shared" si="146"/>
        <v>-1.2541837853478732E-2</v>
      </c>
      <c r="Q732" s="11">
        <f t="shared" si="147"/>
        <v>3.1138626891305199E-2</v>
      </c>
      <c r="S732" s="16">
        <f t="shared" si="148"/>
        <v>1.5031605681789462</v>
      </c>
      <c r="T732" s="11">
        <f>(S731-MAX($S$3:$S731))/MAX(S$3:$S731)</f>
        <v>-4.6362555041354891E-2</v>
      </c>
      <c r="U732" s="38">
        <f t="shared" si="150"/>
        <v>-5.5179211107264647E-3</v>
      </c>
      <c r="V732" s="11">
        <f t="shared" si="149"/>
        <v>-1.9463167551049265E-3</v>
      </c>
      <c r="AJ732" s="28"/>
      <c r="AL732" s="28"/>
    </row>
    <row r="733" spans="1:38" x14ac:dyDescent="0.35">
      <c r="A733" s="2">
        <v>44584</v>
      </c>
      <c r="B733" s="16">
        <v>-4.241792600312666E-2</v>
      </c>
      <c r="C733" s="16">
        <v>-5.0955224890035788E-3</v>
      </c>
      <c r="D733" s="16">
        <v>8.9453307565175999E-3</v>
      </c>
      <c r="E733" s="16">
        <v>1.7551814244293421E-2</v>
      </c>
      <c r="F733" s="16">
        <v>6.1318544892932873E-3</v>
      </c>
      <c r="G733" s="16">
        <v>-4.8007681228989801E-4</v>
      </c>
      <c r="H733" s="16">
        <v>-5.275462478746773E-3</v>
      </c>
      <c r="I733" s="16">
        <v>-3.2336706756625482E-3</v>
      </c>
      <c r="J733" s="16">
        <f>HLOOKUP($J$2,'Weekly Returns (strats)'!$D$1:$F$751,'Weekly Returns (strats)'!$A732,FALSE)</f>
        <v>2.078301813331684E-3</v>
      </c>
      <c r="K733" s="16">
        <f>SUMPRODUCT(B733:J733,'Weekly Analysis'!$C$47:$K$47)</f>
        <v>-4.0435130042414606E-2</v>
      </c>
      <c r="L733" s="16">
        <f t="array" ref="L733">SUMPRODUCT(C733:J733,'Weekly Analysis'!$D$48:$K$48)</f>
        <v>3.6823353556081186E-3</v>
      </c>
      <c r="N733" s="16">
        <f t="shared" si="145"/>
        <v>3.0618255212817522</v>
      </c>
      <c r="O733" s="11">
        <f>(N732-MAX(N$3:$N732))/MAX(N$3:$N732)</f>
        <v>-2.5590681224284758E-2</v>
      </c>
      <c r="P733" s="11">
        <f t="shared" si="146"/>
        <v>-3.731972635278713E-2</v>
      </c>
      <c r="Q733" s="11">
        <f t="shared" si="147"/>
        <v>-3.1287814697369409E-2</v>
      </c>
      <c r="S733" s="16">
        <f t="shared" si="148"/>
        <v>1.5086957094843074</v>
      </c>
      <c r="T733" s="11">
        <f>(S732-MAX($S$3:$S732))/MAX(S$3:$S732)</f>
        <v>-4.5351881843806466E-2</v>
      </c>
      <c r="U733" s="38">
        <f t="shared" si="150"/>
        <v>-1.0885325449123684E-3</v>
      </c>
      <c r="V733" s="11">
        <f t="shared" si="149"/>
        <v>2.1559074593273664E-3</v>
      </c>
      <c r="AJ733" s="28"/>
      <c r="AL733" s="28"/>
    </row>
    <row r="734" spans="1:38" x14ac:dyDescent="0.35">
      <c r="A734" s="2">
        <v>44591</v>
      </c>
      <c r="B734" s="16">
        <v>-1.063887679582054E-2</v>
      </c>
      <c r="C734" s="16">
        <v>-3.893027948392525E-3</v>
      </c>
      <c r="D734" s="16">
        <v>-1.61344033579369E-4</v>
      </c>
      <c r="E734" s="16">
        <v>-4.2917448405253023E-3</v>
      </c>
      <c r="F734" s="16">
        <v>1.6821780049760392E-2</v>
      </c>
      <c r="G734" s="16">
        <v>-9.78739600891676E-4</v>
      </c>
      <c r="H734" s="16">
        <v>-5.8436588718637772E-3</v>
      </c>
      <c r="I734" s="16">
        <v>-2.2325503596686419E-2</v>
      </c>
      <c r="J734" s="16">
        <f>HLOOKUP($J$2,'Weekly Returns (strats)'!$D$1:$F$751,'Weekly Returns (strats)'!$A733,FALSE)</f>
        <v>4.2824755751671439E-3</v>
      </c>
      <c r="K734" s="16">
        <f>SUMPRODUCT(B734:J734,'Weekly Analysis'!$C$47:$K$47)</f>
        <v>-1.1730307019596859E-2</v>
      </c>
      <c r="L734" s="16">
        <f t="array" ref="L734">SUMPRODUCT(C734:J734,'Weekly Analysis'!$D$48:$K$48)</f>
        <v>-2.0269418441560159E-3</v>
      </c>
      <c r="N734" s="16">
        <f t="shared" si="145"/>
        <v>3.0259093678766802</v>
      </c>
      <c r="O734" s="11">
        <f>(N733-MAX(N$3:$N733))/MAX(N$3:$N733)</f>
        <v>-6.4991048743521462E-2</v>
      </c>
      <c r="P734" s="11">
        <f t="shared" si="146"/>
        <v>-6.4792596958177184E-2</v>
      </c>
      <c r="Q734" s="11">
        <f t="shared" si="147"/>
        <v>-5.576658746545371E-2</v>
      </c>
      <c r="S734" s="16">
        <f t="shared" si="148"/>
        <v>1.5056376710206552</v>
      </c>
      <c r="T734" s="11">
        <f>(S733-MAX($S$3:$S733))/MAX(S$3:$S733)</f>
        <v>-4.1836547326155202E-2</v>
      </c>
      <c r="U734" s="38">
        <f t="shared" si="150"/>
        <v>1.0214905651158013E-3</v>
      </c>
      <c r="V734" s="11">
        <f t="shared" si="149"/>
        <v>-1.9165826822110654E-3</v>
      </c>
      <c r="AJ734" s="28"/>
      <c r="AL734" s="28"/>
    </row>
    <row r="735" spans="1:38" x14ac:dyDescent="0.35">
      <c r="A735" s="2">
        <v>44598</v>
      </c>
      <c r="B735" s="16">
        <v>1.9471411677346669E-2</v>
      </c>
      <c r="C735" s="16">
        <v>2.205460720743346E-4</v>
      </c>
      <c r="D735" s="16">
        <v>-2.5576746073324386E-2</v>
      </c>
      <c r="E735" s="16">
        <v>-4.899074357585298E-3</v>
      </c>
      <c r="F735" s="16">
        <v>5.9272799493005016E-3</v>
      </c>
      <c r="G735" s="16">
        <v>3.193091311525964E-2</v>
      </c>
      <c r="H735" s="16">
        <v>-7.7088684360127058E-3</v>
      </c>
      <c r="I735" s="16">
        <v>3.8381069223653041E-4</v>
      </c>
      <c r="J735" s="16">
        <f>HLOOKUP($J$2,'Weekly Returns (strats)'!$D$1:$F$751,'Weekly Returns (strats)'!$A734,FALSE)</f>
        <v>5.3096934860499267E-3</v>
      </c>
      <c r="K735" s="16">
        <f>SUMPRODUCT(B735:J735,'Weekly Analysis'!$C$47:$K$47)</f>
        <v>1.9649886486089129E-2</v>
      </c>
      <c r="L735" s="16">
        <f t="array" ref="L735">SUMPRODUCT(C735:J735,'Weekly Analysis'!$D$48:$K$48)</f>
        <v>3.314532162360016E-4</v>
      </c>
      <c r="N735" s="16">
        <f t="shared" si="145"/>
        <v>3.085368143472651</v>
      </c>
      <c r="O735" s="11">
        <f>(N734-MAX(N$3:$N734))/MAX(N$3:$N734)</f>
        <v>-7.5958990807831195E-2</v>
      </c>
      <c r="P735" s="11">
        <f t="shared" si="146"/>
        <v>-3.0814211830710536E-2</v>
      </c>
      <c r="Q735" s="11">
        <f t="shared" si="147"/>
        <v>-4.2762549868346822E-2</v>
      </c>
      <c r="S735" s="16">
        <f t="shared" si="148"/>
        <v>1.506136719469201</v>
      </c>
      <c r="T735" s="11">
        <f>(S734-MAX($S$3:$S734))/MAX(S$3:$S734)</f>
        <v>-4.3778688921920737E-2</v>
      </c>
      <c r="U735" s="38">
        <f t="shared" si="150"/>
        <v>3.041836039219481E-3</v>
      </c>
      <c r="V735" s="11">
        <f t="shared" si="149"/>
        <v>-4.5553305477470385E-3</v>
      </c>
      <c r="AJ735" s="28"/>
      <c r="AL735" s="28"/>
    </row>
    <row r="736" spans="1:38" x14ac:dyDescent="0.35">
      <c r="A736" s="2">
        <v>44605</v>
      </c>
      <c r="B736" s="16">
        <v>-4.3702284928107682E-3</v>
      </c>
      <c r="C736" s="16">
        <v>-4.5938353907547516E-3</v>
      </c>
      <c r="D736" s="16">
        <v>-1.2454014338784125E-3</v>
      </c>
      <c r="E736" s="16">
        <v>5.3492390352434249E-3</v>
      </c>
      <c r="F736" s="16">
        <v>2.0150837320013291E-2</v>
      </c>
      <c r="G736" s="16">
        <v>-2.1273229135532201E-3</v>
      </c>
      <c r="H736" s="16">
        <v>-8.2692285355682182E-3</v>
      </c>
      <c r="I736" s="16">
        <v>-2.7538480071356182E-3</v>
      </c>
      <c r="J736" s="16">
        <f>HLOOKUP($J$2,'Weekly Returns (strats)'!$D$1:$F$751,'Weekly Returns (strats)'!$A735,FALSE)</f>
        <v>-3.3893870394382519E-3</v>
      </c>
      <c r="K736" s="16">
        <f>SUMPRODUCT(B736:J736,'Weekly Analysis'!$C$47:$K$47)</f>
        <v>-3.5466656006681568E-3</v>
      </c>
      <c r="L736" s="16">
        <f t="array" ref="L736">SUMPRODUCT(C736:J736,'Weekly Analysis'!$D$48:$K$48)</f>
        <v>1.5294739425505612E-3</v>
      </c>
      <c r="N736" s="16">
        <f t="shared" si="145"/>
        <v>3.0744253744127992</v>
      </c>
      <c r="O736" s="11">
        <f>(N735-MAX(N$3:$N735))/MAX(N$3:$N735)</f>
        <v>-5.7801689868713743E-2</v>
      </c>
      <c r="P736" s="11">
        <f t="shared" si="146"/>
        <v>-3.6486382359980918E-2</v>
      </c>
      <c r="Q736" s="11">
        <f t="shared" si="147"/>
        <v>-6.0887308766246151E-2</v>
      </c>
      <c r="S736" s="16">
        <f t="shared" si="148"/>
        <v>1.508440316335548</v>
      </c>
      <c r="T736" s="11">
        <f>(S735-MAX($S$3:$S735))/MAX(S$3:$S735)</f>
        <v>-4.3461746292930509E-2</v>
      </c>
      <c r="U736" s="38">
        <f t="shared" si="150"/>
        <v>3.5124312521037648E-3</v>
      </c>
      <c r="V736" s="11">
        <f t="shared" ref="V736:V743" si="151">S736/S723-1</f>
        <v>-2.1728922395813921E-3</v>
      </c>
      <c r="AJ736" s="28"/>
      <c r="AL736" s="28"/>
    </row>
    <row r="737" spans="1:38" x14ac:dyDescent="0.35">
      <c r="A737" s="2">
        <v>44612</v>
      </c>
      <c r="B737" s="16">
        <v>-1.6555125044029669E-2</v>
      </c>
      <c r="C737" s="16">
        <v>-6.7031288791254973E-3</v>
      </c>
      <c r="D737" s="16">
        <v>-8.5723693035377746E-4</v>
      </c>
      <c r="E737" s="16">
        <v>8.3460859329016479E-3</v>
      </c>
      <c r="F737" s="16">
        <v>3.102584158284872E-3</v>
      </c>
      <c r="G737" s="16">
        <v>-2.4578033052611299E-3</v>
      </c>
      <c r="H737" s="16">
        <v>-4.2114589160574534E-3</v>
      </c>
      <c r="I737" s="16">
        <v>6.4701767787662678E-3</v>
      </c>
      <c r="J737" s="16">
        <f>HLOOKUP($J$2,'Weekly Returns (strats)'!$D$1:$F$751,'Weekly Returns (strats)'!$A736,FALSE)</f>
        <v>-5.2628186143234279E-3</v>
      </c>
      <c r="K737" s="16">
        <f>SUMPRODUCT(B737:J737,'Weekly Analysis'!$C$47:$K$47)</f>
        <v>-1.624727162199522E-2</v>
      </c>
      <c r="L737" s="16">
        <f t="array" ref="L737">SUMPRODUCT(C737:J737,'Weekly Analysis'!$D$48:$K$48)</f>
        <v>5.7172778377826609E-4</v>
      </c>
      <c r="N737" s="16">
        <f t="shared" si="145"/>
        <v>3.0244743502731599</v>
      </c>
      <c r="O737" s="11">
        <f>(N736-MAX(N$3:$N736))/MAX(N$3:$N736)</f>
        <v>-6.1143352204264034E-2</v>
      </c>
      <c r="P737" s="11">
        <f t="shared" si="146"/>
        <v>-1.2198987417465945E-2</v>
      </c>
      <c r="Q737" s="11">
        <f t="shared" si="147"/>
        <v>-7.639721117511733E-2</v>
      </c>
      <c r="S737" s="16">
        <f t="shared" si="148"/>
        <v>1.5093027335745683</v>
      </c>
      <c r="T737" s="11">
        <f>(S736-MAX($S$3:$S736))/MAX(S$3:$S736)</f>
        <v>-4.199874595883258E-2</v>
      </c>
      <c r="U737" s="38">
        <f t="shared" si="150"/>
        <v>4.023502462722206E-4</v>
      </c>
      <c r="V737" s="11">
        <f t="shared" si="151"/>
        <v>-2.2980022410750145E-3</v>
      </c>
      <c r="AJ737" s="28"/>
      <c r="AL737" s="28"/>
    </row>
    <row r="738" spans="1:38" x14ac:dyDescent="0.35">
      <c r="A738" s="2">
        <v>44619</v>
      </c>
      <c r="B738" s="16">
        <v>-6.4469914040113929E-3</v>
      </c>
      <c r="C738" s="16">
        <v>-1.8320474497764969E-3</v>
      </c>
      <c r="D738" s="16">
        <v>-8.8878042048231021E-3</v>
      </c>
      <c r="E738" s="16">
        <v>-2.9652459169499101E-3</v>
      </c>
      <c r="F738" s="16">
        <v>8.3641539141851031E-4</v>
      </c>
      <c r="G738" s="16">
        <v>-8.5661047184204531E-4</v>
      </c>
      <c r="H738" s="16">
        <v>1.676349087417206E-3</v>
      </c>
      <c r="I738" s="16">
        <v>-4.5483730786527784E-3</v>
      </c>
      <c r="J738" s="16">
        <f>HLOOKUP($J$2,'Weekly Returns (strats)'!$D$1:$F$751,'Weekly Returns (strats)'!$A737,FALSE)</f>
        <v>2.562486958477939E-3</v>
      </c>
      <c r="K738" s="16">
        <f>SUMPRODUCT(B738:J738,'Weekly Analysis'!$C$47:$K$47)</f>
        <v>-7.8912441756066494E-3</v>
      </c>
      <c r="L738" s="16">
        <f t="array" ref="L738">SUMPRODUCT(C738:J738,'Weekly Analysis'!$D$48:$K$48)</f>
        <v>-2.6821837186769035E-3</v>
      </c>
      <c r="N738" s="16">
        <f t="shared" si="145"/>
        <v>3.0006074846722952</v>
      </c>
      <c r="O738" s="11">
        <f>(N737-MAX(N$3:$N737))/MAX(N$3:$N737)</f>
        <v>-7.6397211175117302E-2</v>
      </c>
      <c r="P738" s="11">
        <f t="shared" si="146"/>
        <v>-8.3617452237637613E-3</v>
      </c>
      <c r="Q738" s="11">
        <f t="shared" si="147"/>
        <v>-8.1822559251168658E-2</v>
      </c>
      <c r="S738" s="16">
        <f t="shared" si="148"/>
        <v>1.5052545063560201</v>
      </c>
      <c r="T738" s="11">
        <f>(S737-MAX($S$3:$S737))/MAX(S$3:$S737)</f>
        <v>-4.1451030025002791E-2</v>
      </c>
      <c r="U738" s="38">
        <f t="shared" si="150"/>
        <v>-2.5448663513805148E-4</v>
      </c>
      <c r="V738" s="11">
        <f t="shared" si="151"/>
        <v>-5.3997634208768908E-3</v>
      </c>
      <c r="AJ738" s="28"/>
      <c r="AL738" s="28"/>
    </row>
    <row r="739" spans="1:38" x14ac:dyDescent="0.35">
      <c r="A739" s="2">
        <v>44626</v>
      </c>
      <c r="B739" s="16">
        <v>-2.7230880150851289E-2</v>
      </c>
      <c r="C739" s="16">
        <v>9.2360664389758984E-3</v>
      </c>
      <c r="D739" s="16">
        <v>1.5906325336773164E-2</v>
      </c>
      <c r="E739" s="16">
        <v>3.2902054914818461E-3</v>
      </c>
      <c r="F739" s="16">
        <v>-1.337612143245159E-3</v>
      </c>
      <c r="G739" s="16">
        <v>7.2918508043131602E-3</v>
      </c>
      <c r="H739" s="16">
        <v>1.4806337225605761E-2</v>
      </c>
      <c r="I739" s="16">
        <v>2.2546595872708019E-3</v>
      </c>
      <c r="J739" s="16">
        <f>HLOOKUP($J$2,'Weekly Returns (strats)'!$D$1:$F$751,'Weekly Returns (strats)'!$A738,FALSE)</f>
        <v>2.422600071591452E-3</v>
      </c>
      <c r="K739" s="16">
        <f>SUMPRODUCT(B739:J739,'Weekly Analysis'!$C$47:$K$47)</f>
        <v>-2.3728498520700508E-2</v>
      </c>
      <c r="L739" s="16">
        <f t="array" ref="L739">SUMPRODUCT(C739:J739,'Weekly Analysis'!$D$48:$K$48)</f>
        <v>6.5044230274228822E-3</v>
      </c>
      <c r="N739" s="16">
        <f t="shared" si="145"/>
        <v>2.9294075744110457</v>
      </c>
      <c r="O739" s="11">
        <f>(N738-MAX(N$3:$N738))/MAX(N$3:$N738)</f>
        <v>-8.3685586303005696E-2</v>
      </c>
      <c r="P739" s="11">
        <f t="shared" si="146"/>
        <v>-5.0548447319504697E-2</v>
      </c>
      <c r="Q739" s="11">
        <f t="shared" si="147"/>
        <v>-7.8975781460302708E-2</v>
      </c>
      <c r="S739" s="16">
        <f t="shared" si="148"/>
        <v>1.5150453184292942</v>
      </c>
      <c r="T739" s="11">
        <f>(S738-MAX($S$3:$S738))/MAX(S$3:$S738)</f>
        <v>-4.4022034465824249E-2</v>
      </c>
      <c r="U739" s="38">
        <f t="shared" si="150"/>
        <v>5.9148673855005107E-3</v>
      </c>
      <c r="V739" s="11">
        <f t="shared" si="151"/>
        <v>-1.5884228464368988E-3</v>
      </c>
      <c r="AJ739" s="28"/>
      <c r="AL739" s="28"/>
    </row>
    <row r="740" spans="1:38" x14ac:dyDescent="0.35">
      <c r="A740" s="2">
        <v>44633</v>
      </c>
      <c r="B740" s="16">
        <v>-2.269099201824409E-2</v>
      </c>
      <c r="C740" s="16">
        <v>-5.5836520292112954E-3</v>
      </c>
      <c r="D740" s="16">
        <v>-7.3988343078327801E-3</v>
      </c>
      <c r="E740" s="16">
        <v>1.444810120673146E-2</v>
      </c>
      <c r="F740" s="16">
        <v>8.5522375054039815E-3</v>
      </c>
      <c r="G740" s="16">
        <v>6.2124336419075998E-3</v>
      </c>
      <c r="H740" s="16">
        <v>-1.5123909061890321E-2</v>
      </c>
      <c r="I740" s="16">
        <v>8.0940906117568103E-4</v>
      </c>
      <c r="J740" s="16">
        <f>HLOOKUP($J$2,'Weekly Returns (strats)'!$D$1:$F$751,'Weekly Returns (strats)'!$A739,FALSE)</f>
        <v>1.9886871102034801E-2</v>
      </c>
      <c r="K740" s="16">
        <f>SUMPRODUCT(B740:J740,'Weekly Analysis'!$C$47:$K$47)</f>
        <v>-2.10484962654163E-2</v>
      </c>
      <c r="L740" s="16">
        <f t="array" ref="L740">SUMPRODUCT(C740:J740,'Weekly Analysis'!$D$48:$K$48)</f>
        <v>3.0503492552516106E-3</v>
      </c>
      <c r="N740" s="16">
        <f t="shared" si="145"/>
        <v>2.8677479500211729</v>
      </c>
      <c r="O740" s="11">
        <f>(N739-MAX(N$3:$N739))/MAX(N$3:$N739)</f>
        <v>-0.1054283515129114</v>
      </c>
      <c r="P740" s="11">
        <f t="shared" si="146"/>
        <v>-6.7224732827057432E-2</v>
      </c>
      <c r="Q740" s="11">
        <f t="shared" si="147"/>
        <v>-9.095779857915387E-2</v>
      </c>
      <c r="S740" s="16">
        <f t="shared" si="148"/>
        <v>1.5196667357880376</v>
      </c>
      <c r="T740" s="11">
        <f>(S739-MAX($S$3:$S739))/MAX(S$3:$S739)</f>
        <v>-3.7803949373094885E-2</v>
      </c>
      <c r="U740" s="38">
        <f t="shared" si="150"/>
        <v>7.4424021493684211E-3</v>
      </c>
      <c r="V740" s="11">
        <f t="shared" si="151"/>
        <v>-6.3333647135878079E-3</v>
      </c>
      <c r="AJ740" s="28"/>
      <c r="AL740" s="28"/>
    </row>
    <row r="741" spans="1:38" x14ac:dyDescent="0.35">
      <c r="A741" s="2">
        <v>44640</v>
      </c>
      <c r="B741" s="16">
        <v>5.7607047019017532E-2</v>
      </c>
      <c r="C741" s="16">
        <v>3.7198143117083142E-3</v>
      </c>
      <c r="D741" s="16">
        <v>-1.0565473313972396E-2</v>
      </c>
      <c r="E741" s="16">
        <v>-2.0144033868666918E-2</v>
      </c>
      <c r="F741" s="16">
        <v>-2.5587493435962821E-2</v>
      </c>
      <c r="G741" s="16">
        <v>6.5403364349059245E-4</v>
      </c>
      <c r="H741" s="16">
        <v>-1.673517423820459E-2</v>
      </c>
      <c r="I741" s="16">
        <v>1.4326251994339009E-3</v>
      </c>
      <c r="J741" s="16">
        <f>HLOOKUP($J$2,'Weekly Returns (strats)'!$D$1:$F$751,'Weekly Returns (strats)'!$A740,FALSE)</f>
        <v>-3.4750202354775221E-3</v>
      </c>
      <c r="K741" s="16">
        <f>SUMPRODUCT(B741:J741,'Weekly Analysis'!$C$47:$K$47)</f>
        <v>5.3064493213651968E-2</v>
      </c>
      <c r="L741" s="16">
        <f t="array" ref="L741">SUMPRODUCT(C741:J741,'Weekly Analysis'!$D$48:$K$48)</f>
        <v>-8.4361713528217624E-3</v>
      </c>
      <c r="N741" s="16">
        <f t="shared" si="145"/>
        <v>3.0199235416535357</v>
      </c>
      <c r="O741" s="11">
        <f>(N740-MAX(N$3:$N740))/MAX(N$3:$N740)</f>
        <v>-0.12425773951523909</v>
      </c>
      <c r="P741" s="11">
        <f t="shared" si="146"/>
        <v>-1.504661006370589E-3</v>
      </c>
      <c r="Q741" s="11">
        <f t="shared" si="147"/>
        <v>-6.5437065036396902E-2</v>
      </c>
      <c r="S741" s="16">
        <f t="shared" si="148"/>
        <v>1.5068465668057465</v>
      </c>
      <c r="T741" s="11">
        <f>(S740-MAX($S$3:$S740))/MAX(S$3:$S740)</f>
        <v>-3.4868915366659002E-2</v>
      </c>
      <c r="U741" s="38">
        <f t="shared" si="150"/>
        <v>-1.6273519647080903E-3</v>
      </c>
      <c r="V741" s="11">
        <f t="shared" si="151"/>
        <v>-3.0792863735178422E-3</v>
      </c>
      <c r="AJ741" s="28"/>
      <c r="AL741" s="28"/>
    </row>
    <row r="742" spans="1:38" x14ac:dyDescent="0.35">
      <c r="A742" s="2">
        <v>44647</v>
      </c>
      <c r="B742" s="16">
        <v>1.1886703990733331E-2</v>
      </c>
      <c r="C742" s="16">
        <v>-1.7684820180613461E-3</v>
      </c>
      <c r="D742" s="16">
        <v>-2.0394807152332994E-3</v>
      </c>
      <c r="E742" s="16">
        <v>-4.919399340166497E-3</v>
      </c>
      <c r="F742" s="16">
        <v>2.2496499349650222E-2</v>
      </c>
      <c r="G742" s="16">
        <v>8.4533063757108451E-4</v>
      </c>
      <c r="H742" s="16">
        <v>-7.7061452722064772E-3</v>
      </c>
      <c r="I742" s="16">
        <v>9.7205811912699487E-4</v>
      </c>
      <c r="J742" s="16">
        <f>HLOOKUP($J$2,'Weekly Returns (strats)'!$D$1:$F$751,'Weekly Returns (strats)'!$A741,FALSE)</f>
        <v>-1.8837140557346199E-3</v>
      </c>
      <c r="K742" s="16">
        <f>SUMPRODUCT(B742:J742,'Weekly Analysis'!$C$47:$K$47)</f>
        <v>1.2825801106745634E-2</v>
      </c>
      <c r="L742" s="16">
        <f t="array" ref="L742">SUMPRODUCT(C742:J742,'Weekly Analysis'!$D$48:$K$48)</f>
        <v>1.7440375011657002E-3</v>
      </c>
      <c r="N742" s="16">
        <f t="shared" si="145"/>
        <v>3.0586564803563632</v>
      </c>
      <c r="O742" s="11">
        <f>(N741-MAX(N$3:$N741))/MAX(N$3:$N741)</f>
        <v>-7.7786920276837285E-2</v>
      </c>
      <c r="P742" s="11">
        <f t="shared" si="146"/>
        <v>1.9345747812932412E-2</v>
      </c>
      <c r="Q742" s="11">
        <f t="shared" si="147"/>
        <v>-3.8316116631739283E-2</v>
      </c>
      <c r="S742" s="16">
        <f t="shared" si="148"/>
        <v>1.5094745637267584</v>
      </c>
      <c r="T742" s="11">
        <f>(S741-MAX($S$3:$S741))/MAX(S$3:$S741)</f>
        <v>-4.3010926574560529E-2</v>
      </c>
      <c r="U742" s="38">
        <f t="shared" si="150"/>
        <v>2.8035507304040586E-3</v>
      </c>
      <c r="V742" s="11">
        <f t="shared" si="151"/>
        <v>-5.7285106628857108E-4</v>
      </c>
      <c r="AJ742" s="28"/>
      <c r="AL742" s="28"/>
    </row>
    <row r="743" spans="1:38" x14ac:dyDescent="0.35">
      <c r="A743" s="2">
        <v>44654</v>
      </c>
      <c r="B743" s="16">
        <v>5.0967566094304306E-3</v>
      </c>
      <c r="C743" s="16">
        <v>-1.92840260351268E-5</v>
      </c>
      <c r="D743" s="16">
        <v>-6.6305348711709344E-4</v>
      </c>
      <c r="E743" s="16">
        <v>-1.2978738466618009E-4</v>
      </c>
      <c r="F743" s="16">
        <v>2.223099690510363E-2</v>
      </c>
      <c r="G743" s="16">
        <v>1.219034350646409E-3</v>
      </c>
      <c r="H743" s="16">
        <v>-1.8450824833315951E-4</v>
      </c>
      <c r="I743" s="16">
        <v>-1.3714441733895021E-3</v>
      </c>
      <c r="J743" s="16">
        <f>HLOOKUP($J$2,'Weekly Returns (strats)'!$D$1:$F$751,'Weekly Returns (strats)'!$A742,FALSE)</f>
        <v>1.801931253933464E-3</v>
      </c>
      <c r="K743" s="16">
        <f>SUMPRODUCT(B743:J743,'Weekly Analysis'!$C$47:$K$47)</f>
        <v>6.7856441000186084E-3</v>
      </c>
      <c r="L743" s="16">
        <f t="array" ref="L743">SUMPRODUCT(C743:J743,'Weekly Analysis'!$D$48:$K$48)</f>
        <v>3.1365053396637576E-3</v>
      </c>
      <c r="N743" s="16">
        <f t="shared" si="145"/>
        <v>3.0794114346562771</v>
      </c>
      <c r="O743" s="11">
        <f>(N742-MAX(N$3:$N742))/MAX(N$3:$N742)</f>
        <v>-6.5958798738268543E-2</v>
      </c>
      <c r="P743" s="11">
        <f t="shared" si="146"/>
        <v>5.1206210277990882E-2</v>
      </c>
      <c r="Q743" s="11">
        <f t="shared" si="147"/>
        <v>-4.825689715781345E-2</v>
      </c>
      <c r="S743" s="16">
        <f t="shared" si="148"/>
        <v>1.5142090387559739</v>
      </c>
      <c r="T743" s="11">
        <f>(S742-MAX($S$3:$S742))/MAX(S$3:$S742)</f>
        <v>-4.1341901742300818E-2</v>
      </c>
      <c r="U743" s="38">
        <f t="shared" si="150"/>
        <v>-5.5198327280880921E-4</v>
      </c>
      <c r="V743" s="11">
        <f t="shared" si="151"/>
        <v>6.7201546406328028E-3</v>
      </c>
      <c r="AJ743" s="28"/>
      <c r="AL743" s="28"/>
    </row>
    <row r="744" spans="1:38" x14ac:dyDescent="0.35">
      <c r="A744" s="2">
        <v>44661</v>
      </c>
      <c r="B744" s="16">
        <v>-1.4426336198714579E-2</v>
      </c>
      <c r="C744" s="16">
        <v>-2.8750521936421469E-3</v>
      </c>
      <c r="D744" s="16">
        <v>-2.640345248342169E-3</v>
      </c>
      <c r="E744" s="16">
        <v>3.3985107914518138E-3</v>
      </c>
      <c r="F744" s="16">
        <v>-4.7449241274178152E-3</v>
      </c>
      <c r="G744" s="16">
        <v>1.051441492368577E-2</v>
      </c>
      <c r="H744" s="16">
        <v>7.470243882741201E-4</v>
      </c>
      <c r="I744" s="16">
        <v>-8.9145841124905773E-4</v>
      </c>
      <c r="J744" s="16">
        <f>HLOOKUP($J$2,'Weekly Returns (strats)'!$D$1:$F$751,'Weekly Returns (strats)'!$A743,FALSE)</f>
        <v>2.779362867411983E-3</v>
      </c>
      <c r="K744" s="16">
        <f>SUMPRODUCT(B744:J744,'Weekly Analysis'!$C$47:$K$47)</f>
        <v>-1.414345181770109E-2</v>
      </c>
      <c r="L744" s="16">
        <f t="array" ref="L744">SUMPRODUCT(C744:J744,'Weekly Analysis'!$D$48:$K$48)</f>
        <v>5.2535670759648221E-4</v>
      </c>
      <c r="N744" s="16">
        <f t="shared" si="145"/>
        <v>3.0358579274033386</v>
      </c>
      <c r="O744" s="11">
        <f>(N743-MAX(N$3:$N743))/MAX(N$3:$N743)</f>
        <v>-5.9620727571752553E-2</v>
      </c>
      <c r="P744" s="11">
        <f t="shared" si="146"/>
        <v>5.8620904037582688E-2</v>
      </c>
      <c r="Q744" s="11">
        <f t="shared" si="147"/>
        <v>-4.6366520518762444E-2</v>
      </c>
      <c r="S744" s="16">
        <f t="shared" si="148"/>
        <v>1.5150045386311874</v>
      </c>
      <c r="T744" s="11">
        <f>(S743-MAX($S$3:$S743))/MAX(S$3:$S743)</f>
        <v>-3.8335065498203681E-2</v>
      </c>
      <c r="U744" s="38">
        <f t="shared" si="150"/>
        <v>-3.0679076188586674E-3</v>
      </c>
      <c r="V744" s="11">
        <f t="shared" ref="V744:V751" si="152">S744/S731-1</f>
        <v>8.9475373603036257E-3</v>
      </c>
      <c r="AJ744" s="28"/>
      <c r="AL744" s="28"/>
    </row>
    <row r="745" spans="1:38" x14ac:dyDescent="0.35">
      <c r="A745" s="2">
        <v>44668</v>
      </c>
      <c r="B745" s="16">
        <v>-1.6646031090934099E-2</v>
      </c>
      <c r="C745" s="16">
        <v>-8.0673032049745075E-3</v>
      </c>
      <c r="D745" s="16">
        <v>-1.719303587579879E-3</v>
      </c>
      <c r="E745" s="16">
        <v>7.6442709129611597E-3</v>
      </c>
      <c r="F745" s="16">
        <v>-7.0099526862178792E-3</v>
      </c>
      <c r="G745" s="16">
        <v>-2.2204244625368959E-3</v>
      </c>
      <c r="H745" s="16">
        <v>4.4349115672261963E-3</v>
      </c>
      <c r="I745" s="16">
        <v>7.9183126700552739E-4</v>
      </c>
      <c r="J745" s="16">
        <f>HLOOKUP($J$2,'Weekly Returns (strats)'!$D$1:$F$751,'Weekly Returns (strats)'!$A744,FALSE)</f>
        <v>8.8428986111077634E-4</v>
      </c>
      <c r="K745" s="16">
        <f>SUMPRODUCT(B745:J745,'Weekly Analysis'!$C$47:$K$47)</f>
        <v>-1.7373710693693752E-2</v>
      </c>
      <c r="L745" s="16">
        <f t="array" ref="L745">SUMPRODUCT(C745:J745,'Weekly Analysis'!$D$48:$K$48)</f>
        <v>-1.3514049765536433E-3</v>
      </c>
      <c r="N745" s="16">
        <f t="shared" si="145"/>
        <v>2.9831138100654764</v>
      </c>
      <c r="O745" s="11">
        <f>(N744-MAX(N$3:$N744))/MAX(N$3:$N744)</f>
        <v>-7.2920936501706168E-2</v>
      </c>
      <c r="P745" s="11">
        <f t="shared" si="146"/>
        <v>-1.2188961435727119E-2</v>
      </c>
      <c r="Q745" s="11">
        <f t="shared" si="147"/>
        <v>-6.5103091169659622E-2</v>
      </c>
      <c r="S745" s="16">
        <f t="shared" si="148"/>
        <v>1.5129571539581799</v>
      </c>
      <c r="T745" s="11">
        <f>(S744-MAX($S$3:$S744))/MAX(S$3:$S744)</f>
        <v>-3.7829848374402911E-2</v>
      </c>
      <c r="U745" s="38">
        <f t="shared" si="150"/>
        <v>4.0552152336164049E-3</v>
      </c>
      <c r="V745" s="11">
        <f t="shared" si="152"/>
        <v>6.5173248863905631E-3</v>
      </c>
      <c r="AJ745" s="28"/>
      <c r="AL745" s="28"/>
    </row>
    <row r="746" spans="1:38" x14ac:dyDescent="0.35">
      <c r="A746" s="2">
        <v>44675</v>
      </c>
      <c r="B746" s="16">
        <v>-2.6636821488528199E-2</v>
      </c>
      <c r="C746" s="16">
        <v>-3.5340961013046179E-3</v>
      </c>
      <c r="D746" s="16">
        <v>1.138619513994632E-3</v>
      </c>
      <c r="E746" s="16">
        <v>7.8313745171041393E-3</v>
      </c>
      <c r="F746" s="16">
        <v>3.1137517367508479E-3</v>
      </c>
      <c r="G746" s="16">
        <v>6.5467154292024876E-3</v>
      </c>
      <c r="H746" s="16">
        <v>-1.184175288247402E-2</v>
      </c>
      <c r="I746" s="16">
        <v>3.975868599926047E-4</v>
      </c>
      <c r="J746" s="16">
        <f>HLOOKUP($J$2,'Weekly Returns (strats)'!$D$1:$F$751,'Weekly Returns (strats)'!$A745,FALSE)</f>
        <v>-1.869600255122172E-3</v>
      </c>
      <c r="K746" s="16">
        <f>SUMPRODUCT(B746:J746,'Weekly Analysis'!$C$47:$K$47)</f>
        <v>-2.5722716220369802E-2</v>
      </c>
      <c r="L746" s="16">
        <f t="array" ref="L746">SUMPRODUCT(C746:J746,'Weekly Analysis'!$D$48:$K$48)</f>
        <v>1.697624069437023E-3</v>
      </c>
      <c r="N746" s="16">
        <f t="shared" si="145"/>
        <v>2.9063800200760959</v>
      </c>
      <c r="O746" s="11">
        <f>(N745-MAX(N$3:$N745))/MAX(N$3:$N745)</f>
        <v>-8.9027739941106035E-2</v>
      </c>
      <c r="P746" s="11">
        <f t="shared" si="146"/>
        <v>-4.9785407827990458E-2</v>
      </c>
      <c r="Q746" s="11">
        <f t="shared" si="147"/>
        <v>-5.0768895916898371E-2</v>
      </c>
      <c r="S746" s="16">
        <f t="shared" si="148"/>
        <v>1.5155255864387662</v>
      </c>
      <c r="T746" s="11">
        <f>(S745-MAX($S$3:$S745))/MAX(S$3:$S745)</f>
        <v>-3.9130129905601135E-2</v>
      </c>
      <c r="U746" s="38">
        <f t="shared" si="150"/>
        <v>4.0086947189545974E-3</v>
      </c>
      <c r="V746" s="11">
        <f t="shared" si="152"/>
        <v>4.5270076076462384E-3</v>
      </c>
      <c r="AJ746" s="28"/>
      <c r="AL746" s="28"/>
    </row>
    <row r="747" spans="1:38" x14ac:dyDescent="0.35">
      <c r="A747" s="2">
        <v>44682</v>
      </c>
      <c r="B747" s="16">
        <v>-2.6330918707600182E-2</v>
      </c>
      <c r="C747" s="16">
        <v>-4.3981958039339686E-3</v>
      </c>
      <c r="D747" s="16">
        <v>1.1730279810054143E-2</v>
      </c>
      <c r="E747" s="16">
        <v>1.116360941263661E-2</v>
      </c>
      <c r="F747" s="16">
        <v>1.1923332655170499E-2</v>
      </c>
      <c r="G747" s="16">
        <v>-2.887870088692845E-3</v>
      </c>
      <c r="H747" s="16">
        <v>1.137921750495252E-2</v>
      </c>
      <c r="I747" s="16">
        <v>1.401579557238941E-3</v>
      </c>
      <c r="J747" s="16">
        <f>HLOOKUP($J$2,'Weekly Returns (strats)'!$D$1:$F$751,'Weekly Returns (strats)'!$A746,FALSE)</f>
        <v>6.4837823530996541E-3</v>
      </c>
      <c r="K747" s="16">
        <f>SUMPRODUCT(B747:J747,'Weekly Analysis'!$C$47:$K$47)</f>
        <v>-2.3411534011617496E-2</v>
      </c>
      <c r="L747" s="16">
        <f t="array" ref="L747">SUMPRODUCT(C747:J747,'Weekly Analysis'!$D$48:$K$48)</f>
        <v>5.4217144353964101E-3</v>
      </c>
      <c r="N747" s="16">
        <f t="shared" si="145"/>
        <v>2.838337205385399</v>
      </c>
      <c r="O747" s="11">
        <f>(N746-MAX(N$3:$N746))/MAX(N$3:$N746)</f>
        <v>-0.11246042087122993</v>
      </c>
      <c r="P747" s="11">
        <f t="shared" si="146"/>
        <v>-7.8285813502470991E-2</v>
      </c>
      <c r="Q747" s="11">
        <f t="shared" si="147"/>
        <v>-6.1988691559160314E-2</v>
      </c>
      <c r="S747" s="16">
        <f t="shared" si="148"/>
        <v>1.523742333387974</v>
      </c>
      <c r="T747" s="11">
        <f>(S746-MAX($S$3:$S746))/MAX(S$3:$S746)</f>
        <v>-3.749893408653205E-2</v>
      </c>
      <c r="U747" s="38">
        <f t="shared" si="150"/>
        <v>6.2958907178578549E-3</v>
      </c>
      <c r="V747" s="11">
        <f t="shared" si="152"/>
        <v>1.2024581156398595E-2</v>
      </c>
      <c r="AJ747" s="28"/>
      <c r="AL747" s="28"/>
    </row>
    <row r="748" spans="1:38" x14ac:dyDescent="0.35">
      <c r="A748" s="2">
        <v>44689</v>
      </c>
      <c r="B748" s="16">
        <v>-1.476145488899383E-2</v>
      </c>
      <c r="C748" s="16">
        <v>-3.7212298942505E-3</v>
      </c>
      <c r="D748" s="16">
        <v>-2.8035035606648879E-3</v>
      </c>
      <c r="E748" s="16">
        <v>8.4749644967696547E-4</v>
      </c>
      <c r="F748" s="16">
        <v>-4.8071390320332582E-3</v>
      </c>
      <c r="G748" s="16">
        <v>2.3633957269806331E-3</v>
      </c>
      <c r="H748" s="16">
        <v>1.9459512824626431E-2</v>
      </c>
      <c r="I748" s="16">
        <v>-4.9474213915940198E-3</v>
      </c>
      <c r="J748" s="16">
        <f>HLOOKUP($J$2,'Weekly Returns (strats)'!$D$1:$F$751,'Weekly Returns (strats)'!$A747,FALSE)</f>
        <v>-6.0103492918663903E-3</v>
      </c>
      <c r="K748" s="16">
        <f>SUMPRODUCT(B748:J748,'Weekly Analysis'!$C$47:$K$47)</f>
        <v>-1.5677575968365203E-2</v>
      </c>
      <c r="L748" s="16">
        <f t="array" ref="L748">SUMPRODUCT(C748:J748,'Weekly Analysis'!$D$48:$K$48)</f>
        <v>-1.7013677188325539E-3</v>
      </c>
      <c r="N748" s="16">
        <f t="shared" si="145"/>
        <v>2.7938389582241321</v>
      </c>
      <c r="O748" s="11">
        <f>(N747-MAX(N$3:$N747))/MAX(N$3:$N747)</f>
        <v>-0.13323908391465974</v>
      </c>
      <c r="P748" s="11">
        <f t="shared" si="146"/>
        <v>-7.9720123591624281E-2</v>
      </c>
      <c r="Q748" s="11">
        <f t="shared" si="147"/>
        <v>-9.4487649995762313E-2</v>
      </c>
      <c r="S748" s="16">
        <f t="shared" si="148"/>
        <v>1.5211498873701292</v>
      </c>
      <c r="T748" s="11">
        <f>(S747-MAX($S$3:$S747))/MAX(S$3:$S747)</f>
        <v>-3.2280528163384475E-2</v>
      </c>
      <c r="U748" s="38">
        <f t="shared" si="150"/>
        <v>4.0563236493629251E-3</v>
      </c>
      <c r="V748" s="11">
        <f t="shared" si="152"/>
        <v>9.9679980621010245E-3</v>
      </c>
      <c r="AJ748" s="28"/>
      <c r="AL748" s="28"/>
    </row>
    <row r="749" spans="1:38" x14ac:dyDescent="0.35">
      <c r="A749" s="2">
        <v>44696</v>
      </c>
      <c r="B749" s="16">
        <v>-2.1874625434496031E-2</v>
      </c>
      <c r="C749" s="16">
        <v>-1.6955170730996061E-2</v>
      </c>
      <c r="D749" s="16">
        <v>-1.0394020117252656E-2</v>
      </c>
      <c r="E749" s="16">
        <v>1.0825037189609921E-2</v>
      </c>
      <c r="F749" s="16">
        <v>-6.8899598298714278E-3</v>
      </c>
      <c r="G749" s="16">
        <v>4.8099594454400476E-3</v>
      </c>
      <c r="H749" s="16">
        <v>1.4522357319369791E-2</v>
      </c>
      <c r="I749" s="16">
        <v>-3.027646649728921E-3</v>
      </c>
      <c r="J749" s="16">
        <f>HLOOKUP($J$2,'Weekly Returns (strats)'!$D$1:$F$751,'Weekly Returns (strats)'!$A748,FALSE)</f>
        <v>2.1190528528836068E-3</v>
      </c>
      <c r="K749" s="16">
        <f>SUMPRODUCT(B749:J749,'Weekly Analysis'!$C$47:$K$47)</f>
        <v>-2.3377716970328956E-2</v>
      </c>
      <c r="L749" s="16">
        <f t="array" ref="L749">SUMPRODUCT(C749:J749,'Weekly Analysis'!$D$48:$K$48)</f>
        <v>-2.7914557094040017E-3</v>
      </c>
      <c r="N749" s="16">
        <f t="shared" si="145"/>
        <v>2.7285253817980895</v>
      </c>
      <c r="O749" s="11">
        <f>(N748-MAX(N$3:$N748))/MAX(N$3:$N748)</f>
        <v>-0.14682779402299745</v>
      </c>
      <c r="P749" s="11">
        <f t="shared" si="146"/>
        <v>-8.5343183155924929E-2</v>
      </c>
      <c r="Q749" s="11">
        <f t="shared" si="147"/>
        <v>-0.11250882701316989</v>
      </c>
      <c r="S749" s="16">
        <f t="shared" si="148"/>
        <v>1.5169036648321708</v>
      </c>
      <c r="T749" s="11">
        <f>(S748-MAX($S$3:$S748))/MAX(S$3:$S748)</f>
        <v>-3.392697483365293E-2</v>
      </c>
      <c r="U749" s="38">
        <f t="shared" si="150"/>
        <v>2.6084749747645741E-3</v>
      </c>
      <c r="V749" s="11">
        <f t="shared" si="152"/>
        <v>5.6106618239843975E-3</v>
      </c>
      <c r="AJ749" s="28"/>
      <c r="AL749" s="28"/>
    </row>
    <row r="750" spans="1:38" x14ac:dyDescent="0.35">
      <c r="A750" s="2">
        <v>44703</v>
      </c>
      <c r="B750" s="16">
        <v>-1.1028735984314751E-2</v>
      </c>
      <c r="C750" s="16">
        <v>-1.115960034479513E-2</v>
      </c>
      <c r="D750" s="16">
        <v>-4.3193569653161012E-3</v>
      </c>
      <c r="E750" s="16">
        <v>1.4297681579424021E-2</v>
      </c>
      <c r="F750" s="16">
        <v>-1.9442789409207881E-2</v>
      </c>
      <c r="G750" s="16">
        <v>-1.578579108145628E-3</v>
      </c>
      <c r="H750" s="16">
        <v>2.441598677814127E-3</v>
      </c>
      <c r="I750" s="16">
        <v>1.3552622934399411E-3</v>
      </c>
      <c r="J750" s="16">
        <f>HLOOKUP($J$2,'Weekly Returns (strats)'!$D$1:$F$751,'Weekly Returns (strats)'!$A749,FALSE)</f>
        <v>-4.9987709830783267E-3</v>
      </c>
      <c r="K750" s="16">
        <f>SUMPRODUCT(B750:J750,'Weekly Analysis'!$C$47:$K$47)</f>
        <v>-1.2860751908777479E-2</v>
      </c>
      <c r="L750" s="16">
        <f t="array" ref="L750">SUMPRODUCT(C750:J750,'Weekly Analysis'!$D$48:$K$48)</f>
        <v>-3.4023152882879195E-3</v>
      </c>
      <c r="N750" s="16">
        <f t="shared" si="145"/>
        <v>2.6934344937859818</v>
      </c>
      <c r="O750" s="11">
        <f>(N749-MAX(N$3:$N749))/MAX(N$3:$N749)</f>
        <v>-0.16677301238127906</v>
      </c>
      <c r="P750" s="11">
        <f t="shared" si="146"/>
        <v>-7.3268301054635887E-2</v>
      </c>
      <c r="Q750" s="11">
        <f t="shared" si="147"/>
        <v>-0.10945368290436308</v>
      </c>
      <c r="S750" s="16">
        <f t="shared" si="148"/>
        <v>1.5117426803024523</v>
      </c>
      <c r="T750" s="11">
        <f>(S749-MAX($S$3:$S749))/MAX(S$3:$S749)</f>
        <v>-3.6623724895454644E-2</v>
      </c>
      <c r="U750" s="38">
        <f t="shared" si="150"/>
        <v>-2.4961017947596753E-3</v>
      </c>
      <c r="V750" s="11">
        <f t="shared" si="152"/>
        <v>1.6166052532782249E-3</v>
      </c>
      <c r="AJ750" s="28"/>
      <c r="AL750" s="28"/>
    </row>
    <row r="751" spans="1:38" x14ac:dyDescent="0.35">
      <c r="A751" s="2">
        <v>44710</v>
      </c>
      <c r="B751" s="16">
        <v>5.0368626479152523E-2</v>
      </c>
      <c r="C751" s="16">
        <v>2.0672368111085641E-2</v>
      </c>
      <c r="D751" s="16">
        <v>-7.4219437278064126E-3</v>
      </c>
      <c r="E751" s="16">
        <v>-2.3962321008046961E-2</v>
      </c>
      <c r="F751" s="16">
        <v>-1.0334975560922249E-2</v>
      </c>
      <c r="G751" s="16">
        <v>-3.2647061337162109E-3</v>
      </c>
      <c r="H751" s="16">
        <v>1.3531776719901689E-3</v>
      </c>
      <c r="I751" s="16">
        <v>2.2517873800178998E-3</v>
      </c>
      <c r="J751" s="16">
        <f>HLOOKUP($J$2,'Weekly Returns (strats)'!$D$1:$F$751,'Weekly Returns (strats)'!$A750,FALSE)</f>
        <v>-2.5847253301503059E-3</v>
      </c>
      <c r="K751" s="16">
        <f>SUMPRODUCT(B751:J751,'Weekly Analysis'!$C$47:$K$47)</f>
        <v>4.8455599931581939E-2</v>
      </c>
      <c r="L751" s="16">
        <f t="array" ref="L751">SUMPRODUCT(C751:J751,'Weekly Analysis'!$D$48:$K$48)</f>
        <v>-3.5527635883453577E-3</v>
      </c>
      <c r="N751" s="16">
        <f t="shared" si="145"/>
        <v>2.8239464780587982</v>
      </c>
      <c r="O751" s="11">
        <f>(N750-MAX(N$3:$N750))/MAX(N$3:$N750)</f>
        <v>-0.17748893795274148</v>
      </c>
      <c r="P751" s="11">
        <f t="shared" si="146"/>
        <v>-5.07012602283341E-3</v>
      </c>
      <c r="Q751" s="11">
        <f t="shared" si="147"/>
        <v>-5.8875080301544536E-2</v>
      </c>
      <c r="S751" s="16">
        <f t="shared" si="148"/>
        <v>1.5063718159529262</v>
      </c>
      <c r="T751" s="11">
        <f>(S750-MAX($S$3:$S750))/MAX(S$3:$S750)</f>
        <v>-3.9901434724616706E-2</v>
      </c>
      <c r="U751" s="38">
        <f t="shared" si="150"/>
        <v>-1.1399904730890587E-2</v>
      </c>
      <c r="V751" s="11">
        <f t="shared" si="152"/>
        <v>7.4227287956163401E-4</v>
      </c>
      <c r="AJ751" s="35"/>
      <c r="AL751" s="28"/>
    </row>
    <row r="752" spans="1:38" x14ac:dyDescent="0.35">
      <c r="N752" s="16"/>
      <c r="O752" s="11"/>
      <c r="P752" s="11"/>
      <c r="Q752" s="11"/>
      <c r="V752" s="11"/>
      <c r="AJ752" s="35"/>
      <c r="AL752" s="28"/>
    </row>
    <row r="753" spans="36:38" x14ac:dyDescent="0.35">
      <c r="AJ753" s="35"/>
      <c r="AL753" s="28"/>
    </row>
    <row r="754" spans="36:38" x14ac:dyDescent="0.35">
      <c r="AJ754" s="35"/>
      <c r="AL754" s="28"/>
    </row>
    <row r="755" spans="36:38" x14ac:dyDescent="0.35">
      <c r="AJ755" s="35"/>
      <c r="AL755" s="28"/>
    </row>
    <row r="756" spans="36:38" x14ac:dyDescent="0.35">
      <c r="AJ756" s="35"/>
      <c r="AL756" s="28"/>
    </row>
    <row r="757" spans="36:38" x14ac:dyDescent="0.35">
      <c r="AJ757" s="35"/>
      <c r="AL757" s="28"/>
    </row>
    <row r="758" spans="36:38" x14ac:dyDescent="0.35">
      <c r="AJ758" s="35"/>
      <c r="AL758" s="28"/>
    </row>
    <row r="759" spans="36:38" x14ac:dyDescent="0.35">
      <c r="AL759" s="28"/>
    </row>
    <row r="760" spans="36:38" x14ac:dyDescent="0.35">
      <c r="AL760" s="28"/>
    </row>
    <row r="761" spans="36:38" x14ac:dyDescent="0.35">
      <c r="AL761" s="28"/>
    </row>
    <row r="762" spans="36:38" x14ac:dyDescent="0.35">
      <c r="AL762" s="28"/>
    </row>
    <row r="763" spans="36:38" x14ac:dyDescent="0.35">
      <c r="AL763" s="28"/>
    </row>
    <row r="764" spans="36:38" x14ac:dyDescent="0.35">
      <c r="AL764" s="28"/>
    </row>
    <row r="765" spans="36:38" x14ac:dyDescent="0.35">
      <c r="AL765" s="28"/>
    </row>
    <row r="766" spans="36:38" x14ac:dyDescent="0.35">
      <c r="AL766" s="28"/>
    </row>
    <row r="767" spans="36:38" x14ac:dyDescent="0.35">
      <c r="AL767" s="28"/>
    </row>
    <row r="768" spans="36:38" x14ac:dyDescent="0.35">
      <c r="AL768" s="28"/>
    </row>
    <row r="769" spans="38:38" x14ac:dyDescent="0.35">
      <c r="AL769" s="28"/>
    </row>
    <row r="770" spans="38:38" x14ac:dyDescent="0.35">
      <c r="AL770" s="28"/>
    </row>
    <row r="771" spans="38:38" x14ac:dyDescent="0.35">
      <c r="AL771" s="28"/>
    </row>
    <row r="772" spans="38:38" x14ac:dyDescent="0.35">
      <c r="AL772" s="28"/>
    </row>
    <row r="773" spans="38:38" x14ac:dyDescent="0.35">
      <c r="AL773" s="28"/>
    </row>
    <row r="774" spans="38:38" x14ac:dyDescent="0.35">
      <c r="AL774" s="28"/>
    </row>
    <row r="775" spans="38:38" x14ac:dyDescent="0.35">
      <c r="AL775" s="28"/>
    </row>
    <row r="776" spans="38:38" x14ac:dyDescent="0.35">
      <c r="AL776" s="28"/>
    </row>
    <row r="777" spans="38:38" x14ac:dyDescent="0.35">
      <c r="AL777" s="28"/>
    </row>
    <row r="778" spans="38:38" x14ac:dyDescent="0.35">
      <c r="AL778" s="28"/>
    </row>
    <row r="779" spans="38:38" x14ac:dyDescent="0.35">
      <c r="AL779" s="28"/>
    </row>
    <row r="780" spans="38:38" x14ac:dyDescent="0.35">
      <c r="AL780" s="28"/>
    </row>
    <row r="781" spans="38:38" x14ac:dyDescent="0.35">
      <c r="AL781" s="28"/>
    </row>
    <row r="782" spans="38:38" x14ac:dyDescent="0.35">
      <c r="AL782" s="28"/>
    </row>
    <row r="783" spans="38:38" x14ac:dyDescent="0.35">
      <c r="AL783" s="28"/>
    </row>
    <row r="784" spans="38:38" x14ac:dyDescent="0.35">
      <c r="AL784" s="28"/>
    </row>
    <row r="785" spans="38:38" x14ac:dyDescent="0.35">
      <c r="AL785" s="28"/>
    </row>
    <row r="786" spans="38:38" x14ac:dyDescent="0.35">
      <c r="AL786" s="28"/>
    </row>
    <row r="787" spans="38:38" x14ac:dyDescent="0.35">
      <c r="AL787" s="28"/>
    </row>
    <row r="788" spans="38:38" x14ac:dyDescent="0.35">
      <c r="AL788" s="28"/>
    </row>
    <row r="789" spans="38:38" x14ac:dyDescent="0.35">
      <c r="AL789" s="28"/>
    </row>
    <row r="790" spans="38:38" x14ac:dyDescent="0.35">
      <c r="AL790" s="28"/>
    </row>
    <row r="791" spans="38:38" x14ac:dyDescent="0.35">
      <c r="AL791" s="28"/>
    </row>
    <row r="792" spans="38:38" x14ac:dyDescent="0.35">
      <c r="AL792" s="28"/>
    </row>
    <row r="793" spans="38:38" x14ac:dyDescent="0.35">
      <c r="AL793" s="28"/>
    </row>
    <row r="794" spans="38:38" x14ac:dyDescent="0.35">
      <c r="AL794" s="28"/>
    </row>
    <row r="795" spans="38:38" x14ac:dyDescent="0.35">
      <c r="AL795" s="28"/>
    </row>
    <row r="796" spans="38:38" x14ac:dyDescent="0.35">
      <c r="AL796" s="28"/>
    </row>
    <row r="797" spans="38:38" x14ac:dyDescent="0.35">
      <c r="AL797" s="28"/>
    </row>
    <row r="798" spans="38:38" x14ac:dyDescent="0.35">
      <c r="AL798" s="28"/>
    </row>
    <row r="799" spans="38:38" x14ac:dyDescent="0.35">
      <c r="AL799" s="28"/>
    </row>
    <row r="800" spans="38:38" x14ac:dyDescent="0.35">
      <c r="AL800" s="28"/>
    </row>
    <row r="801" spans="38:38" x14ac:dyDescent="0.35">
      <c r="AL801" s="28"/>
    </row>
    <row r="802" spans="38:38" x14ac:dyDescent="0.35">
      <c r="AL802" s="28"/>
    </row>
    <row r="803" spans="38:38" x14ac:dyDescent="0.35">
      <c r="AL803" s="28"/>
    </row>
    <row r="804" spans="38:38" x14ac:dyDescent="0.35">
      <c r="AL804" s="28"/>
    </row>
    <row r="805" spans="38:38" x14ac:dyDescent="0.35">
      <c r="AL805" s="28"/>
    </row>
    <row r="806" spans="38:38" x14ac:dyDescent="0.35">
      <c r="AL806" s="28"/>
    </row>
    <row r="807" spans="38:38" x14ac:dyDescent="0.35">
      <c r="AL807" s="28"/>
    </row>
    <row r="808" spans="38:38" x14ac:dyDescent="0.35">
      <c r="AL808" s="28"/>
    </row>
    <row r="809" spans="38:38" x14ac:dyDescent="0.35">
      <c r="AL809" s="28"/>
    </row>
    <row r="810" spans="38:38" x14ac:dyDescent="0.35">
      <c r="AL810" s="28"/>
    </row>
    <row r="811" spans="38:38" x14ac:dyDescent="0.35">
      <c r="AL811" s="28"/>
    </row>
    <row r="812" spans="38:38" x14ac:dyDescent="0.35">
      <c r="AL812" s="28"/>
    </row>
    <row r="813" spans="38:38" x14ac:dyDescent="0.35">
      <c r="AL813" s="28"/>
    </row>
    <row r="814" spans="38:38" x14ac:dyDescent="0.35">
      <c r="AL814" s="28"/>
    </row>
    <row r="815" spans="38:38" x14ac:dyDescent="0.35">
      <c r="AL815" s="28"/>
    </row>
    <row r="816" spans="38:38" x14ac:dyDescent="0.35">
      <c r="AL816" s="28"/>
    </row>
    <row r="817" spans="38:38" x14ac:dyDescent="0.35">
      <c r="AL817" s="28"/>
    </row>
    <row r="818" spans="38:38" x14ac:dyDescent="0.35">
      <c r="AL818" s="28"/>
    </row>
    <row r="819" spans="38:38" x14ac:dyDescent="0.35">
      <c r="AL819" s="28"/>
    </row>
    <row r="820" spans="38:38" x14ac:dyDescent="0.35">
      <c r="AL820" s="28"/>
    </row>
    <row r="821" spans="38:38" x14ac:dyDescent="0.35">
      <c r="AL821" s="28"/>
    </row>
    <row r="822" spans="38:38" x14ac:dyDescent="0.35">
      <c r="AL822" s="28"/>
    </row>
    <row r="823" spans="38:38" x14ac:dyDescent="0.35">
      <c r="AL823" s="28"/>
    </row>
    <row r="824" spans="38:38" x14ac:dyDescent="0.35">
      <c r="AL824" s="28"/>
    </row>
  </sheetData>
  <conditionalFormatting sqref="A2:A692 X2:X298">
    <cfRule type="notContainsBlanks" dxfId="140" priority="30">
      <formula>LEN(TRIM(A2))&gt;0</formula>
    </cfRule>
  </conditionalFormatting>
  <conditionalFormatting sqref="R3:R692 B3:M7 B8:I692 K8:M692 J8:J751 K693:L751">
    <cfRule type="notContainsBlanks" dxfId="139" priority="29">
      <formula>LEN(TRIM(B3))&gt;0</formula>
    </cfRule>
  </conditionalFormatting>
  <conditionalFormatting sqref="AK2">
    <cfRule type="notContainsBlanks" dxfId="138" priority="26">
      <formula>LEN(TRIM(AK2))&gt;0</formula>
    </cfRule>
  </conditionalFormatting>
  <conditionalFormatting sqref="A693:A751">
    <cfRule type="notContainsBlanks" dxfId="137" priority="23">
      <formula>LEN(TRIM(A693))&gt;0</formula>
    </cfRule>
  </conditionalFormatting>
  <conditionalFormatting sqref="B693:B751">
    <cfRule type="cellIs" dxfId="136" priority="20" operator="lessThan">
      <formula>0</formula>
    </cfRule>
    <cfRule type="cellIs" dxfId="135" priority="21" operator="greaterThan">
      <formula>0</formula>
    </cfRule>
    <cfRule type="cellIs" dxfId="134" priority="22" operator="equal">
      <formula>0</formula>
    </cfRule>
  </conditionalFormatting>
  <conditionalFormatting sqref="C693:C751">
    <cfRule type="cellIs" dxfId="133" priority="16" operator="lessThan">
      <formula>0</formula>
    </cfRule>
    <cfRule type="cellIs" dxfId="132" priority="17" operator="greaterThan">
      <formula>0</formula>
    </cfRule>
    <cfRule type="cellIs" dxfId="131" priority="18" operator="equal">
      <formula>0</formula>
    </cfRule>
  </conditionalFormatting>
  <conditionalFormatting sqref="D693:D751">
    <cfRule type="cellIs" dxfId="130" priority="10" operator="lessThan">
      <formula>0</formula>
    </cfRule>
    <cfRule type="cellIs" dxfId="129" priority="11" operator="greaterThan">
      <formula>0</formula>
    </cfRule>
    <cfRule type="cellIs" dxfId="128" priority="12" operator="equal">
      <formula>0</formula>
    </cfRule>
  </conditionalFormatting>
  <conditionalFormatting sqref="I693:I751">
    <cfRule type="cellIs" dxfId="127" priority="4" operator="lessThan">
      <formula>0</formula>
    </cfRule>
    <cfRule type="cellIs" dxfId="126" priority="5" operator="greaterThan">
      <formula>0</formula>
    </cfRule>
    <cfRule type="cellIs" dxfId="125" priority="6" operator="equal">
      <formula>0</formula>
    </cfRule>
  </conditionalFormatting>
  <conditionalFormatting sqref="E693:H751">
    <cfRule type="cellIs" dxfId="124" priority="7" operator="lessThan">
      <formula>0</formula>
    </cfRule>
    <cfRule type="cellIs" dxfId="123" priority="8" operator="greaterThan">
      <formula>0</formula>
    </cfRule>
    <cfRule type="cellIs" dxfId="122" priority="9" operator="equal">
      <formula>0</formula>
    </cfRule>
  </conditionalFormatting>
  <conditionalFormatting sqref="X299:X329">
    <cfRule type="notContainsBlanks" dxfId="121" priority="2">
      <formula>LEN(TRIM(X299))&gt;0</formula>
    </cfRule>
  </conditionalFormatting>
  <conditionalFormatting sqref="AK3:AK424">
    <cfRule type="notContainsBlanks" dxfId="120" priority="1">
      <formula>LEN(TRIM(AK3))&gt;0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ALK11"/>
  <sheetViews>
    <sheetView zoomScaleNormal="100" workbookViewId="0">
      <selection activeCell="G9" sqref="G9"/>
    </sheetView>
  </sheetViews>
  <sheetFormatPr defaultRowHeight="14.5" x14ac:dyDescent="0.35"/>
  <cols>
    <col min="1" max="1" width="4.26953125" style="16" customWidth="1"/>
    <col min="2" max="2" width="30.7265625" style="16" customWidth="1"/>
    <col min="3" max="14" width="16.7265625" style="16" customWidth="1"/>
    <col min="15" max="999" width="30.7265625" style="16" customWidth="1"/>
  </cols>
  <sheetData>
    <row r="2" spans="2:14" ht="18.5" x14ac:dyDescent="0.45">
      <c r="B2" s="12" t="s">
        <v>46</v>
      </c>
      <c r="M2" s="13" t="s">
        <v>81</v>
      </c>
    </row>
    <row r="3" spans="2:14" s="6" customFormat="1" ht="29" x14ac:dyDescent="0.35">
      <c r="C3" s="15" t="s">
        <v>47</v>
      </c>
      <c r="D3" s="15" t="s">
        <v>48</v>
      </c>
      <c r="E3" s="40" t="s">
        <v>77</v>
      </c>
      <c r="F3" s="15" t="s">
        <v>0</v>
      </c>
      <c r="G3" s="15" t="s">
        <v>1</v>
      </c>
      <c r="H3" s="15" t="s">
        <v>2</v>
      </c>
      <c r="I3" s="15" t="s">
        <v>3</v>
      </c>
      <c r="J3" s="15" t="s">
        <v>4</v>
      </c>
      <c r="K3" s="15" t="s">
        <v>5</v>
      </c>
      <c r="L3" s="15" t="s">
        <v>6</v>
      </c>
      <c r="M3" s="14" t="s">
        <v>76</v>
      </c>
      <c r="N3" s="15" t="s">
        <v>7</v>
      </c>
    </row>
    <row r="4" spans="2:14" x14ac:dyDescent="0.35">
      <c r="B4" s="17" t="s">
        <v>49</v>
      </c>
      <c r="C4" s="16" t="s">
        <v>50</v>
      </c>
      <c r="D4" s="16" t="s">
        <v>51</v>
      </c>
      <c r="E4" s="35">
        <v>-0.55024779513774535</v>
      </c>
      <c r="F4" s="16">
        <v>0.1756517300547944</v>
      </c>
      <c r="G4" s="16">
        <v>0.34130924035051091</v>
      </c>
      <c r="H4" s="16">
        <v>0.1700428536414427</v>
      </c>
      <c r="I4" s="16">
        <v>4.2527221208904058E-2</v>
      </c>
      <c r="J4" s="16">
        <v>0.19778365840554349</v>
      </c>
      <c r="K4" s="16">
        <v>0.23791027291544409</v>
      </c>
      <c r="L4" s="16">
        <v>4.2110182683862803E-2</v>
      </c>
      <c r="M4" s="16">
        <f>HLOOKUP($M$3,'Historical Sell-offs (strats)'!$A$3:$H$11,'Historical Sell-offs (strats)'!A4,FALSE)</f>
        <v>0.293794692592942</v>
      </c>
      <c r="N4" s="16">
        <f>SUMPRODUCT(F4:M4,'Weekly Analysis'!$D$48:$K$48)</f>
        <v>0.18016101585114544</v>
      </c>
    </row>
    <row r="5" spans="2:14" x14ac:dyDescent="0.35">
      <c r="B5" s="17" t="s">
        <v>52</v>
      </c>
      <c r="C5" s="16" t="s">
        <v>53</v>
      </c>
      <c r="D5" s="16" t="s">
        <v>54</v>
      </c>
      <c r="E5" s="35">
        <v>-0.14398727356631699</v>
      </c>
      <c r="F5" s="16">
        <v>1.2477299843314469E-2</v>
      </c>
      <c r="G5" s="16">
        <v>3.8885181376788307E-2</v>
      </c>
      <c r="H5" s="16">
        <v>4.4786505594834658E-2</v>
      </c>
      <c r="I5" s="16">
        <v>-1.7029514429783291E-2</v>
      </c>
      <c r="J5" s="16">
        <v>-2.0310838165162551E-2</v>
      </c>
      <c r="K5" s="16">
        <v>3.3023671452738772E-3</v>
      </c>
      <c r="L5" s="16">
        <v>1.3329868040780729E-2</v>
      </c>
      <c r="M5" s="16">
        <f>HLOOKUP($M$3,'Historical Sell-offs (strats)'!$A$3:$H$11,'Historical Sell-offs (strats)'!A5,FALSE)</f>
        <v>2.6804517292313031E-2</v>
      </c>
      <c r="N5" s="16">
        <f>SUMPRODUCT(F5:M5,'Weekly Analysis'!$D$48:$K$48)</f>
        <v>1.3726806862492055E-2</v>
      </c>
    </row>
    <row r="6" spans="2:14" x14ac:dyDescent="0.35">
      <c r="B6" s="17" t="s">
        <v>55</v>
      </c>
      <c r="C6" s="16" t="s">
        <v>56</v>
      </c>
      <c r="D6" s="16" t="s">
        <v>57</v>
      </c>
      <c r="E6" s="35">
        <v>-0.19356860331531769</v>
      </c>
      <c r="F6" s="16">
        <v>0.1070016366343562</v>
      </c>
      <c r="G6" s="16">
        <v>0.143184561310431</v>
      </c>
      <c r="H6" s="16">
        <v>4.8874312394851849E-2</v>
      </c>
      <c r="I6" s="16">
        <v>-5.5373836086103363E-2</v>
      </c>
      <c r="J6" s="16">
        <v>-3.5061843399058379E-2</v>
      </c>
      <c r="K6" s="16">
        <v>7.0101073010518045E-2</v>
      </c>
      <c r="L6" s="16">
        <v>2.9539681156279581E-2</v>
      </c>
      <c r="M6" s="16">
        <f>HLOOKUP($M$3,'Historical Sell-offs (strats)'!$A$3:$H$11,'Historical Sell-offs (strats)'!A6,FALSE)</f>
        <v>6.6554016963605189E-2</v>
      </c>
      <c r="N6" s="16">
        <f>SUMPRODUCT(F6:M6,'Weekly Analysis'!$D$48:$K$48)</f>
        <v>4.639470415325668E-2</v>
      </c>
    </row>
    <row r="7" spans="2:14" x14ac:dyDescent="0.35">
      <c r="B7" s="17" t="s">
        <v>58</v>
      </c>
      <c r="C7" s="16" t="s">
        <v>59</v>
      </c>
      <c r="D7" s="16" t="s">
        <v>60</v>
      </c>
      <c r="E7" s="35">
        <v>-0.1031461365033816</v>
      </c>
      <c r="F7" s="16">
        <v>3.1254511571112031E-2</v>
      </c>
      <c r="G7" s="16">
        <v>3.6661740094369177E-2</v>
      </c>
      <c r="H7" s="16">
        <v>3.2204307331227477E-2</v>
      </c>
      <c r="I7" s="16">
        <v>5.7706427346022604E-3</v>
      </c>
      <c r="J7" s="16">
        <v>-8.0702587230000455E-3</v>
      </c>
      <c r="K7" s="16">
        <v>-4.7414192314307553E-2</v>
      </c>
      <c r="L7" s="16">
        <v>-1.9957197568554189E-2</v>
      </c>
      <c r="M7" s="16">
        <f>HLOOKUP($M$3,'Historical Sell-offs (strats)'!$A$3:$H$11,'Historical Sell-offs (strats)'!A7,FALSE)</f>
        <v>3.3178870376188829E-2</v>
      </c>
      <c r="N7" s="16">
        <f>SUMPRODUCT(F7:M7,'Weekly Analysis'!$D$48:$K$48)</f>
        <v>1.3109295367552362E-2</v>
      </c>
    </row>
    <row r="8" spans="2:14" x14ac:dyDescent="0.35">
      <c r="B8" s="17" t="s">
        <v>61</v>
      </c>
      <c r="C8" s="16" t="s">
        <v>62</v>
      </c>
      <c r="D8" s="16" t="s">
        <v>63</v>
      </c>
      <c r="E8" s="35">
        <v>-0.1209204034471765</v>
      </c>
      <c r="F8" s="16">
        <v>-8.7542965053312161E-3</v>
      </c>
      <c r="G8" s="16">
        <v>1.3402258468429681E-2</v>
      </c>
      <c r="H8" s="16">
        <v>3.6129695365201719E-2</v>
      </c>
      <c r="I8" s="16">
        <v>3.2899457496979201E-2</v>
      </c>
      <c r="J8" s="16">
        <v>2.894533746047823E-2</v>
      </c>
      <c r="K8" s="16">
        <v>1.459160932775694E-2</v>
      </c>
      <c r="L8" s="16">
        <v>-2.441275209585259E-3</v>
      </c>
      <c r="M8" s="16">
        <f>HLOOKUP($M$3,'Historical Sell-offs (strats)'!$A$3:$H$11,'Historical Sell-offs (strats)'!A8,FALSE)</f>
        <v>1.4259924610130479E-2</v>
      </c>
      <c r="N8" s="16">
        <f>SUMPRODUCT(F8:M8,'Weekly Analysis'!$D$48:$K$48)</f>
        <v>1.6329943761469179E-2</v>
      </c>
    </row>
    <row r="9" spans="2:14" x14ac:dyDescent="0.35">
      <c r="B9" s="17" t="s">
        <v>64</v>
      </c>
      <c r="C9" s="16" t="s">
        <v>65</v>
      </c>
      <c r="D9" s="16" t="s">
        <v>66</v>
      </c>
      <c r="E9" s="35">
        <v>-8.9783867670994333E-2</v>
      </c>
      <c r="F9" s="16">
        <v>4.0189171777828443E-2</v>
      </c>
      <c r="G9" s="16">
        <v>8.8862453681390896E-2</v>
      </c>
      <c r="H9" s="16">
        <v>1.7912180705088151E-2</v>
      </c>
      <c r="I9" s="16">
        <v>9.3005410603141936E-3</v>
      </c>
      <c r="J9" s="16">
        <v>-1.9988885847704858E-3</v>
      </c>
      <c r="K9" s="16">
        <v>0.1173449163481044</v>
      </c>
      <c r="L9" s="16">
        <v>1.418140113485333E-2</v>
      </c>
      <c r="M9" s="16">
        <f>HLOOKUP($M$3,'Historical Sell-offs (strats)'!$A$3:$H$11,'Historical Sell-offs (strats)'!A9,FALSE)</f>
        <v>1.6927490325798541E-2</v>
      </c>
      <c r="N9" s="16">
        <f>SUMPRODUCT(F9:M9,'Weekly Analysis'!$D$48:$K$48)</f>
        <v>3.2637492492139659E-2</v>
      </c>
    </row>
    <row r="10" spans="2:14" x14ac:dyDescent="0.35">
      <c r="B10" s="17" t="s">
        <v>67</v>
      </c>
      <c r="C10" s="16" t="s">
        <v>68</v>
      </c>
      <c r="D10" s="16" t="s">
        <v>69</v>
      </c>
      <c r="E10" s="35">
        <v>-0.16046475332253679</v>
      </c>
      <c r="F10" s="16">
        <v>-4.7122182268832018E-2</v>
      </c>
      <c r="G10" s="16">
        <v>3.1406939113072907E-2</v>
      </c>
      <c r="H10" s="16">
        <v>5.7373823326065221E-2</v>
      </c>
      <c r="I10" s="16">
        <v>-7.8378849247583426E-3</v>
      </c>
      <c r="J10" s="16">
        <v>2.8727424635443199E-2</v>
      </c>
      <c r="K10" s="16">
        <v>-3.6045787606880382E-2</v>
      </c>
      <c r="L10" s="16">
        <v>1.10528933962728E-2</v>
      </c>
      <c r="M10" s="16">
        <f>HLOOKUP($M$3,'Historical Sell-offs (strats)'!$A$3:$H$11,'Historical Sell-offs (strats)'!A10,FALSE)</f>
        <v>5.2404206789158359E-4</v>
      </c>
      <c r="N10" s="16">
        <f>SUMPRODUCT(F10:M10,'Weekly Analysis'!$D$48:$K$48)</f>
        <v>1.0386188883965385E-2</v>
      </c>
    </row>
    <row r="11" spans="2:14" x14ac:dyDescent="0.35">
      <c r="B11" s="17" t="s">
        <v>70</v>
      </c>
      <c r="C11" s="16" t="s">
        <v>71</v>
      </c>
      <c r="D11" s="16" t="s">
        <v>72</v>
      </c>
      <c r="E11" s="35">
        <v>-0.33636739760033102</v>
      </c>
      <c r="F11" s="16">
        <v>0.16588537252717919</v>
      </c>
      <c r="G11" s="16">
        <v>0.6570660798232959</v>
      </c>
      <c r="H11" s="16">
        <v>9.279410968545454E-3</v>
      </c>
      <c r="I11" s="16">
        <v>-1.5006654365041781E-3</v>
      </c>
      <c r="J11" s="16">
        <v>7.4474321894786089E-2</v>
      </c>
      <c r="K11" s="16">
        <v>0.58565293242540584</v>
      </c>
      <c r="L11" s="16">
        <v>7.1103237677614617E-2</v>
      </c>
      <c r="M11" s="35">
        <f>HLOOKUP($M$3,'Historical Sell-offs (strats)'!$A$3:$H$11,'Historical Sell-offs (strats)'!A11,FALSE)</f>
        <v>7.7098010135634887E-2</v>
      </c>
      <c r="N11" s="16">
        <f>SUMPRODUCT(F11:M11,'Weekly Analysis'!$D$48:$K$48)</f>
        <v>0.18936235936927281</v>
      </c>
    </row>
  </sheetData>
  <conditionalFormatting sqref="C4:D11">
    <cfRule type="notContainsBlanks" dxfId="119" priority="6">
      <formula>LEN(TRIM(C4))&gt;0</formula>
    </cfRule>
  </conditionalFormatting>
  <conditionalFormatting sqref="F4:N11">
    <cfRule type="cellIs" dxfId="117" priority="8" operator="lessThan">
      <formula>0</formula>
    </cfRule>
    <cfRule type="cellIs" dxfId="116" priority="9" operator="greaterThan">
      <formula>0</formula>
    </cfRule>
  </conditionalFormatting>
  <conditionalFormatting sqref="E4:E11">
    <cfRule type="notContainsBlanks" dxfId="115" priority="1">
      <formula>LEN(TRIM(E4))&gt;0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'Historical Sell-offs (strats)'!$F$3:$H$3</xm:f>
          </x14:formula1>
          <xm:sqref>M3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E2C9-3951-4F53-9694-DD37217D005B}">
  <sheetPr>
    <tabColor rgb="FF00B050"/>
  </sheetPr>
  <dimension ref="A2:L22"/>
  <sheetViews>
    <sheetView workbookViewId="0">
      <selection activeCell="K3" sqref="K3"/>
    </sheetView>
  </sheetViews>
  <sheetFormatPr defaultRowHeight="14.5" x14ac:dyDescent="0.35"/>
  <cols>
    <col min="1" max="1" width="22.36328125" style="45" customWidth="1"/>
    <col min="2" max="11" width="20.453125" style="45" customWidth="1"/>
    <col min="12" max="12" width="20.453125" customWidth="1"/>
  </cols>
  <sheetData>
    <row r="2" spans="2:12" ht="18.5" x14ac:dyDescent="0.45">
      <c r="B2" s="47" t="s">
        <v>103</v>
      </c>
      <c r="C2" s="46"/>
      <c r="D2" s="46"/>
      <c r="E2" s="46"/>
      <c r="F2" s="46"/>
      <c r="G2" s="46"/>
      <c r="H2" s="46"/>
      <c r="I2" s="46"/>
      <c r="J2" s="46"/>
      <c r="K2" s="48" t="s">
        <v>81</v>
      </c>
      <c r="L2" s="46"/>
    </row>
    <row r="3" spans="2:12" ht="16.5" customHeight="1" x14ac:dyDescent="0.35">
      <c r="B3" s="50" t="s">
        <v>104</v>
      </c>
      <c r="C3" s="50" t="s">
        <v>77</v>
      </c>
      <c r="D3" s="50" t="s">
        <v>0</v>
      </c>
      <c r="E3" s="50" t="s">
        <v>1</v>
      </c>
      <c r="F3" s="50" t="s">
        <v>2</v>
      </c>
      <c r="G3" s="50" t="s">
        <v>3</v>
      </c>
      <c r="H3" s="50" t="s">
        <v>4</v>
      </c>
      <c r="I3" s="50" t="s">
        <v>5</v>
      </c>
      <c r="J3" s="50" t="s">
        <v>6</v>
      </c>
      <c r="K3" s="49" t="s">
        <v>75</v>
      </c>
      <c r="L3" s="50" t="s">
        <v>7</v>
      </c>
    </row>
    <row r="4" spans="2:12" x14ac:dyDescent="0.35">
      <c r="B4" s="50" t="s">
        <v>105</v>
      </c>
      <c r="C4" s="46">
        <v>-6.4067258498463925E-2</v>
      </c>
      <c r="D4" s="46">
        <v>1.9453663008489532E-2</v>
      </c>
      <c r="E4" s="46">
        <v>2.7017491550222431E-2</v>
      </c>
      <c r="F4" s="46">
        <v>1.4433393988293949E-2</v>
      </c>
      <c r="G4" s="46">
        <v>2.6593853181386038E-3</v>
      </c>
      <c r="H4" s="46">
        <v>8.0516153230210559E-3</v>
      </c>
      <c r="I4" s="46">
        <v>2.846343200428399E-2</v>
      </c>
      <c r="J4" s="46">
        <v>3.1101732985558358E-3</v>
      </c>
      <c r="K4" s="46">
        <f>HLOOKUP($K$3,'Grouped Data (strats)'!$C$3:$E$22,'Grouped Data (strats)'!A4,FALSE)</f>
        <v>1.5852351428281099E-2</v>
      </c>
      <c r="L4" s="46">
        <v>1.2360679340218891E-2</v>
      </c>
    </row>
    <row r="5" spans="2:12" x14ac:dyDescent="0.35">
      <c r="B5" s="50" t="s">
        <v>106</v>
      </c>
      <c r="C5" s="46">
        <v>-1.126714596874059E-2</v>
      </c>
      <c r="D5" s="46">
        <v>-3.2436447314160449E-3</v>
      </c>
      <c r="E5" s="46">
        <v>-3.4904169771827098E-3</v>
      </c>
      <c r="F5" s="46">
        <v>1.0524104821393969E-3</v>
      </c>
      <c r="G5" s="46">
        <v>9.0632896174031186E-3</v>
      </c>
      <c r="H5" s="46">
        <v>-2.2271848638453801E-4</v>
      </c>
      <c r="I5" s="46">
        <v>3.9083528528084874E-3</v>
      </c>
      <c r="J5" s="46">
        <v>5.3404429846298984E-3</v>
      </c>
      <c r="K5" s="46">
        <f>HLOOKUP($K$3,'Grouped Data (strats)'!$C$3:$E$22,'Grouped Data (strats)'!A5,FALSE)</f>
        <v>2.2651696147343819E-3</v>
      </c>
      <c r="L5" s="46">
        <v>8.4179124735962296E-4</v>
      </c>
    </row>
    <row r="6" spans="2:12" x14ac:dyDescent="0.35">
      <c r="B6" s="50" t="s">
        <v>107</v>
      </c>
      <c r="C6" s="46">
        <v>1.052215577798135E-2</v>
      </c>
      <c r="D6" s="46">
        <v>-3.639886879742032E-3</v>
      </c>
      <c r="E6" s="46">
        <v>-2.7149265598151238E-3</v>
      </c>
      <c r="F6" s="46">
        <v>-2.855161292041239E-3</v>
      </c>
      <c r="G6" s="46">
        <v>2.2084716036561551E-3</v>
      </c>
      <c r="H6" s="46">
        <v>6.041232116446027E-4</v>
      </c>
      <c r="I6" s="46">
        <v>-8.022214039143876E-4</v>
      </c>
      <c r="J6" s="46">
        <v>6.5086866342622023E-3</v>
      </c>
      <c r="K6" s="46">
        <f>HLOOKUP($K$3,'Grouped Data (strats)'!$C$3:$E$22,'Grouped Data (strats)'!A6,FALSE)</f>
        <v>-5.3588096358189968E-4</v>
      </c>
      <c r="L6" s="46">
        <v>-7.1676966871632528E-4</v>
      </c>
    </row>
    <row r="7" spans="2:12" x14ac:dyDescent="0.35">
      <c r="B7" s="50" t="s">
        <v>108</v>
      </c>
      <c r="C7" s="46">
        <v>2.7312586373248991E-2</v>
      </c>
      <c r="D7" s="46">
        <v>-4.0496350845392439E-3</v>
      </c>
      <c r="E7" s="46">
        <v>-3.3111651525757281E-3</v>
      </c>
      <c r="F7" s="46">
        <v>-4.4565860948258904E-3</v>
      </c>
      <c r="G7" s="46">
        <v>1.29735683882247E-3</v>
      </c>
      <c r="H7" s="46">
        <v>6.9522163796445979E-4</v>
      </c>
      <c r="I7" s="46">
        <v>3.6331249950856322E-4</v>
      </c>
      <c r="J7" s="46">
        <v>7.2064021544430926E-3</v>
      </c>
      <c r="K7" s="46">
        <f>HLOOKUP($K$3,'Grouped Data (strats)'!$C$3:$E$22,'Grouped Data (strats)'!A7,FALSE)</f>
        <v>-7.015809839246793E-4</v>
      </c>
      <c r="L7" s="46">
        <v>-1.0012881447627911E-3</v>
      </c>
    </row>
    <row r="8" spans="2:12" x14ac:dyDescent="0.35">
      <c r="B8" s="50" t="s">
        <v>109</v>
      </c>
      <c r="C8" s="46">
        <v>6.6483508809078648E-2</v>
      </c>
      <c r="D8" s="46">
        <v>1.0843277045243761E-3</v>
      </c>
      <c r="E8" s="46">
        <v>-6.0456304653711806E-3</v>
      </c>
      <c r="F8" s="46">
        <v>-1.089742474143534E-2</v>
      </c>
      <c r="G8" s="46">
        <v>7.2597466207517409E-3</v>
      </c>
      <c r="H8" s="46">
        <v>2.176547129085498E-3</v>
      </c>
      <c r="I8" s="46">
        <v>2.925783647710475E-3</v>
      </c>
      <c r="J8" s="46">
        <v>9.8659568096429832E-3</v>
      </c>
      <c r="K8" s="46">
        <f>HLOOKUP($K$3,'Grouped Data (strats)'!$C$3:$E$22,'Grouped Data (strats)'!A8,FALSE)</f>
        <v>-3.19648868593197E-3</v>
      </c>
      <c r="L8" s="46">
        <v>-1.527249229860581E-4</v>
      </c>
    </row>
    <row r="9" spans="2:12" x14ac:dyDescent="0.35"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2:12" x14ac:dyDescent="0.3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2:12" ht="18.5" x14ac:dyDescent="0.45">
      <c r="B11" s="47" t="s">
        <v>110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2:12" ht="15" customHeight="1" x14ac:dyDescent="0.35">
      <c r="B12" s="50" t="s">
        <v>104</v>
      </c>
      <c r="C12" s="50" t="s">
        <v>77</v>
      </c>
      <c r="D12" s="50" t="s">
        <v>0</v>
      </c>
      <c r="E12" s="50" t="s">
        <v>1</v>
      </c>
      <c r="F12" s="50" t="s">
        <v>2</v>
      </c>
      <c r="G12" s="50" t="s">
        <v>3</v>
      </c>
      <c r="H12" s="50" t="s">
        <v>4</v>
      </c>
      <c r="I12" s="50" t="s">
        <v>5</v>
      </c>
      <c r="J12" s="50" t="s">
        <v>6</v>
      </c>
      <c r="K12" s="49" t="str">
        <f>K3</f>
        <v>Def Term Premia</v>
      </c>
      <c r="L12" s="50" t="s">
        <v>7</v>
      </c>
    </row>
    <row r="13" spans="2:12" x14ac:dyDescent="0.35">
      <c r="B13" s="50" t="s">
        <v>105</v>
      </c>
      <c r="C13" s="46">
        <v>-9.2721561693893173E-2</v>
      </c>
      <c r="D13" s="46">
        <v>4.9431096515410167E-2</v>
      </c>
      <c r="E13" s="46">
        <v>6.0828630692556333E-2</v>
      </c>
      <c r="F13" s="46">
        <v>2.0486194537134818E-2</v>
      </c>
      <c r="G13" s="46">
        <v>-2.1595093061982638E-3</v>
      </c>
      <c r="H13" s="46">
        <v>1.281079101388146E-2</v>
      </c>
      <c r="I13" s="46">
        <v>4.4985906333211853E-2</v>
      </c>
      <c r="J13" s="46">
        <v>4.9055275986807116E-3</v>
      </c>
      <c r="K13" s="46">
        <f>HLOOKUP($K$12,'Grouped Data (strats)'!$C$12:$E$22,'Grouped Data (strats)'!A13,FALSE)</f>
        <v>2.8552037772037249E-2</v>
      </c>
      <c r="L13" s="46">
        <v>2.373459449147786E-2</v>
      </c>
    </row>
    <row r="14" spans="2:12" x14ac:dyDescent="0.35">
      <c r="B14" s="50" t="s">
        <v>106</v>
      </c>
      <c r="C14" s="46">
        <v>-3.5412955303034677E-2</v>
      </c>
      <c r="D14" s="46">
        <v>-1.05237704984311E-2</v>
      </c>
      <c r="E14" s="46">
        <v>-6.7936475921114752E-3</v>
      </c>
      <c r="F14" s="46">
        <v>8.3805934394530768E-3</v>
      </c>
      <c r="G14" s="46">
        <v>7.4782799424754727E-3</v>
      </c>
      <c r="H14" s="46">
        <v>3.2924396321606562E-3</v>
      </c>
      <c r="I14" s="46">
        <v>1.1940957675356139E-2</v>
      </c>
      <c r="J14" s="46">
        <v>1.31481899843096E-3</v>
      </c>
      <c r="K14" s="46">
        <f>HLOOKUP($K$12,'Grouped Data (strats)'!$C$12:$E$22,'Grouped Data (strats)'!A14,FALSE)</f>
        <v>3.152665084524955E-3</v>
      </c>
      <c r="L14" s="46">
        <v>9.8676418895990805E-4</v>
      </c>
    </row>
    <row r="15" spans="2:12" x14ac:dyDescent="0.35">
      <c r="B15" s="50" t="s">
        <v>107</v>
      </c>
      <c r="C15" s="46">
        <v>-1.8506704242293889E-2</v>
      </c>
      <c r="D15" s="46">
        <v>-2.2166581777665448E-3</v>
      </c>
      <c r="E15" s="46">
        <v>-2.891737162456688E-3</v>
      </c>
      <c r="F15" s="46">
        <v>2.922489966667486E-3</v>
      </c>
      <c r="G15" s="46">
        <v>1.277155828684564E-2</v>
      </c>
      <c r="H15" s="46">
        <v>-2.1535881634072261E-4</v>
      </c>
      <c r="I15" s="46">
        <v>2.678046570186208E-3</v>
      </c>
      <c r="J15" s="46">
        <v>5.4352909416787486E-3</v>
      </c>
      <c r="K15" s="46">
        <f>HLOOKUP($K$12,'Grouped Data (strats)'!$C$12:$E$22,'Grouped Data (strats)'!A15,FALSE)</f>
        <v>3.7729141001005451E-3</v>
      </c>
      <c r="L15" s="46">
        <v>1.8117706884211581E-3</v>
      </c>
    </row>
    <row r="16" spans="2:12" x14ac:dyDescent="0.35">
      <c r="B16" s="50" t="s">
        <v>108</v>
      </c>
      <c r="C16" s="46">
        <v>-4.0275876951872827E-3</v>
      </c>
      <c r="D16" s="46">
        <v>-4.2706312850655454E-3</v>
      </c>
      <c r="E16" s="46">
        <v>-4.0890967919087334E-3</v>
      </c>
      <c r="F16" s="46">
        <v>-8.1766900238869182E-4</v>
      </c>
      <c r="G16" s="46">
        <v>5.3550209479606E-3</v>
      </c>
      <c r="H16" s="46">
        <v>-2.3007815642835341E-4</v>
      </c>
      <c r="I16" s="46">
        <v>5.1386591354307676E-3</v>
      </c>
      <c r="J16" s="46">
        <v>5.2455950275810464E-3</v>
      </c>
      <c r="K16" s="46">
        <f>HLOOKUP($K$12,'Grouped Data (strats)'!$C$12:$E$22,'Grouped Data (strats)'!A16,FALSE)</f>
        <v>7.5742512936821985E-4</v>
      </c>
      <c r="L16" s="46">
        <v>-1.281881937019122E-4</v>
      </c>
    </row>
    <row r="17" spans="2:12" x14ac:dyDescent="0.35">
      <c r="B17" s="50" t="s">
        <v>111</v>
      </c>
      <c r="C17" s="46">
        <v>5.7564127426422366E-3</v>
      </c>
      <c r="D17" s="46">
        <v>-3.3551691016987201E-3</v>
      </c>
      <c r="E17" s="46">
        <v>-3.2958422734478648E-3</v>
      </c>
      <c r="F17" s="46">
        <v>-1.742336063447451E-3</v>
      </c>
      <c r="G17" s="46">
        <v>3.9862517676796843E-3</v>
      </c>
      <c r="H17" s="46">
        <v>2.8565339218334668E-3</v>
      </c>
      <c r="I17" s="46">
        <v>1.011064905874424E-3</v>
      </c>
      <c r="J17" s="46">
        <v>5.5966282257487289E-3</v>
      </c>
      <c r="K17" s="46">
        <f>HLOOKUP($K$12,'Grouped Data (strats)'!$C$12:$E$22,'Grouped Data (strats)'!A17,FALSE)</f>
        <v>1.1311570599808829E-3</v>
      </c>
      <c r="L17" s="46">
        <v>7.9297885119424785E-5</v>
      </c>
    </row>
    <row r="18" spans="2:12" x14ac:dyDescent="0.35">
      <c r="B18" s="50" t="s">
        <v>112</v>
      </c>
      <c r="C18" s="46">
        <v>1.502313531135718E-2</v>
      </c>
      <c r="D18" s="46">
        <v>-3.9087870034496064E-3</v>
      </c>
      <c r="E18" s="46">
        <v>-2.166283941384203E-3</v>
      </c>
      <c r="F18" s="46">
        <v>-3.9061628968242602E-3</v>
      </c>
      <c r="G18" s="46">
        <v>5.2945700430060056E-4</v>
      </c>
      <c r="H18" s="46">
        <v>-1.5231535702004361E-3</v>
      </c>
      <c r="I18" s="46">
        <v>-2.5147695853815978E-3</v>
      </c>
      <c r="J18" s="46">
        <v>7.3700751311915934E-3</v>
      </c>
      <c r="K18" s="46">
        <f>HLOOKUP($K$12,'Grouped Data (strats)'!$C$12:$E$22,'Grouped Data (strats)'!A18,FALSE)</f>
        <v>-2.1103057636134171E-3</v>
      </c>
      <c r="L18" s="46">
        <v>-1.4686112473389779E-3</v>
      </c>
    </row>
    <row r="19" spans="2:12" x14ac:dyDescent="0.35">
      <c r="B19" s="50" t="s">
        <v>113</v>
      </c>
      <c r="C19" s="46">
        <v>2.237698707541283E-2</v>
      </c>
      <c r="D19" s="46">
        <v>-1.5610992484462679E-3</v>
      </c>
      <c r="E19" s="46">
        <v>-2.392490759478626E-3</v>
      </c>
      <c r="F19" s="46">
        <v>-4.8099573769168789E-3</v>
      </c>
      <c r="G19" s="46">
        <v>1.042200475125309E-2</v>
      </c>
      <c r="H19" s="46">
        <v>9.4260619236724878E-4</v>
      </c>
      <c r="I19" s="46">
        <v>-3.026613016339154E-3</v>
      </c>
      <c r="J19" s="46">
        <v>7.407198630570315E-3</v>
      </c>
      <c r="K19" s="46">
        <f>HLOOKUP($K$12,'Grouped Data (strats)'!$C$12:$E$22,'Grouped Data (strats)'!A19,FALSE)</f>
        <v>-1.08831718296314E-3</v>
      </c>
      <c r="L19" s="46">
        <v>8.0245135246963207E-4</v>
      </c>
    </row>
    <row r="20" spans="2:12" x14ac:dyDescent="0.35">
      <c r="B20" s="50" t="s">
        <v>114</v>
      </c>
      <c r="C20" s="46">
        <v>3.2248185671085151E-2</v>
      </c>
      <c r="D20" s="46">
        <v>-6.5381709206322209E-3</v>
      </c>
      <c r="E20" s="46">
        <v>-4.2298395456728307E-3</v>
      </c>
      <c r="F20" s="46">
        <v>-4.1032148127349011E-3</v>
      </c>
      <c r="G20" s="46">
        <v>-7.8272910736081527E-3</v>
      </c>
      <c r="H20" s="46">
        <v>4.478370835616708E-4</v>
      </c>
      <c r="I20" s="46">
        <v>3.7532380153562799E-3</v>
      </c>
      <c r="J20" s="46">
        <v>7.0056056783158703E-3</v>
      </c>
      <c r="K20" s="46">
        <f>HLOOKUP($K$12,'Grouped Data (strats)'!$C$12:$E$22,'Grouped Data (strats)'!A20,FALSE)</f>
        <v>-3.1484478488621852E-4</v>
      </c>
      <c r="L20" s="46">
        <v>-2.8050276419952129E-3</v>
      </c>
    </row>
    <row r="21" spans="2:12" x14ac:dyDescent="0.35">
      <c r="B21" s="50" t="s">
        <v>115</v>
      </c>
      <c r="C21" s="46">
        <v>4.786713710504413E-2</v>
      </c>
      <c r="D21" s="46">
        <v>-3.1938811952079409E-3</v>
      </c>
      <c r="E21" s="46">
        <v>-4.1986544485721608E-3</v>
      </c>
      <c r="F21" s="46">
        <v>-7.8754858931673593E-3</v>
      </c>
      <c r="G21" s="46">
        <v>7.9023730171511979E-3</v>
      </c>
      <c r="H21" s="46">
        <v>-1.206368866993291E-4</v>
      </c>
      <c r="I21" s="46">
        <v>-5.751621015200035E-4</v>
      </c>
      <c r="J21" s="46">
        <v>1.042523389072615E-2</v>
      </c>
      <c r="K21" s="46">
        <f>HLOOKUP($K$12,'Grouped Data (strats)'!$C$12:$E$22,'Grouped Data (strats)'!A21,FALSE)</f>
        <v>-2.5034386963850171E-3</v>
      </c>
      <c r="L21" s="46">
        <v>-6.489355411793921E-4</v>
      </c>
    </row>
    <row r="22" spans="2:12" x14ac:dyDescent="0.35">
      <c r="B22" s="50" t="s">
        <v>109</v>
      </c>
      <c r="C22" s="46">
        <v>8.4065637640666824E-2</v>
      </c>
      <c r="D22" s="46">
        <v>5.1248583320493424E-3</v>
      </c>
      <c r="E22" s="46">
        <v>-7.7899967034591464E-3</v>
      </c>
      <c r="F22" s="46">
        <v>-1.3751478098132869E-2</v>
      </c>
      <c r="G22" s="46">
        <v>6.6528216908189192E-3</v>
      </c>
      <c r="H22" s="46">
        <v>4.3461098106600572E-3</v>
      </c>
      <c r="I22" s="46">
        <v>6.2322324108725936E-3</v>
      </c>
      <c r="J22" s="46">
        <v>9.3377506775088777E-3</v>
      </c>
      <c r="K22" s="46">
        <f>HLOOKUP($K$12,'Grouped Data (strats)'!$C$12:$E$22,'Grouped Data (strats)'!A22,FALSE)</f>
        <v>-3.8510358982818708E-3</v>
      </c>
      <c r="L22" s="46">
        <v>3.1591843864097971E-4</v>
      </c>
    </row>
  </sheetData>
  <conditionalFormatting sqref="C13:L22">
    <cfRule type="notContainsBlanks" dxfId="114" priority="2">
      <formula>LEN(TRIM(C13))&gt;0</formula>
    </cfRule>
  </conditionalFormatting>
  <conditionalFormatting sqref="C4:L8">
    <cfRule type="notContainsBlanks" dxfId="113" priority="1">
      <formula>LEN(TRIM(C4))&gt;0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97D3D1-F0AB-4BBB-A364-092E91B12F2C}">
          <x14:formula1>
            <xm:f>'Historical Sell-offs (strats)'!$F$3:$H$3</xm:f>
          </x14:formula1>
          <xm:sqref>K3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2:AKO60"/>
  <sheetViews>
    <sheetView zoomScaleNormal="100" workbookViewId="0">
      <selection activeCell="G16" sqref="G16"/>
    </sheetView>
  </sheetViews>
  <sheetFormatPr defaultRowHeight="14.5" x14ac:dyDescent="0.35"/>
  <cols>
    <col min="1" max="1" width="22.7265625" style="1" customWidth="1"/>
    <col min="2" max="2" width="29.81640625" style="4" customWidth="1"/>
    <col min="3" max="3" width="19.90625" style="1" customWidth="1"/>
    <col min="4" max="4" width="22.7265625" style="16" customWidth="1"/>
    <col min="5" max="977" width="22.7265625" style="1" customWidth="1"/>
  </cols>
  <sheetData>
    <row r="2" spans="1:977" ht="18.5" x14ac:dyDescent="0.45">
      <c r="B2" s="12" t="s">
        <v>95</v>
      </c>
      <c r="C2" s="16"/>
      <c r="E2" s="16"/>
      <c r="F2" s="16"/>
    </row>
    <row r="3" spans="1:977" s="9" customFormat="1" x14ac:dyDescent="0.35">
      <c r="A3" s="6"/>
      <c r="B3" s="16"/>
      <c r="C3" s="17" t="s">
        <v>77</v>
      </c>
      <c r="D3" s="17" t="s">
        <v>74</v>
      </c>
      <c r="E3" s="17" t="s">
        <v>75</v>
      </c>
      <c r="F3" s="17" t="s">
        <v>76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</row>
    <row r="4" spans="1:977" x14ac:dyDescent="0.35">
      <c r="B4" s="17" t="s">
        <v>77</v>
      </c>
      <c r="C4" s="16">
        <v>1</v>
      </c>
      <c r="D4" s="16">
        <v>4.3742225840658837E-2</v>
      </c>
      <c r="E4" s="16">
        <v>-0.63477476659673504</v>
      </c>
      <c r="F4" s="16">
        <v>-0.54300668713052536</v>
      </c>
    </row>
    <row r="5" spans="1:977" x14ac:dyDescent="0.35">
      <c r="A5" s="16"/>
      <c r="B5" s="17" t="s">
        <v>74</v>
      </c>
      <c r="C5" s="16">
        <v>4.3742225840658837E-2</v>
      </c>
      <c r="D5" s="16">
        <v>1</v>
      </c>
      <c r="E5" s="16">
        <v>0.1112506462112401</v>
      </c>
      <c r="F5" s="16">
        <v>0.48373292774546112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</row>
    <row r="6" spans="1:977" x14ac:dyDescent="0.35">
      <c r="B6" s="17" t="s">
        <v>75</v>
      </c>
      <c r="C6" s="16">
        <v>-0.63477476659673504</v>
      </c>
      <c r="D6" s="16">
        <v>0.1112506462112401</v>
      </c>
      <c r="E6" s="16">
        <v>1</v>
      </c>
      <c r="F6" s="16">
        <v>0.92347752320555687</v>
      </c>
    </row>
    <row r="7" spans="1:977" x14ac:dyDescent="0.35">
      <c r="B7" s="17" t="s">
        <v>76</v>
      </c>
      <c r="C7" s="16">
        <v>-0.54300668713052536</v>
      </c>
      <c r="D7" s="16">
        <v>0.48373292774546112</v>
      </c>
      <c r="E7" s="16">
        <v>0.92347752320555687</v>
      </c>
      <c r="F7" s="16">
        <v>1</v>
      </c>
    </row>
    <row r="8" spans="1:977" x14ac:dyDescent="0.35">
      <c r="B8" s="16"/>
      <c r="C8" s="16"/>
      <c r="E8" s="16"/>
      <c r="F8" s="16"/>
    </row>
    <row r="9" spans="1:977" x14ac:dyDescent="0.35">
      <c r="B9" s="16"/>
      <c r="C9" s="16"/>
      <c r="E9" s="16"/>
      <c r="F9" s="16"/>
    </row>
    <row r="10" spans="1:977" ht="18.5" x14ac:dyDescent="0.45">
      <c r="B10" s="12" t="s">
        <v>96</v>
      </c>
      <c r="C10" s="16"/>
      <c r="E10" s="16"/>
      <c r="F10" s="16"/>
    </row>
    <row r="11" spans="1:977" s="9" customFormat="1" x14ac:dyDescent="0.35">
      <c r="A11" s="6"/>
      <c r="B11" s="16"/>
      <c r="C11" s="17" t="s">
        <v>77</v>
      </c>
      <c r="D11" s="17" t="s">
        <v>74</v>
      </c>
      <c r="E11" s="17" t="s">
        <v>75</v>
      </c>
      <c r="F11" s="17" t="s">
        <v>76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</row>
    <row r="12" spans="1:977" x14ac:dyDescent="0.35">
      <c r="B12" s="17" t="s">
        <v>77</v>
      </c>
      <c r="C12" s="16">
        <v>1</v>
      </c>
      <c r="D12" s="16">
        <v>-0.15678532680155591</v>
      </c>
      <c r="E12" s="16">
        <v>-0.75084308821500856</v>
      </c>
      <c r="F12" s="16">
        <v>-0.71724297443296214</v>
      </c>
    </row>
    <row r="13" spans="1:977" x14ac:dyDescent="0.35">
      <c r="A13" s="16"/>
      <c r="B13" s="17" t="s">
        <v>74</v>
      </c>
      <c r="C13" s="16">
        <v>-0.15678532680155591</v>
      </c>
      <c r="D13" s="16">
        <v>1</v>
      </c>
      <c r="E13" s="16">
        <v>0.1722191968100274</v>
      </c>
      <c r="F13" s="16">
        <v>0.49060862074198969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</row>
    <row r="14" spans="1:977" x14ac:dyDescent="0.35">
      <c r="B14" s="17" t="s">
        <v>75</v>
      </c>
      <c r="C14" s="16">
        <v>-0.75084308821500856</v>
      </c>
      <c r="D14" s="16">
        <v>0.1722191968100274</v>
      </c>
      <c r="E14" s="16">
        <v>1</v>
      </c>
      <c r="F14" s="16">
        <v>0.94271275775249119</v>
      </c>
    </row>
    <row r="15" spans="1:977" x14ac:dyDescent="0.35">
      <c r="B15" s="17" t="s">
        <v>76</v>
      </c>
      <c r="C15" s="16">
        <v>-0.71724297443296214</v>
      </c>
      <c r="D15" s="16">
        <v>0.49060862074198969</v>
      </c>
      <c r="E15" s="16">
        <v>0.94271275775249119</v>
      </c>
      <c r="F15" s="16">
        <v>1</v>
      </c>
    </row>
    <row r="16" spans="1:977" x14ac:dyDescent="0.35">
      <c r="B16" s="16"/>
      <c r="C16" s="16"/>
      <c r="E16" s="16"/>
      <c r="F16" s="16"/>
    </row>
    <row r="17" spans="1:977" x14ac:dyDescent="0.35">
      <c r="B17" s="16"/>
      <c r="C17" s="16"/>
      <c r="E17" s="16"/>
      <c r="F17" s="16"/>
    </row>
    <row r="18" spans="1:977" ht="18.5" x14ac:dyDescent="0.45">
      <c r="B18" s="12" t="s">
        <v>97</v>
      </c>
      <c r="C18" s="16"/>
      <c r="E18" s="16"/>
      <c r="F18" s="16"/>
    </row>
    <row r="19" spans="1:977" s="9" customFormat="1" x14ac:dyDescent="0.35">
      <c r="A19" s="6"/>
      <c r="B19" s="16"/>
      <c r="C19" s="17" t="s">
        <v>77</v>
      </c>
      <c r="D19" s="17" t="s">
        <v>74</v>
      </c>
      <c r="E19" s="17" t="s">
        <v>75</v>
      </c>
      <c r="F19" s="17" t="s">
        <v>76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</row>
    <row r="20" spans="1:977" x14ac:dyDescent="0.35">
      <c r="B20" s="17" t="s">
        <v>77</v>
      </c>
      <c r="C20" s="16">
        <v>1</v>
      </c>
      <c r="D20" s="16">
        <v>0.17909206538958039</v>
      </c>
      <c r="E20" s="16">
        <v>-0.20212221430728489</v>
      </c>
      <c r="F20" s="16">
        <v>-3.2110553999374E-2</v>
      </c>
    </row>
    <row r="21" spans="1:977" x14ac:dyDescent="0.35">
      <c r="A21" s="16"/>
      <c r="B21" s="17" t="s">
        <v>74</v>
      </c>
      <c r="C21" s="16">
        <v>0.17909206538958039</v>
      </c>
      <c r="D21" s="16">
        <v>1</v>
      </c>
      <c r="E21" s="16">
        <v>0.1146258841638991</v>
      </c>
      <c r="F21" s="16">
        <v>0.71328111721936782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</row>
    <row r="22" spans="1:977" x14ac:dyDescent="0.35">
      <c r="B22" s="17" t="s">
        <v>75</v>
      </c>
      <c r="C22" s="16">
        <v>-0.20212221430728489</v>
      </c>
      <c r="D22" s="16">
        <v>0.1146258841638991</v>
      </c>
      <c r="E22" s="16">
        <v>1</v>
      </c>
      <c r="F22" s="16">
        <v>0.77789621505247286</v>
      </c>
    </row>
    <row r="23" spans="1:977" x14ac:dyDescent="0.35">
      <c r="B23" s="17" t="s">
        <v>76</v>
      </c>
      <c r="C23" s="16">
        <v>-3.2110553999374E-2</v>
      </c>
      <c r="D23" s="16">
        <v>0.71328111721936782</v>
      </c>
      <c r="E23" s="16">
        <v>0.77789621505247286</v>
      </c>
      <c r="F23" s="16">
        <v>1</v>
      </c>
    </row>
    <row r="24" spans="1:977" x14ac:dyDescent="0.35">
      <c r="B24" s="16"/>
      <c r="C24" s="16"/>
      <c r="E24" s="16"/>
      <c r="F24" s="16"/>
    </row>
    <row r="25" spans="1:977" x14ac:dyDescent="0.35">
      <c r="B25" s="16"/>
      <c r="C25" s="16"/>
      <c r="E25" s="16"/>
      <c r="F25" s="16"/>
    </row>
    <row r="26" spans="1:977" ht="18.5" x14ac:dyDescent="0.45">
      <c r="B26" s="39" t="s">
        <v>12</v>
      </c>
      <c r="C26" s="35"/>
      <c r="D26" s="35"/>
      <c r="E26" s="35"/>
      <c r="F26" s="35"/>
    </row>
    <row r="27" spans="1:977" s="9" customFormat="1" x14ac:dyDescent="0.35">
      <c r="A27" s="6">
        <v>1</v>
      </c>
      <c r="B27" s="35"/>
      <c r="C27" s="40" t="s">
        <v>77</v>
      </c>
      <c r="D27" s="40" t="s">
        <v>74</v>
      </c>
      <c r="E27" s="40" t="s">
        <v>75</v>
      </c>
      <c r="F27" s="40" t="s">
        <v>76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</row>
    <row r="28" spans="1:977" x14ac:dyDescent="0.35">
      <c r="A28" s="1">
        <f>+A27+1</f>
        <v>2</v>
      </c>
      <c r="B28" s="40" t="s">
        <v>14</v>
      </c>
      <c r="C28" s="35">
        <v>6.1856421927908301E-2</v>
      </c>
      <c r="D28" s="35">
        <v>1.1402737139561079E-2</v>
      </c>
      <c r="E28" s="35">
        <v>3.1525952710555361E-2</v>
      </c>
      <c r="F28" s="35">
        <v>4.2876319110005889E-2</v>
      </c>
      <c r="H28" s="35"/>
    </row>
    <row r="29" spans="1:977" x14ac:dyDescent="0.35">
      <c r="A29" s="1">
        <f t="shared" ref="A29:A42" si="0">+A28+1</f>
        <v>3</v>
      </c>
      <c r="B29" s="40" t="s">
        <v>15</v>
      </c>
      <c r="C29" s="35">
        <v>0.1658453959217901</v>
      </c>
      <c r="D29" s="35">
        <v>2.1431052351764211E-2</v>
      </c>
      <c r="E29" s="35">
        <v>4.8487253844284588E-2</v>
      </c>
      <c r="F29" s="35">
        <v>5.4897615225027181E-2</v>
      </c>
      <c r="H29" s="35"/>
    </row>
    <row r="30" spans="1:977" x14ac:dyDescent="0.35">
      <c r="A30" s="1">
        <f t="shared" si="0"/>
        <v>4</v>
      </c>
      <c r="B30" s="40" t="s">
        <v>16</v>
      </c>
      <c r="C30" s="35">
        <v>0.37297641929763747</v>
      </c>
      <c r="D30" s="35">
        <v>0.53206613246980405</v>
      </c>
      <c r="E30" s="35">
        <v>0.65019051835354591</v>
      </c>
      <c r="F30" s="35">
        <v>0.78102334562720821</v>
      </c>
      <c r="H30" s="35"/>
    </row>
    <row r="31" spans="1:977" x14ac:dyDescent="0.35">
      <c r="A31" s="1">
        <f t="shared" si="0"/>
        <v>5</v>
      </c>
      <c r="B31" s="40" t="s">
        <v>17</v>
      </c>
      <c r="C31" s="35">
        <v>-0.50973684210526327</v>
      </c>
      <c r="D31" s="35">
        <v>-4.4792130694473409E-2</v>
      </c>
      <c r="E31" s="35">
        <v>-0.1116820881181126</v>
      </c>
      <c r="F31" s="35">
        <v>-5.894392681579208E-2</v>
      </c>
      <c r="H31" s="35"/>
    </row>
    <row r="32" spans="1:977" x14ac:dyDescent="0.35">
      <c r="A32" s="1">
        <f t="shared" si="0"/>
        <v>6</v>
      </c>
      <c r="B32" s="40" t="s">
        <v>18</v>
      </c>
      <c r="C32" s="35">
        <v>0.12134971777287119</v>
      </c>
      <c r="D32" s="35">
        <v>0.2545700988715856</v>
      </c>
      <c r="E32" s="35">
        <v>0.2822829805726248</v>
      </c>
      <c r="F32" s="35">
        <v>0.72740859705530503</v>
      </c>
      <c r="H32" s="35"/>
    </row>
    <row r="33" spans="1:977" x14ac:dyDescent="0.35">
      <c r="A33" s="1">
        <f t="shared" si="0"/>
        <v>7</v>
      </c>
      <c r="B33" s="40" t="s">
        <v>19</v>
      </c>
      <c r="C33" s="35">
        <v>-0.19819510098839699</v>
      </c>
      <c r="D33" s="35">
        <v>-2.377611981900796E-2</v>
      </c>
      <c r="E33" s="35">
        <v>-1.5877670401857499E-2</v>
      </c>
      <c r="F33" s="35">
        <v>-2.2975150575115452E-2</v>
      </c>
      <c r="H33" s="35"/>
    </row>
    <row r="34" spans="1:977" x14ac:dyDescent="0.35">
      <c r="A34" s="1">
        <f t="shared" si="0"/>
        <v>8</v>
      </c>
      <c r="B34" s="40" t="s">
        <v>20</v>
      </c>
      <c r="C34" s="27">
        <v>39752</v>
      </c>
      <c r="D34" s="27">
        <v>40786</v>
      </c>
      <c r="E34" s="27">
        <v>40390</v>
      </c>
      <c r="F34" s="27">
        <v>41090</v>
      </c>
      <c r="H34" s="27"/>
    </row>
    <row r="35" spans="1:977" x14ac:dyDescent="0.35">
      <c r="A35" s="1">
        <f t="shared" si="0"/>
        <v>9</v>
      </c>
      <c r="B35" s="40" t="s">
        <v>88</v>
      </c>
      <c r="C35" s="35">
        <v>0.31209864229454182</v>
      </c>
      <c r="D35" s="35">
        <v>0.47958780601555923</v>
      </c>
      <c r="E35" s="35">
        <v>1.985552786564154</v>
      </c>
      <c r="F35" s="35">
        <v>1.8662040524968539</v>
      </c>
      <c r="H35" s="35"/>
    </row>
    <row r="36" spans="1:977" x14ac:dyDescent="0.35">
      <c r="A36" s="1">
        <f t="shared" si="0"/>
        <v>10</v>
      </c>
      <c r="B36" s="40" t="s">
        <v>21</v>
      </c>
      <c r="C36" s="35">
        <v>-0.34446450060168488</v>
      </c>
      <c r="D36" s="35">
        <v>-3.3056634333989643E-2</v>
      </c>
      <c r="E36" s="35">
        <v>-2.0743433872778331E-2</v>
      </c>
      <c r="F36" s="35">
        <v>-2.5110744769250352E-2</v>
      </c>
      <c r="H36" s="35"/>
    </row>
    <row r="37" spans="1:977" x14ac:dyDescent="0.35">
      <c r="A37" s="1">
        <f t="shared" si="0"/>
        <v>11</v>
      </c>
      <c r="B37" s="40" t="s">
        <v>22</v>
      </c>
      <c r="C37" s="27">
        <v>39782</v>
      </c>
      <c r="D37" s="27">
        <v>40786</v>
      </c>
      <c r="E37" s="27">
        <v>42521</v>
      </c>
      <c r="F37" s="27">
        <v>44561</v>
      </c>
      <c r="H37" s="27"/>
    </row>
    <row r="38" spans="1:977" x14ac:dyDescent="0.35">
      <c r="A38" s="1">
        <f t="shared" si="0"/>
        <v>12</v>
      </c>
      <c r="B38" s="40" t="s">
        <v>89</v>
      </c>
      <c r="C38" s="35">
        <v>0.17957270435665251</v>
      </c>
      <c r="D38" s="35">
        <v>0.34494549639726962</v>
      </c>
      <c r="E38" s="35">
        <v>1.519803948753488</v>
      </c>
      <c r="F38" s="35">
        <v>1.707488945628987</v>
      </c>
      <c r="H38" s="35"/>
    </row>
    <row r="39" spans="1:977" x14ac:dyDescent="0.35">
      <c r="A39" s="1">
        <f t="shared" si="0"/>
        <v>13</v>
      </c>
      <c r="B39" s="40" t="s">
        <v>23</v>
      </c>
      <c r="C39" s="35">
        <v>-0.68830735584545422</v>
      </c>
      <c r="D39" s="35">
        <v>-0.24087607563700669</v>
      </c>
      <c r="E39" s="35">
        <v>4.6560361405202686</v>
      </c>
      <c r="F39" s="35">
        <v>4.3407091570477192</v>
      </c>
      <c r="H39" s="35"/>
    </row>
    <row r="40" spans="1:977" x14ac:dyDescent="0.35">
      <c r="A40" s="1">
        <f t="shared" si="0"/>
        <v>14</v>
      </c>
      <c r="B40" s="40" t="s">
        <v>24</v>
      </c>
      <c r="C40" s="35">
        <v>0.85909527416698028</v>
      </c>
      <c r="D40" s="35">
        <v>0.90684095418287081</v>
      </c>
      <c r="E40" s="35">
        <v>2.3946964019276522</v>
      </c>
      <c r="F40" s="35">
        <v>1.871273513408847</v>
      </c>
      <c r="H40" s="35"/>
    </row>
    <row r="41" spans="1:977" x14ac:dyDescent="0.35">
      <c r="A41" s="16">
        <f t="shared" si="0"/>
        <v>15</v>
      </c>
      <c r="B41" s="40" t="s">
        <v>25</v>
      </c>
      <c r="C41" s="35">
        <v>0.13154209755043769</v>
      </c>
      <c r="D41" s="35">
        <v>1.5865343814695419E-2</v>
      </c>
      <c r="E41" s="35">
        <v>1.124068865452149E-2</v>
      </c>
      <c r="F41" s="35">
        <v>1.6962235537385389E-2</v>
      </c>
      <c r="H41" s="35"/>
    </row>
    <row r="42" spans="1:977" x14ac:dyDescent="0.35">
      <c r="A42" s="16">
        <f t="shared" si="0"/>
        <v>16</v>
      </c>
      <c r="B42" s="40" t="s">
        <v>26</v>
      </c>
      <c r="C42" s="35">
        <v>0.47024050155647268</v>
      </c>
      <c r="D42" s="35">
        <v>0.71871982559868597</v>
      </c>
      <c r="E42" s="35">
        <v>2.8046282287050319</v>
      </c>
      <c r="F42" s="35">
        <v>2.5277516643077451</v>
      </c>
      <c r="H42" s="35"/>
    </row>
    <row r="43" spans="1:977" x14ac:dyDescent="0.35">
      <c r="B43" s="16"/>
      <c r="C43" s="16"/>
      <c r="E43" s="16"/>
      <c r="F43" s="16"/>
    </row>
    <row r="44" spans="1:977" s="9" customFormat="1" x14ac:dyDescent="0.35">
      <c r="B44" s="16"/>
      <c r="C44" s="16"/>
      <c r="D44" s="16"/>
      <c r="E44" s="16"/>
      <c r="F44" s="1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</row>
    <row r="45" spans="1:977" ht="18.5" x14ac:dyDescent="0.45">
      <c r="B45" s="12" t="s">
        <v>27</v>
      </c>
      <c r="C45" s="16"/>
      <c r="E45" s="16"/>
      <c r="F45" s="16"/>
    </row>
    <row r="46" spans="1:977" x14ac:dyDescent="0.35">
      <c r="A46" s="6">
        <v>1</v>
      </c>
      <c r="B46" s="35"/>
      <c r="C46" s="40" t="s">
        <v>74</v>
      </c>
      <c r="D46" s="40" t="s">
        <v>75</v>
      </c>
      <c r="E46" s="40" t="s">
        <v>76</v>
      </c>
      <c r="F46" s="16"/>
    </row>
    <row r="47" spans="1:977" x14ac:dyDescent="0.35">
      <c r="A47" s="1">
        <f>+A46+1</f>
        <v>2</v>
      </c>
      <c r="B47" s="40" t="s">
        <v>28</v>
      </c>
      <c r="C47" s="35">
        <v>104</v>
      </c>
      <c r="D47" s="35">
        <v>79</v>
      </c>
      <c r="E47" s="35">
        <v>93</v>
      </c>
      <c r="F47" s="16"/>
      <c r="G47" s="35"/>
    </row>
    <row r="48" spans="1:977" x14ac:dyDescent="0.35">
      <c r="A48" s="1">
        <f t="shared" ref="A48:A59" si="1">+A47+1</f>
        <v>3</v>
      </c>
      <c r="B48" s="40" t="s">
        <v>29</v>
      </c>
      <c r="C48" s="35">
        <v>3.219031004271677E-3</v>
      </c>
      <c r="D48" s="35">
        <v>4.4783983140148642E-3</v>
      </c>
      <c r="E48" s="35">
        <v>6.1925017223465328E-3</v>
      </c>
      <c r="F48" s="16"/>
      <c r="G48" s="35"/>
    </row>
    <row r="49" spans="1:7" x14ac:dyDescent="0.35">
      <c r="A49" s="1">
        <f t="shared" si="1"/>
        <v>4</v>
      </c>
      <c r="B49" s="40" t="s">
        <v>30</v>
      </c>
      <c r="C49" s="35">
        <v>3.9063749872879361E-3</v>
      </c>
      <c r="D49" s="35">
        <v>6.8982375549444981E-3</v>
      </c>
      <c r="E49" s="35">
        <v>8.0385343053926833E-3</v>
      </c>
      <c r="F49" s="16"/>
      <c r="G49" s="35"/>
    </row>
    <row r="50" spans="1:7" x14ac:dyDescent="0.35">
      <c r="A50" s="1">
        <f t="shared" si="1"/>
        <v>5</v>
      </c>
      <c r="B50" s="40" t="s">
        <v>90</v>
      </c>
      <c r="C50" s="35">
        <v>0.40626299867794541</v>
      </c>
      <c r="D50" s="35">
        <v>0.54496076684061534</v>
      </c>
      <c r="E50" s="35">
        <v>0.74758369040151951</v>
      </c>
      <c r="F50" s="16"/>
      <c r="G50" s="35"/>
    </row>
    <row r="51" spans="1:7" x14ac:dyDescent="0.35">
      <c r="A51" s="1">
        <f t="shared" si="1"/>
        <v>6</v>
      </c>
      <c r="B51" s="40" t="s">
        <v>84</v>
      </c>
      <c r="C51" s="35">
        <v>-0.15678532680155591</v>
      </c>
      <c r="D51" s="35">
        <v>-0.75084308821500856</v>
      </c>
      <c r="E51" s="35">
        <v>-0.71724297443296214</v>
      </c>
      <c r="F51" s="16"/>
      <c r="G51" s="35"/>
    </row>
    <row r="52" spans="1:7" x14ac:dyDescent="0.35">
      <c r="A52" s="1">
        <f t="shared" si="1"/>
        <v>7</v>
      </c>
      <c r="B52" s="40" t="s">
        <v>91</v>
      </c>
      <c r="C52" s="35">
        <v>0.17909206538958039</v>
      </c>
      <c r="D52" s="35">
        <v>-0.20212221430728489</v>
      </c>
      <c r="E52" s="35">
        <v>-3.2110553999374E-2</v>
      </c>
      <c r="F52" s="16"/>
      <c r="G52" s="35"/>
    </row>
    <row r="53" spans="1:7" x14ac:dyDescent="0.35">
      <c r="A53" s="1">
        <f t="shared" si="1"/>
        <v>8</v>
      </c>
      <c r="B53" s="40" t="s">
        <v>31</v>
      </c>
      <c r="C53" s="35">
        <v>4</v>
      </c>
      <c r="D53" s="35">
        <v>4</v>
      </c>
      <c r="E53" s="35">
        <v>4</v>
      </c>
      <c r="F53" s="16"/>
      <c r="G53" s="35"/>
    </row>
    <row r="54" spans="1:7" x14ac:dyDescent="0.35">
      <c r="A54" s="1">
        <f t="shared" si="1"/>
        <v>9</v>
      </c>
      <c r="B54" s="40" t="s">
        <v>32</v>
      </c>
      <c r="C54" s="35">
        <v>1.7152284521949831E-2</v>
      </c>
      <c r="D54" s="35">
        <v>6.6478975301223375E-2</v>
      </c>
      <c r="E54" s="35">
        <v>6.7316777257263594E-2</v>
      </c>
      <c r="F54" s="16"/>
      <c r="G54" s="35"/>
    </row>
    <row r="55" spans="1:7" x14ac:dyDescent="0.35">
      <c r="A55" s="1">
        <f t="shared" si="1"/>
        <v>10</v>
      </c>
      <c r="B55" s="40" t="s">
        <v>33</v>
      </c>
      <c r="C55" s="35">
        <v>1.8094603254501629E-2</v>
      </c>
      <c r="D55" s="35">
        <v>7.2692042255232237E-2</v>
      </c>
      <c r="E55" s="35">
        <v>7.8655222900863242E-2</v>
      </c>
      <c r="F55" s="16"/>
      <c r="G55" s="35"/>
    </row>
    <row r="56" spans="1:7" x14ac:dyDescent="0.35">
      <c r="A56" s="1">
        <f t="shared" si="1"/>
        <v>11</v>
      </c>
      <c r="B56" s="40" t="s">
        <v>92</v>
      </c>
      <c r="C56" s="35">
        <v>7.2378413018006516E-2</v>
      </c>
      <c r="D56" s="35">
        <v>0.29076816902092889</v>
      </c>
      <c r="E56" s="35">
        <v>0.31462089160345302</v>
      </c>
      <c r="F56" s="16"/>
      <c r="G56" s="35"/>
    </row>
    <row r="57" spans="1:7" x14ac:dyDescent="0.35">
      <c r="A57" s="16">
        <f t="shared" si="1"/>
        <v>12</v>
      </c>
      <c r="B57" s="40" t="s">
        <v>34</v>
      </c>
      <c r="C57" s="35">
        <v>64</v>
      </c>
      <c r="D57" s="35">
        <v>89</v>
      </c>
      <c r="E57" s="35">
        <v>75</v>
      </c>
      <c r="F57" s="16"/>
      <c r="G57" s="35"/>
    </row>
    <row r="58" spans="1:7" x14ac:dyDescent="0.35">
      <c r="A58" s="16">
        <f t="shared" si="1"/>
        <v>13</v>
      </c>
      <c r="B58" s="40" t="s">
        <v>35</v>
      </c>
      <c r="C58" s="35">
        <v>-3.454489093345392E-3</v>
      </c>
      <c r="D58" s="35">
        <v>-3.451984124086982E-3</v>
      </c>
      <c r="E58" s="35">
        <v>-4.830656344346429E-3</v>
      </c>
      <c r="F58" s="16"/>
      <c r="G58" s="35"/>
    </row>
    <row r="59" spans="1:7" x14ac:dyDescent="0.35">
      <c r="A59" s="16">
        <f t="shared" si="1"/>
        <v>14</v>
      </c>
      <c r="B59" s="40" t="s">
        <v>36</v>
      </c>
      <c r="C59" s="35">
        <v>-4.8871468614957916E-3</v>
      </c>
      <c r="D59" s="35">
        <v>-4.204718107701599E-3</v>
      </c>
      <c r="E59" s="35">
        <v>-5.8519305823625184E-3</v>
      </c>
      <c r="F59" s="16"/>
      <c r="G59" s="35"/>
    </row>
    <row r="60" spans="1:7" x14ac:dyDescent="0.35">
      <c r="A60" s="16">
        <f t="shared" ref="A60" si="2">+A59+1</f>
        <v>15</v>
      </c>
      <c r="B60" s="40" t="s">
        <v>93</v>
      </c>
      <c r="C60" s="35">
        <v>-0.31277739913573099</v>
      </c>
      <c r="D60" s="35">
        <v>-0.37421991158544232</v>
      </c>
      <c r="E60" s="35">
        <v>-0.43889479367718892</v>
      </c>
      <c r="F60" s="16"/>
      <c r="G60" s="35"/>
    </row>
  </sheetData>
  <conditionalFormatting sqref="C12:F15">
    <cfRule type="duplicateValues" dxfId="107" priority="73"/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F23">
    <cfRule type="duplicateValues" dxfId="106" priority="75"/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7">
    <cfRule type="duplicateValues" dxfId="105" priority="71"/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H29">
    <cfRule type="notContainsBlanks" dxfId="104" priority="21">
      <formula>LEN(TRIM(H28))&gt;0</formula>
    </cfRule>
  </conditionalFormatting>
  <conditionalFormatting sqref="H30">
    <cfRule type="notContainsBlanks" dxfId="103" priority="22">
      <formula>LEN(TRIM(H30))&gt;0</formula>
    </cfRule>
  </conditionalFormatting>
  <conditionalFormatting sqref="H31">
    <cfRule type="notContainsBlanks" dxfId="102" priority="23">
      <formula>LEN(TRIM(H31))&gt;0</formula>
    </cfRule>
  </conditionalFormatting>
  <conditionalFormatting sqref="H32">
    <cfRule type="notContainsBlanks" dxfId="101" priority="24">
      <formula>LEN(TRIM(H32))&gt;0</formula>
    </cfRule>
  </conditionalFormatting>
  <conditionalFormatting sqref="H33">
    <cfRule type="notContainsBlanks" dxfId="100" priority="25">
      <formula>LEN(TRIM(H33))&gt;0</formula>
    </cfRule>
  </conditionalFormatting>
  <conditionalFormatting sqref="H34">
    <cfRule type="notContainsBlanks" dxfId="99" priority="26">
      <formula>LEN(TRIM(H34))&gt;0</formula>
    </cfRule>
  </conditionalFormatting>
  <conditionalFormatting sqref="H35">
    <cfRule type="notContainsBlanks" dxfId="98" priority="27">
      <formula>LEN(TRIM(H35))&gt;0</formula>
    </cfRule>
  </conditionalFormatting>
  <conditionalFormatting sqref="H36">
    <cfRule type="notContainsBlanks" dxfId="97" priority="28">
      <formula>LEN(TRIM(H36))&gt;0</formula>
    </cfRule>
  </conditionalFormatting>
  <conditionalFormatting sqref="H37">
    <cfRule type="notContainsBlanks" dxfId="96" priority="29">
      <formula>LEN(TRIM(H37))&gt;0</formula>
    </cfRule>
  </conditionalFormatting>
  <conditionalFormatting sqref="H38">
    <cfRule type="notContainsBlanks" dxfId="95" priority="30">
      <formula>LEN(TRIM(H38))&gt;0</formula>
    </cfRule>
  </conditionalFormatting>
  <conditionalFormatting sqref="H39:H40">
    <cfRule type="notContainsBlanks" dxfId="94" priority="31">
      <formula>LEN(TRIM(H39))&gt;0</formula>
    </cfRule>
  </conditionalFormatting>
  <conditionalFormatting sqref="H41">
    <cfRule type="notContainsBlanks" dxfId="93" priority="32">
      <formula>LEN(TRIM(H41))&gt;0</formula>
    </cfRule>
  </conditionalFormatting>
  <conditionalFormatting sqref="H42">
    <cfRule type="notContainsBlanks" dxfId="92" priority="33">
      <formula>LEN(TRIM(H42))&gt;0</formula>
    </cfRule>
  </conditionalFormatting>
  <conditionalFormatting sqref="C28:F29">
    <cfRule type="notContainsBlanks" dxfId="91" priority="34">
      <formula>LEN(TRIM(C28))&gt;0</formula>
    </cfRule>
  </conditionalFormatting>
  <conditionalFormatting sqref="C30:F30">
    <cfRule type="notContainsBlanks" dxfId="90" priority="35">
      <formula>LEN(TRIM(C30))&gt;0</formula>
    </cfRule>
  </conditionalFormatting>
  <conditionalFormatting sqref="C31:F31">
    <cfRule type="notContainsBlanks" dxfId="89" priority="36">
      <formula>LEN(TRIM(C31))&gt;0</formula>
    </cfRule>
  </conditionalFormatting>
  <conditionalFormatting sqref="C32:F32">
    <cfRule type="notContainsBlanks" dxfId="88" priority="37">
      <formula>LEN(TRIM(C32))&gt;0</formula>
    </cfRule>
  </conditionalFormatting>
  <conditionalFormatting sqref="C33:F33">
    <cfRule type="notContainsBlanks" dxfId="87" priority="38">
      <formula>LEN(TRIM(C33))&gt;0</formula>
    </cfRule>
  </conditionalFormatting>
  <conditionalFormatting sqref="C34:F34">
    <cfRule type="notContainsBlanks" dxfId="86" priority="39">
      <formula>LEN(TRIM(C34))&gt;0</formula>
    </cfRule>
  </conditionalFormatting>
  <conditionalFormatting sqref="C35:F35">
    <cfRule type="notContainsBlanks" dxfId="85" priority="40">
      <formula>LEN(TRIM(C35))&gt;0</formula>
    </cfRule>
  </conditionalFormatting>
  <conditionalFormatting sqref="C36:F36">
    <cfRule type="notContainsBlanks" dxfId="84" priority="41">
      <formula>LEN(TRIM(C36))&gt;0</formula>
    </cfRule>
  </conditionalFormatting>
  <conditionalFormatting sqref="C37:F37">
    <cfRule type="notContainsBlanks" dxfId="83" priority="42">
      <formula>LEN(TRIM(C37))&gt;0</formula>
    </cfRule>
  </conditionalFormatting>
  <conditionalFormatting sqref="C38:F38">
    <cfRule type="notContainsBlanks" dxfId="82" priority="43">
      <formula>LEN(TRIM(C38))&gt;0</formula>
    </cfRule>
  </conditionalFormatting>
  <conditionalFormatting sqref="C39:F40">
    <cfRule type="notContainsBlanks" dxfId="81" priority="44">
      <formula>LEN(TRIM(C39))&gt;0</formula>
    </cfRule>
  </conditionalFormatting>
  <conditionalFormatting sqref="C41:F41">
    <cfRule type="notContainsBlanks" dxfId="80" priority="45">
      <formula>LEN(TRIM(C41))&gt;0</formula>
    </cfRule>
  </conditionalFormatting>
  <conditionalFormatting sqref="C42:F42">
    <cfRule type="notContainsBlanks" dxfId="79" priority="46">
      <formula>LEN(TRIM(C42))&gt;0</formula>
    </cfRule>
  </conditionalFormatting>
  <conditionalFormatting sqref="G47">
    <cfRule type="notContainsBlanks" dxfId="78" priority="11">
      <formula>LEN(TRIM(G47))&gt;0</formula>
    </cfRule>
  </conditionalFormatting>
  <conditionalFormatting sqref="G48:G49">
    <cfRule type="notContainsBlanks" dxfId="77" priority="12">
      <formula>LEN(TRIM(G48))&gt;0</formula>
    </cfRule>
  </conditionalFormatting>
  <conditionalFormatting sqref="G50">
    <cfRule type="notContainsBlanks" dxfId="76" priority="13">
      <formula>LEN(TRIM(G50))&gt;0</formula>
    </cfRule>
  </conditionalFormatting>
  <conditionalFormatting sqref="G51:G52">
    <cfRule type="notContainsBlanks" dxfId="75" priority="14">
      <formula>LEN(TRIM(G51))&gt;0</formula>
    </cfRule>
  </conditionalFormatting>
  <conditionalFormatting sqref="G53">
    <cfRule type="notContainsBlanks" dxfId="74" priority="15">
      <formula>LEN(TRIM(G53))&gt;0</formula>
    </cfRule>
  </conditionalFormatting>
  <conditionalFormatting sqref="G54:G55">
    <cfRule type="notContainsBlanks" dxfId="73" priority="16">
      <formula>LEN(TRIM(G54))&gt;0</formula>
    </cfRule>
  </conditionalFormatting>
  <conditionalFormatting sqref="G56">
    <cfRule type="notContainsBlanks" dxfId="72" priority="17">
      <formula>LEN(TRIM(G56))&gt;0</formula>
    </cfRule>
  </conditionalFormatting>
  <conditionalFormatting sqref="G57">
    <cfRule type="notContainsBlanks" dxfId="71" priority="18">
      <formula>LEN(TRIM(G57))&gt;0</formula>
    </cfRule>
  </conditionalFormatting>
  <conditionalFormatting sqref="G58:G59">
    <cfRule type="notContainsBlanks" dxfId="70" priority="19">
      <formula>LEN(TRIM(G58))&gt;0</formula>
    </cfRule>
  </conditionalFormatting>
  <conditionalFormatting sqref="G60">
    <cfRule type="notContainsBlanks" dxfId="69" priority="20">
      <formula>LEN(TRIM(G60))&gt;0</formula>
    </cfRule>
  </conditionalFormatting>
  <conditionalFormatting sqref="C47:E47">
    <cfRule type="notContainsBlanks" dxfId="68" priority="1">
      <formula>LEN(TRIM(C47))&gt;0</formula>
    </cfRule>
  </conditionalFormatting>
  <conditionalFormatting sqref="C48:E49">
    <cfRule type="notContainsBlanks" dxfId="67" priority="2">
      <formula>LEN(TRIM(C48))&gt;0</formula>
    </cfRule>
  </conditionalFormatting>
  <conditionalFormatting sqref="C50:E50">
    <cfRule type="notContainsBlanks" dxfId="66" priority="3">
      <formula>LEN(TRIM(C50))&gt;0</formula>
    </cfRule>
  </conditionalFormatting>
  <conditionalFormatting sqref="C51:E52">
    <cfRule type="notContainsBlanks" dxfId="65" priority="4">
      <formula>LEN(TRIM(C51))&gt;0</formula>
    </cfRule>
  </conditionalFormatting>
  <conditionalFormatting sqref="C53:E53">
    <cfRule type="notContainsBlanks" dxfId="64" priority="5">
      <formula>LEN(TRIM(C53))&gt;0</formula>
    </cfRule>
  </conditionalFormatting>
  <conditionalFormatting sqref="C54:E55">
    <cfRule type="notContainsBlanks" dxfId="63" priority="6">
      <formula>LEN(TRIM(C54))&gt;0</formula>
    </cfRule>
  </conditionalFormatting>
  <conditionalFormatting sqref="C56:E56">
    <cfRule type="notContainsBlanks" dxfId="62" priority="7">
      <formula>LEN(TRIM(C56))&gt;0</formula>
    </cfRule>
  </conditionalFormatting>
  <conditionalFormatting sqref="C57:E57">
    <cfRule type="notContainsBlanks" dxfId="61" priority="8">
      <formula>LEN(TRIM(C57))&gt;0</formula>
    </cfRule>
  </conditionalFormatting>
  <conditionalFormatting sqref="C58:E59">
    <cfRule type="notContainsBlanks" dxfId="60" priority="9">
      <formula>LEN(TRIM(C58))&gt;0</formula>
    </cfRule>
  </conditionalFormatting>
  <conditionalFormatting sqref="C60:E60">
    <cfRule type="notContainsBlanks" dxfId="59" priority="10">
      <formula>LEN(TRIM(C60))&gt;0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AKO70"/>
  <sheetViews>
    <sheetView zoomScaleNormal="100" workbookViewId="0">
      <selection activeCell="A71" sqref="A71"/>
    </sheetView>
  </sheetViews>
  <sheetFormatPr defaultRowHeight="14.5" x14ac:dyDescent="0.35"/>
  <cols>
    <col min="1" max="1" width="22.7265625" style="1" customWidth="1"/>
    <col min="2" max="2" width="27" style="1" customWidth="1"/>
    <col min="3" max="3" width="22.7265625" style="1" customWidth="1"/>
    <col min="4" max="4" width="22.7265625" style="16" customWidth="1"/>
    <col min="5" max="977" width="22.7265625" style="1" customWidth="1"/>
  </cols>
  <sheetData>
    <row r="1" spans="1:977" x14ac:dyDescent="0.35">
      <c r="B1" s="16"/>
      <c r="C1" s="16"/>
      <c r="E1" s="16"/>
      <c r="F1" s="16"/>
    </row>
    <row r="2" spans="1:977" ht="18.5" x14ac:dyDescent="0.45">
      <c r="B2" s="12" t="s">
        <v>85</v>
      </c>
      <c r="C2" s="16"/>
      <c r="E2" s="16"/>
      <c r="F2" s="16"/>
    </row>
    <row r="3" spans="1:977" x14ac:dyDescent="0.35">
      <c r="B3" s="16"/>
      <c r="C3" s="17" t="s">
        <v>77</v>
      </c>
      <c r="D3" s="17" t="s">
        <v>74</v>
      </c>
      <c r="E3" s="17" t="s">
        <v>75</v>
      </c>
      <c r="F3" s="17" t="s">
        <v>76</v>
      </c>
    </row>
    <row r="4" spans="1:977" x14ac:dyDescent="0.35">
      <c r="B4" s="17" t="s">
        <v>77</v>
      </c>
      <c r="C4" s="16">
        <v>1</v>
      </c>
      <c r="D4" s="16">
        <v>-5.1847509839873351E-2</v>
      </c>
      <c r="E4" s="16">
        <v>-0.43806201090973129</v>
      </c>
      <c r="F4" s="16">
        <v>-0.40604090864351189</v>
      </c>
    </row>
    <row r="5" spans="1:977" x14ac:dyDescent="0.35">
      <c r="A5" s="16"/>
      <c r="B5" s="17" t="s">
        <v>74</v>
      </c>
      <c r="C5" s="16">
        <v>-5.1847509839873351E-2</v>
      </c>
      <c r="D5" s="16">
        <v>1</v>
      </c>
      <c r="E5" s="16">
        <v>5.8973002100398013E-2</v>
      </c>
      <c r="F5" s="16">
        <v>0.48575534386924818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</row>
    <row r="6" spans="1:977" x14ac:dyDescent="0.35">
      <c r="B6" s="17" t="s">
        <v>75</v>
      </c>
      <c r="C6" s="16">
        <v>-0.43806201090973129</v>
      </c>
      <c r="D6" s="16">
        <v>5.8973002100398013E-2</v>
      </c>
      <c r="E6" s="16">
        <v>1</v>
      </c>
      <c r="F6" s="16">
        <v>0.90085266411519593</v>
      </c>
    </row>
    <row r="7" spans="1:977" x14ac:dyDescent="0.35">
      <c r="B7" s="17" t="s">
        <v>76</v>
      </c>
      <c r="C7" s="16">
        <v>-0.40604090864351189</v>
      </c>
      <c r="D7" s="16">
        <v>0.48575534386924818</v>
      </c>
      <c r="E7" s="16">
        <v>0.90085266411519593</v>
      </c>
      <c r="F7" s="16">
        <v>1</v>
      </c>
    </row>
    <row r="8" spans="1:977" x14ac:dyDescent="0.35">
      <c r="B8" s="16"/>
      <c r="C8" s="16"/>
      <c r="E8" s="16"/>
      <c r="F8" s="16"/>
    </row>
    <row r="9" spans="1:977" x14ac:dyDescent="0.35">
      <c r="B9" s="16"/>
      <c r="C9" s="16"/>
      <c r="E9" s="16"/>
      <c r="F9" s="16"/>
    </row>
    <row r="10" spans="1:977" ht="18.5" x14ac:dyDescent="0.45">
      <c r="B10" s="12" t="s">
        <v>86</v>
      </c>
      <c r="C10" s="16"/>
      <c r="E10" s="16"/>
      <c r="F10" s="16"/>
    </row>
    <row r="11" spans="1:977" x14ac:dyDescent="0.35">
      <c r="B11" s="16"/>
      <c r="C11" s="17" t="s">
        <v>77</v>
      </c>
      <c r="D11" s="17" t="s">
        <v>74</v>
      </c>
      <c r="E11" s="17" t="s">
        <v>75</v>
      </c>
      <c r="F11" s="17" t="s">
        <v>76</v>
      </c>
    </row>
    <row r="12" spans="1:977" x14ac:dyDescent="0.35">
      <c r="B12" s="17" t="s">
        <v>77</v>
      </c>
      <c r="C12" s="16">
        <v>1</v>
      </c>
      <c r="D12" s="16">
        <v>-0.1171384909024543</v>
      </c>
      <c r="E12" s="16">
        <v>-0.5760274214868254</v>
      </c>
      <c r="F12" s="16">
        <v>-0.55135372463123489</v>
      </c>
    </row>
    <row r="13" spans="1:977" x14ac:dyDescent="0.35">
      <c r="A13" s="16"/>
      <c r="B13" s="17" t="s">
        <v>74</v>
      </c>
      <c r="C13" s="16">
        <v>-0.1171384909024543</v>
      </c>
      <c r="D13" s="16">
        <v>1</v>
      </c>
      <c r="E13" s="16">
        <v>9.7972111325411101E-2</v>
      </c>
      <c r="F13" s="16">
        <v>0.49575637934199202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</row>
    <row r="14" spans="1:977" ht="15.75" customHeight="1" x14ac:dyDescent="0.35">
      <c r="B14" s="17" t="s">
        <v>75</v>
      </c>
      <c r="C14" s="16">
        <v>-0.5760274214868254</v>
      </c>
      <c r="D14" s="16">
        <v>9.7972111325411101E-2</v>
      </c>
      <c r="E14" s="16">
        <v>1</v>
      </c>
      <c r="F14" s="16">
        <v>0.91250690107997978</v>
      </c>
    </row>
    <row r="15" spans="1:977" x14ac:dyDescent="0.35">
      <c r="B15" s="17" t="s">
        <v>76</v>
      </c>
      <c r="C15" s="16">
        <v>-0.55135372463123489</v>
      </c>
      <c r="D15" s="16">
        <v>0.49575637934199202</v>
      </c>
      <c r="E15" s="16">
        <v>0.91250690107997978</v>
      </c>
      <c r="F15" s="16">
        <v>1</v>
      </c>
    </row>
    <row r="16" spans="1:977" x14ac:dyDescent="0.35">
      <c r="B16" s="16"/>
      <c r="C16" s="16"/>
      <c r="E16" s="16"/>
      <c r="F16" s="16"/>
    </row>
    <row r="17" spans="1:977" x14ac:dyDescent="0.35">
      <c r="B17" s="16"/>
      <c r="C17" s="16"/>
      <c r="E17" s="16"/>
      <c r="F17" s="16"/>
    </row>
    <row r="18" spans="1:977" ht="18.5" x14ac:dyDescent="0.45">
      <c r="B18" s="12" t="s">
        <v>87</v>
      </c>
      <c r="C18" s="16"/>
      <c r="E18" s="16"/>
      <c r="F18" s="16"/>
    </row>
    <row r="19" spans="1:977" x14ac:dyDescent="0.35">
      <c r="B19" s="16"/>
      <c r="C19" s="17" t="s">
        <v>77</v>
      </c>
      <c r="D19" s="17" t="s">
        <v>74</v>
      </c>
      <c r="E19" s="17" t="s">
        <v>75</v>
      </c>
      <c r="F19" s="17" t="s">
        <v>76</v>
      </c>
    </row>
    <row r="20" spans="1:977" x14ac:dyDescent="0.35">
      <c r="B20" s="17" t="s">
        <v>77</v>
      </c>
      <c r="C20" s="16">
        <v>1</v>
      </c>
      <c r="D20" s="16">
        <v>-4.8202085660566968E-2</v>
      </c>
      <c r="E20" s="16">
        <v>9.4059888881611545E-3</v>
      </c>
      <c r="F20" s="16">
        <v>-1.160730315798107E-2</v>
      </c>
    </row>
    <row r="21" spans="1:977" x14ac:dyDescent="0.35">
      <c r="A21" s="16"/>
      <c r="B21" s="17" t="s">
        <v>74</v>
      </c>
      <c r="C21" s="16">
        <v>-4.8202085660566968E-2</v>
      </c>
      <c r="D21" s="16">
        <v>1</v>
      </c>
      <c r="E21" s="16">
        <v>1.292871415417707E-2</v>
      </c>
      <c r="F21" s="16">
        <v>0.5214319577980816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</row>
    <row r="22" spans="1:977" x14ac:dyDescent="0.35">
      <c r="B22" s="17" t="s">
        <v>75</v>
      </c>
      <c r="C22" s="16">
        <v>9.4059888881611545E-3</v>
      </c>
      <c r="D22" s="16">
        <v>1.292871415417707E-2</v>
      </c>
      <c r="E22" s="16">
        <v>1</v>
      </c>
      <c r="F22" s="16">
        <v>0.85949721277797198</v>
      </c>
    </row>
    <row r="23" spans="1:977" x14ac:dyDescent="0.35">
      <c r="B23" s="17" t="s">
        <v>76</v>
      </c>
      <c r="C23" s="16">
        <v>-1.160730315798107E-2</v>
      </c>
      <c r="D23" s="16">
        <v>0.5214319577980816</v>
      </c>
      <c r="E23" s="16">
        <v>0.85949721277797198</v>
      </c>
      <c r="F23" s="16">
        <v>1</v>
      </c>
    </row>
    <row r="24" spans="1:977" x14ac:dyDescent="0.35">
      <c r="B24" s="16"/>
      <c r="C24" s="16"/>
      <c r="E24" s="16"/>
      <c r="F24" s="16"/>
    </row>
    <row r="25" spans="1:977" x14ac:dyDescent="0.35">
      <c r="B25" s="16"/>
      <c r="C25" s="16"/>
      <c r="E25" s="16"/>
      <c r="F25" s="16"/>
    </row>
    <row r="26" spans="1:977" ht="18.5" x14ac:dyDescent="0.45">
      <c r="B26" s="12" t="s">
        <v>37</v>
      </c>
      <c r="C26" s="16"/>
      <c r="E26" s="16"/>
      <c r="F26" s="16"/>
    </row>
    <row r="27" spans="1:977" x14ac:dyDescent="0.35">
      <c r="A27" s="6">
        <v>1</v>
      </c>
      <c r="B27" s="35"/>
      <c r="C27" s="40" t="s">
        <v>77</v>
      </c>
      <c r="D27" s="40" t="s">
        <v>74</v>
      </c>
      <c r="E27" s="40" t="s">
        <v>75</v>
      </c>
      <c r="F27" s="40" t="s">
        <v>76</v>
      </c>
    </row>
    <row r="28" spans="1:977" x14ac:dyDescent="0.35">
      <c r="A28" s="1">
        <f>+A27+1</f>
        <v>2</v>
      </c>
      <c r="B28" s="40" t="s">
        <v>14</v>
      </c>
      <c r="C28" s="35">
        <v>5.6602067922381087E-2</v>
      </c>
      <c r="D28" s="35">
        <v>1.116030674855395E-2</v>
      </c>
      <c r="E28" s="35">
        <v>3.36378019069139E-2</v>
      </c>
      <c r="F28" s="35">
        <v>4.4765196083750292E-2</v>
      </c>
      <c r="G28" s="35"/>
    </row>
    <row r="29" spans="1:977" x14ac:dyDescent="0.35">
      <c r="A29" s="1">
        <f t="shared" ref="A29:A42" si="0">+A28+1</f>
        <v>3</v>
      </c>
      <c r="B29" s="40" t="s">
        <v>15</v>
      </c>
      <c r="C29" s="35">
        <v>0.18626562761415749</v>
      </c>
      <c r="D29" s="35">
        <v>2.3662854986526389E-2</v>
      </c>
      <c r="E29" s="35">
        <v>4.6780172291778797E-2</v>
      </c>
      <c r="F29" s="35">
        <v>5.2925299245233447E-2</v>
      </c>
      <c r="G29" s="35"/>
    </row>
    <row r="30" spans="1:977" x14ac:dyDescent="0.35">
      <c r="A30" s="1">
        <f t="shared" si="0"/>
        <v>4</v>
      </c>
      <c r="B30" s="40" t="s">
        <v>16</v>
      </c>
      <c r="C30" s="35">
        <v>0.303878222983954</v>
      </c>
      <c r="D30" s="35">
        <v>0.47163821757385649</v>
      </c>
      <c r="E30" s="35">
        <v>0.71906109488240255</v>
      </c>
      <c r="F30" s="35">
        <v>0.84581847853759529</v>
      </c>
      <c r="G30" s="35"/>
    </row>
    <row r="31" spans="1:977" x14ac:dyDescent="0.35">
      <c r="A31" s="1">
        <f t="shared" si="0"/>
        <v>5</v>
      </c>
      <c r="B31" s="40" t="s">
        <v>17</v>
      </c>
      <c r="C31" s="35">
        <v>-0.550106609808102</v>
      </c>
      <c r="D31" s="35">
        <v>-4.3834270429608413E-2</v>
      </c>
      <c r="E31" s="35">
        <v>-0.11695644641351211</v>
      </c>
      <c r="F31" s="35">
        <v>-6.5632404819662926E-2</v>
      </c>
      <c r="G31" s="35"/>
    </row>
    <row r="32" spans="1:977" x14ac:dyDescent="0.35">
      <c r="A32" s="1">
        <f t="shared" si="0"/>
        <v>6</v>
      </c>
      <c r="B32" s="40" t="s">
        <v>18</v>
      </c>
      <c r="C32" s="35">
        <v>0.1028929064170417</v>
      </c>
      <c r="D32" s="35">
        <v>0.25460231547541812</v>
      </c>
      <c r="E32" s="35">
        <v>0.28760964391807731</v>
      </c>
      <c r="F32" s="35">
        <v>0.68205936087136954</v>
      </c>
      <c r="G32" s="35"/>
    </row>
    <row r="33" spans="1:7" x14ac:dyDescent="0.35">
      <c r="A33" s="1">
        <f t="shared" si="0"/>
        <v>7</v>
      </c>
      <c r="B33" s="40" t="s">
        <v>19</v>
      </c>
      <c r="C33" s="35">
        <v>-0.31456468673718491</v>
      </c>
      <c r="D33" s="35">
        <v>-2.586808213817882E-2</v>
      </c>
      <c r="E33" s="35">
        <v>-2.1019424004517728E-2</v>
      </c>
      <c r="F33" s="35">
        <v>-2.700298940902857E-2</v>
      </c>
      <c r="G33" s="35"/>
    </row>
    <row r="34" spans="1:7" x14ac:dyDescent="0.35">
      <c r="A34" s="1">
        <f t="shared" si="0"/>
        <v>8</v>
      </c>
      <c r="B34" s="40" t="s">
        <v>20</v>
      </c>
      <c r="C34" s="44">
        <v>39747</v>
      </c>
      <c r="D34" s="44">
        <v>43912</v>
      </c>
      <c r="E34" s="44">
        <v>40349</v>
      </c>
      <c r="F34" s="44">
        <v>41091</v>
      </c>
      <c r="G34" s="44"/>
    </row>
    <row r="35" spans="1:7" x14ac:dyDescent="0.35">
      <c r="A35" s="1">
        <f t="shared" si="0"/>
        <v>9</v>
      </c>
      <c r="B35" s="40" t="s">
        <v>88</v>
      </c>
      <c r="C35" s="35">
        <v>0.1799377689513873</v>
      </c>
      <c r="D35" s="35">
        <v>0.43143154907809739</v>
      </c>
      <c r="E35" s="35">
        <v>1.6003198707863779</v>
      </c>
      <c r="F35" s="35">
        <v>1.6577866770848291</v>
      </c>
      <c r="G35" s="35"/>
    </row>
    <row r="36" spans="1:7" x14ac:dyDescent="0.35">
      <c r="A36" s="1">
        <f t="shared" si="0"/>
        <v>10</v>
      </c>
      <c r="B36" s="40" t="s">
        <v>21</v>
      </c>
      <c r="C36" s="35">
        <v>-0.41385045739774678</v>
      </c>
      <c r="D36" s="35">
        <v>-3.2211724404663022E-2</v>
      </c>
      <c r="E36" s="35">
        <v>-3.2000059690507898E-2</v>
      </c>
      <c r="F36" s="35">
        <v>-3.0824408480126912E-2</v>
      </c>
      <c r="G36" s="35"/>
    </row>
    <row r="37" spans="1:7" x14ac:dyDescent="0.35">
      <c r="A37" s="1">
        <f t="shared" si="0"/>
        <v>11</v>
      </c>
      <c r="B37" s="40" t="s">
        <v>22</v>
      </c>
      <c r="C37" s="44">
        <v>39775</v>
      </c>
      <c r="D37" s="44">
        <v>40783</v>
      </c>
      <c r="E37" s="44">
        <v>40398</v>
      </c>
      <c r="F37" s="44">
        <v>42505</v>
      </c>
      <c r="G37" s="44"/>
    </row>
    <row r="38" spans="1:7" x14ac:dyDescent="0.35">
      <c r="A38" s="1">
        <f t="shared" si="0"/>
        <v>12</v>
      </c>
      <c r="B38" s="40" t="s">
        <v>89</v>
      </c>
      <c r="C38" s="35">
        <v>0.13676937384167609</v>
      </c>
      <c r="D38" s="35">
        <v>0.3464672244289525</v>
      </c>
      <c r="E38" s="35">
        <v>1.0511793487963961</v>
      </c>
      <c r="F38" s="35">
        <v>1.452264562111915</v>
      </c>
      <c r="G38" s="35"/>
    </row>
    <row r="39" spans="1:7" x14ac:dyDescent="0.35">
      <c r="A39" s="1">
        <f t="shared" si="0"/>
        <v>13</v>
      </c>
      <c r="B39" s="40" t="s">
        <v>23</v>
      </c>
      <c r="C39" s="35">
        <v>-0.92601333035837741</v>
      </c>
      <c r="D39" s="35">
        <v>1.8310842861698151E-2</v>
      </c>
      <c r="E39" s="35">
        <v>5.0744145267760654</v>
      </c>
      <c r="F39" s="35">
        <v>3.4795373795053139</v>
      </c>
      <c r="G39" s="35"/>
    </row>
    <row r="40" spans="1:7" x14ac:dyDescent="0.35">
      <c r="A40" s="1">
        <f t="shared" si="0"/>
        <v>14</v>
      </c>
      <c r="B40" s="40" t="s">
        <v>24</v>
      </c>
      <c r="C40" s="35">
        <v>0.90903722531802778</v>
      </c>
      <c r="D40" s="35">
        <v>1.0780673002415051</v>
      </c>
      <c r="E40" s="35">
        <v>1.626072724713727</v>
      </c>
      <c r="F40" s="35">
        <v>1.438775873361029</v>
      </c>
      <c r="G40" s="35"/>
    </row>
    <row r="41" spans="1:7" x14ac:dyDescent="0.35">
      <c r="A41" s="16">
        <f t="shared" si="0"/>
        <v>15</v>
      </c>
      <c r="B41" s="40" t="s">
        <v>25</v>
      </c>
      <c r="C41" s="35">
        <v>0.15832022510236421</v>
      </c>
      <c r="D41" s="35">
        <v>1.7662073420898219E-2</v>
      </c>
      <c r="E41" s="35">
        <v>2.0020889636711371E-2</v>
      </c>
      <c r="F41" s="35">
        <v>2.5994063886349561E-2</v>
      </c>
      <c r="G41" s="35"/>
    </row>
    <row r="42" spans="1:7" x14ac:dyDescent="0.35">
      <c r="A42" s="16">
        <f t="shared" si="0"/>
        <v>16</v>
      </c>
      <c r="B42" s="40" t="s">
        <v>26</v>
      </c>
      <c r="C42" s="35">
        <v>0.35751634313167641</v>
      </c>
      <c r="D42" s="35">
        <v>0.63187976193943285</v>
      </c>
      <c r="E42" s="35">
        <v>1.680135224622278</v>
      </c>
      <c r="F42" s="35">
        <v>1.72213149430852</v>
      </c>
      <c r="G42" s="35"/>
    </row>
    <row r="43" spans="1:7" x14ac:dyDescent="0.35">
      <c r="B43" s="35"/>
      <c r="C43" s="35"/>
      <c r="D43" s="35"/>
      <c r="E43" s="35"/>
      <c r="F43" s="35"/>
    </row>
    <row r="44" spans="1:7" x14ac:dyDescent="0.35">
      <c r="B44" s="35"/>
      <c r="C44" s="35"/>
      <c r="D44" s="35"/>
      <c r="E44" s="35"/>
      <c r="F44" s="35"/>
    </row>
    <row r="45" spans="1:7" ht="18.5" x14ac:dyDescent="0.45">
      <c r="B45" s="39" t="s">
        <v>38</v>
      </c>
      <c r="C45" s="35"/>
      <c r="D45" s="35"/>
      <c r="E45" s="35"/>
      <c r="F45" s="35"/>
    </row>
    <row r="46" spans="1:7" x14ac:dyDescent="0.35">
      <c r="A46" s="6">
        <v>1</v>
      </c>
      <c r="B46" s="35"/>
      <c r="C46" s="40" t="s">
        <v>74</v>
      </c>
      <c r="D46" s="40" t="s">
        <v>75</v>
      </c>
      <c r="E46" s="40" t="s">
        <v>76</v>
      </c>
      <c r="F46" s="35"/>
    </row>
    <row r="47" spans="1:7" x14ac:dyDescent="0.35">
      <c r="A47" s="1">
        <f>+A46+1</f>
        <v>2</v>
      </c>
      <c r="B47" s="40" t="s">
        <v>28</v>
      </c>
      <c r="C47" s="35">
        <v>383</v>
      </c>
      <c r="D47" s="35">
        <v>348</v>
      </c>
      <c r="E47" s="35">
        <v>374</v>
      </c>
      <c r="F47" s="35"/>
    </row>
    <row r="48" spans="1:7" x14ac:dyDescent="0.35">
      <c r="A48" s="1">
        <f t="shared" ref="A48:A63" si="1">+A47+1</f>
        <v>3</v>
      </c>
      <c r="B48" s="40" t="s">
        <v>29</v>
      </c>
      <c r="C48" s="35">
        <v>1.469392281532089E-3</v>
      </c>
      <c r="D48" s="35">
        <v>1.699658354032074E-3</v>
      </c>
      <c r="E48" s="35">
        <v>2.1864722810910342E-3</v>
      </c>
      <c r="F48" s="35"/>
    </row>
    <row r="49" spans="1:6" x14ac:dyDescent="0.35">
      <c r="A49" s="1">
        <f t="shared" si="1"/>
        <v>4</v>
      </c>
      <c r="B49" s="40" t="s">
        <v>30</v>
      </c>
      <c r="C49" s="35">
        <v>1.9750602800964801E-3</v>
      </c>
      <c r="D49" s="35">
        <v>2.607673781690439E-3</v>
      </c>
      <c r="E49" s="35">
        <v>3.4918921602854511E-3</v>
      </c>
      <c r="F49" s="35"/>
    </row>
    <row r="50" spans="1:6" x14ac:dyDescent="0.35">
      <c r="A50" s="1">
        <f t="shared" si="1"/>
        <v>5</v>
      </c>
      <c r="B50" s="40" t="s">
        <v>90</v>
      </c>
      <c r="C50" s="35">
        <v>0.75644808727695168</v>
      </c>
      <c r="D50" s="35">
        <v>0.9074704760282728</v>
      </c>
      <c r="E50" s="35">
        <v>1.3059676679467589</v>
      </c>
      <c r="F50" s="35"/>
    </row>
    <row r="51" spans="1:6" x14ac:dyDescent="0.35">
      <c r="A51" s="1">
        <f t="shared" si="1"/>
        <v>6</v>
      </c>
      <c r="B51" s="40" t="s">
        <v>84</v>
      </c>
      <c r="C51" s="35">
        <v>-0.1171384909024543</v>
      </c>
      <c r="D51" s="35">
        <v>-0.5760274214868254</v>
      </c>
      <c r="E51" s="35">
        <v>-0.55135372463123489</v>
      </c>
      <c r="F51" s="35"/>
    </row>
    <row r="52" spans="1:6" x14ac:dyDescent="0.35">
      <c r="A52" s="1">
        <f t="shared" si="1"/>
        <v>7</v>
      </c>
      <c r="B52" s="40" t="s">
        <v>91</v>
      </c>
      <c r="C52" s="35">
        <v>-4.8202085660566968E-2</v>
      </c>
      <c r="D52" s="35">
        <v>9.4059888881611545E-3</v>
      </c>
      <c r="E52" s="35">
        <v>-1.160730315798107E-2</v>
      </c>
      <c r="F52" s="35"/>
    </row>
    <row r="53" spans="1:6" x14ac:dyDescent="0.35">
      <c r="A53" s="1">
        <f t="shared" si="1"/>
        <v>8</v>
      </c>
      <c r="B53" s="40" t="s">
        <v>31</v>
      </c>
      <c r="C53" s="35">
        <v>15</v>
      </c>
      <c r="D53" s="35">
        <v>15</v>
      </c>
      <c r="E53" s="35">
        <v>15</v>
      </c>
      <c r="F53" s="35"/>
    </row>
    <row r="54" spans="1:6" x14ac:dyDescent="0.35">
      <c r="A54" s="1">
        <f t="shared" si="1"/>
        <v>9</v>
      </c>
      <c r="B54" s="40" t="s">
        <v>32</v>
      </c>
      <c r="C54" s="35">
        <v>9.5311644639086701E-3</v>
      </c>
      <c r="D54" s="35">
        <v>3.0346427403681538E-2</v>
      </c>
      <c r="E54" s="35">
        <v>2.7775121367045411E-2</v>
      </c>
      <c r="F54" s="35"/>
    </row>
    <row r="55" spans="1:6" x14ac:dyDescent="0.35">
      <c r="A55" s="1">
        <f t="shared" si="1"/>
        <v>10</v>
      </c>
      <c r="B55" s="40" t="s">
        <v>33</v>
      </c>
      <c r="C55" s="35">
        <v>1.0484222914870771E-2</v>
      </c>
      <c r="D55" s="35">
        <v>3.396678128543331E-2</v>
      </c>
      <c r="E55" s="35">
        <v>3.532535576080071E-2</v>
      </c>
      <c r="F55" s="35"/>
    </row>
    <row r="56" spans="1:6" x14ac:dyDescent="0.35">
      <c r="A56" s="1">
        <f t="shared" si="1"/>
        <v>11</v>
      </c>
      <c r="B56" s="40" t="s">
        <v>92</v>
      </c>
      <c r="C56" s="35">
        <v>0.1572633437230615</v>
      </c>
      <c r="D56" s="35">
        <v>0.50950171928149968</v>
      </c>
      <c r="E56" s="35">
        <v>0.5298803364120106</v>
      </c>
      <c r="F56" s="35"/>
    </row>
    <row r="57" spans="1:6" x14ac:dyDescent="0.35">
      <c r="A57" s="1">
        <f t="shared" si="1"/>
        <v>12</v>
      </c>
      <c r="B57" s="40" t="s">
        <v>34</v>
      </c>
      <c r="C57" s="35">
        <v>352</v>
      </c>
      <c r="D57" s="35">
        <v>385</v>
      </c>
      <c r="E57" s="35">
        <v>361</v>
      </c>
      <c r="F57" s="35"/>
    </row>
    <row r="58" spans="1:6" x14ac:dyDescent="0.35">
      <c r="A58" s="1">
        <f t="shared" si="1"/>
        <v>13</v>
      </c>
      <c r="B58" s="40" t="s">
        <v>35</v>
      </c>
      <c r="C58" s="35">
        <v>-1.288403608331989E-3</v>
      </c>
      <c r="D58" s="35">
        <v>-1.649134062784219E-3</v>
      </c>
      <c r="E58" s="35">
        <v>-2.2628773581987449E-3</v>
      </c>
      <c r="F58" s="35"/>
    </row>
    <row r="59" spans="1:6" x14ac:dyDescent="0.35">
      <c r="A59" s="1">
        <f t="shared" si="1"/>
        <v>14</v>
      </c>
      <c r="B59" s="40" t="s">
        <v>36</v>
      </c>
      <c r="C59" s="35">
        <v>-2.129512103564735E-3</v>
      </c>
      <c r="D59" s="35">
        <v>-2.4005720106781039E-3</v>
      </c>
      <c r="E59" s="35">
        <v>-3.2801520358776222E-3</v>
      </c>
      <c r="F59" s="35"/>
    </row>
    <row r="60" spans="1:6" x14ac:dyDescent="0.35">
      <c r="A60" s="16">
        <f t="shared" si="1"/>
        <v>15</v>
      </c>
      <c r="B60" s="40" t="s">
        <v>93</v>
      </c>
      <c r="C60" s="35">
        <v>-0.74958826045478677</v>
      </c>
      <c r="D60" s="35">
        <v>-0.92422022411106997</v>
      </c>
      <c r="E60" s="35">
        <v>-1.1841348849518221</v>
      </c>
      <c r="F60" s="35"/>
    </row>
    <row r="61" spans="1:6" x14ac:dyDescent="0.35">
      <c r="A61" s="16">
        <f t="shared" si="1"/>
        <v>16</v>
      </c>
      <c r="B61" s="40" t="s">
        <v>39</v>
      </c>
      <c r="C61" s="35">
        <v>365</v>
      </c>
      <c r="D61" s="35">
        <v>337</v>
      </c>
      <c r="E61" s="35">
        <v>365</v>
      </c>
      <c r="F61" s="35"/>
    </row>
    <row r="62" spans="1:6" x14ac:dyDescent="0.35">
      <c r="A62" s="16">
        <f t="shared" si="1"/>
        <v>17</v>
      </c>
      <c r="B62" s="40" t="s">
        <v>40</v>
      </c>
      <c r="C62" s="35">
        <v>40</v>
      </c>
      <c r="D62" s="35">
        <v>296</v>
      </c>
      <c r="E62" s="35">
        <v>230</v>
      </c>
      <c r="F62" s="35"/>
    </row>
    <row r="63" spans="1:6" x14ac:dyDescent="0.35">
      <c r="A63" s="16">
        <f t="shared" si="1"/>
        <v>18</v>
      </c>
      <c r="B63" s="40" t="s">
        <v>41</v>
      </c>
      <c r="C63" s="35">
        <v>9</v>
      </c>
      <c r="D63" s="35">
        <v>193</v>
      </c>
      <c r="E63" s="35">
        <v>186</v>
      </c>
      <c r="F63" s="35"/>
    </row>
    <row r="67" spans="1:5" x14ac:dyDescent="0.35">
      <c r="A67" s="1">
        <v>1</v>
      </c>
      <c r="B67" s="1" t="s">
        <v>7</v>
      </c>
      <c r="C67" s="40" t="s">
        <v>74</v>
      </c>
      <c r="D67" s="40" t="s">
        <v>75</v>
      </c>
      <c r="E67" s="40" t="s">
        <v>76</v>
      </c>
    </row>
    <row r="68" spans="1:5" x14ac:dyDescent="0.35">
      <c r="A68" s="1">
        <v>2</v>
      </c>
      <c r="B68" s="40" t="s">
        <v>39</v>
      </c>
      <c r="C68" s="35">
        <v>365</v>
      </c>
      <c r="D68" s="35">
        <v>365</v>
      </c>
      <c r="E68" s="35">
        <v>365</v>
      </c>
    </row>
    <row r="69" spans="1:5" x14ac:dyDescent="0.35">
      <c r="A69" s="1">
        <v>3</v>
      </c>
      <c r="B69" s="40" t="s">
        <v>40</v>
      </c>
      <c r="C69" s="35">
        <v>365</v>
      </c>
      <c r="D69" s="35">
        <v>365</v>
      </c>
      <c r="E69" s="35">
        <v>365</v>
      </c>
    </row>
    <row r="70" spans="1:5" x14ac:dyDescent="0.35">
      <c r="A70" s="1">
        <v>4</v>
      </c>
      <c r="B70" s="40" t="s">
        <v>41</v>
      </c>
      <c r="C70" s="35">
        <v>186</v>
      </c>
      <c r="D70" s="35">
        <v>196</v>
      </c>
      <c r="E70" s="35">
        <v>186</v>
      </c>
    </row>
  </sheetData>
  <conditionalFormatting sqref="C61:E63">
    <cfRule type="notContainsBlanks" dxfId="58" priority="63">
      <formula>LEN(TRIM(C61))&gt;0</formula>
    </cfRule>
  </conditionalFormatting>
  <conditionalFormatting sqref="C4:F7">
    <cfRule type="duplicateValues" dxfId="57" priority="103"/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F15">
    <cfRule type="duplicateValues" dxfId="56" priority="102"/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F23">
    <cfRule type="duplicateValues" dxfId="55" priority="105"/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F41">
    <cfRule type="notContainsBlanks" dxfId="54" priority="25">
      <formula>LEN(TRIM(C41))&gt;0</formula>
    </cfRule>
  </conditionalFormatting>
  <conditionalFormatting sqref="C42:F42">
    <cfRule type="notContainsBlanks" dxfId="53" priority="26">
      <formula>LEN(TRIM(C42))&gt;0</formula>
    </cfRule>
  </conditionalFormatting>
  <conditionalFormatting sqref="C28:F29">
    <cfRule type="notContainsBlanks" dxfId="52" priority="14">
      <formula>LEN(TRIM(C28))&gt;0</formula>
    </cfRule>
  </conditionalFormatting>
  <conditionalFormatting sqref="C30:F30">
    <cfRule type="notContainsBlanks" dxfId="51" priority="15">
      <formula>LEN(TRIM(C30))&gt;0</formula>
    </cfRule>
  </conditionalFormatting>
  <conditionalFormatting sqref="C31:F31">
    <cfRule type="notContainsBlanks" dxfId="50" priority="16">
      <formula>LEN(TRIM(C31))&gt;0</formula>
    </cfRule>
  </conditionalFormatting>
  <conditionalFormatting sqref="C32:F32">
    <cfRule type="notContainsBlanks" dxfId="49" priority="17">
      <formula>LEN(TRIM(C32))&gt;0</formula>
    </cfRule>
  </conditionalFormatting>
  <conditionalFormatting sqref="C33:F33">
    <cfRule type="notContainsBlanks" dxfId="48" priority="18">
      <formula>LEN(TRIM(C33))&gt;0</formula>
    </cfRule>
  </conditionalFormatting>
  <conditionalFormatting sqref="C34:F34">
    <cfRule type="notContainsBlanks" dxfId="47" priority="19">
      <formula>LEN(TRIM(C34))&gt;0</formula>
    </cfRule>
  </conditionalFormatting>
  <conditionalFormatting sqref="C35:F35">
    <cfRule type="notContainsBlanks" dxfId="46" priority="20">
      <formula>LEN(TRIM(C35))&gt;0</formula>
    </cfRule>
  </conditionalFormatting>
  <conditionalFormatting sqref="C36:F36">
    <cfRule type="notContainsBlanks" dxfId="45" priority="21">
      <formula>LEN(TRIM(C36))&gt;0</formula>
    </cfRule>
  </conditionalFormatting>
  <conditionalFormatting sqref="C37:F37">
    <cfRule type="notContainsBlanks" dxfId="44" priority="22">
      <formula>LEN(TRIM(C37))&gt;0</formula>
    </cfRule>
  </conditionalFormatting>
  <conditionalFormatting sqref="C38:F38">
    <cfRule type="notContainsBlanks" dxfId="43" priority="23">
      <formula>LEN(TRIM(C38))&gt;0</formula>
    </cfRule>
  </conditionalFormatting>
  <conditionalFormatting sqref="C39:F40">
    <cfRule type="notContainsBlanks" dxfId="42" priority="24">
      <formula>LEN(TRIM(C39))&gt;0</formula>
    </cfRule>
  </conditionalFormatting>
  <conditionalFormatting sqref="G28:G29">
    <cfRule type="notContainsBlanks" dxfId="41" priority="27">
      <formula>LEN(TRIM(G28))&gt;0</formula>
    </cfRule>
  </conditionalFormatting>
  <conditionalFormatting sqref="G30">
    <cfRule type="notContainsBlanks" dxfId="40" priority="28">
      <formula>LEN(TRIM(G30))&gt;0</formula>
    </cfRule>
  </conditionalFormatting>
  <conditionalFormatting sqref="G31">
    <cfRule type="notContainsBlanks" dxfId="39" priority="29">
      <formula>LEN(TRIM(G31))&gt;0</formula>
    </cfRule>
  </conditionalFormatting>
  <conditionalFormatting sqref="G32">
    <cfRule type="notContainsBlanks" dxfId="38" priority="30">
      <formula>LEN(TRIM(G32))&gt;0</formula>
    </cfRule>
  </conditionalFormatting>
  <conditionalFormatting sqref="G33">
    <cfRule type="notContainsBlanks" dxfId="37" priority="31">
      <formula>LEN(TRIM(G33))&gt;0</formula>
    </cfRule>
  </conditionalFormatting>
  <conditionalFormatting sqref="G34">
    <cfRule type="notContainsBlanks" dxfId="36" priority="32">
      <formula>LEN(TRIM(G34))&gt;0</formula>
    </cfRule>
  </conditionalFormatting>
  <conditionalFormatting sqref="G35">
    <cfRule type="notContainsBlanks" dxfId="35" priority="33">
      <formula>LEN(TRIM(G35))&gt;0</formula>
    </cfRule>
  </conditionalFormatting>
  <conditionalFormatting sqref="G36">
    <cfRule type="notContainsBlanks" dxfId="34" priority="34">
      <formula>LEN(TRIM(G36))&gt;0</formula>
    </cfRule>
  </conditionalFormatting>
  <conditionalFormatting sqref="G37">
    <cfRule type="notContainsBlanks" dxfId="33" priority="35">
      <formula>LEN(TRIM(G37))&gt;0</formula>
    </cfRule>
  </conditionalFormatting>
  <conditionalFormatting sqref="G38">
    <cfRule type="notContainsBlanks" dxfId="32" priority="36">
      <formula>LEN(TRIM(G38))&gt;0</formula>
    </cfRule>
  </conditionalFormatting>
  <conditionalFormatting sqref="G39:G40">
    <cfRule type="notContainsBlanks" dxfId="31" priority="37">
      <formula>LEN(TRIM(G39))&gt;0</formula>
    </cfRule>
  </conditionalFormatting>
  <conditionalFormatting sqref="G41">
    <cfRule type="notContainsBlanks" dxfId="30" priority="38">
      <formula>LEN(TRIM(G41))&gt;0</formula>
    </cfRule>
  </conditionalFormatting>
  <conditionalFormatting sqref="G42">
    <cfRule type="notContainsBlanks" dxfId="29" priority="39">
      <formula>LEN(TRIM(G42))&gt;0</formula>
    </cfRule>
  </conditionalFormatting>
  <conditionalFormatting sqref="E68:E70">
    <cfRule type="notContainsBlanks" dxfId="28" priority="1">
      <formula>LEN(TRIM(E68))&gt;0</formula>
    </cfRule>
  </conditionalFormatting>
  <conditionalFormatting sqref="C47:E47">
    <cfRule type="notContainsBlanks" dxfId="27" priority="4">
      <formula>LEN(TRIM(C47))&gt;0</formula>
    </cfRule>
  </conditionalFormatting>
  <conditionalFormatting sqref="C48:E49">
    <cfRule type="notContainsBlanks" dxfId="26" priority="5">
      <formula>LEN(TRIM(C48))&gt;0</formula>
    </cfRule>
  </conditionalFormatting>
  <conditionalFormatting sqref="C50:E50">
    <cfRule type="notContainsBlanks" dxfId="25" priority="6">
      <formula>LEN(TRIM(C50))&gt;0</formula>
    </cfRule>
  </conditionalFormatting>
  <conditionalFormatting sqref="C51:E52">
    <cfRule type="notContainsBlanks" dxfId="24" priority="7">
      <formula>LEN(TRIM(C51))&gt;0</formula>
    </cfRule>
  </conditionalFormatting>
  <conditionalFormatting sqref="C53:E53">
    <cfRule type="notContainsBlanks" dxfId="23" priority="8">
      <formula>LEN(TRIM(C53))&gt;0</formula>
    </cfRule>
  </conditionalFormatting>
  <conditionalFormatting sqref="C54:E55">
    <cfRule type="notContainsBlanks" dxfId="22" priority="9">
      <formula>LEN(TRIM(C54))&gt;0</formula>
    </cfRule>
  </conditionalFormatting>
  <conditionalFormatting sqref="C56:E56">
    <cfRule type="notContainsBlanks" dxfId="21" priority="10">
      <formula>LEN(TRIM(C56))&gt;0</formula>
    </cfRule>
  </conditionalFormatting>
  <conditionalFormatting sqref="C57:E57">
    <cfRule type="notContainsBlanks" dxfId="20" priority="11">
      <formula>LEN(TRIM(C57))&gt;0</formula>
    </cfRule>
  </conditionalFormatting>
  <conditionalFormatting sqref="C58:E59">
    <cfRule type="notContainsBlanks" dxfId="19" priority="12">
      <formula>LEN(TRIM(C58))&gt;0</formula>
    </cfRule>
  </conditionalFormatting>
  <conditionalFormatting sqref="C60:E60">
    <cfRule type="notContainsBlanks" dxfId="18" priority="13">
      <formula>LEN(TRIM(C60))&gt;0</formula>
    </cfRule>
  </conditionalFormatting>
  <conditionalFormatting sqref="C68:C70">
    <cfRule type="notContainsBlanks" dxfId="17" priority="3">
      <formula>LEN(TRIM(C68))&gt;0</formula>
    </cfRule>
  </conditionalFormatting>
  <conditionalFormatting sqref="D68:D70">
    <cfRule type="notContainsBlanks" dxfId="16" priority="2">
      <formula>LEN(TRIM(D68))&gt;0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2:AKO11"/>
  <sheetViews>
    <sheetView zoomScaleNormal="100" workbookViewId="0">
      <selection activeCell="C24" sqref="C24"/>
    </sheetView>
  </sheetViews>
  <sheetFormatPr defaultRowHeight="14.5" x14ac:dyDescent="0.35"/>
  <cols>
    <col min="1" max="977" width="30.7265625" style="16" customWidth="1"/>
  </cols>
  <sheetData>
    <row r="2" spans="1:977" ht="18.5" x14ac:dyDescent="0.45">
      <c r="B2" s="12" t="s">
        <v>46</v>
      </c>
    </row>
    <row r="3" spans="1:977" s="9" customFormat="1" x14ac:dyDescent="0.35">
      <c r="A3" s="6">
        <v>1</v>
      </c>
      <c r="B3" s="16"/>
      <c r="C3" s="17" t="s">
        <v>47</v>
      </c>
      <c r="D3" s="17" t="s">
        <v>48</v>
      </c>
      <c r="E3" s="17" t="s">
        <v>77</v>
      </c>
      <c r="F3" s="17" t="s">
        <v>74</v>
      </c>
      <c r="G3" s="17" t="s">
        <v>75</v>
      </c>
      <c r="H3" s="17" t="s">
        <v>76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</row>
    <row r="4" spans="1:977" x14ac:dyDescent="0.35">
      <c r="A4" s="16">
        <v>2</v>
      </c>
      <c r="B4" s="17" t="s">
        <v>49</v>
      </c>
      <c r="C4" s="16" t="s">
        <v>50</v>
      </c>
      <c r="D4" s="16" t="s">
        <v>51</v>
      </c>
      <c r="E4" s="16">
        <v>-0.55024779513774535</v>
      </c>
      <c r="F4" s="16">
        <v>4.7417707723667268E-2</v>
      </c>
      <c r="G4" s="16">
        <v>0.24449190168469201</v>
      </c>
      <c r="H4" s="16">
        <v>0.293794692592942</v>
      </c>
    </row>
    <row r="5" spans="1:977" x14ac:dyDescent="0.35">
      <c r="A5" s="16">
        <v>3</v>
      </c>
      <c r="B5" s="17" t="s">
        <v>52</v>
      </c>
      <c r="C5" s="16" t="s">
        <v>53</v>
      </c>
      <c r="D5" s="16" t="s">
        <v>54</v>
      </c>
      <c r="E5" s="16">
        <v>-0.14398727356631699</v>
      </c>
      <c r="F5" s="16">
        <v>1.7182130584201261E-3</v>
      </c>
      <c r="G5" s="16">
        <v>2.5156929017924549E-2</v>
      </c>
      <c r="H5" s="16">
        <v>2.6804517292313031E-2</v>
      </c>
    </row>
    <row r="6" spans="1:977" x14ac:dyDescent="0.35">
      <c r="A6" s="16">
        <v>4</v>
      </c>
      <c r="B6" s="17" t="s">
        <v>55</v>
      </c>
      <c r="C6" s="16" t="s">
        <v>56</v>
      </c>
      <c r="D6" s="16" t="s">
        <v>57</v>
      </c>
      <c r="E6" s="16">
        <v>-0.19356860331531769</v>
      </c>
      <c r="F6" s="16">
        <v>-6.7764871654628633E-3</v>
      </c>
      <c r="G6" s="16">
        <v>7.287095158757162E-2</v>
      </c>
      <c r="H6" s="16">
        <v>6.6554016963605189E-2</v>
      </c>
    </row>
    <row r="7" spans="1:977" x14ac:dyDescent="0.35">
      <c r="A7" s="16">
        <v>5</v>
      </c>
      <c r="B7" s="17" t="s">
        <v>58</v>
      </c>
      <c r="C7" s="16" t="s">
        <v>59</v>
      </c>
      <c r="D7" s="16" t="s">
        <v>60</v>
      </c>
      <c r="E7" s="16">
        <v>-0.1031461365033816</v>
      </c>
      <c r="F7" s="16">
        <v>1.9552445458965728E-3</v>
      </c>
      <c r="G7" s="16">
        <v>3.1117753079046299E-2</v>
      </c>
      <c r="H7" s="16">
        <v>3.3178870376188829E-2</v>
      </c>
    </row>
    <row r="8" spans="1:977" x14ac:dyDescent="0.35">
      <c r="A8" s="16">
        <v>6</v>
      </c>
      <c r="B8" s="17" t="s">
        <v>61</v>
      </c>
      <c r="C8" s="16" t="s">
        <v>62</v>
      </c>
      <c r="D8" s="16" t="s">
        <v>63</v>
      </c>
      <c r="E8" s="16">
        <v>-0.1209204034471765</v>
      </c>
      <c r="F8" s="16">
        <v>1.004703840707943E-4</v>
      </c>
      <c r="G8" s="16">
        <v>1.415603652201192E-2</v>
      </c>
      <c r="H8" s="16">
        <v>1.4259924610130479E-2</v>
      </c>
    </row>
    <row r="9" spans="1:977" x14ac:dyDescent="0.35">
      <c r="A9" s="16">
        <v>7</v>
      </c>
      <c r="B9" s="17" t="s">
        <v>64</v>
      </c>
      <c r="C9" s="16" t="s">
        <v>65</v>
      </c>
      <c r="D9" s="16" t="s">
        <v>66</v>
      </c>
      <c r="E9" s="16">
        <v>-8.9783867670994333E-2</v>
      </c>
      <c r="F9" s="16">
        <v>-8.085407017819346E-3</v>
      </c>
      <c r="G9" s="16">
        <v>2.5019887864296209E-2</v>
      </c>
      <c r="H9" s="16">
        <v>1.6927490325798541E-2</v>
      </c>
    </row>
    <row r="10" spans="1:977" s="30" customFormat="1" x14ac:dyDescent="0.35">
      <c r="A10" s="21">
        <v>8</v>
      </c>
      <c r="B10" s="20" t="s">
        <v>67</v>
      </c>
      <c r="C10" s="21" t="s">
        <v>68</v>
      </c>
      <c r="D10" s="21" t="s">
        <v>69</v>
      </c>
      <c r="E10" s="21">
        <v>-0.16046475332253679</v>
      </c>
      <c r="F10" s="21">
        <v>-1.062329768879733E-2</v>
      </c>
      <c r="G10" s="21">
        <v>1.1109577317420131E-2</v>
      </c>
      <c r="H10" s="21">
        <v>5.2404206789158359E-4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</row>
    <row r="11" spans="1:977" x14ac:dyDescent="0.35">
      <c r="A11" s="16">
        <v>9</v>
      </c>
      <c r="B11" s="17" t="s">
        <v>70</v>
      </c>
      <c r="C11" s="16" t="s">
        <v>71</v>
      </c>
      <c r="D11" s="16" t="s">
        <v>72</v>
      </c>
      <c r="E11" s="16">
        <v>-0.33636739760033102</v>
      </c>
      <c r="F11" s="16">
        <v>-3.4141943385955109E-2</v>
      </c>
      <c r="G11" s="16">
        <v>0.1124579810532744</v>
      </c>
      <c r="H11" s="16">
        <v>7.7098010135634887E-2</v>
      </c>
    </row>
  </sheetData>
  <conditionalFormatting sqref="C4:D11">
    <cfRule type="notContainsBlanks" dxfId="15" priority="1">
      <formula>LEN(TRIM(C4))&gt;0</formula>
    </cfRule>
  </conditionalFormatting>
  <conditionalFormatting sqref="E4:E11">
    <cfRule type="notContainsBlanks" dxfId="14" priority="2">
      <formula>LEN(TRIM(E4))&gt;0</formula>
    </cfRule>
  </conditionalFormatting>
  <conditionalFormatting sqref="F4:H11">
    <cfRule type="cellIs" dxfId="13" priority="3" operator="lessThan">
      <formula>0</formula>
    </cfRule>
    <cfRule type="cellIs" dxfId="12" priority="4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F751"/>
  <sheetViews>
    <sheetView zoomScaleNormal="100" workbookViewId="0">
      <selection activeCell="B751" sqref="B2:B751"/>
    </sheetView>
  </sheetViews>
  <sheetFormatPr defaultColWidth="9.1796875" defaultRowHeight="14.5" x14ac:dyDescent="0.35"/>
  <cols>
    <col min="1" max="1" width="8.7265625" customWidth="1"/>
    <col min="2" max="4" width="21.7265625" style="1" customWidth="1"/>
    <col min="5" max="5" width="21.7265625" style="16" customWidth="1"/>
    <col min="6" max="6" width="21.7265625" style="1" customWidth="1"/>
    <col min="7" max="16384" width="9.1796875" style="19"/>
  </cols>
  <sheetData>
    <row r="1" spans="1:6" s="18" customFormat="1" x14ac:dyDescent="0.35">
      <c r="A1" s="9">
        <v>1</v>
      </c>
      <c r="B1" s="6"/>
      <c r="C1" s="8" t="s">
        <v>73</v>
      </c>
      <c r="D1" s="8" t="s">
        <v>74</v>
      </c>
      <c r="E1" s="15" t="s">
        <v>75</v>
      </c>
      <c r="F1" s="8" t="s">
        <v>76</v>
      </c>
    </row>
    <row r="2" spans="1:6" x14ac:dyDescent="0.35">
      <c r="A2">
        <f>+A1+1</f>
        <v>2</v>
      </c>
      <c r="B2" s="2">
        <v>39460</v>
      </c>
      <c r="C2" s="16">
        <v>-1.6577856719952488E-2</v>
      </c>
      <c r="D2" s="16">
        <v>2.8692911411032362E-4</v>
      </c>
      <c r="E2" s="16">
        <v>1.3381586450837979E-3</v>
      </c>
      <c r="F2" s="16">
        <v>1.6207806786212591E-3</v>
      </c>
    </row>
    <row r="3" spans="1:6" x14ac:dyDescent="0.35">
      <c r="A3">
        <f>+A2+1</f>
        <v>3</v>
      </c>
      <c r="B3" s="2">
        <v>39467</v>
      </c>
      <c r="C3" s="16">
        <v>-5.2779450130443613E-2</v>
      </c>
      <c r="D3" s="16">
        <v>1.584404533936157E-3</v>
      </c>
      <c r="E3" s="16">
        <v>7.0807814608264694E-3</v>
      </c>
      <c r="F3" s="16">
        <v>8.6378590433053848E-3</v>
      </c>
    </row>
    <row r="4" spans="1:6" x14ac:dyDescent="0.35">
      <c r="A4">
        <f t="shared" ref="A4:A66" si="0">+A3+1</f>
        <v>4</v>
      </c>
      <c r="B4" s="2">
        <v>39474</v>
      </c>
      <c r="C4" s="16">
        <v>-1.69491525423715E-3</v>
      </c>
      <c r="D4" s="16">
        <v>-4.1255215574973469E-3</v>
      </c>
      <c r="E4" s="16">
        <v>3.1943698217187899E-2</v>
      </c>
      <c r="F4" s="16">
        <v>2.7765268085919059E-2</v>
      </c>
    </row>
    <row r="5" spans="1:6" x14ac:dyDescent="0.35">
      <c r="A5">
        <f t="shared" si="0"/>
        <v>5</v>
      </c>
      <c r="B5" s="2">
        <v>39481</v>
      </c>
      <c r="C5" s="16">
        <v>3.1126202603282142E-2</v>
      </c>
      <c r="D5" s="16">
        <v>5.3341449348298653E-4</v>
      </c>
      <c r="E5" s="16">
        <v>-6.2599094975822611E-3</v>
      </c>
      <c r="F5" s="16">
        <v>-5.7536608743454787E-3</v>
      </c>
    </row>
    <row r="6" spans="1:6" x14ac:dyDescent="0.35">
      <c r="A6">
        <f t="shared" si="0"/>
        <v>6</v>
      </c>
      <c r="B6" s="2">
        <v>39488</v>
      </c>
      <c r="C6" s="16">
        <v>-4.5691547749725503E-2</v>
      </c>
      <c r="D6" s="16">
        <v>4.8687506296962718E-4</v>
      </c>
      <c r="E6" s="16">
        <v>1.2219668882249349E-2</v>
      </c>
      <c r="F6" s="16">
        <v>1.268665076385656E-2</v>
      </c>
    </row>
    <row r="7" spans="1:6" x14ac:dyDescent="0.35">
      <c r="A7">
        <f t="shared" si="0"/>
        <v>7</v>
      </c>
      <c r="B7" s="2">
        <v>39495</v>
      </c>
      <c r="C7" s="16">
        <v>1.9841840402588181E-2</v>
      </c>
      <c r="D7" s="16">
        <v>2.653876365190655E-4</v>
      </c>
      <c r="E7" s="16">
        <v>3.6606030943946428E-3</v>
      </c>
      <c r="F7" s="16">
        <v>3.9105469918319091E-3</v>
      </c>
    </row>
    <row r="8" spans="1:6" x14ac:dyDescent="0.35">
      <c r="A8">
        <f t="shared" si="0"/>
        <v>8</v>
      </c>
      <c r="B8" s="2">
        <v>39502</v>
      </c>
      <c r="C8" s="16">
        <v>7.8246158184123171E-3</v>
      </c>
      <c r="D8" s="16">
        <v>-5.3691338402006572E-4</v>
      </c>
      <c r="E8" s="16">
        <v>9.7796758954160623E-4</v>
      </c>
      <c r="F8" s="16">
        <v>4.6959703494220412E-4</v>
      </c>
    </row>
    <row r="9" spans="1:6" x14ac:dyDescent="0.35">
      <c r="A9">
        <f t="shared" si="0"/>
        <v>9</v>
      </c>
      <c r="B9" s="2">
        <v>39509</v>
      </c>
      <c r="C9" s="16">
        <v>6.2250821850740046E-3</v>
      </c>
      <c r="D9" s="16">
        <v>5.0544531357354927E-4</v>
      </c>
      <c r="E9" s="16">
        <v>5.0975879473580399E-4</v>
      </c>
      <c r="F9" s="16">
        <v>9.8702120221716427E-4</v>
      </c>
    </row>
    <row r="10" spans="1:6" x14ac:dyDescent="0.35">
      <c r="A10">
        <f t="shared" si="0"/>
        <v>10</v>
      </c>
      <c r="B10" s="2">
        <v>39516</v>
      </c>
      <c r="C10" s="16">
        <v>-3.1071875434450339E-2</v>
      </c>
      <c r="D10" s="16">
        <v>-2.4053690767988911E-4</v>
      </c>
      <c r="E10" s="16">
        <v>8.330678472065145E-3</v>
      </c>
      <c r="F10" s="16">
        <v>8.0975057952712426E-3</v>
      </c>
    </row>
    <row r="11" spans="1:6" x14ac:dyDescent="0.35">
      <c r="A11">
        <f t="shared" si="0"/>
        <v>11</v>
      </c>
      <c r="B11" s="2">
        <v>39523</v>
      </c>
      <c r="C11" s="16">
        <v>-4.2327283162348914E-3</v>
      </c>
      <c r="D11" s="16">
        <v>-7.8955462570040602E-4</v>
      </c>
      <c r="E11" s="16">
        <v>-4.68713889482264E-3</v>
      </c>
      <c r="F11" s="16">
        <v>-5.4240022750859929E-3</v>
      </c>
    </row>
    <row r="12" spans="1:6" x14ac:dyDescent="0.35">
      <c r="A12">
        <f t="shared" si="0"/>
        <v>12</v>
      </c>
      <c r="B12" s="2">
        <v>39530</v>
      </c>
      <c r="C12" s="16">
        <v>-6.7723342939480791E-3</v>
      </c>
      <c r="D12" s="16">
        <v>-1.4094455249665789E-3</v>
      </c>
      <c r="E12" s="16">
        <v>4.2175835851643306E-3</v>
      </c>
      <c r="F12" s="16">
        <v>2.8928733293782649E-3</v>
      </c>
    </row>
    <row r="13" spans="1:6" x14ac:dyDescent="0.35">
      <c r="A13">
        <f t="shared" si="0"/>
        <v>13</v>
      </c>
      <c r="B13" s="2">
        <v>39537</v>
      </c>
      <c r="C13" s="16">
        <v>2.792688234440743E-2</v>
      </c>
      <c r="D13" s="16">
        <v>-3.0485852735565588E-3</v>
      </c>
      <c r="E13" s="16">
        <v>-2.916518076805152E-3</v>
      </c>
      <c r="F13" s="16">
        <v>-6.0301010786496523E-3</v>
      </c>
    </row>
    <row r="14" spans="1:6" x14ac:dyDescent="0.35">
      <c r="A14">
        <f t="shared" si="0"/>
        <v>14</v>
      </c>
      <c r="B14" s="2">
        <v>39544</v>
      </c>
      <c r="C14" s="16">
        <v>3.8811657610613233E-2</v>
      </c>
      <c r="D14" s="16">
        <v>9.0105751988267535E-4</v>
      </c>
      <c r="E14" s="16">
        <v>-2.920947011596509E-3</v>
      </c>
      <c r="F14" s="16">
        <v>-2.0263364613200001E-3</v>
      </c>
    </row>
    <row r="15" spans="1:6" x14ac:dyDescent="0.35">
      <c r="A15">
        <f t="shared" si="0"/>
        <v>15</v>
      </c>
      <c r="B15" s="2">
        <v>39551</v>
      </c>
      <c r="C15" s="16">
        <v>-1.6439100604578649E-2</v>
      </c>
      <c r="D15" s="16">
        <v>-3.8095552226169449E-4</v>
      </c>
      <c r="E15" s="16">
        <v>6.8037274060683828E-5</v>
      </c>
      <c r="F15" s="16">
        <v>-3.1502984368592108E-4</v>
      </c>
    </row>
    <row r="16" spans="1:6" x14ac:dyDescent="0.35">
      <c r="A16">
        <f t="shared" si="0"/>
        <v>16</v>
      </c>
      <c r="B16" s="2">
        <v>39558</v>
      </c>
      <c r="C16" s="16">
        <v>2.8178741625803031E-2</v>
      </c>
      <c r="D16" s="16">
        <v>-4.8736501328775486E-3</v>
      </c>
      <c r="E16" s="16">
        <v>8.225300476183417E-4</v>
      </c>
      <c r="F16" s="16">
        <v>-4.0776019479364933E-3</v>
      </c>
    </row>
    <row r="17" spans="1:6" x14ac:dyDescent="0.35">
      <c r="A17">
        <f t="shared" si="0"/>
        <v>17</v>
      </c>
      <c r="B17" s="2">
        <v>39565</v>
      </c>
      <c r="C17" s="16">
        <v>7.9263787196883762E-3</v>
      </c>
      <c r="D17" s="16">
        <v>-1.3257942198302559E-3</v>
      </c>
      <c r="E17" s="16">
        <v>-4.248274596856394E-3</v>
      </c>
      <c r="F17" s="16">
        <v>-5.6128684194238776E-3</v>
      </c>
    </row>
    <row r="18" spans="1:6" x14ac:dyDescent="0.35">
      <c r="A18">
        <f t="shared" si="0"/>
        <v>18</v>
      </c>
      <c r="B18" s="2">
        <v>39572</v>
      </c>
      <c r="C18" s="16">
        <v>1.172942352549144E-2</v>
      </c>
      <c r="D18" s="16">
        <v>2.0525406247640099E-4</v>
      </c>
      <c r="E18" s="16">
        <v>7.825969737678129E-4</v>
      </c>
      <c r="F18" s="16">
        <v>9.9677230229988645E-4</v>
      </c>
    </row>
    <row r="19" spans="1:6" x14ac:dyDescent="0.35">
      <c r="A19">
        <f t="shared" si="0"/>
        <v>19</v>
      </c>
      <c r="B19" s="2">
        <v>39579</v>
      </c>
      <c r="C19" s="16">
        <v>-1.053949015216382E-2</v>
      </c>
      <c r="D19" s="16">
        <v>2.3031754263374E-3</v>
      </c>
      <c r="E19" s="16">
        <v>-1.711869477510897E-4</v>
      </c>
      <c r="F19" s="16">
        <v>2.1503181960285112E-3</v>
      </c>
    </row>
    <row r="20" spans="1:6" x14ac:dyDescent="0.35">
      <c r="A20">
        <f t="shared" si="0"/>
        <v>20</v>
      </c>
      <c r="B20" s="2">
        <v>39586</v>
      </c>
      <c r="C20" s="16">
        <v>3.0357499500698989E-2</v>
      </c>
      <c r="D20" s="16">
        <v>-1.330484643679797E-3</v>
      </c>
      <c r="E20" s="16">
        <v>-6.689024702866142E-5</v>
      </c>
      <c r="F20" s="16">
        <v>-1.4094570046911949E-3</v>
      </c>
    </row>
    <row r="21" spans="1:6" x14ac:dyDescent="0.35">
      <c r="A21">
        <f t="shared" si="0"/>
        <v>21</v>
      </c>
      <c r="B21" s="2">
        <v>39593</v>
      </c>
      <c r="C21" s="16">
        <v>-2.3454157782516138E-2</v>
      </c>
      <c r="D21" s="16">
        <v>-1.446658670406276E-3</v>
      </c>
      <c r="E21" s="16">
        <v>3.9122044947283996E-3</v>
      </c>
      <c r="F21" s="16">
        <v>2.4830122553798351E-3</v>
      </c>
    </row>
    <row r="22" spans="1:6" x14ac:dyDescent="0.35">
      <c r="A22">
        <f t="shared" si="0"/>
        <v>22</v>
      </c>
      <c r="B22" s="2">
        <v>39600</v>
      </c>
      <c r="C22" s="16">
        <v>5.6900886595210309E-3</v>
      </c>
      <c r="D22" s="16">
        <v>-2.251674494903044E-4</v>
      </c>
      <c r="E22" s="16">
        <v>-1.1234980472004661E-3</v>
      </c>
      <c r="F22" s="16">
        <v>-1.360068160495165E-3</v>
      </c>
    </row>
    <row r="23" spans="1:6" x14ac:dyDescent="0.35">
      <c r="A23">
        <f t="shared" si="0"/>
        <v>23</v>
      </c>
      <c r="B23" s="2">
        <v>39607</v>
      </c>
      <c r="C23" s="16">
        <v>-1.9013157894736791E-2</v>
      </c>
      <c r="D23" s="16">
        <v>-5.4835078443510321E-3</v>
      </c>
      <c r="E23" s="16">
        <v>3.5566943275144869E-3</v>
      </c>
      <c r="F23" s="16">
        <v>-1.926399135360191E-3</v>
      </c>
    </row>
    <row r="24" spans="1:6" x14ac:dyDescent="0.35">
      <c r="A24">
        <f t="shared" si="0"/>
        <v>24</v>
      </c>
      <c r="B24" s="2">
        <v>39614</v>
      </c>
      <c r="C24" s="16">
        <v>-2.7563543692576079E-2</v>
      </c>
      <c r="D24" s="16">
        <v>-3.4648730778018551E-3</v>
      </c>
      <c r="E24" s="16">
        <v>-1.6384309126276091E-3</v>
      </c>
      <c r="F24" s="16">
        <v>-5.1362670321684067E-3</v>
      </c>
    </row>
    <row r="25" spans="1:6" x14ac:dyDescent="0.35">
      <c r="A25">
        <f t="shared" si="0"/>
        <v>25</v>
      </c>
      <c r="B25" s="2">
        <v>39621</v>
      </c>
      <c r="C25" s="16">
        <v>-1.8689655172413829E-2</v>
      </c>
      <c r="D25" s="16">
        <v>-1.7131715635406719E-3</v>
      </c>
      <c r="E25" s="16">
        <v>5.7779106800559532E-4</v>
      </c>
      <c r="F25" s="16">
        <v>-1.1317467052883721E-3</v>
      </c>
    </row>
    <row r="26" spans="1:6" x14ac:dyDescent="0.35">
      <c r="A26">
        <f t="shared" si="0"/>
        <v>26</v>
      </c>
      <c r="B26" s="2">
        <v>39628</v>
      </c>
      <c r="C26" s="16">
        <v>-2.2559561458992069E-2</v>
      </c>
      <c r="D26" s="16">
        <v>-1.7364174183261969E-3</v>
      </c>
      <c r="E26" s="16">
        <v>6.4314913312157884E-4</v>
      </c>
      <c r="F26" s="16">
        <v>-1.1170760848654431E-3</v>
      </c>
    </row>
    <row r="27" spans="1:6" x14ac:dyDescent="0.35">
      <c r="A27">
        <f t="shared" si="0"/>
        <v>27</v>
      </c>
      <c r="B27" s="2">
        <v>39635</v>
      </c>
      <c r="C27" s="16">
        <v>-2.4877768190969322E-2</v>
      </c>
      <c r="D27" s="16">
        <v>-4.0699152900688373E-3</v>
      </c>
      <c r="E27" s="16">
        <v>2.4930887790370888E-3</v>
      </c>
      <c r="F27" s="16">
        <v>-1.569909719947526E-3</v>
      </c>
    </row>
    <row r="28" spans="1:6" x14ac:dyDescent="0.35">
      <c r="A28">
        <f t="shared" si="0"/>
        <v>28</v>
      </c>
      <c r="B28" s="2">
        <v>39642</v>
      </c>
      <c r="C28" s="16">
        <v>-1.2313818020941E-2</v>
      </c>
      <c r="D28" s="16">
        <v>1.1933718913392791E-4</v>
      </c>
      <c r="E28" s="16">
        <v>3.4869513752207042E-3</v>
      </c>
      <c r="F28" s="16">
        <v>3.626275387530908E-3</v>
      </c>
    </row>
    <row r="29" spans="1:6" x14ac:dyDescent="0.35">
      <c r="A29">
        <f t="shared" si="0"/>
        <v>29</v>
      </c>
      <c r="B29" s="2">
        <v>39649</v>
      </c>
      <c r="C29" s="16">
        <v>9.1825307950730295E-3</v>
      </c>
      <c r="D29" s="16">
        <v>-1.61793591993209E-3</v>
      </c>
      <c r="E29" s="16">
        <v>-1.3878260466214649E-3</v>
      </c>
      <c r="F29" s="16">
        <v>-3.0029836349787509E-3</v>
      </c>
    </row>
    <row r="30" spans="1:6" x14ac:dyDescent="0.35">
      <c r="A30">
        <f t="shared" si="0"/>
        <v>30</v>
      </c>
      <c r="B30" s="2">
        <v>39656</v>
      </c>
      <c r="C30" s="16">
        <v>-8.1372984169270079E-4</v>
      </c>
      <c r="D30" s="16">
        <v>7.6385126795175395E-4</v>
      </c>
      <c r="E30" s="16">
        <v>-2.3702764819337752E-3</v>
      </c>
      <c r="F30" s="16">
        <v>-1.627787172828743E-3</v>
      </c>
    </row>
    <row r="31" spans="1:6" x14ac:dyDescent="0.35">
      <c r="A31">
        <f t="shared" si="0"/>
        <v>31</v>
      </c>
      <c r="B31" s="2">
        <v>39663</v>
      </c>
      <c r="C31" s="16">
        <v>-4.8123195380174177E-3</v>
      </c>
      <c r="D31" s="16">
        <v>2.3726888899966441E-3</v>
      </c>
      <c r="E31" s="16">
        <v>8.8708660322556199E-4</v>
      </c>
      <c r="F31" s="16">
        <v>3.2588669643633938E-3</v>
      </c>
    </row>
    <row r="32" spans="1:6" x14ac:dyDescent="0.35">
      <c r="A32">
        <f t="shared" si="0"/>
        <v>32</v>
      </c>
      <c r="B32" s="2">
        <v>39670</v>
      </c>
      <c r="C32" s="16">
        <v>0</v>
      </c>
      <c r="D32" s="16">
        <v>4.3948677939420477E-3</v>
      </c>
      <c r="E32" s="16">
        <v>4.5361760214033264E-3</v>
      </c>
      <c r="F32" s="16">
        <v>8.9337296275571187E-3</v>
      </c>
    </row>
    <row r="33" spans="1:6" x14ac:dyDescent="0.35">
      <c r="A33">
        <f t="shared" si="0"/>
        <v>33</v>
      </c>
      <c r="B33" s="2">
        <v>39677</v>
      </c>
      <c r="C33" s="16">
        <v>-1.1233447403660061E-2</v>
      </c>
      <c r="D33" s="16">
        <v>1.2203029101824909E-3</v>
      </c>
      <c r="E33" s="16">
        <v>2.1765344955484429E-3</v>
      </c>
      <c r="F33" s="16">
        <v>3.3864383548734001E-3</v>
      </c>
    </row>
    <row r="34" spans="1:6" x14ac:dyDescent="0.35">
      <c r="A34">
        <f t="shared" si="0"/>
        <v>34</v>
      </c>
      <c r="B34" s="2">
        <v>39684</v>
      </c>
      <c r="C34" s="16">
        <v>-4.8152885411179014E-3</v>
      </c>
      <c r="D34" s="16">
        <v>-3.559811945779034E-3</v>
      </c>
      <c r="E34" s="16">
        <v>1.624445048221457E-3</v>
      </c>
      <c r="F34" s="16">
        <v>-1.900781680831853E-3</v>
      </c>
    </row>
    <row r="35" spans="1:6" x14ac:dyDescent="0.35">
      <c r="A35">
        <f t="shared" si="0"/>
        <v>35</v>
      </c>
      <c r="B35" s="2">
        <v>39691</v>
      </c>
      <c r="C35" s="16">
        <v>5.2166024041733214E-3</v>
      </c>
      <c r="D35" s="16">
        <v>3.5909077746065782E-4</v>
      </c>
      <c r="E35" s="16">
        <v>-4.2163628948264087E-3</v>
      </c>
      <c r="F35" s="16">
        <v>-3.870618575431473E-3</v>
      </c>
    </row>
    <row r="36" spans="1:6" x14ac:dyDescent="0.35">
      <c r="A36">
        <f t="shared" si="0"/>
        <v>36</v>
      </c>
      <c r="B36" s="2">
        <v>39698</v>
      </c>
      <c r="C36" s="16">
        <v>-5.9115523465704027E-2</v>
      </c>
      <c r="D36" s="16">
        <v>7.4675644795978444E-3</v>
      </c>
      <c r="E36" s="16">
        <v>7.6331484858085394E-3</v>
      </c>
      <c r="F36" s="16">
        <v>1.505620498703375E-2</v>
      </c>
    </row>
    <row r="37" spans="1:6" x14ac:dyDescent="0.35">
      <c r="A37">
        <f t="shared" si="0"/>
        <v>37</v>
      </c>
      <c r="B37" s="2">
        <v>39705</v>
      </c>
      <c r="C37" s="16">
        <v>8.0735411670664892E-3</v>
      </c>
      <c r="D37" s="16">
        <v>-5.475893015103539E-3</v>
      </c>
      <c r="E37" s="16">
        <v>-7.653826721706336E-3</v>
      </c>
      <c r="F37" s="16">
        <v>-1.3004084919559509E-2</v>
      </c>
    </row>
    <row r="38" spans="1:6" x14ac:dyDescent="0.35">
      <c r="A38">
        <f t="shared" si="0"/>
        <v>38</v>
      </c>
      <c r="B38" s="2">
        <v>39712</v>
      </c>
      <c r="C38" s="16">
        <v>1.4273253508843009E-3</v>
      </c>
      <c r="D38" s="16">
        <v>-2.94547616112717E-3</v>
      </c>
      <c r="E38" s="16">
        <v>-8.3260665647921783E-4</v>
      </c>
      <c r="F38" s="16">
        <v>-3.7552787860170018E-3</v>
      </c>
    </row>
    <row r="39" spans="1:6" x14ac:dyDescent="0.35">
      <c r="A39">
        <f t="shared" si="0"/>
        <v>39</v>
      </c>
      <c r="B39" s="2">
        <v>39719</v>
      </c>
      <c r="C39" s="16">
        <v>-2.6842980441840188E-2</v>
      </c>
      <c r="D39" s="16">
        <v>5.4947294835960836E-3</v>
      </c>
      <c r="E39" s="16">
        <v>1.1663067676771281E-2</v>
      </c>
      <c r="F39" s="16">
        <v>1.7148106736629028E-2</v>
      </c>
    </row>
    <row r="40" spans="1:6" x14ac:dyDescent="0.35">
      <c r="A40">
        <f t="shared" si="0"/>
        <v>40</v>
      </c>
      <c r="B40" s="2">
        <v>39726</v>
      </c>
      <c r="C40" s="16">
        <v>-9.0154597233523259E-2</v>
      </c>
      <c r="D40" s="16">
        <v>4.1592532577698904E-3</v>
      </c>
      <c r="E40" s="16">
        <v>1.224351363949139E-2</v>
      </c>
      <c r="F40" s="16">
        <v>1.6289090730457149E-2</v>
      </c>
    </row>
    <row r="41" spans="1:6" x14ac:dyDescent="0.35">
      <c r="A41">
        <f t="shared" si="0"/>
        <v>41</v>
      </c>
      <c r="B41" s="2">
        <v>39733</v>
      </c>
      <c r="C41" s="16">
        <v>-0.20041137542478979</v>
      </c>
      <c r="D41" s="16">
        <v>1.8568246792967539E-2</v>
      </c>
      <c r="E41" s="16">
        <v>4.9261130145232812E-2</v>
      </c>
      <c r="F41" s="16">
        <v>6.6936879444093655E-2</v>
      </c>
    </row>
    <row r="42" spans="1:6" x14ac:dyDescent="0.35">
      <c r="A42">
        <f t="shared" si="0"/>
        <v>42</v>
      </c>
      <c r="B42" s="2">
        <v>39740</v>
      </c>
      <c r="C42" s="16">
        <v>3.6125713007493683E-2</v>
      </c>
      <c r="D42" s="16">
        <v>-6.7667729637699292E-4</v>
      </c>
      <c r="E42" s="16">
        <v>5.9361930497868753E-2</v>
      </c>
      <c r="F42" s="16">
        <v>5.7201568560542933E-2</v>
      </c>
    </row>
    <row r="43" spans="1:6" x14ac:dyDescent="0.35">
      <c r="A43">
        <f t="shared" si="0"/>
        <v>43</v>
      </c>
      <c r="B43" s="2">
        <v>39747</v>
      </c>
      <c r="C43" s="16">
        <v>-9.0673575129533779E-2</v>
      </c>
      <c r="D43" s="16">
        <v>3.892872465750763E-3</v>
      </c>
      <c r="E43" s="16">
        <v>-2.716955646267516E-2</v>
      </c>
      <c r="F43" s="16">
        <v>-2.30924201662247E-2</v>
      </c>
    </row>
    <row r="44" spans="1:6" x14ac:dyDescent="0.35">
      <c r="A44">
        <f t="shared" si="0"/>
        <v>44</v>
      </c>
      <c r="B44" s="2">
        <v>39754</v>
      </c>
      <c r="C44" s="16">
        <v>0.1074311490978159</v>
      </c>
      <c r="D44" s="16">
        <v>6.7330084118011335E-4</v>
      </c>
      <c r="E44" s="16">
        <v>2.771286380309745E-2</v>
      </c>
      <c r="F44" s="16">
        <v>2.7550989113998E-2</v>
      </c>
    </row>
    <row r="45" spans="1:6" x14ac:dyDescent="0.35">
      <c r="A45">
        <f t="shared" si="0"/>
        <v>45</v>
      </c>
      <c r="B45" s="2">
        <v>39761</v>
      </c>
      <c r="C45" s="16">
        <v>-1.7258012648729729E-2</v>
      </c>
      <c r="D45" s="16">
        <v>-9.0481292057831286E-4</v>
      </c>
      <c r="E45" s="16">
        <v>3.0232255060735902E-3</v>
      </c>
      <c r="F45" s="16">
        <v>2.1413912070600278E-3</v>
      </c>
    </row>
    <row r="46" spans="1:6" x14ac:dyDescent="0.35">
      <c r="A46">
        <f t="shared" si="0"/>
        <v>46</v>
      </c>
      <c r="B46" s="2">
        <v>39768</v>
      </c>
      <c r="C46" s="16">
        <v>-6.2718150087260005E-2</v>
      </c>
      <c r="D46" s="16">
        <v>4.1950303295470448E-3</v>
      </c>
      <c r="E46" s="16">
        <v>1.433234703822661E-2</v>
      </c>
      <c r="F46" s="16">
        <v>1.7636754262582821E-2</v>
      </c>
    </row>
    <row r="47" spans="1:6" x14ac:dyDescent="0.35">
      <c r="A47">
        <f t="shared" si="0"/>
        <v>47</v>
      </c>
      <c r="B47" s="2">
        <v>39775</v>
      </c>
      <c r="C47" s="16">
        <v>-9.7753985802397358E-2</v>
      </c>
      <c r="D47" s="16">
        <v>1.9700342135141161E-2</v>
      </c>
      <c r="E47" s="16">
        <v>2.5695210841893079E-2</v>
      </c>
      <c r="F47" s="16">
        <v>4.2019835090910451E-2</v>
      </c>
    </row>
    <row r="48" spans="1:6" x14ac:dyDescent="0.35">
      <c r="A48">
        <f t="shared" si="0"/>
        <v>48</v>
      </c>
      <c r="B48" s="2">
        <v>39782</v>
      </c>
      <c r="C48" s="16">
        <v>0.12420998323229709</v>
      </c>
      <c r="D48" s="16">
        <v>-1.568010635811723E-2</v>
      </c>
      <c r="E48" s="16">
        <v>-3.719411941629946E-3</v>
      </c>
      <c r="F48" s="16">
        <v>-1.686664951773598E-2</v>
      </c>
    </row>
    <row r="49" spans="1:6" x14ac:dyDescent="0.35">
      <c r="A49">
        <f t="shared" si="0"/>
        <v>49</v>
      </c>
      <c r="B49" s="2">
        <v>39789</v>
      </c>
      <c r="C49" s="16">
        <v>-5.0022946305644737E-2</v>
      </c>
      <c r="D49" s="16">
        <v>9.3657289070021577E-3</v>
      </c>
      <c r="E49" s="16">
        <v>1.2820421163569179E-2</v>
      </c>
      <c r="F49" s="16">
        <v>2.036755093451581E-2</v>
      </c>
    </row>
    <row r="50" spans="1:6" x14ac:dyDescent="0.35">
      <c r="A50">
        <f t="shared" si="0"/>
        <v>50</v>
      </c>
      <c r="B50" s="2">
        <v>39796</v>
      </c>
      <c r="C50" s="16">
        <v>4.9758454106280332E-2</v>
      </c>
      <c r="D50" s="16">
        <v>-9.9074783330190819E-3</v>
      </c>
      <c r="E50" s="16">
        <v>-6.1991701618332451E-3</v>
      </c>
      <c r="F50" s="16">
        <v>-1.4286416189487011E-2</v>
      </c>
    </row>
    <row r="51" spans="1:6" x14ac:dyDescent="0.35">
      <c r="A51">
        <f t="shared" si="0"/>
        <v>51</v>
      </c>
      <c r="B51" s="2">
        <v>39803</v>
      </c>
      <c r="C51" s="16">
        <v>2.7381500230096559E-2</v>
      </c>
      <c r="D51" s="16">
        <v>4.0530065512811566E-3</v>
      </c>
      <c r="E51" s="16">
        <v>1.2308841239290209E-3</v>
      </c>
      <c r="F51" s="16">
        <v>4.6157620732452109E-3</v>
      </c>
    </row>
    <row r="52" spans="1:6" x14ac:dyDescent="0.35">
      <c r="A52">
        <f t="shared" si="0"/>
        <v>52</v>
      </c>
      <c r="B52" s="2">
        <v>39810</v>
      </c>
      <c r="C52" s="16">
        <v>-2.273236282194846E-2</v>
      </c>
      <c r="D52" s="16">
        <v>1.475885799353094E-3</v>
      </c>
      <c r="E52" s="16">
        <v>6.7551122707332212E-4</v>
      </c>
      <c r="F52" s="16">
        <v>1.9607384998161499E-3</v>
      </c>
    </row>
    <row r="53" spans="1:6" x14ac:dyDescent="0.35">
      <c r="A53">
        <f t="shared" si="0"/>
        <v>53</v>
      </c>
      <c r="B53" s="2">
        <v>39817</v>
      </c>
      <c r="C53" s="16">
        <v>6.3710324280967123E-2</v>
      </c>
      <c r="D53" s="16">
        <v>-1.1529579166074111E-3</v>
      </c>
      <c r="E53" s="16">
        <v>2.3281322055075382E-3</v>
      </c>
      <c r="F53" s="16">
        <v>1.172745886117488E-3</v>
      </c>
    </row>
    <row r="54" spans="1:6" x14ac:dyDescent="0.35">
      <c r="A54">
        <f t="shared" si="0"/>
        <v>54</v>
      </c>
      <c r="B54" s="2">
        <v>39824</v>
      </c>
      <c r="C54" s="16">
        <v>-2.3699235161047109E-2</v>
      </c>
      <c r="D54" s="16">
        <v>1.7491910402929189E-3</v>
      </c>
      <c r="E54" s="16">
        <v>3.3490083651677161E-3</v>
      </c>
      <c r="F54" s="16">
        <v>5.0928556908906852E-3</v>
      </c>
    </row>
    <row r="55" spans="1:6" x14ac:dyDescent="0.35">
      <c r="A55">
        <f t="shared" si="0"/>
        <v>55</v>
      </c>
      <c r="B55" s="2">
        <v>39831</v>
      </c>
      <c r="C55" s="16">
        <v>-6.1017323182169243E-2</v>
      </c>
      <c r="D55" s="16">
        <v>7.7308015907147087E-3</v>
      </c>
      <c r="E55" s="16">
        <v>1.3511230826811049E-2</v>
      </c>
      <c r="F55" s="16">
        <v>2.1169497878118729E-2</v>
      </c>
    </row>
    <row r="56" spans="1:6" x14ac:dyDescent="0.35">
      <c r="A56">
        <f t="shared" si="0"/>
        <v>56</v>
      </c>
      <c r="B56" s="2">
        <v>39838</v>
      </c>
      <c r="C56" s="16">
        <v>-4.7591069330199742E-2</v>
      </c>
      <c r="D56" s="16">
        <v>1.2888282227905499E-2</v>
      </c>
      <c r="E56" s="16">
        <v>-4.7691798256253026E-3</v>
      </c>
      <c r="F56" s="16">
        <v>7.9162070243075089E-3</v>
      </c>
    </row>
    <row r="57" spans="1:6" x14ac:dyDescent="0.35">
      <c r="A57">
        <f t="shared" si="0"/>
        <v>57</v>
      </c>
      <c r="B57" s="2">
        <v>39845</v>
      </c>
      <c r="C57" s="16">
        <v>1.9247378161628689E-2</v>
      </c>
      <c r="D57" s="16">
        <v>-1.7058893000721609E-2</v>
      </c>
      <c r="E57" s="16">
        <v>-1.2199739516493E-3</v>
      </c>
      <c r="F57" s="16">
        <v>-1.8007208609288061E-2</v>
      </c>
    </row>
    <row r="58" spans="1:6" x14ac:dyDescent="0.35">
      <c r="A58">
        <f t="shared" si="0"/>
        <v>58</v>
      </c>
      <c r="B58" s="2">
        <v>39852</v>
      </c>
      <c r="C58" s="16">
        <v>4.0188839123592952E-2</v>
      </c>
      <c r="D58" s="16">
        <v>2.2466755344039409E-3</v>
      </c>
      <c r="E58" s="16">
        <v>-3.8540480765792968E-3</v>
      </c>
      <c r="F58" s="16">
        <v>-1.617864171364225E-3</v>
      </c>
    </row>
    <row r="59" spans="1:6" x14ac:dyDescent="0.35">
      <c r="A59">
        <f t="shared" si="0"/>
        <v>59</v>
      </c>
      <c r="B59" s="2">
        <v>39859</v>
      </c>
      <c r="C59" s="16">
        <v>-3.5144885371814372E-2</v>
      </c>
      <c r="D59" s="16">
        <v>5.6073277339496741E-4</v>
      </c>
      <c r="E59" s="16">
        <v>4.3736321991909577E-3</v>
      </c>
      <c r="F59" s="16">
        <v>4.8969492940171833E-3</v>
      </c>
    </row>
    <row r="60" spans="1:6" x14ac:dyDescent="0.35">
      <c r="A60">
        <f t="shared" si="0"/>
        <v>60</v>
      </c>
      <c r="B60" s="2">
        <v>39866</v>
      </c>
      <c r="C60" s="16">
        <v>-7.7674586901459342E-2</v>
      </c>
      <c r="D60" s="16">
        <v>4.9219909522184579E-3</v>
      </c>
      <c r="E60" s="16">
        <v>1.083071322692652E-2</v>
      </c>
      <c r="F60" s="16">
        <v>1.5599516925731031E-2</v>
      </c>
    </row>
    <row r="61" spans="1:6" x14ac:dyDescent="0.35">
      <c r="A61">
        <f t="shared" si="0"/>
        <v>61</v>
      </c>
      <c r="B61" s="2">
        <v>39873</v>
      </c>
      <c r="C61" s="16">
        <v>-2.5500196155355041E-2</v>
      </c>
      <c r="D61" s="16">
        <v>8.7055592642588664E-3</v>
      </c>
      <c r="E61" s="16">
        <v>-2.7176300897455712E-3</v>
      </c>
      <c r="F61" s="16">
        <v>5.8109211871912869E-3</v>
      </c>
    </row>
    <row r="62" spans="1:6" x14ac:dyDescent="0.35">
      <c r="A62">
        <f t="shared" si="0"/>
        <v>62</v>
      </c>
      <c r="B62" s="2">
        <v>39880</v>
      </c>
      <c r="C62" s="16">
        <v>-6.5619967793880796E-2</v>
      </c>
      <c r="D62" s="16">
        <v>-7.5695870246006436E-4</v>
      </c>
      <c r="E62" s="16">
        <v>1.166020727104322E-2</v>
      </c>
      <c r="F62" s="16">
        <v>1.067607477984045E-2</v>
      </c>
    </row>
    <row r="63" spans="1:6" x14ac:dyDescent="0.35">
      <c r="A63">
        <f t="shared" si="0"/>
        <v>63</v>
      </c>
      <c r="B63" s="2">
        <v>39887</v>
      </c>
      <c r="C63" s="16">
        <v>8.4589975585236177E-2</v>
      </c>
      <c r="D63" s="16">
        <v>-7.9491595438662133E-3</v>
      </c>
      <c r="E63" s="16">
        <v>-6.9916565705141487E-3</v>
      </c>
      <c r="F63" s="16">
        <v>-1.454321740038322E-2</v>
      </c>
    </row>
    <row r="64" spans="1:6" x14ac:dyDescent="0.35">
      <c r="A64">
        <f t="shared" si="0"/>
        <v>64</v>
      </c>
      <c r="B64" s="2">
        <v>39894</v>
      </c>
      <c r="C64" s="16">
        <v>4.5021186440677978E-2</v>
      </c>
      <c r="D64" s="16">
        <v>4.6388728551591818E-3</v>
      </c>
      <c r="E64" s="16">
        <v>3.14898087334381E-3</v>
      </c>
      <c r="F64" s="16">
        <v>7.6280580055594349E-3</v>
      </c>
    </row>
    <row r="65" spans="1:6" x14ac:dyDescent="0.35">
      <c r="A65">
        <f t="shared" si="0"/>
        <v>65</v>
      </c>
      <c r="B65" s="2">
        <v>39901</v>
      </c>
      <c r="C65" s="16">
        <v>4.8023314749112922E-2</v>
      </c>
      <c r="D65" s="16">
        <v>-2.437717430042174E-3</v>
      </c>
      <c r="E65" s="16">
        <v>2.2070438801080621E-3</v>
      </c>
      <c r="F65" s="16">
        <v>-2.7638581758238079E-4</v>
      </c>
    </row>
    <row r="66" spans="1:6" x14ac:dyDescent="0.35">
      <c r="A66">
        <f t="shared" si="0"/>
        <v>66</v>
      </c>
      <c r="B66" s="2">
        <v>39908</v>
      </c>
      <c r="C66" s="16">
        <v>3.7843066134687582E-2</v>
      </c>
      <c r="D66" s="16">
        <v>-2.7626930091334549E-3</v>
      </c>
      <c r="E66" s="16">
        <v>-6.7835905230596572E-3</v>
      </c>
      <c r="F66" s="16">
        <v>-9.55716201327661E-3</v>
      </c>
    </row>
    <row r="67" spans="1:6" x14ac:dyDescent="0.35">
      <c r="A67">
        <f t="shared" ref="A67:A130" si="1">+A66+1</f>
        <v>67</v>
      </c>
      <c r="B67" s="2">
        <v>39915</v>
      </c>
      <c r="C67" s="16">
        <v>1.001863932898406E-2</v>
      </c>
      <c r="D67" s="16">
        <v>-1.317221308634098E-3</v>
      </c>
      <c r="E67" s="16">
        <v>-3.5833125597308779E-3</v>
      </c>
      <c r="F67" s="16">
        <v>-4.9256635397371129E-3</v>
      </c>
    </row>
    <row r="68" spans="1:6" x14ac:dyDescent="0.35">
      <c r="A68">
        <f t="shared" si="1"/>
        <v>68</v>
      </c>
      <c r="B68" s="2">
        <v>39922</v>
      </c>
      <c r="C68" s="16">
        <v>2.272202998846606E-2</v>
      </c>
      <c r="D68" s="16">
        <v>-1.715079863928604E-3</v>
      </c>
      <c r="E68" s="16">
        <v>3.813545961330211E-3</v>
      </c>
      <c r="F68" s="16">
        <v>2.1095360881571161E-3</v>
      </c>
    </row>
    <row r="69" spans="1:6" x14ac:dyDescent="0.35">
      <c r="A69">
        <f t="shared" si="1"/>
        <v>69</v>
      </c>
      <c r="B69" s="2">
        <v>39929</v>
      </c>
      <c r="C69" s="16">
        <v>2.819442878087219E-3</v>
      </c>
      <c r="D69" s="16">
        <v>-1.4527711055233321E-3</v>
      </c>
      <c r="E69" s="16">
        <v>-1.2714863323803889E-3</v>
      </c>
      <c r="F69" s="16">
        <v>-2.7413919535755889E-3</v>
      </c>
    </row>
    <row r="70" spans="1:6" x14ac:dyDescent="0.35">
      <c r="A70">
        <f t="shared" si="1"/>
        <v>70</v>
      </c>
      <c r="B70" s="2">
        <v>39936</v>
      </c>
      <c r="C70" s="16">
        <v>1.4170040485830039E-2</v>
      </c>
      <c r="D70" s="16">
        <v>3.006281724011961E-3</v>
      </c>
      <c r="E70" s="16">
        <v>2.1805071238723E-4</v>
      </c>
      <c r="F70" s="16">
        <v>3.2438440406310498E-3</v>
      </c>
    </row>
    <row r="71" spans="1:6" x14ac:dyDescent="0.35">
      <c r="A71">
        <f t="shared" si="1"/>
        <v>71</v>
      </c>
      <c r="B71" s="2">
        <v>39943</v>
      </c>
      <c r="C71" s="16">
        <v>7.2188955422488155E-2</v>
      </c>
      <c r="D71" s="16">
        <v>-1.0007539017392599E-3</v>
      </c>
      <c r="E71" s="16">
        <v>-2.649430919254292E-3</v>
      </c>
      <c r="F71" s="16">
        <v>-3.6737426809083651E-3</v>
      </c>
    </row>
    <row r="72" spans="1:6" x14ac:dyDescent="0.35">
      <c r="A72">
        <f t="shared" si="1"/>
        <v>72</v>
      </c>
      <c r="B72" s="2">
        <v>39950</v>
      </c>
      <c r="C72" s="16">
        <v>-3.2061226600475723E-2</v>
      </c>
      <c r="D72" s="16">
        <v>6.9271494989091584E-3</v>
      </c>
      <c r="E72" s="16">
        <v>4.3944219732019452E-3</v>
      </c>
      <c r="F72" s="16">
        <v>1.141305133547155E-2</v>
      </c>
    </row>
    <row r="73" spans="1:6" x14ac:dyDescent="0.35">
      <c r="A73">
        <f t="shared" si="1"/>
        <v>73</v>
      </c>
      <c r="B73" s="2">
        <v>39957</v>
      </c>
      <c r="C73" s="16">
        <v>2.7032802649855862E-2</v>
      </c>
      <c r="D73" s="16">
        <v>-5.4758185281479346E-3</v>
      </c>
      <c r="E73" s="16">
        <v>-2.2951928085852562E-3</v>
      </c>
      <c r="F73" s="16">
        <v>-7.7935522595004034E-3</v>
      </c>
    </row>
    <row r="74" spans="1:6" x14ac:dyDescent="0.35">
      <c r="A74">
        <f t="shared" si="1"/>
        <v>74</v>
      </c>
      <c r="B74" s="2">
        <v>39964</v>
      </c>
      <c r="C74" s="16">
        <v>3.162713275072826E-2</v>
      </c>
      <c r="D74" s="16">
        <v>-1.8589197010303591E-3</v>
      </c>
      <c r="E74" s="16">
        <v>-4.917373387155477E-4</v>
      </c>
      <c r="F74" s="16">
        <v>-2.365153370625372E-3</v>
      </c>
    </row>
    <row r="75" spans="1:6" x14ac:dyDescent="0.35">
      <c r="A75">
        <f t="shared" si="1"/>
        <v>75</v>
      </c>
      <c r="B75" s="2">
        <v>39971</v>
      </c>
      <c r="C75" s="16">
        <v>1.401774909237608E-2</v>
      </c>
      <c r="D75" s="16">
        <v>-5.8809982088173776E-3</v>
      </c>
      <c r="E75" s="16">
        <v>9.577850720814407E-4</v>
      </c>
      <c r="F75" s="16">
        <v>-4.9542126563022482E-3</v>
      </c>
    </row>
    <row r="76" spans="1:6" x14ac:dyDescent="0.35">
      <c r="A76">
        <f t="shared" si="1"/>
        <v>76</v>
      </c>
      <c r="B76" s="2">
        <v>39978</v>
      </c>
      <c r="C76" s="16">
        <v>1.163600198906023E-2</v>
      </c>
      <c r="D76" s="16">
        <v>1.1898618109626999E-3</v>
      </c>
      <c r="E76" s="16">
        <v>-3.2988137875468171E-3</v>
      </c>
      <c r="F76" s="16">
        <v>-2.1492584227746909E-3</v>
      </c>
    </row>
    <row r="77" spans="1:6" x14ac:dyDescent="0.35">
      <c r="A77">
        <f t="shared" si="1"/>
        <v>77</v>
      </c>
      <c r="B77" s="2">
        <v>39985</v>
      </c>
      <c r="C77" s="16">
        <v>-3.2048761305544682E-2</v>
      </c>
      <c r="D77" s="16">
        <v>9.5124986187338223E-3</v>
      </c>
      <c r="E77" s="16">
        <v>7.7194120835879509E-3</v>
      </c>
      <c r="F77" s="16">
        <v>1.74190885282921E-2</v>
      </c>
    </row>
    <row r="78" spans="1:6" x14ac:dyDescent="0.35">
      <c r="A78">
        <f t="shared" si="1"/>
        <v>78</v>
      </c>
      <c r="B78" s="2">
        <v>39992</v>
      </c>
      <c r="C78" s="16">
        <v>1.218769043266343E-3</v>
      </c>
      <c r="D78" s="16">
        <v>4.5378847161414706E-3</v>
      </c>
      <c r="E78" s="16">
        <v>2.4091274268149832E-3</v>
      </c>
      <c r="F78" s="16">
        <v>6.942365929169414E-3</v>
      </c>
    </row>
    <row r="79" spans="1:6" x14ac:dyDescent="0.35">
      <c r="A79">
        <f t="shared" si="1"/>
        <v>79</v>
      </c>
      <c r="B79" s="2">
        <v>39999</v>
      </c>
      <c r="C79" s="16">
        <v>-1.4505984986812661E-2</v>
      </c>
      <c r="D79" s="16">
        <v>2.020551832250916E-3</v>
      </c>
      <c r="E79" s="16">
        <v>1.384626383623466E-3</v>
      </c>
      <c r="F79" s="16">
        <v>3.39411976711812E-3</v>
      </c>
    </row>
    <row r="80" spans="1:6" x14ac:dyDescent="0.35">
      <c r="A80">
        <f t="shared" si="1"/>
        <v>80</v>
      </c>
      <c r="B80" s="2">
        <v>40006</v>
      </c>
      <c r="C80" s="16">
        <v>-2.7997941327843501E-2</v>
      </c>
      <c r="D80" s="16">
        <v>4.658693382026069E-3</v>
      </c>
      <c r="E80" s="16">
        <v>4.1325880910896276E-3</v>
      </c>
      <c r="F80" s="16">
        <v>8.7469509016067093E-3</v>
      </c>
    </row>
    <row r="81" spans="1:6" x14ac:dyDescent="0.35">
      <c r="A81">
        <f t="shared" si="1"/>
        <v>81</v>
      </c>
      <c r="B81" s="2">
        <v>40013</v>
      </c>
      <c r="C81" s="16">
        <v>6.6186593243672487E-2</v>
      </c>
      <c r="D81" s="16">
        <v>-8.1489960983638365E-4</v>
      </c>
      <c r="E81" s="16">
        <v>-3.693746895912398E-3</v>
      </c>
      <c r="F81" s="16">
        <v>-4.4615174191282581E-3</v>
      </c>
    </row>
    <row r="82" spans="1:6" x14ac:dyDescent="0.35">
      <c r="A82">
        <f t="shared" si="1"/>
        <v>82</v>
      </c>
      <c r="B82" s="2">
        <v>40020</v>
      </c>
      <c r="C82" s="16">
        <v>4.6781883194278777E-2</v>
      </c>
      <c r="D82" s="16">
        <v>-1.093139507454044E-3</v>
      </c>
      <c r="E82" s="16">
        <v>-2.2107980098290399E-3</v>
      </c>
      <c r="F82" s="16">
        <v>-3.276671923022167E-3</v>
      </c>
    </row>
    <row r="83" spans="1:6" x14ac:dyDescent="0.35">
      <c r="A83">
        <f t="shared" si="1"/>
        <v>83</v>
      </c>
      <c r="B83" s="2">
        <v>40027</v>
      </c>
      <c r="C83" s="16">
        <v>1.8028275927507439E-2</v>
      </c>
      <c r="D83" s="16">
        <v>-6.3023136301798566E-5</v>
      </c>
      <c r="E83" s="16">
        <v>4.251162064918601E-3</v>
      </c>
      <c r="F83" s="16">
        <v>4.1490710193352598E-3</v>
      </c>
    </row>
    <row r="84" spans="1:6" x14ac:dyDescent="0.35">
      <c r="A84">
        <f t="shared" si="1"/>
        <v>84</v>
      </c>
      <c r="B84" s="2">
        <v>40034</v>
      </c>
      <c r="C84" s="16">
        <v>1.7336191630161309E-2</v>
      </c>
      <c r="D84" s="16">
        <v>-3.620427152546291E-3</v>
      </c>
      <c r="E84" s="16">
        <v>-2.2235824191115801E-3</v>
      </c>
      <c r="F84" s="16">
        <v>-5.8014264939851854E-3</v>
      </c>
    </row>
    <row r="85" spans="1:6" x14ac:dyDescent="0.35">
      <c r="A85">
        <f t="shared" si="1"/>
        <v>85</v>
      </c>
      <c r="B85" s="2">
        <v>40041</v>
      </c>
      <c r="C85" s="16">
        <v>1.0077874484653031E-3</v>
      </c>
      <c r="D85" s="16">
        <v>6.9574030269103906E-3</v>
      </c>
      <c r="E85" s="16">
        <v>1.9075185614816359E-3</v>
      </c>
      <c r="F85" s="16">
        <v>8.8266302838171384E-3</v>
      </c>
    </row>
    <row r="86" spans="1:6" x14ac:dyDescent="0.35">
      <c r="A86">
        <f t="shared" si="1"/>
        <v>86</v>
      </c>
      <c r="B86" s="2">
        <v>40048</v>
      </c>
      <c r="C86" s="16">
        <v>1.3271096467142531E-2</v>
      </c>
      <c r="D86" s="16">
        <v>-5.5203603212281571E-3</v>
      </c>
      <c r="E86" s="16">
        <v>-3.6695034210110222E-4</v>
      </c>
      <c r="F86" s="16">
        <v>-5.8506042309912631E-3</v>
      </c>
    </row>
    <row r="87" spans="1:6" x14ac:dyDescent="0.35">
      <c r="A87">
        <f t="shared" si="1"/>
        <v>87</v>
      </c>
      <c r="B87" s="2">
        <v>40055</v>
      </c>
      <c r="C87" s="16">
        <v>1.2284346490831989E-2</v>
      </c>
      <c r="D87" s="16">
        <v>9.8068495640668552E-4</v>
      </c>
      <c r="E87" s="16">
        <v>2.6693132197763698E-3</v>
      </c>
      <c r="F87" s="16">
        <v>3.6261217337694158E-3</v>
      </c>
    </row>
    <row r="88" spans="1:6" x14ac:dyDescent="0.35">
      <c r="A88">
        <f t="shared" si="1"/>
        <v>88</v>
      </c>
      <c r="B88" s="2">
        <v>40062</v>
      </c>
      <c r="C88" s="16">
        <v>-1.4455251182296741E-2</v>
      </c>
      <c r="D88" s="16">
        <v>3.1722408270569158E-3</v>
      </c>
      <c r="E88" s="16">
        <v>5.9254151756582552E-4</v>
      </c>
      <c r="F88" s="16">
        <v>3.7343656625525861E-3</v>
      </c>
    </row>
    <row r="89" spans="1:6" x14ac:dyDescent="0.35">
      <c r="A89">
        <f t="shared" si="1"/>
        <v>89</v>
      </c>
      <c r="B89" s="2">
        <v>40069</v>
      </c>
      <c r="C89" s="16">
        <v>4.1919420552286153E-2</v>
      </c>
      <c r="D89" s="16">
        <v>2.470575088918014E-3</v>
      </c>
      <c r="E89" s="16">
        <v>-2.4283301270445761E-3</v>
      </c>
      <c r="F89" s="16">
        <v>4.747389534509594E-5</v>
      </c>
    </row>
    <row r="90" spans="1:6" x14ac:dyDescent="0.35">
      <c r="A90">
        <f t="shared" si="1"/>
        <v>90</v>
      </c>
      <c r="B90" s="2">
        <v>40076</v>
      </c>
      <c r="C90" s="16">
        <v>1.937782412234967E-2</v>
      </c>
      <c r="D90" s="16">
        <v>3.6664621930215802E-4</v>
      </c>
      <c r="E90" s="16">
        <v>1.3802266867763979E-3</v>
      </c>
      <c r="F90" s="16">
        <v>1.726042369596392E-3</v>
      </c>
    </row>
    <row r="91" spans="1:6" x14ac:dyDescent="0.35">
      <c r="A91">
        <f t="shared" si="1"/>
        <v>91</v>
      </c>
      <c r="B91" s="2">
        <v>40083</v>
      </c>
      <c r="C91" s="16">
        <v>-1.9179950558349649E-2</v>
      </c>
      <c r="D91" s="16">
        <v>4.9548530043452832E-3</v>
      </c>
      <c r="E91" s="16">
        <v>9.2262486703953428E-4</v>
      </c>
      <c r="F91" s="16">
        <v>5.8560911251495096E-3</v>
      </c>
    </row>
    <row r="92" spans="1:6" x14ac:dyDescent="0.35">
      <c r="A92">
        <f t="shared" si="1"/>
        <v>92</v>
      </c>
      <c r="B92" s="2">
        <v>40090</v>
      </c>
      <c r="C92" s="16">
        <v>-2.1467060664001392E-2</v>
      </c>
      <c r="D92" s="16">
        <v>9.1959177043476892E-4</v>
      </c>
      <c r="E92" s="16">
        <v>-1.1970692675893351E-3</v>
      </c>
      <c r="F92" s="16">
        <v>-2.7243012534261529E-4</v>
      </c>
    </row>
    <row r="93" spans="1:6" x14ac:dyDescent="0.35">
      <c r="A93">
        <f t="shared" si="1"/>
        <v>93</v>
      </c>
      <c r="B93" s="2">
        <v>40097</v>
      </c>
      <c r="C93" s="16">
        <v>4.7339905853095221E-2</v>
      </c>
      <c r="D93" s="16">
        <v>-1.9676784630570099E-3</v>
      </c>
      <c r="E93" s="16">
        <v>-2.364153674368263E-3</v>
      </c>
      <c r="F93" s="16">
        <v>-4.3186417400858934E-3</v>
      </c>
    </row>
    <row r="94" spans="1:6" x14ac:dyDescent="0.35">
      <c r="A94">
        <f t="shared" si="1"/>
        <v>94</v>
      </c>
      <c r="B94" s="2">
        <v>40104</v>
      </c>
      <c r="C94" s="16">
        <v>1.53493894165535E-2</v>
      </c>
      <c r="D94" s="16">
        <v>1.1512588760200779E-3</v>
      </c>
      <c r="E94" s="16">
        <v>2.5217432425124202E-3</v>
      </c>
      <c r="F94" s="16">
        <v>3.6662930375177538E-3</v>
      </c>
    </row>
    <row r="95" spans="1:6" x14ac:dyDescent="0.35">
      <c r="A95">
        <f t="shared" si="1"/>
        <v>95</v>
      </c>
      <c r="B95" s="2">
        <v>40111</v>
      </c>
      <c r="C95" s="16">
        <v>-1.67042512319393E-3</v>
      </c>
      <c r="D95" s="16">
        <v>-1.8626014417345571E-3</v>
      </c>
      <c r="E95" s="16">
        <v>-4.7877303785874847E-3</v>
      </c>
      <c r="F95" s="16">
        <v>-6.626616999475532E-3</v>
      </c>
    </row>
    <row r="96" spans="1:6" x14ac:dyDescent="0.35">
      <c r="A96">
        <f t="shared" si="1"/>
        <v>96</v>
      </c>
      <c r="B96" s="2">
        <v>40118</v>
      </c>
      <c r="C96" s="16">
        <v>-4.2750773864301823E-2</v>
      </c>
      <c r="D96" s="16">
        <v>6.2017305027692871E-3</v>
      </c>
      <c r="E96" s="16">
        <v>5.1090492871559423E-3</v>
      </c>
      <c r="F96" s="16">
        <v>1.132523971405841E-2</v>
      </c>
    </row>
    <row r="97" spans="1:6" x14ac:dyDescent="0.35">
      <c r="A97">
        <f t="shared" si="1"/>
        <v>97</v>
      </c>
      <c r="B97" s="2">
        <v>40125</v>
      </c>
      <c r="C97" s="16">
        <v>2.403425974479978E-2</v>
      </c>
      <c r="D97" s="16">
        <v>-2.5022204021812882E-3</v>
      </c>
      <c r="E97" s="16">
        <v>-1.0291057484964621E-3</v>
      </c>
      <c r="F97" s="16">
        <v>-3.5213854443951749E-3</v>
      </c>
    </row>
    <row r="98" spans="1:6" x14ac:dyDescent="0.35">
      <c r="A98">
        <f t="shared" si="1"/>
        <v>98</v>
      </c>
      <c r="B98" s="2">
        <v>40132</v>
      </c>
      <c r="C98" s="16">
        <v>2.432363232909451E-2</v>
      </c>
      <c r="D98" s="16">
        <v>3.0077866589857121E-3</v>
      </c>
      <c r="E98" s="16">
        <v>9.0245338585104307E-4</v>
      </c>
      <c r="F98" s="16">
        <v>3.9067126234746397E-3</v>
      </c>
    </row>
    <row r="99" spans="1:6" x14ac:dyDescent="0.35">
      <c r="A99">
        <f t="shared" si="1"/>
        <v>99</v>
      </c>
      <c r="B99" s="2">
        <v>40139</v>
      </c>
      <c r="C99" s="16">
        <v>-8.6652224629227836E-3</v>
      </c>
      <c r="D99" s="16">
        <v>2.3635587216215281E-3</v>
      </c>
      <c r="E99" s="16">
        <v>4.1580740542832562E-3</v>
      </c>
      <c r="F99" s="16">
        <v>6.4808732138279526E-3</v>
      </c>
    </row>
    <row r="100" spans="1:6" x14ac:dyDescent="0.35">
      <c r="A100">
        <f t="shared" si="1"/>
        <v>100</v>
      </c>
      <c r="B100" s="2">
        <v>40146</v>
      </c>
      <c r="C100" s="16">
        <v>-3.7821482602118368E-3</v>
      </c>
      <c r="D100" s="16">
        <v>-4.5054429863189421E-4</v>
      </c>
      <c r="E100" s="16">
        <v>-2.0375253536972782E-3</v>
      </c>
      <c r="F100" s="16">
        <v>-2.4616142137505741E-3</v>
      </c>
    </row>
    <row r="101" spans="1:6" x14ac:dyDescent="0.35">
      <c r="A101">
        <f t="shared" si="1"/>
        <v>101</v>
      </c>
      <c r="B101" s="2">
        <v>40153</v>
      </c>
      <c r="C101" s="16">
        <v>2.4466379819455101E-2</v>
      </c>
      <c r="D101" s="16">
        <v>-4.4053148925848884E-3</v>
      </c>
      <c r="E101" s="16">
        <v>-2.2950291159177238E-3</v>
      </c>
      <c r="F101" s="16">
        <v>-6.6643167507400847E-3</v>
      </c>
    </row>
    <row r="102" spans="1:6" x14ac:dyDescent="0.35">
      <c r="A102">
        <f t="shared" si="1"/>
        <v>102</v>
      </c>
      <c r="B102" s="2">
        <v>40160</v>
      </c>
      <c r="C102" s="16">
        <v>-1.111751626451463E-2</v>
      </c>
      <c r="D102" s="16">
        <v>4.2710684322577741E-3</v>
      </c>
      <c r="E102" s="16">
        <v>1.1983057596303139E-3</v>
      </c>
      <c r="F102" s="16">
        <v>5.4613133694569882E-3</v>
      </c>
    </row>
    <row r="103" spans="1:6" x14ac:dyDescent="0.35">
      <c r="A103">
        <f t="shared" si="1"/>
        <v>103</v>
      </c>
      <c r="B103" s="2">
        <v>40167</v>
      </c>
      <c r="C103" s="16">
        <v>-1.1409060626249251E-2</v>
      </c>
      <c r="D103" s="16">
        <v>3.670290800469767E-3</v>
      </c>
      <c r="E103" s="16">
        <v>2.4279401766613701E-4</v>
      </c>
      <c r="F103" s="16">
        <v>3.9065407080094428E-3</v>
      </c>
    </row>
    <row r="104" spans="1:6" x14ac:dyDescent="0.35">
      <c r="A104">
        <f t="shared" si="1"/>
        <v>104</v>
      </c>
      <c r="B104" s="2">
        <v>40174</v>
      </c>
      <c r="C104" s="16">
        <v>1.903799174458776E-2</v>
      </c>
      <c r="D104" s="16">
        <v>-1.98347835200785E-4</v>
      </c>
      <c r="E104" s="16">
        <v>-2.895071923203596E-3</v>
      </c>
      <c r="F104" s="16">
        <v>-3.1097993766626701E-3</v>
      </c>
    </row>
    <row r="105" spans="1:6" x14ac:dyDescent="0.35">
      <c r="A105">
        <f t="shared" si="1"/>
        <v>105</v>
      </c>
      <c r="B105" s="2">
        <v>40181</v>
      </c>
      <c r="C105" s="16">
        <v>6.1172191452425473E-3</v>
      </c>
      <c r="D105" s="16">
        <v>-3.2225833610965982E-3</v>
      </c>
      <c r="E105" s="16">
        <v>-9.0508671516364991E-4</v>
      </c>
      <c r="F105" s="16">
        <v>-4.1372766931713212E-3</v>
      </c>
    </row>
    <row r="106" spans="1:6" x14ac:dyDescent="0.35">
      <c r="A106">
        <f t="shared" si="1"/>
        <v>106</v>
      </c>
      <c r="B106" s="2">
        <v>40188</v>
      </c>
      <c r="C106" s="16">
        <v>2.497740530769876E-2</v>
      </c>
      <c r="D106" s="16">
        <v>9.242638546083759E-3</v>
      </c>
      <c r="E106" s="16">
        <v>-3.043953606071792E-3</v>
      </c>
      <c r="F106" s="16">
        <v>6.2236551761658543E-3</v>
      </c>
    </row>
    <row r="107" spans="1:6" x14ac:dyDescent="0.35">
      <c r="A107">
        <f t="shared" si="1"/>
        <v>107</v>
      </c>
      <c r="B107" s="2">
        <v>40195</v>
      </c>
      <c r="C107" s="16">
        <v>-2.5651302605209651E-3</v>
      </c>
      <c r="D107" s="16">
        <v>5.2302216593511641E-3</v>
      </c>
      <c r="E107" s="16">
        <v>1.3024951056370691E-3</v>
      </c>
      <c r="F107" s="16">
        <v>6.5610333164958226E-3</v>
      </c>
    </row>
    <row r="108" spans="1:6" x14ac:dyDescent="0.35">
      <c r="A108">
        <f t="shared" si="1"/>
        <v>108</v>
      </c>
      <c r="B108" s="2">
        <v>40202</v>
      </c>
      <c r="C108" s="16">
        <v>-3.9218837900827808E-2</v>
      </c>
      <c r="D108" s="16">
        <v>-4.61618572732303E-3</v>
      </c>
      <c r="E108" s="16">
        <v>-2.483529254333372E-3</v>
      </c>
      <c r="F108" s="16">
        <v>-7.0979516267138942E-3</v>
      </c>
    </row>
    <row r="109" spans="1:6" x14ac:dyDescent="0.35">
      <c r="A109">
        <f t="shared" si="1"/>
        <v>109</v>
      </c>
      <c r="B109" s="2">
        <v>40209</v>
      </c>
      <c r="C109" s="16">
        <v>-2.6850690087829251E-2</v>
      </c>
      <c r="D109" s="16">
        <v>-1.7039939623497699E-4</v>
      </c>
      <c r="E109" s="16">
        <v>-1.6329051439154529E-3</v>
      </c>
      <c r="F109" s="16">
        <v>-1.794258958330186E-3</v>
      </c>
    </row>
    <row r="110" spans="1:6" x14ac:dyDescent="0.35">
      <c r="A110">
        <f t="shared" si="1"/>
        <v>110</v>
      </c>
      <c r="B110" s="2">
        <v>40216</v>
      </c>
      <c r="C110" s="16">
        <v>-2.3293794051916891E-2</v>
      </c>
      <c r="D110" s="16">
        <v>-5.0834550406564372E-4</v>
      </c>
      <c r="E110" s="16">
        <v>6.4995947782220398E-4</v>
      </c>
      <c r="F110" s="16">
        <v>1.326543491579901E-4</v>
      </c>
    </row>
    <row r="111" spans="1:6" x14ac:dyDescent="0.35">
      <c r="A111">
        <f t="shared" si="1"/>
        <v>111</v>
      </c>
      <c r="B111" s="2">
        <v>40223</v>
      </c>
      <c r="C111" s="16">
        <v>1.3376749097949499E-2</v>
      </c>
      <c r="D111" s="16">
        <v>5.9370542588088604E-4</v>
      </c>
      <c r="E111" s="16">
        <v>1.8970888580338571E-4</v>
      </c>
      <c r="F111" s="16">
        <v>7.8769251699006837E-4</v>
      </c>
    </row>
    <row r="112" spans="1:6" x14ac:dyDescent="0.35">
      <c r="A112">
        <f t="shared" si="1"/>
        <v>112</v>
      </c>
      <c r="B112" s="2">
        <v>40230</v>
      </c>
      <c r="C112" s="16">
        <v>2.3360833695180269E-2</v>
      </c>
      <c r="D112" s="16">
        <v>3.020044169292913E-3</v>
      </c>
      <c r="E112" s="16">
        <v>-4.9957277928104338E-3</v>
      </c>
      <c r="F112" s="16">
        <v>-1.917547133529429E-3</v>
      </c>
    </row>
    <row r="113" spans="1:6" x14ac:dyDescent="0.35">
      <c r="A113">
        <f t="shared" si="1"/>
        <v>113</v>
      </c>
      <c r="B113" s="2">
        <v>40237</v>
      </c>
      <c r="C113" s="16">
        <v>-1.6972165648343471E-4</v>
      </c>
      <c r="D113" s="16">
        <v>-3.4251525062423127E-5</v>
      </c>
      <c r="E113" s="16">
        <v>9.3471995985061618E-4</v>
      </c>
      <c r="F113" s="16">
        <v>8.9124386786854082E-4</v>
      </c>
    </row>
    <row r="114" spans="1:6" x14ac:dyDescent="0.35">
      <c r="A114">
        <f t="shared" si="1"/>
        <v>114</v>
      </c>
      <c r="B114" s="2">
        <v>40244</v>
      </c>
      <c r="C114" s="16">
        <v>3.4544219996605063E-2</v>
      </c>
      <c r="D114" s="16">
        <v>4.1577096736673544E-3</v>
      </c>
      <c r="E114" s="16">
        <v>-3.1323722890861379E-3</v>
      </c>
      <c r="F114" s="16">
        <v>1.108105454186159E-3</v>
      </c>
    </row>
    <row r="115" spans="1:6" x14ac:dyDescent="0.35">
      <c r="A115">
        <f t="shared" si="1"/>
        <v>115</v>
      </c>
      <c r="B115" s="2">
        <v>40251</v>
      </c>
      <c r="C115" s="16">
        <v>1.534170153417014E-2</v>
      </c>
      <c r="D115" s="16">
        <v>-3.5801199128282502E-4</v>
      </c>
      <c r="E115" s="16">
        <v>2.8711671525036842E-3</v>
      </c>
      <c r="F115" s="16">
        <v>2.4686317703446199E-3</v>
      </c>
    </row>
    <row r="116" spans="1:6" x14ac:dyDescent="0.35">
      <c r="A116">
        <f t="shared" si="1"/>
        <v>116</v>
      </c>
      <c r="B116" s="2">
        <v>40258</v>
      </c>
      <c r="C116" s="16">
        <v>3.3936651583710291E-3</v>
      </c>
      <c r="D116" s="16">
        <v>1.084356022903243E-3</v>
      </c>
      <c r="E116" s="16">
        <v>5.7022045446708525E-4</v>
      </c>
      <c r="F116" s="16">
        <v>1.661308056183586E-3</v>
      </c>
    </row>
    <row r="117" spans="1:6" x14ac:dyDescent="0.35">
      <c r="A117">
        <f t="shared" si="1"/>
        <v>117</v>
      </c>
      <c r="B117" s="2">
        <v>40265</v>
      </c>
      <c r="C117" s="16">
        <v>1.53003704300203E-3</v>
      </c>
      <c r="D117" s="16">
        <v>5.5985235345512585E-4</v>
      </c>
      <c r="E117" s="16">
        <v>-1.5800382107775679E-3</v>
      </c>
      <c r="F117" s="16">
        <v>-1.046903612890171E-3</v>
      </c>
    </row>
    <row r="118" spans="1:6" x14ac:dyDescent="0.35">
      <c r="A118">
        <f t="shared" si="1"/>
        <v>118</v>
      </c>
      <c r="B118" s="2">
        <v>40272</v>
      </c>
      <c r="C118" s="16">
        <v>1.913644769638978E-2</v>
      </c>
      <c r="D118" s="16">
        <v>1.2608648446426061E-3</v>
      </c>
      <c r="E118" s="16">
        <v>-2.334894856460545E-3</v>
      </c>
      <c r="F118" s="16">
        <v>-1.0707558687633729E-3</v>
      </c>
    </row>
    <row r="119" spans="1:6" x14ac:dyDescent="0.35">
      <c r="A119">
        <f t="shared" si="1"/>
        <v>119</v>
      </c>
      <c r="B119" s="2">
        <v>40279</v>
      </c>
      <c r="C119" s="16">
        <v>1.0414201183431841E-2</v>
      </c>
      <c r="D119" s="16">
        <v>-1.3863233603356171E-3</v>
      </c>
      <c r="E119" s="16">
        <v>-3.4262679109353661E-4</v>
      </c>
      <c r="F119" s="16">
        <v>-1.733804800506888E-3</v>
      </c>
    </row>
    <row r="120" spans="1:6" x14ac:dyDescent="0.35">
      <c r="A120">
        <f t="shared" si="1"/>
        <v>120</v>
      </c>
      <c r="B120" s="2">
        <v>40286</v>
      </c>
      <c r="C120" s="16">
        <v>-1.952057468571855E-3</v>
      </c>
      <c r="D120" s="16">
        <v>4.6719825799488301E-3</v>
      </c>
      <c r="E120" s="16">
        <v>2.5852820578673441E-3</v>
      </c>
      <c r="F120" s="16">
        <v>7.2762811068922684E-3</v>
      </c>
    </row>
    <row r="121" spans="1:6" x14ac:dyDescent="0.35">
      <c r="A121">
        <f t="shared" si="1"/>
        <v>121</v>
      </c>
      <c r="B121" s="2">
        <v>40293</v>
      </c>
      <c r="C121" s="16">
        <v>1.7211703958692759E-3</v>
      </c>
      <c r="D121" s="16">
        <v>-1.4234249815395781E-3</v>
      </c>
      <c r="E121" s="16">
        <v>7.7317802348919606E-4</v>
      </c>
      <c r="F121" s="16">
        <v>-6.5657993513157376E-4</v>
      </c>
    </row>
    <row r="122" spans="1:6" x14ac:dyDescent="0.35">
      <c r="A122">
        <f t="shared" si="1"/>
        <v>122</v>
      </c>
      <c r="B122" s="2">
        <v>40300</v>
      </c>
      <c r="C122" s="16">
        <v>-1.890034364261162E-2</v>
      </c>
      <c r="D122" s="16">
        <v>-4.0200464797557339E-4</v>
      </c>
      <c r="E122" s="16">
        <v>4.6514389792247091E-3</v>
      </c>
      <c r="F122" s="16">
        <v>4.2321328075520803E-3</v>
      </c>
    </row>
    <row r="123" spans="1:6" x14ac:dyDescent="0.35">
      <c r="A123">
        <f t="shared" si="1"/>
        <v>123</v>
      </c>
      <c r="B123" s="2">
        <v>40307</v>
      </c>
      <c r="C123" s="16">
        <v>-8.2391338958764604E-2</v>
      </c>
      <c r="D123" s="16">
        <v>-6.5218409502330044E-3</v>
      </c>
      <c r="E123" s="16">
        <v>3.4721875219132059E-2</v>
      </c>
      <c r="F123" s="16">
        <v>2.8112174909748159E-2</v>
      </c>
    </row>
    <row r="124" spans="1:6" x14ac:dyDescent="0.35">
      <c r="A124">
        <f t="shared" si="1"/>
        <v>124</v>
      </c>
      <c r="B124" s="2">
        <v>40314</v>
      </c>
      <c r="C124" s="16">
        <v>2.446430120586451E-2</v>
      </c>
      <c r="D124" s="16">
        <v>4.7312207818539509E-3</v>
      </c>
      <c r="E124" s="16">
        <v>-1.327755050153245E-2</v>
      </c>
      <c r="F124" s="16">
        <v>-8.7648630894142654E-3</v>
      </c>
    </row>
    <row r="125" spans="1:6" x14ac:dyDescent="0.35">
      <c r="A125">
        <f t="shared" si="1"/>
        <v>125</v>
      </c>
      <c r="B125" s="2">
        <v>40321</v>
      </c>
      <c r="C125" s="16">
        <v>-4.8098907612837749E-2</v>
      </c>
      <c r="D125" s="16">
        <v>1.4240030757051161E-4</v>
      </c>
      <c r="E125" s="16">
        <v>1.2058719960631461E-2</v>
      </c>
      <c r="F125" s="16">
        <v>1.2181017044911259E-2</v>
      </c>
    </row>
    <row r="126" spans="1:6" x14ac:dyDescent="0.35">
      <c r="A126">
        <f t="shared" si="1"/>
        <v>126</v>
      </c>
      <c r="B126" s="2">
        <v>40328</v>
      </c>
      <c r="C126" s="16">
        <v>1.058624677519782E-2</v>
      </c>
      <c r="D126" s="16">
        <v>1.3141292949729879E-3</v>
      </c>
      <c r="E126" s="16">
        <v>-1.8320577969029861E-2</v>
      </c>
      <c r="F126" s="16">
        <v>-1.7025898370736089E-2</v>
      </c>
    </row>
    <row r="127" spans="1:6" x14ac:dyDescent="0.35">
      <c r="A127">
        <f t="shared" si="1"/>
        <v>127</v>
      </c>
      <c r="B127" s="2">
        <v>40335</v>
      </c>
      <c r="C127" s="16">
        <v>-1.619718309859142E-2</v>
      </c>
      <c r="D127" s="16">
        <v>-2.6191391301744188E-4</v>
      </c>
      <c r="E127" s="16">
        <v>6.0886495387735273E-4</v>
      </c>
      <c r="F127" s="16">
        <v>3.498866606010953E-4</v>
      </c>
    </row>
    <row r="128" spans="1:6" x14ac:dyDescent="0.35">
      <c r="A128">
        <f t="shared" si="1"/>
        <v>128</v>
      </c>
      <c r="B128" s="2">
        <v>40342</v>
      </c>
      <c r="C128" s="16">
        <v>1.7627057981388639E-2</v>
      </c>
      <c r="D128" s="16">
        <v>2.8960830366702162E-3</v>
      </c>
      <c r="E128" s="16">
        <v>-1.762771771582794E-3</v>
      </c>
      <c r="F128" s="16">
        <v>1.084652623156712E-3</v>
      </c>
    </row>
    <row r="129" spans="1:6" x14ac:dyDescent="0.35">
      <c r="A129">
        <f t="shared" si="1"/>
        <v>129</v>
      </c>
      <c r="B129" s="2">
        <v>40349</v>
      </c>
      <c r="C129" s="16">
        <v>3.3236613030862561E-2</v>
      </c>
      <c r="D129" s="16">
        <v>8.3156021891639398E-4</v>
      </c>
      <c r="E129" s="16">
        <v>-1.5960765394584799E-3</v>
      </c>
      <c r="F129" s="16">
        <v>-7.6969277428329264E-4</v>
      </c>
    </row>
    <row r="130" spans="1:6" x14ac:dyDescent="0.35">
      <c r="A130">
        <f t="shared" si="1"/>
        <v>130</v>
      </c>
      <c r="B130" s="2">
        <v>40356</v>
      </c>
      <c r="C130" s="16">
        <v>-2.8593311207556819E-2</v>
      </c>
      <c r="D130" s="16">
        <v>4.964476924669281E-4</v>
      </c>
      <c r="E130" s="16">
        <v>5.5686339128728779E-3</v>
      </c>
      <c r="F130" s="16">
        <v>6.043854993033948E-3</v>
      </c>
    </row>
    <row r="131" spans="1:6" x14ac:dyDescent="0.35">
      <c r="A131">
        <f t="shared" ref="A131:A194" si="2">+A130+1</f>
        <v>131</v>
      </c>
      <c r="B131" s="2">
        <v>40363</v>
      </c>
      <c r="C131" s="16">
        <v>-3.8896189224704392E-2</v>
      </c>
      <c r="D131" s="16">
        <v>-1.781730434383233E-3</v>
      </c>
      <c r="E131" s="16">
        <v>3.147503226779369E-3</v>
      </c>
      <c r="F131" s="16">
        <v>1.3741106242852741E-3</v>
      </c>
    </row>
    <row r="132" spans="1:6" x14ac:dyDescent="0.35">
      <c r="A132">
        <f t="shared" si="2"/>
        <v>132</v>
      </c>
      <c r="B132" s="2">
        <v>40370</v>
      </c>
      <c r="C132" s="16">
        <v>5.1955154498222633E-2</v>
      </c>
      <c r="D132" s="16">
        <v>1.682780426579322E-3</v>
      </c>
      <c r="E132" s="16">
        <v>-8.8750676091888803E-3</v>
      </c>
      <c r="F132" s="16">
        <v>-7.2183579033832102E-3</v>
      </c>
    </row>
    <row r="133" spans="1:6" x14ac:dyDescent="0.35">
      <c r="A133">
        <f t="shared" si="2"/>
        <v>133</v>
      </c>
      <c r="B133" s="2">
        <v>40377</v>
      </c>
      <c r="C133" s="16">
        <v>-1.5596568754873139E-3</v>
      </c>
      <c r="D133" s="16">
        <v>7.3906076021890144E-4</v>
      </c>
      <c r="E133" s="16">
        <v>2.8872470615934902E-3</v>
      </c>
      <c r="F133" s="16">
        <v>3.6254078552571119E-3</v>
      </c>
    </row>
    <row r="134" spans="1:6" x14ac:dyDescent="0.35">
      <c r="A134">
        <f t="shared" si="2"/>
        <v>134</v>
      </c>
      <c r="B134" s="2">
        <v>40384</v>
      </c>
      <c r="C134" s="16">
        <v>2.6642367439034809E-2</v>
      </c>
      <c r="D134" s="16">
        <v>3.8119142503247878E-3</v>
      </c>
      <c r="E134" s="16">
        <v>-9.8649849371292841E-3</v>
      </c>
      <c r="F134" s="16">
        <v>-6.0521866277639669E-3</v>
      </c>
    </row>
    <row r="135" spans="1:6" x14ac:dyDescent="0.35">
      <c r="A135">
        <f t="shared" si="2"/>
        <v>135</v>
      </c>
      <c r="B135" s="2">
        <v>40391</v>
      </c>
      <c r="C135" s="16">
        <v>7.3541842772613109E-3</v>
      </c>
      <c r="D135" s="16">
        <v>-3.2953388495948749E-4</v>
      </c>
      <c r="E135" s="16">
        <v>-2.0393295522960209E-3</v>
      </c>
      <c r="F135" s="16">
        <v>-2.3611817565689641E-3</v>
      </c>
    </row>
    <row r="136" spans="1:6" x14ac:dyDescent="0.35">
      <c r="A136">
        <f t="shared" si="2"/>
        <v>136</v>
      </c>
      <c r="B136" s="2">
        <v>40398</v>
      </c>
      <c r="C136" s="16">
        <v>2.4251069900142589E-2</v>
      </c>
      <c r="D136" s="16">
        <v>3.3136170696312921E-3</v>
      </c>
      <c r="E136" s="16">
        <v>-6.0846830080718561E-4</v>
      </c>
      <c r="F136" s="16">
        <v>2.7388182023533329E-3</v>
      </c>
    </row>
    <row r="137" spans="1:6" x14ac:dyDescent="0.35">
      <c r="A137">
        <f t="shared" si="2"/>
        <v>137</v>
      </c>
      <c r="B137" s="2">
        <v>40405</v>
      </c>
      <c r="C137" s="16">
        <v>-4.0144191381287893E-2</v>
      </c>
      <c r="D137" s="16">
        <v>2.138853929890772E-3</v>
      </c>
      <c r="E137" s="16">
        <v>3.9937788533006557E-3</v>
      </c>
      <c r="F137" s="16">
        <v>6.1220708366089838E-3</v>
      </c>
    </row>
    <row r="138" spans="1:6" x14ac:dyDescent="0.35">
      <c r="A138">
        <f t="shared" si="2"/>
        <v>138</v>
      </c>
      <c r="B138" s="2">
        <v>40412</v>
      </c>
      <c r="C138" s="16">
        <v>-6.1454421304198981E-3</v>
      </c>
      <c r="D138" s="16">
        <v>7.9984670734467578E-4</v>
      </c>
      <c r="E138" s="16">
        <v>-2.9966546402480092E-3</v>
      </c>
      <c r="F138" s="16">
        <v>-2.1620067126725262E-3</v>
      </c>
    </row>
    <row r="139" spans="1:6" x14ac:dyDescent="0.35">
      <c r="A139">
        <f t="shared" si="2"/>
        <v>139</v>
      </c>
      <c r="B139" s="2">
        <v>40419</v>
      </c>
      <c r="C139" s="16">
        <v>-5.7540364136036137E-3</v>
      </c>
      <c r="D139" s="16">
        <v>2.5562114338995018E-4</v>
      </c>
      <c r="E139" s="16">
        <v>5.8600776441353197E-4</v>
      </c>
      <c r="F139" s="16">
        <v>8.3752955229265957E-4</v>
      </c>
    </row>
    <row r="140" spans="1:6" x14ac:dyDescent="0.35">
      <c r="A140">
        <f t="shared" si="2"/>
        <v>140</v>
      </c>
      <c r="B140" s="2">
        <v>40426</v>
      </c>
      <c r="C140" s="16">
        <v>3.8611039129308189E-2</v>
      </c>
      <c r="D140" s="16">
        <v>-5.1153721438856881E-4</v>
      </c>
      <c r="E140" s="16">
        <v>-3.134601127105507E-3</v>
      </c>
      <c r="F140" s="16">
        <v>-3.615532723893256E-3</v>
      </c>
    </row>
    <row r="141" spans="1:6" x14ac:dyDescent="0.35">
      <c r="A141">
        <f t="shared" si="2"/>
        <v>141</v>
      </c>
      <c r="B141" s="2">
        <v>40433</v>
      </c>
      <c r="C141" s="16">
        <v>7.4850299401199027E-3</v>
      </c>
      <c r="D141" s="16">
        <v>-8.6856075026042756E-4</v>
      </c>
      <c r="E141" s="16">
        <v>1.503730721474472E-3</v>
      </c>
      <c r="F141" s="16">
        <v>6.0924006307994105E-4</v>
      </c>
    </row>
    <row r="142" spans="1:6" x14ac:dyDescent="0.35">
      <c r="A142">
        <f t="shared" si="2"/>
        <v>142</v>
      </c>
      <c r="B142" s="2">
        <v>40440</v>
      </c>
      <c r="C142" s="16">
        <v>1.634472511144125E-2</v>
      </c>
      <c r="D142" s="16">
        <v>9.0442845664795435E-4</v>
      </c>
      <c r="E142" s="16">
        <v>6.5247317526284654E-4</v>
      </c>
      <c r="F142" s="16">
        <v>1.559526269965694E-3</v>
      </c>
    </row>
    <row r="143" spans="1:6" x14ac:dyDescent="0.35">
      <c r="A143">
        <f t="shared" si="2"/>
        <v>143</v>
      </c>
      <c r="B143" s="2">
        <v>40447</v>
      </c>
      <c r="C143" s="16">
        <v>2.2579597141000551E-2</v>
      </c>
      <c r="D143" s="16">
        <v>6.106006472543779E-4</v>
      </c>
      <c r="E143" s="16">
        <v>-4.0677497893940604E-3</v>
      </c>
      <c r="F143" s="16">
        <v>-3.477080303260105E-3</v>
      </c>
    </row>
    <row r="144" spans="1:6" x14ac:dyDescent="0.35">
      <c r="A144">
        <f t="shared" si="2"/>
        <v>144</v>
      </c>
      <c r="B144" s="2">
        <v>40454</v>
      </c>
      <c r="C144" s="16">
        <v>5.8776806989673247E-3</v>
      </c>
      <c r="D144" s="16">
        <v>-6.3341213489143122E-4</v>
      </c>
      <c r="E144" s="16">
        <v>2.7448956141129521E-4</v>
      </c>
      <c r="F144" s="16">
        <v>-3.6168349274379169E-4</v>
      </c>
    </row>
    <row r="145" spans="1:6" x14ac:dyDescent="0.35">
      <c r="A145">
        <f t="shared" si="2"/>
        <v>145</v>
      </c>
      <c r="B145" s="2">
        <v>40461</v>
      </c>
      <c r="C145" s="16">
        <v>2.0767530006317259E-2</v>
      </c>
      <c r="D145" s="16">
        <v>-7.2397741525997983E-4</v>
      </c>
      <c r="E145" s="16">
        <v>-1.201510719906818E-3</v>
      </c>
      <c r="F145" s="16">
        <v>-1.928312266041954E-3</v>
      </c>
    </row>
    <row r="146" spans="1:6" x14ac:dyDescent="0.35">
      <c r="A146">
        <f t="shared" si="2"/>
        <v>146</v>
      </c>
      <c r="B146" s="2">
        <v>40468</v>
      </c>
      <c r="C146" s="16">
        <v>1.245455248704253E-2</v>
      </c>
      <c r="D146" s="16">
        <v>-2.316902535648202E-3</v>
      </c>
      <c r="E146" s="16">
        <v>1.1637919326181741E-3</v>
      </c>
      <c r="F146" s="16">
        <v>-1.1638905455193531E-3</v>
      </c>
    </row>
    <row r="147" spans="1:6" x14ac:dyDescent="0.35">
      <c r="A147">
        <f t="shared" si="2"/>
        <v>147</v>
      </c>
      <c r="B147" s="2">
        <v>40475</v>
      </c>
      <c r="C147" s="16">
        <v>-2.1393643031785152E-3</v>
      </c>
      <c r="D147" s="16">
        <v>-5.5210484565199058E-3</v>
      </c>
      <c r="E147" s="16">
        <v>-2.8089662662944548E-4</v>
      </c>
      <c r="F147" s="16">
        <v>-5.8242391841448748E-3</v>
      </c>
    </row>
    <row r="148" spans="1:6" x14ac:dyDescent="0.35">
      <c r="A148">
        <f t="shared" si="2"/>
        <v>148</v>
      </c>
      <c r="B148" s="2">
        <v>40482</v>
      </c>
      <c r="C148" s="16">
        <v>-3.0627871362931552E-4</v>
      </c>
      <c r="D148" s="16">
        <v>-3.172704329410303E-3</v>
      </c>
      <c r="E148" s="16">
        <v>1.1350674862939949E-3</v>
      </c>
      <c r="F148" s="16">
        <v>-2.0410470984643099E-3</v>
      </c>
    </row>
    <row r="149" spans="1:6" x14ac:dyDescent="0.35">
      <c r="A149">
        <f t="shared" si="2"/>
        <v>149</v>
      </c>
      <c r="B149" s="2">
        <v>40489</v>
      </c>
      <c r="C149" s="16">
        <v>3.6534926470588307E-2</v>
      </c>
      <c r="D149" s="16">
        <v>-7.9171476095107884E-4</v>
      </c>
      <c r="E149" s="16">
        <v>-1.649134062784219E-3</v>
      </c>
      <c r="F149" s="16">
        <v>-2.4628980740709632E-3</v>
      </c>
    </row>
    <row r="150" spans="1:6" x14ac:dyDescent="0.35">
      <c r="A150">
        <f t="shared" si="2"/>
        <v>150</v>
      </c>
      <c r="B150" s="2">
        <v>40496</v>
      </c>
      <c r="C150" s="16">
        <v>-2.28330747062736E-2</v>
      </c>
      <c r="D150" s="16">
        <v>-1.8310983982697811E-3</v>
      </c>
      <c r="E150" s="16">
        <v>1.298924471730079E-3</v>
      </c>
      <c r="F150" s="16">
        <v>-5.2429256201469432E-4</v>
      </c>
    </row>
    <row r="151" spans="1:6" x14ac:dyDescent="0.35">
      <c r="A151">
        <f t="shared" si="2"/>
        <v>151</v>
      </c>
      <c r="B151" s="2">
        <v>40503</v>
      </c>
      <c r="C151" s="16">
        <v>-1.4367816091953589E-3</v>
      </c>
      <c r="D151" s="16">
        <v>2.1526849701847259E-4</v>
      </c>
      <c r="E151" s="16">
        <v>1.116846183743192E-3</v>
      </c>
      <c r="F151" s="16">
        <v>1.3491333132773511E-3</v>
      </c>
    </row>
    <row r="152" spans="1:6" x14ac:dyDescent="0.35">
      <c r="A152">
        <f t="shared" si="2"/>
        <v>152</v>
      </c>
      <c r="B152" s="2">
        <v>40510</v>
      </c>
      <c r="C152" s="16">
        <v>-2.0976902688375709E-2</v>
      </c>
      <c r="D152" s="16">
        <v>1.25305777870266E-3</v>
      </c>
      <c r="E152" s="16">
        <v>4.4752653756447991E-3</v>
      </c>
      <c r="F152" s="16">
        <v>5.7953739175498056E-3</v>
      </c>
    </row>
    <row r="153" spans="1:6" x14ac:dyDescent="0.35">
      <c r="A153">
        <f t="shared" si="2"/>
        <v>153</v>
      </c>
      <c r="B153" s="2">
        <v>40517</v>
      </c>
      <c r="C153" s="16">
        <v>3.1636757425742568E-2</v>
      </c>
      <c r="D153" s="16">
        <v>3.626643833830379E-3</v>
      </c>
      <c r="E153" s="16">
        <v>-1.87058786619132E-3</v>
      </c>
      <c r="F153" s="16">
        <v>1.723559403686181E-3</v>
      </c>
    </row>
    <row r="154" spans="1:6" x14ac:dyDescent="0.35">
      <c r="A154">
        <f t="shared" si="2"/>
        <v>154</v>
      </c>
      <c r="B154" s="2">
        <v>40524</v>
      </c>
      <c r="C154" s="16">
        <v>5.7734123116142122E-3</v>
      </c>
      <c r="D154" s="16">
        <v>-2.128788608578347E-3</v>
      </c>
      <c r="E154" s="16">
        <v>-1.5204017191761119E-3</v>
      </c>
      <c r="F154" s="16">
        <v>-3.6626986310444032E-3</v>
      </c>
    </row>
    <row r="155" spans="1:6" x14ac:dyDescent="0.35">
      <c r="A155">
        <f t="shared" si="2"/>
        <v>155</v>
      </c>
      <c r="B155" s="2">
        <v>40531</v>
      </c>
      <c r="C155" s="16">
        <v>1.192783658864105E-3</v>
      </c>
      <c r="D155" s="16">
        <v>5.1053804976142203E-4</v>
      </c>
      <c r="E155" s="16">
        <v>8.3245934065367955E-4</v>
      </c>
      <c r="F155" s="16">
        <v>1.3532170784711359E-3</v>
      </c>
    </row>
    <row r="156" spans="1:6" x14ac:dyDescent="0.35">
      <c r="A156">
        <f t="shared" si="2"/>
        <v>156</v>
      </c>
      <c r="B156" s="2">
        <v>40538</v>
      </c>
      <c r="C156" s="16">
        <v>1.25093075204763E-2</v>
      </c>
      <c r="D156" s="16">
        <v>2.0470739590314761E-3</v>
      </c>
      <c r="E156" s="16">
        <v>-9.0226354050626512E-4</v>
      </c>
      <c r="F156" s="16">
        <v>1.133443802012968E-3</v>
      </c>
    </row>
    <row r="157" spans="1:6" x14ac:dyDescent="0.35">
      <c r="A157">
        <f t="shared" si="2"/>
        <v>157</v>
      </c>
      <c r="B157" s="2">
        <v>40545</v>
      </c>
      <c r="C157" s="16">
        <v>4.5594940432416298E-3</v>
      </c>
      <c r="D157" s="16">
        <v>6.6498410742155123E-4</v>
      </c>
      <c r="E157" s="16">
        <v>1.746198364707352E-3</v>
      </c>
      <c r="F157" s="16">
        <v>2.4082386095336532E-3</v>
      </c>
    </row>
    <row r="158" spans="1:6" x14ac:dyDescent="0.35">
      <c r="A158">
        <f t="shared" si="2"/>
        <v>158</v>
      </c>
      <c r="B158" s="2">
        <v>40552</v>
      </c>
      <c r="C158" s="16">
        <v>3.5139092240117349E-3</v>
      </c>
      <c r="D158" s="16">
        <v>-9.8978868390831032E-5</v>
      </c>
      <c r="E158" s="16">
        <v>-2.918524654695664E-3</v>
      </c>
      <c r="F158" s="16">
        <v>-3.009563407925131E-3</v>
      </c>
    </row>
    <row r="159" spans="1:6" x14ac:dyDescent="0.35">
      <c r="A159">
        <f t="shared" si="2"/>
        <v>159</v>
      </c>
      <c r="B159" s="2">
        <v>40559</v>
      </c>
      <c r="C159" s="16">
        <v>2.020717829004948E-2</v>
      </c>
      <c r="D159" s="16">
        <v>-3.0467172620526339E-3</v>
      </c>
      <c r="E159" s="16">
        <v>-3.7043037124115941E-3</v>
      </c>
      <c r="F159" s="16">
        <v>-6.74774871835504E-3</v>
      </c>
    </row>
    <row r="160" spans="1:6" x14ac:dyDescent="0.35">
      <c r="A160">
        <f t="shared" si="2"/>
        <v>160</v>
      </c>
      <c r="B160" s="2">
        <v>40566</v>
      </c>
      <c r="C160" s="16">
        <v>-6.7929924919556406E-3</v>
      </c>
      <c r="D160" s="16">
        <v>4.238403819101233E-4</v>
      </c>
      <c r="E160" s="16">
        <v>-9.146811994095172E-4</v>
      </c>
      <c r="F160" s="16">
        <v>-4.8878876990532394E-4</v>
      </c>
    </row>
    <row r="161" spans="1:6" x14ac:dyDescent="0.35">
      <c r="A161">
        <f t="shared" si="2"/>
        <v>161</v>
      </c>
      <c r="B161" s="2">
        <v>40573</v>
      </c>
      <c r="C161" s="16">
        <v>-1.2958963282937439E-3</v>
      </c>
      <c r="D161" s="16">
        <v>-1.49405905326172E-3</v>
      </c>
      <c r="E161" s="16">
        <v>1.1234208041179809E-3</v>
      </c>
      <c r="F161" s="16">
        <v>-3.8067814817555062E-4</v>
      </c>
    </row>
    <row r="162" spans="1:6" x14ac:dyDescent="0.35">
      <c r="A162">
        <f t="shared" si="2"/>
        <v>162</v>
      </c>
      <c r="B162" s="2">
        <v>40580</v>
      </c>
      <c r="C162" s="16">
        <v>2.0328719723183401E-2</v>
      </c>
      <c r="D162" s="16">
        <v>-2.5759040851125459E-4</v>
      </c>
      <c r="E162" s="16">
        <v>-1.33430582351779E-3</v>
      </c>
      <c r="F162" s="16">
        <v>-1.595389534633229E-3</v>
      </c>
    </row>
    <row r="163" spans="1:6" x14ac:dyDescent="0.35">
      <c r="A163">
        <f t="shared" si="2"/>
        <v>163</v>
      </c>
      <c r="B163" s="2">
        <v>40587</v>
      </c>
      <c r="C163" s="16">
        <v>2.0488907729265819E-3</v>
      </c>
      <c r="D163" s="16">
        <v>-9.5938415709373448E-4</v>
      </c>
      <c r="E163" s="16">
        <v>-2.5031780969465571E-3</v>
      </c>
      <c r="F163" s="16">
        <v>-3.47373994683986E-3</v>
      </c>
    </row>
    <row r="164" spans="1:6" x14ac:dyDescent="0.35">
      <c r="A164">
        <f t="shared" si="2"/>
        <v>164</v>
      </c>
      <c r="B164" s="2">
        <v>40594</v>
      </c>
      <c r="C164" s="16">
        <v>1.797927095818919E-2</v>
      </c>
      <c r="D164" s="16">
        <v>1.7883429411065239E-3</v>
      </c>
      <c r="E164" s="16">
        <v>1.6565200190754581E-4</v>
      </c>
      <c r="F164" s="16">
        <v>1.9714576621598918E-3</v>
      </c>
    </row>
    <row r="165" spans="1:6" x14ac:dyDescent="0.35">
      <c r="A165">
        <f t="shared" si="2"/>
        <v>165</v>
      </c>
      <c r="B165" s="2">
        <v>40601</v>
      </c>
      <c r="C165" s="16">
        <v>-1.5791660894860841E-2</v>
      </c>
      <c r="D165" s="16">
        <v>4.39082070063046E-4</v>
      </c>
      <c r="E165" s="16">
        <v>3.0137647709862492E-3</v>
      </c>
      <c r="F165" s="16">
        <v>3.4598443637301468E-3</v>
      </c>
    </row>
    <row r="166" spans="1:6" x14ac:dyDescent="0.35">
      <c r="A166">
        <f t="shared" si="2"/>
        <v>166</v>
      </c>
      <c r="B166" s="2">
        <v>40608</v>
      </c>
      <c r="C166" s="16">
        <v>9.6410978184378049E-3</v>
      </c>
      <c r="D166" s="16">
        <v>-2.38785416307985E-3</v>
      </c>
      <c r="E166" s="16">
        <v>-3.6309757596021401E-3</v>
      </c>
      <c r="F166" s="16">
        <v>-6.0357207358651133E-3</v>
      </c>
    </row>
    <row r="167" spans="1:6" x14ac:dyDescent="0.35">
      <c r="A167">
        <f t="shared" si="2"/>
        <v>167</v>
      </c>
      <c r="B167" s="2">
        <v>40615</v>
      </c>
      <c r="C167" s="16">
        <v>-2.4395343974350059E-2</v>
      </c>
      <c r="D167" s="16">
        <v>-1.0433415849344649E-3</v>
      </c>
      <c r="E167" s="16">
        <v>2.9831114488754201E-4</v>
      </c>
      <c r="F167" s="16">
        <v>-7.5456442345722685E-4</v>
      </c>
    </row>
    <row r="168" spans="1:6" x14ac:dyDescent="0.35">
      <c r="A168">
        <f t="shared" si="2"/>
        <v>168</v>
      </c>
      <c r="B168" s="2">
        <v>40622</v>
      </c>
      <c r="C168" s="16">
        <v>-1.9361291705365491E-2</v>
      </c>
      <c r="D168" s="16">
        <v>-4.8827046598065582E-4</v>
      </c>
      <c r="E168" s="16">
        <v>-1.1878063672882131E-3</v>
      </c>
      <c r="F168" s="16">
        <v>-1.685552743780905E-3</v>
      </c>
    </row>
    <row r="169" spans="1:6" x14ac:dyDescent="0.35">
      <c r="A169">
        <f t="shared" si="2"/>
        <v>169</v>
      </c>
      <c r="B169" s="2">
        <v>40629</v>
      </c>
      <c r="C169" s="16">
        <v>3.1837388896983843E-2</v>
      </c>
      <c r="D169" s="16">
        <v>1.871618181869428E-3</v>
      </c>
      <c r="E169" s="16">
        <v>-3.5178206958053071E-3</v>
      </c>
      <c r="F169" s="16">
        <v>-1.66159628965068E-3</v>
      </c>
    </row>
    <row r="170" spans="1:6" x14ac:dyDescent="0.35">
      <c r="A170">
        <f t="shared" si="2"/>
        <v>170</v>
      </c>
      <c r="B170" s="2">
        <v>40636</v>
      </c>
      <c r="C170" s="16">
        <v>1.6168890771729009E-2</v>
      </c>
      <c r="D170" s="16">
        <v>-1.3368447297216199E-3</v>
      </c>
      <c r="E170" s="16">
        <v>9.6288680407319305E-4</v>
      </c>
      <c r="F170" s="16">
        <v>-3.8047945492869489E-4</v>
      </c>
    </row>
    <row r="171" spans="1:6" x14ac:dyDescent="0.35">
      <c r="A171">
        <f t="shared" si="2"/>
        <v>171</v>
      </c>
      <c r="B171" s="2">
        <v>40643</v>
      </c>
      <c r="C171" s="16">
        <v>9.3802112284604444E-3</v>
      </c>
      <c r="D171" s="16">
        <v>-8.7396433281905495E-4</v>
      </c>
      <c r="E171" s="16">
        <v>-4.2269821129981011E-5</v>
      </c>
      <c r="F171" s="16">
        <v>-9.1846619726754231E-4</v>
      </c>
    </row>
    <row r="172" spans="1:6" x14ac:dyDescent="0.35">
      <c r="A172">
        <f t="shared" si="2"/>
        <v>172</v>
      </c>
      <c r="B172" s="2">
        <v>40650</v>
      </c>
      <c r="C172" s="16">
        <v>-1.101397397948667E-2</v>
      </c>
      <c r="D172" s="16">
        <v>3.4130461365955428E-4</v>
      </c>
      <c r="E172" s="16">
        <v>6.802810615473831E-4</v>
      </c>
      <c r="F172" s="16">
        <v>1.022725092187482E-3</v>
      </c>
    </row>
    <row r="173" spans="1:6" x14ac:dyDescent="0.35">
      <c r="A173">
        <f t="shared" si="2"/>
        <v>173</v>
      </c>
      <c r="B173" s="2">
        <v>40657</v>
      </c>
      <c r="C173" s="16">
        <v>1.823623581819445E-2</v>
      </c>
      <c r="D173" s="16">
        <v>1.4784153848077519E-3</v>
      </c>
      <c r="E173" s="16">
        <v>-1.355660426787253E-3</v>
      </c>
      <c r="F173" s="16">
        <v>1.2560252307514119E-4</v>
      </c>
    </row>
    <row r="174" spans="1:6" x14ac:dyDescent="0.35">
      <c r="A174">
        <f t="shared" si="2"/>
        <v>174</v>
      </c>
      <c r="B174" s="2">
        <v>40664</v>
      </c>
      <c r="C174" s="16">
        <v>1.790963155376302E-2</v>
      </c>
      <c r="D174" s="16">
        <v>2.5248016522676502E-3</v>
      </c>
      <c r="E174" s="16">
        <v>1.139334089526711E-3</v>
      </c>
      <c r="F174" s="16">
        <v>3.6707896985719302E-3</v>
      </c>
    </row>
    <row r="175" spans="1:6" x14ac:dyDescent="0.35">
      <c r="A175">
        <f t="shared" si="2"/>
        <v>175</v>
      </c>
      <c r="B175" s="2">
        <v>40671</v>
      </c>
      <c r="C175" s="16">
        <v>-2.1623799610502981E-2</v>
      </c>
      <c r="D175" s="16">
        <v>8.7504970217611167E-4</v>
      </c>
      <c r="E175" s="16">
        <v>-1.2549690905663271E-3</v>
      </c>
      <c r="F175" s="16">
        <v>-3.7303849746106449E-4</v>
      </c>
    </row>
    <row r="176" spans="1:6" x14ac:dyDescent="0.35">
      <c r="A176">
        <f t="shared" si="2"/>
        <v>176</v>
      </c>
      <c r="B176" s="2">
        <v>40678</v>
      </c>
      <c r="C176" s="16">
        <v>-1.1394055872057111E-2</v>
      </c>
      <c r="D176" s="16">
        <v>-2.9547388896422611E-4</v>
      </c>
      <c r="E176" s="16">
        <v>-3.4247442221346791E-4</v>
      </c>
      <c r="F176" s="16">
        <v>-6.372884406027346E-4</v>
      </c>
    </row>
    <row r="177" spans="1:6" x14ac:dyDescent="0.35">
      <c r="A177">
        <f t="shared" si="2"/>
        <v>177</v>
      </c>
      <c r="B177" s="2">
        <v>40685</v>
      </c>
      <c r="C177" s="16">
        <v>-3.888078872457124E-3</v>
      </c>
      <c r="D177" s="16">
        <v>-6.4209579371055092E-4</v>
      </c>
      <c r="E177" s="16">
        <v>-9.6529572823267351E-4</v>
      </c>
      <c r="F177" s="16">
        <v>-1.6053865010663419E-3</v>
      </c>
    </row>
    <row r="178" spans="1:6" x14ac:dyDescent="0.35">
      <c r="A178">
        <f t="shared" si="2"/>
        <v>178</v>
      </c>
      <c r="B178" s="2">
        <v>40692</v>
      </c>
      <c r="C178" s="16">
        <v>2.718338328570491E-3</v>
      </c>
      <c r="D178" s="16">
        <v>8.4592133558403226E-4</v>
      </c>
      <c r="E178" s="16">
        <v>-2.4525565646327241E-3</v>
      </c>
      <c r="F178" s="16">
        <v>-1.593008764178117E-3</v>
      </c>
    </row>
    <row r="179" spans="1:6" x14ac:dyDescent="0.35">
      <c r="A179">
        <f t="shared" si="2"/>
        <v>179</v>
      </c>
      <c r="B179" s="2">
        <v>40699</v>
      </c>
      <c r="C179" s="16">
        <v>-1.035729181148348E-2</v>
      </c>
      <c r="D179" s="16">
        <v>-4.5925731842028084E-3</v>
      </c>
      <c r="E179" s="16">
        <v>-7.7586140250174296E-4</v>
      </c>
      <c r="F179" s="16">
        <v>-5.3976398129554903E-3</v>
      </c>
    </row>
    <row r="180" spans="1:6" x14ac:dyDescent="0.35">
      <c r="A180">
        <f t="shared" si="2"/>
        <v>180</v>
      </c>
      <c r="B180" s="2">
        <v>40706</v>
      </c>
      <c r="C180" s="16">
        <v>-2.3530238111961751E-2</v>
      </c>
      <c r="D180" s="16">
        <v>-1.4601380004249931E-3</v>
      </c>
      <c r="E180" s="16">
        <v>-2.603277686448191E-4</v>
      </c>
      <c r="F180" s="16">
        <v>-1.732080021813132E-3</v>
      </c>
    </row>
    <row r="181" spans="1:6" x14ac:dyDescent="0.35">
      <c r="A181">
        <f t="shared" si="2"/>
        <v>181</v>
      </c>
      <c r="B181" s="2">
        <v>40713</v>
      </c>
      <c r="C181" s="16">
        <v>-7.9844626672421759E-3</v>
      </c>
      <c r="D181" s="16">
        <v>1.769319615060994E-3</v>
      </c>
      <c r="E181" s="16">
        <v>1.335427930972966E-3</v>
      </c>
      <c r="F181" s="16">
        <v>3.121109062756755E-3</v>
      </c>
    </row>
    <row r="182" spans="1:6" x14ac:dyDescent="0.35">
      <c r="A182">
        <f t="shared" si="2"/>
        <v>182</v>
      </c>
      <c r="B182" s="2">
        <v>40720</v>
      </c>
      <c r="C182" s="16">
        <v>-1.8127764484083819E-3</v>
      </c>
      <c r="D182" s="16">
        <v>1.1506321473326859E-3</v>
      </c>
      <c r="E182" s="16">
        <v>2.4481756789163089E-3</v>
      </c>
      <c r="F182" s="16">
        <v>3.5914371398608762E-3</v>
      </c>
    </row>
    <row r="183" spans="1:6" x14ac:dyDescent="0.35">
      <c r="A183">
        <f t="shared" si="2"/>
        <v>183</v>
      </c>
      <c r="B183" s="2">
        <v>40727</v>
      </c>
      <c r="C183" s="16">
        <v>5.1721633008862337E-2</v>
      </c>
      <c r="D183" s="16">
        <v>-2.304559262746531E-3</v>
      </c>
      <c r="E183" s="16">
        <v>-2.7740918371393919E-3</v>
      </c>
      <c r="F183" s="16">
        <v>-5.0698860868392259E-3</v>
      </c>
    </row>
    <row r="184" spans="1:6" x14ac:dyDescent="0.35">
      <c r="A184">
        <f t="shared" si="2"/>
        <v>184</v>
      </c>
      <c r="B184" s="2">
        <v>40734</v>
      </c>
      <c r="C184" s="16">
        <v>7.5977344937139257E-4</v>
      </c>
      <c r="D184" s="16">
        <v>-2.9122476445953E-4</v>
      </c>
      <c r="E184" s="16">
        <v>2.8905338105045249E-3</v>
      </c>
      <c r="F184" s="16">
        <v>2.6025793367121519E-3</v>
      </c>
    </row>
    <row r="185" spans="1:6" x14ac:dyDescent="0.35">
      <c r="A185">
        <f t="shared" si="2"/>
        <v>185</v>
      </c>
      <c r="B185" s="2">
        <v>40741</v>
      </c>
      <c r="C185" s="16">
        <v>-2.2430809579681129E-2</v>
      </c>
      <c r="D185" s="16">
        <v>3.0302277979532549E-4</v>
      </c>
      <c r="E185" s="16">
        <v>7.4170393188393016E-3</v>
      </c>
      <c r="F185" s="16">
        <v>7.7300691024564383E-3</v>
      </c>
    </row>
    <row r="186" spans="1:6" x14ac:dyDescent="0.35">
      <c r="A186">
        <f t="shared" si="2"/>
        <v>186</v>
      </c>
      <c r="B186" s="2">
        <v>40748</v>
      </c>
      <c r="C186" s="16">
        <v>2.5769556622423199E-2</v>
      </c>
      <c r="D186" s="16">
        <v>-1.2590673862716839E-3</v>
      </c>
      <c r="E186" s="16">
        <v>-8.7996170517737893E-3</v>
      </c>
      <c r="F186" s="16">
        <v>-1.005627273237897E-2</v>
      </c>
    </row>
    <row r="187" spans="1:6" x14ac:dyDescent="0.35">
      <c r="A187">
        <f t="shared" si="2"/>
        <v>187</v>
      </c>
      <c r="B187" s="2">
        <v>40755</v>
      </c>
      <c r="C187" s="16">
        <v>-2.897652969922215E-2</v>
      </c>
      <c r="D187" s="16">
        <v>-1.581265141351484E-3</v>
      </c>
      <c r="E187" s="16">
        <v>2.82562568655087E-3</v>
      </c>
      <c r="F187" s="16">
        <v>1.252917269829013E-3</v>
      </c>
    </row>
    <row r="188" spans="1:6" x14ac:dyDescent="0.35">
      <c r="A188">
        <f t="shared" si="2"/>
        <v>188</v>
      </c>
      <c r="B188" s="2">
        <v>40762</v>
      </c>
      <c r="C188" s="16">
        <v>-8.5058123050751333E-2</v>
      </c>
      <c r="D188" s="16">
        <v>-9.1120787704929151E-3</v>
      </c>
      <c r="E188" s="16">
        <v>1.283594064100058E-2</v>
      </c>
      <c r="F188" s="16">
        <v>3.8108281942892401E-3</v>
      </c>
    </row>
    <row r="189" spans="1:6" x14ac:dyDescent="0.35">
      <c r="A189">
        <f t="shared" si="2"/>
        <v>189</v>
      </c>
      <c r="B189" s="2">
        <v>40769</v>
      </c>
      <c r="C189" s="16">
        <v>-1.5726681127982811E-2</v>
      </c>
      <c r="D189" s="16">
        <v>-6.1995074870242473E-3</v>
      </c>
      <c r="E189" s="16">
        <v>9.5582409678802716E-3</v>
      </c>
      <c r="F189" s="16">
        <v>3.5869698820831801E-3</v>
      </c>
    </row>
    <row r="190" spans="1:6" x14ac:dyDescent="0.35">
      <c r="A190">
        <f t="shared" si="2"/>
        <v>190</v>
      </c>
      <c r="B190" s="2">
        <v>40776</v>
      </c>
      <c r="C190" s="16">
        <v>-3.8173947264856338E-2</v>
      </c>
      <c r="D190" s="16">
        <v>1.123200866744112E-3</v>
      </c>
      <c r="E190" s="16">
        <v>6.1668254751903184E-3</v>
      </c>
      <c r="F190" s="16">
        <v>7.3778694356325669E-3</v>
      </c>
    </row>
    <row r="191" spans="1:6" x14ac:dyDescent="0.35">
      <c r="A191">
        <f t="shared" si="2"/>
        <v>191</v>
      </c>
      <c r="B191" s="2">
        <v>40783</v>
      </c>
      <c r="C191" s="16">
        <v>2.504091653027829E-2</v>
      </c>
      <c r="D191" s="16">
        <v>-8.846977764034758E-3</v>
      </c>
      <c r="E191" s="16">
        <v>2.2718140076736231E-3</v>
      </c>
      <c r="F191" s="16">
        <v>-6.248190100805906E-3</v>
      </c>
    </row>
    <row r="192" spans="1:6" x14ac:dyDescent="0.35">
      <c r="A192">
        <f t="shared" si="2"/>
        <v>192</v>
      </c>
      <c r="B192" s="2">
        <v>40790</v>
      </c>
      <c r="C192" s="16">
        <v>1.580712118792893E-2</v>
      </c>
      <c r="D192" s="16">
        <v>2.3102765632647682E-3</v>
      </c>
      <c r="E192" s="16">
        <v>-2.9205311715490012E-3</v>
      </c>
      <c r="F192" s="16">
        <v>-7.6843520797120757E-4</v>
      </c>
    </row>
    <row r="193" spans="1:6" x14ac:dyDescent="0.35">
      <c r="A193">
        <f t="shared" si="2"/>
        <v>193</v>
      </c>
      <c r="B193" s="2">
        <v>40797</v>
      </c>
      <c r="C193" s="16">
        <v>-3.3244262810436909E-2</v>
      </c>
      <c r="D193" s="16">
        <v>5.3484948152828782E-3</v>
      </c>
      <c r="E193" s="16">
        <v>2.0924337929156381E-2</v>
      </c>
      <c r="F193" s="16">
        <v>2.661112872654758E-2</v>
      </c>
    </row>
    <row r="194" spans="1:6" x14ac:dyDescent="0.35">
      <c r="A194">
        <f t="shared" si="2"/>
        <v>194</v>
      </c>
      <c r="B194" s="2">
        <v>40804</v>
      </c>
      <c r="C194" s="16">
        <v>2.9672384358995219E-2</v>
      </c>
      <c r="D194" s="16">
        <v>6.5214728119555865E-4</v>
      </c>
      <c r="E194" s="16">
        <v>6.4597032866140491E-3</v>
      </c>
      <c r="F194" s="16">
        <v>7.1984689022184254E-3</v>
      </c>
    </row>
    <row r="195" spans="1:6" x14ac:dyDescent="0.35">
      <c r="A195">
        <f t="shared" ref="A195:A258" si="3">+A194+1</f>
        <v>195</v>
      </c>
      <c r="B195" s="2">
        <v>40811</v>
      </c>
      <c r="C195" s="16">
        <v>-7.5240802147481411E-2</v>
      </c>
      <c r="D195" s="16">
        <v>5.7654519967080819E-3</v>
      </c>
      <c r="E195" s="16">
        <v>5.6599535743617757E-4</v>
      </c>
      <c r="F195" s="16">
        <v>6.2553845459245583E-3</v>
      </c>
    </row>
    <row r="196" spans="1:6" x14ac:dyDescent="0.35">
      <c r="A196">
        <f t="shared" si="3"/>
        <v>196</v>
      </c>
      <c r="B196" s="2">
        <v>40818</v>
      </c>
      <c r="C196" s="16">
        <v>1.1098779134295359E-2</v>
      </c>
      <c r="D196" s="16">
        <v>1.075732106006422E-3</v>
      </c>
      <c r="E196" s="16">
        <v>8.8468209432883693E-3</v>
      </c>
      <c r="F196" s="16">
        <v>9.872009177051666E-3</v>
      </c>
    </row>
    <row r="197" spans="1:6" x14ac:dyDescent="0.35">
      <c r="A197">
        <f t="shared" si="3"/>
        <v>197</v>
      </c>
      <c r="B197" s="2">
        <v>40825</v>
      </c>
      <c r="C197" s="16">
        <v>1.8238621970784411E-2</v>
      </c>
      <c r="D197" s="16">
        <v>4.3391444014437841E-3</v>
      </c>
      <c r="E197" s="16">
        <v>1.3388323253482599E-3</v>
      </c>
      <c r="F197" s="16">
        <v>5.629166015086895E-3</v>
      </c>
    </row>
    <row r="198" spans="1:6" x14ac:dyDescent="0.35">
      <c r="A198">
        <f t="shared" si="3"/>
        <v>198</v>
      </c>
      <c r="B198" s="2">
        <v>40832</v>
      </c>
      <c r="C198" s="16">
        <v>5.4399203914089027E-2</v>
      </c>
      <c r="D198" s="16">
        <v>-4.0891615037381701E-3</v>
      </c>
      <c r="E198" s="16">
        <v>-5.3340831621416776E-3</v>
      </c>
      <c r="F198" s="16">
        <v>-9.3223072739331281E-3</v>
      </c>
    </row>
    <row r="199" spans="1:6" x14ac:dyDescent="0.35">
      <c r="A199">
        <f t="shared" si="3"/>
        <v>199</v>
      </c>
      <c r="B199" s="2">
        <v>40839</v>
      </c>
      <c r="C199" s="16">
        <v>3.9323633503736133E-3</v>
      </c>
      <c r="D199" s="16">
        <v>-4.167539123490771E-4</v>
      </c>
      <c r="E199" s="16">
        <v>1.0570145040739829E-2</v>
      </c>
      <c r="F199" s="16">
        <v>1.008243379521279E-2</v>
      </c>
    </row>
    <row r="200" spans="1:6" x14ac:dyDescent="0.35">
      <c r="A200">
        <f t="shared" si="3"/>
        <v>200</v>
      </c>
      <c r="B200" s="2">
        <v>40846</v>
      </c>
      <c r="C200" s="16">
        <v>5.6169212690951653E-2</v>
      </c>
      <c r="D200" s="16">
        <v>-1.7478222380540309E-4</v>
      </c>
      <c r="E200" s="16">
        <v>-7.3188516376856416E-3</v>
      </c>
      <c r="F200" s="16">
        <v>-7.4437781466547559E-3</v>
      </c>
    </row>
    <row r="201" spans="1:6" x14ac:dyDescent="0.35">
      <c r="A201">
        <f t="shared" si="3"/>
        <v>201</v>
      </c>
      <c r="B201" s="2">
        <v>40853</v>
      </c>
      <c r="C201" s="16">
        <v>-3.7754042426939687E-2</v>
      </c>
      <c r="D201" s="16">
        <v>5.7433074135364581E-3</v>
      </c>
      <c r="E201" s="16">
        <v>6.8254235158489163E-3</v>
      </c>
      <c r="F201" s="16">
        <v>1.2477572711925729E-2</v>
      </c>
    </row>
    <row r="202" spans="1:6" x14ac:dyDescent="0.35">
      <c r="A202">
        <f t="shared" si="3"/>
        <v>202</v>
      </c>
      <c r="B202" s="2">
        <v>40860</v>
      </c>
      <c r="C202" s="16">
        <v>7.708317274346399E-5</v>
      </c>
      <c r="D202" s="16">
        <v>-1.673398983065399E-3</v>
      </c>
      <c r="E202" s="16">
        <v>1.6103649615528681E-4</v>
      </c>
      <c r="F202" s="16">
        <v>-1.489233712751781E-3</v>
      </c>
    </row>
    <row r="203" spans="1:6" x14ac:dyDescent="0.35">
      <c r="A203">
        <f t="shared" si="3"/>
        <v>203</v>
      </c>
      <c r="B203" s="2">
        <v>40867</v>
      </c>
      <c r="C203" s="16">
        <v>-3.9078156312625352E-2</v>
      </c>
      <c r="D203" s="16">
        <v>3.6151632575309728E-4</v>
      </c>
      <c r="E203" s="16">
        <v>6.4675183913045498E-3</v>
      </c>
      <c r="F203" s="16">
        <v>6.7574032474797541E-3</v>
      </c>
    </row>
    <row r="204" spans="1:6" x14ac:dyDescent="0.35">
      <c r="A204">
        <f t="shared" si="3"/>
        <v>204</v>
      </c>
      <c r="B204" s="2">
        <v>40874</v>
      </c>
      <c r="C204" s="16">
        <v>-5.2458490414694858E-2</v>
      </c>
      <c r="D204" s="16">
        <v>8.1337942686054987E-5</v>
      </c>
      <c r="E204" s="16">
        <v>5.4818694169969104E-3</v>
      </c>
      <c r="F204" s="16">
        <v>5.503830115249686E-3</v>
      </c>
    </row>
    <row r="205" spans="1:6" x14ac:dyDescent="0.35">
      <c r="A205">
        <f t="shared" si="3"/>
        <v>205</v>
      </c>
      <c r="B205" s="2">
        <v>40881</v>
      </c>
      <c r="C205" s="16">
        <v>8.3975281469567564E-2</v>
      </c>
      <c r="D205" s="16">
        <v>3.1468511835750501E-3</v>
      </c>
      <c r="E205" s="16">
        <v>-8.5005845511757494E-3</v>
      </c>
      <c r="F205" s="16">
        <v>-5.348128502482008E-3</v>
      </c>
    </row>
    <row r="206" spans="1:6" x14ac:dyDescent="0.35">
      <c r="A206">
        <f t="shared" si="3"/>
        <v>206</v>
      </c>
      <c r="B206" s="2">
        <v>40888</v>
      </c>
      <c r="C206" s="16">
        <v>-3.6704412338931509E-3</v>
      </c>
      <c r="D206" s="16">
        <v>-3.9227644412098689E-4</v>
      </c>
      <c r="E206" s="16">
        <v>2.3252431027389608E-3</v>
      </c>
      <c r="F206" s="16">
        <v>1.908381296894968E-3</v>
      </c>
    </row>
    <row r="207" spans="1:6" x14ac:dyDescent="0.35">
      <c r="A207">
        <f t="shared" si="3"/>
        <v>207</v>
      </c>
      <c r="B207" s="2">
        <v>40895</v>
      </c>
      <c r="C207" s="16">
        <v>-3.3861106756544863E-2</v>
      </c>
      <c r="D207" s="16">
        <v>-3.9623566601765248E-4</v>
      </c>
      <c r="E207" s="16">
        <v>5.8976688034024782E-3</v>
      </c>
      <c r="F207" s="16">
        <v>5.4313929808820216E-3</v>
      </c>
    </row>
    <row r="208" spans="1:6" x14ac:dyDescent="0.35">
      <c r="A208">
        <f t="shared" si="3"/>
        <v>208</v>
      </c>
      <c r="B208" s="2">
        <v>40902</v>
      </c>
      <c r="C208" s="16">
        <v>3.0829141651792961E-2</v>
      </c>
      <c r="D208" s="16">
        <v>-5.9620551621324402E-3</v>
      </c>
      <c r="E208" s="16">
        <v>-4.1906270457535699E-3</v>
      </c>
      <c r="F208" s="16">
        <v>-1.019178258938924E-2</v>
      </c>
    </row>
    <row r="209" spans="1:6" x14ac:dyDescent="0.35">
      <c r="A209">
        <f t="shared" si="3"/>
        <v>209</v>
      </c>
      <c r="B209" s="2">
        <v>40909</v>
      </c>
      <c r="C209" s="16">
        <v>-9.4443569966951024E-4</v>
      </c>
      <c r="D209" s="16">
        <v>3.9720186416274386E-3</v>
      </c>
      <c r="E209" s="16">
        <v>4.8625753060593802E-3</v>
      </c>
      <c r="F209" s="16">
        <v>8.8810490347792648E-3</v>
      </c>
    </row>
    <row r="210" spans="1:6" x14ac:dyDescent="0.35">
      <c r="A210">
        <f t="shared" si="3"/>
        <v>210</v>
      </c>
      <c r="B210" s="2">
        <v>40916</v>
      </c>
      <c r="C210" s="16">
        <v>8.4291791397510529E-3</v>
      </c>
      <c r="D210" s="16">
        <v>1.0114873273525671E-3</v>
      </c>
      <c r="E210" s="16">
        <v>-3.292897690020391E-4</v>
      </c>
      <c r="F210" s="16">
        <v>6.8090026216527377E-4</v>
      </c>
    </row>
    <row r="211" spans="1:6" x14ac:dyDescent="0.35">
      <c r="A211">
        <f t="shared" si="3"/>
        <v>211</v>
      </c>
      <c r="B211" s="2">
        <v>40923</v>
      </c>
      <c r="C211" s="16">
        <v>1.054605108975881E-2</v>
      </c>
      <c r="D211" s="16">
        <v>1.13045448143545E-3</v>
      </c>
      <c r="E211" s="16">
        <v>-3.0482912756008011E-3</v>
      </c>
      <c r="F211" s="16">
        <v>-1.9213396903666751E-3</v>
      </c>
    </row>
    <row r="212" spans="1:6" x14ac:dyDescent="0.35">
      <c r="A212">
        <f t="shared" si="3"/>
        <v>212</v>
      </c>
      <c r="B212" s="2">
        <v>40930</v>
      </c>
      <c r="C212" s="16">
        <v>3.0921459492888159E-2</v>
      </c>
      <c r="D212" s="16">
        <v>-1.0423631687752619E-3</v>
      </c>
      <c r="E212" s="16">
        <v>1.934523278896982E-3</v>
      </c>
      <c r="F212" s="16">
        <v>8.8910226238070322E-4</v>
      </c>
    </row>
    <row r="213" spans="1:6" x14ac:dyDescent="0.35">
      <c r="A213">
        <f t="shared" si="3"/>
        <v>213</v>
      </c>
      <c r="B213" s="2">
        <v>40937</v>
      </c>
      <c r="C213" s="16">
        <v>1.034793041391713E-2</v>
      </c>
      <c r="D213" s="16">
        <v>-2.7339422124994522E-4</v>
      </c>
      <c r="E213" s="16">
        <v>-1.593796026672978E-3</v>
      </c>
      <c r="F213" s="16">
        <v>-1.8689467098599311E-3</v>
      </c>
    </row>
    <row r="214" spans="1:6" x14ac:dyDescent="0.35">
      <c r="A214">
        <f t="shared" si="3"/>
        <v>214</v>
      </c>
      <c r="B214" s="2">
        <v>40944</v>
      </c>
      <c r="C214" s="16">
        <v>2.3675226361882021E-2</v>
      </c>
      <c r="D214" s="16">
        <v>1.941928297722439E-3</v>
      </c>
      <c r="E214" s="16">
        <v>-2.1914832028957501E-4</v>
      </c>
      <c r="F214" s="16">
        <v>1.7272447340799251E-3</v>
      </c>
    </row>
    <row r="215" spans="1:6" x14ac:dyDescent="0.35">
      <c r="A215">
        <f t="shared" si="3"/>
        <v>215</v>
      </c>
      <c r="B215" s="2">
        <v>40951</v>
      </c>
      <c r="C215" s="16">
        <v>-3.4075255564416369E-3</v>
      </c>
      <c r="D215" s="16">
        <v>3.458311297145134E-3</v>
      </c>
      <c r="E215" s="16">
        <v>4.0828475884753246E-3</v>
      </c>
      <c r="F215" s="16">
        <v>7.5474305852478718E-3</v>
      </c>
    </row>
    <row r="216" spans="1:6" x14ac:dyDescent="0.35">
      <c r="A216">
        <f t="shared" si="3"/>
        <v>216</v>
      </c>
      <c r="B216" s="2">
        <v>40958</v>
      </c>
      <c r="C216" s="16">
        <v>1.5859159028080771E-2</v>
      </c>
      <c r="D216" s="16">
        <v>8.6041924881641307E-4</v>
      </c>
      <c r="E216" s="16">
        <v>-9.409863300895438E-4</v>
      </c>
      <c r="F216" s="16">
        <v>-7.7882734230816375E-5</v>
      </c>
    </row>
    <row r="217" spans="1:6" x14ac:dyDescent="0.35">
      <c r="A217">
        <f t="shared" si="3"/>
        <v>217</v>
      </c>
      <c r="B217" s="2">
        <v>40965</v>
      </c>
      <c r="C217" s="16">
        <v>9.4528788312806533E-3</v>
      </c>
      <c r="D217" s="16">
        <v>-1.346846747391051E-3</v>
      </c>
      <c r="E217" s="16">
        <v>-1.584685535620078E-3</v>
      </c>
      <c r="F217" s="16">
        <v>-2.9229525827713099E-3</v>
      </c>
    </row>
    <row r="218" spans="1:6" x14ac:dyDescent="0.35">
      <c r="A218">
        <f t="shared" si="3"/>
        <v>218</v>
      </c>
      <c r="B218" s="2">
        <v>40972</v>
      </c>
      <c r="C218" s="16">
        <v>8.5130533484689686E-4</v>
      </c>
      <c r="D218" s="16">
        <v>1.809179365948266E-3</v>
      </c>
      <c r="E218" s="16">
        <v>-1.3100783498593001E-3</v>
      </c>
      <c r="F218" s="16">
        <v>5.0590300021169377E-4</v>
      </c>
    </row>
    <row r="219" spans="1:6" x14ac:dyDescent="0.35">
      <c r="A219">
        <f t="shared" si="3"/>
        <v>219</v>
      </c>
      <c r="B219" s="2">
        <v>40979</v>
      </c>
      <c r="C219" s="16">
        <v>-6.3084774595975057E-3</v>
      </c>
      <c r="D219" s="16">
        <v>8.4580123848043698E-5</v>
      </c>
      <c r="E219" s="16">
        <v>1.105839950164667E-3</v>
      </c>
      <c r="F219" s="16">
        <v>1.184563506714476E-3</v>
      </c>
    </row>
    <row r="220" spans="1:6" x14ac:dyDescent="0.35">
      <c r="A220">
        <f t="shared" si="3"/>
        <v>220</v>
      </c>
      <c r="B220" s="2">
        <v>40986</v>
      </c>
      <c r="C220" s="16">
        <v>2.0258220985805101E-2</v>
      </c>
      <c r="D220" s="16">
        <v>-4.6813107426902922E-3</v>
      </c>
      <c r="E220" s="16">
        <v>-1.780222024742262E-3</v>
      </c>
      <c r="F220" s="16">
        <v>-6.4577411441011368E-3</v>
      </c>
    </row>
    <row r="221" spans="1:6" x14ac:dyDescent="0.35">
      <c r="A221">
        <f t="shared" si="3"/>
        <v>221</v>
      </c>
      <c r="B221" s="2">
        <v>40993</v>
      </c>
      <c r="C221" s="16">
        <v>-1.0697056561560499E-2</v>
      </c>
      <c r="D221" s="16">
        <v>-1.038363367320216E-3</v>
      </c>
      <c r="E221" s="16">
        <v>-1.1337182101379679E-3</v>
      </c>
      <c r="F221" s="16">
        <v>-2.1760520498194098E-3</v>
      </c>
    </row>
    <row r="222" spans="1:6" x14ac:dyDescent="0.35">
      <c r="A222">
        <f t="shared" si="3"/>
        <v>222</v>
      </c>
      <c r="B222" s="2">
        <v>41000</v>
      </c>
      <c r="C222" s="16">
        <v>3.6042402826854669E-3</v>
      </c>
      <c r="D222" s="16">
        <v>-2.2903585677463978E-3</v>
      </c>
      <c r="E222" s="16">
        <v>1.133835119820459E-3</v>
      </c>
      <c r="F222" s="16">
        <v>-1.1579504334279229E-3</v>
      </c>
    </row>
    <row r="223" spans="1:6" x14ac:dyDescent="0.35">
      <c r="A223">
        <f t="shared" si="3"/>
        <v>223</v>
      </c>
      <c r="B223" s="2">
        <v>41007</v>
      </c>
      <c r="C223" s="16">
        <v>-1.450602070276741E-2</v>
      </c>
      <c r="D223" s="16">
        <v>-2.2429272770451152E-3</v>
      </c>
      <c r="E223" s="16">
        <v>-4.9080399290679644E-4</v>
      </c>
      <c r="F223" s="16">
        <v>-2.735382830024613E-3</v>
      </c>
    </row>
    <row r="224" spans="1:6" x14ac:dyDescent="0.35">
      <c r="A224">
        <f t="shared" si="3"/>
        <v>224</v>
      </c>
      <c r="B224" s="2">
        <v>41014</v>
      </c>
      <c r="C224" s="16">
        <v>-1.557699178277938E-2</v>
      </c>
      <c r="D224" s="16">
        <v>2.847985227641292E-3</v>
      </c>
      <c r="E224" s="16">
        <v>6.8604717021578674E-3</v>
      </c>
      <c r="F224" s="16">
        <v>9.7482945741966809E-3</v>
      </c>
    </row>
    <row r="225" spans="1:6" x14ac:dyDescent="0.35">
      <c r="A225">
        <f t="shared" si="3"/>
        <v>225</v>
      </c>
      <c r="B225" s="2">
        <v>41021</v>
      </c>
      <c r="C225" s="16">
        <v>8.927923350511735E-3</v>
      </c>
      <c r="D225" s="16">
        <v>-2.8889209876071802E-3</v>
      </c>
      <c r="E225" s="16">
        <v>2.6471656065951699E-4</v>
      </c>
      <c r="F225" s="16">
        <v>-2.6051730290744808E-3</v>
      </c>
    </row>
    <row r="226" spans="1:6" x14ac:dyDescent="0.35">
      <c r="A226">
        <f t="shared" si="3"/>
        <v>226</v>
      </c>
      <c r="B226" s="2">
        <v>41028</v>
      </c>
      <c r="C226" s="16">
        <v>1.208633093525191E-2</v>
      </c>
      <c r="D226" s="16">
        <v>-4.8738801643199992E-4</v>
      </c>
      <c r="E226" s="16">
        <v>1.6714058874340849E-3</v>
      </c>
      <c r="F226" s="16">
        <v>1.196619641576913E-3</v>
      </c>
    </row>
    <row r="227" spans="1:6" x14ac:dyDescent="0.35">
      <c r="A227">
        <f t="shared" si="3"/>
        <v>227</v>
      </c>
      <c r="B227" s="2">
        <v>41035</v>
      </c>
      <c r="C227" s="16">
        <v>-2.2675575774808051E-2</v>
      </c>
      <c r="D227" s="16">
        <v>1.1452033310306311E-3</v>
      </c>
      <c r="E227" s="16">
        <v>-1.4672633306411781E-4</v>
      </c>
      <c r="F227" s="16">
        <v>9.8808838232433693E-4</v>
      </c>
    </row>
    <row r="228" spans="1:6" x14ac:dyDescent="0.35">
      <c r="A228">
        <f t="shared" si="3"/>
        <v>228</v>
      </c>
      <c r="B228" s="2">
        <v>41042</v>
      </c>
      <c r="C228" s="16">
        <v>-1.971052440177468E-2</v>
      </c>
      <c r="D228" s="16">
        <v>-2.1911482070958721E-3</v>
      </c>
      <c r="E228" s="16">
        <v>1.4952828453189679E-3</v>
      </c>
      <c r="F228" s="16">
        <v>-6.7064357817414599E-4</v>
      </c>
    </row>
    <row r="229" spans="1:6" x14ac:dyDescent="0.35">
      <c r="A229">
        <f t="shared" si="3"/>
        <v>229</v>
      </c>
      <c r="B229" s="2">
        <v>41049</v>
      </c>
      <c r="C229" s="16">
        <v>-5.2455853984270773E-2</v>
      </c>
      <c r="D229" s="16">
        <v>5.3220470549790733E-3</v>
      </c>
      <c r="E229" s="16">
        <v>8.4953890267804866E-3</v>
      </c>
      <c r="F229" s="16">
        <v>1.3826619665459949E-2</v>
      </c>
    </row>
    <row r="230" spans="1:6" x14ac:dyDescent="0.35">
      <c r="A230">
        <f t="shared" si="3"/>
        <v>230</v>
      </c>
      <c r="B230" s="2">
        <v>41056</v>
      </c>
      <c r="C230" s="16">
        <v>7.5953331767286691E-3</v>
      </c>
      <c r="D230" s="16">
        <v>6.7543953439930249E-3</v>
      </c>
      <c r="E230" s="16">
        <v>4.3814515663442849E-4</v>
      </c>
      <c r="F230" s="16">
        <v>7.072080527814828E-3</v>
      </c>
    </row>
    <row r="231" spans="1:6" x14ac:dyDescent="0.35">
      <c r="A231">
        <f t="shared" si="3"/>
        <v>231</v>
      </c>
      <c r="B231" s="2">
        <v>41063</v>
      </c>
      <c r="C231" s="16">
        <v>-2.6655268884053559E-2</v>
      </c>
      <c r="D231" s="16">
        <v>6.3637651873682533E-3</v>
      </c>
      <c r="E231" s="16">
        <v>7.8011761976048977E-3</v>
      </c>
      <c r="F231" s="16">
        <v>1.4011494892798961E-2</v>
      </c>
    </row>
    <row r="232" spans="1:6" x14ac:dyDescent="0.35">
      <c r="A232">
        <f t="shared" si="3"/>
        <v>232</v>
      </c>
      <c r="B232" s="2">
        <v>41070</v>
      </c>
      <c r="C232" s="16">
        <v>2.9461077844311401E-2</v>
      </c>
      <c r="D232" s="16">
        <v>-1.076997739238394E-2</v>
      </c>
      <c r="E232" s="16">
        <v>-7.6389906481789671E-3</v>
      </c>
      <c r="F232" s="16">
        <v>-1.804952034309204E-2</v>
      </c>
    </row>
    <row r="233" spans="1:6" x14ac:dyDescent="0.35">
      <c r="A233">
        <f t="shared" si="3"/>
        <v>233</v>
      </c>
      <c r="B233" s="2">
        <v>41077</v>
      </c>
      <c r="C233" s="16">
        <v>1.7605087637660999E-2</v>
      </c>
      <c r="D233" s="16">
        <v>-9.4457352985133358E-4</v>
      </c>
      <c r="E233" s="16">
        <v>-1.669785383275668E-3</v>
      </c>
      <c r="F233" s="16">
        <v>-2.5963017530752359E-3</v>
      </c>
    </row>
    <row r="234" spans="1:6" x14ac:dyDescent="0.35">
      <c r="A234">
        <f t="shared" si="3"/>
        <v>234</v>
      </c>
      <c r="B234" s="2">
        <v>41084</v>
      </c>
      <c r="C234" s="16">
        <v>-2.8199070192821418E-3</v>
      </c>
      <c r="D234" s="16">
        <v>9.266487916903543E-5</v>
      </c>
      <c r="E234" s="16">
        <v>-7.8315709121723476E-4</v>
      </c>
      <c r="F234" s="16">
        <v>-7.0785856237731704E-4</v>
      </c>
    </row>
    <row r="235" spans="1:6" x14ac:dyDescent="0.35">
      <c r="A235">
        <f t="shared" si="3"/>
        <v>235</v>
      </c>
      <c r="B235" s="2">
        <v>41091</v>
      </c>
      <c r="C235" s="16">
        <v>2.499235707734648E-2</v>
      </c>
      <c r="D235" s="16">
        <v>-2.42844146450516E-3</v>
      </c>
      <c r="E235" s="16">
        <v>-2.864643806452349E-3</v>
      </c>
      <c r="F235" s="16">
        <v>-5.2948148160847364E-3</v>
      </c>
    </row>
    <row r="236" spans="1:6" x14ac:dyDescent="0.35">
      <c r="A236">
        <f t="shared" si="3"/>
        <v>236</v>
      </c>
      <c r="B236" s="2">
        <v>41098</v>
      </c>
      <c r="C236" s="16">
        <v>-2.8334948922528191E-3</v>
      </c>
      <c r="D236" s="16">
        <v>5.122362447813833E-3</v>
      </c>
      <c r="E236" s="16">
        <v>1.4233863167292251E-3</v>
      </c>
      <c r="F236" s="16">
        <v>6.5679947917922643E-3</v>
      </c>
    </row>
    <row r="237" spans="1:6" x14ac:dyDescent="0.35">
      <c r="A237">
        <f t="shared" si="3"/>
        <v>237</v>
      </c>
      <c r="B237" s="2">
        <v>41105</v>
      </c>
      <c r="C237" s="16">
        <v>-5.1596500411276169E-3</v>
      </c>
      <c r="D237" s="16">
        <v>-2.3853821626029781E-4</v>
      </c>
      <c r="E237" s="16">
        <v>-1.0065186214625039E-3</v>
      </c>
      <c r="F237" s="16">
        <v>-1.242818475708285E-3</v>
      </c>
    </row>
    <row r="238" spans="1:6" x14ac:dyDescent="0.35">
      <c r="A238">
        <f t="shared" si="3"/>
        <v>238</v>
      </c>
      <c r="B238" s="2">
        <v>41112</v>
      </c>
      <c r="C238" s="16">
        <v>5.7877330126279158E-3</v>
      </c>
      <c r="D238" s="16">
        <v>1.6484442366444529E-3</v>
      </c>
      <c r="E238" s="16">
        <v>1.2740343097001889E-3</v>
      </c>
      <c r="F238" s="16">
        <v>2.9246280813264298E-3</v>
      </c>
    </row>
    <row r="239" spans="1:6" x14ac:dyDescent="0.35">
      <c r="A239">
        <f t="shared" si="3"/>
        <v>239</v>
      </c>
      <c r="B239" s="2">
        <v>41119</v>
      </c>
      <c r="C239" s="16">
        <v>1.412450489500028E-2</v>
      </c>
      <c r="D239" s="16">
        <v>-7.0461497787536187E-3</v>
      </c>
      <c r="E239" s="16">
        <v>-4.5973217859911486E-3</v>
      </c>
      <c r="F239" s="16">
        <v>-1.163825511417005E-2</v>
      </c>
    </row>
    <row r="240" spans="1:6" x14ac:dyDescent="0.35">
      <c r="A240">
        <f t="shared" si="3"/>
        <v>240</v>
      </c>
      <c r="B240" s="2">
        <v>41126</v>
      </c>
      <c r="C240" s="16">
        <v>8.4008843036109671E-3</v>
      </c>
      <c r="D240" s="16">
        <v>1.310044612823136E-3</v>
      </c>
      <c r="E240" s="16">
        <v>1.0169332629144101E-3</v>
      </c>
      <c r="F240" s="16">
        <v>2.3386461755308119E-3</v>
      </c>
    </row>
    <row r="241" spans="1:6" x14ac:dyDescent="0.35">
      <c r="A241">
        <f t="shared" si="3"/>
        <v>241</v>
      </c>
      <c r="B241" s="2">
        <v>41133</v>
      </c>
      <c r="C241" s="16">
        <v>1.731949722303416E-2</v>
      </c>
      <c r="D241" s="16">
        <v>2.9354570038764288E-4</v>
      </c>
      <c r="E241" s="16">
        <v>1.1963138179245101E-3</v>
      </c>
      <c r="F241" s="16">
        <v>1.493429107561006E-3</v>
      </c>
    </row>
    <row r="242" spans="1:6" x14ac:dyDescent="0.35">
      <c r="A242">
        <f t="shared" si="3"/>
        <v>242</v>
      </c>
      <c r="B242" s="2">
        <v>41140</v>
      </c>
      <c r="C242" s="16">
        <v>7.6143955175633771E-3</v>
      </c>
      <c r="D242" s="16">
        <v>-1.684745431742241E-3</v>
      </c>
      <c r="E242" s="16">
        <v>1.6450657164823751E-4</v>
      </c>
      <c r="F242" s="16">
        <v>-1.5274226766396339E-3</v>
      </c>
    </row>
    <row r="243" spans="1:6" x14ac:dyDescent="0.35">
      <c r="A243">
        <f t="shared" si="3"/>
        <v>243</v>
      </c>
      <c r="B243" s="2">
        <v>41147</v>
      </c>
      <c r="C243" s="16">
        <v>-3.2793897483425209E-3</v>
      </c>
      <c r="D243" s="16">
        <v>2.4602373253834742E-4</v>
      </c>
      <c r="E243" s="16">
        <v>2.969748411332684E-3</v>
      </c>
      <c r="F243" s="16">
        <v>3.2257528554293651E-3</v>
      </c>
    </row>
    <row r="244" spans="1:6" x14ac:dyDescent="0.35">
      <c r="A244">
        <f t="shared" si="3"/>
        <v>244</v>
      </c>
      <c r="B244" s="2">
        <v>41154</v>
      </c>
      <c r="C244" s="16">
        <v>-6.4373077748373086E-3</v>
      </c>
      <c r="D244" s="16">
        <v>2.8410836077963347E-4</v>
      </c>
      <c r="E244" s="16">
        <v>-3.2175527565159179E-4</v>
      </c>
      <c r="F244" s="16">
        <v>-3.8177553086105043E-5</v>
      </c>
    </row>
    <row r="245" spans="1:6" x14ac:dyDescent="0.35">
      <c r="A245">
        <f t="shared" si="3"/>
        <v>245</v>
      </c>
      <c r="B245" s="2">
        <v>41161</v>
      </c>
      <c r="C245" s="16">
        <v>2.5844071701101479E-2</v>
      </c>
      <c r="D245" s="16">
        <v>-3.059462205549313E-3</v>
      </c>
      <c r="E245" s="16">
        <v>-3.4860724855064751E-3</v>
      </c>
      <c r="F245" s="16">
        <v>-6.5589598738393651E-3</v>
      </c>
    </row>
    <row r="246" spans="1:6" x14ac:dyDescent="0.35">
      <c r="A246">
        <f t="shared" si="3"/>
        <v>246</v>
      </c>
      <c r="B246" s="2">
        <v>41168</v>
      </c>
      <c r="C246" s="16">
        <v>2.9824561403508861E-2</v>
      </c>
      <c r="D246" s="16">
        <v>-6.1455050189507254E-5</v>
      </c>
      <c r="E246" s="16">
        <v>-2.4491000381436918E-3</v>
      </c>
      <c r="F246" s="16">
        <v>-2.524511424471854E-3</v>
      </c>
    </row>
    <row r="247" spans="1:6" x14ac:dyDescent="0.35">
      <c r="A247">
        <f t="shared" si="3"/>
        <v>247</v>
      </c>
      <c r="B247" s="2">
        <v>41175</v>
      </c>
      <c r="C247" s="16">
        <v>-6.9505962521295714E-3</v>
      </c>
      <c r="D247" s="16">
        <v>1.3866437411944601E-3</v>
      </c>
      <c r="E247" s="16">
        <v>-1.741196208319695E-3</v>
      </c>
      <c r="F247" s="16">
        <v>-3.5386787482694082E-4</v>
      </c>
    </row>
    <row r="248" spans="1:6" x14ac:dyDescent="0.35">
      <c r="A248">
        <f t="shared" si="3"/>
        <v>248</v>
      </c>
      <c r="B248" s="2">
        <v>41182</v>
      </c>
      <c r="C248" s="16">
        <v>-1.681191244081515E-2</v>
      </c>
      <c r="D248" s="16">
        <v>-2.8267371096224458E-4</v>
      </c>
      <c r="E248" s="16">
        <v>7.1901805962659715E-4</v>
      </c>
      <c r="F248" s="16">
        <v>4.2275508857758659E-4</v>
      </c>
    </row>
    <row r="249" spans="1:6" x14ac:dyDescent="0.35">
      <c r="A249">
        <f t="shared" si="3"/>
        <v>249</v>
      </c>
      <c r="B249" s="2">
        <v>41189</v>
      </c>
      <c r="C249" s="16">
        <v>1.6541038525963229E-2</v>
      </c>
      <c r="D249" s="16">
        <v>-3.1793661920670462E-3</v>
      </c>
      <c r="E249" s="16">
        <v>2.6537919044700148E-4</v>
      </c>
      <c r="F249" s="16">
        <v>-2.9116665441021321E-3</v>
      </c>
    </row>
    <row r="250" spans="1:6" x14ac:dyDescent="0.35">
      <c r="A250">
        <f t="shared" si="3"/>
        <v>250</v>
      </c>
      <c r="B250" s="2">
        <v>41196</v>
      </c>
      <c r="C250" s="16">
        <v>-2.0116718159972621E-2</v>
      </c>
      <c r="D250" s="16">
        <v>6.8708594521615929E-4</v>
      </c>
      <c r="E250" s="16">
        <v>2.1659040336046149E-3</v>
      </c>
      <c r="F250" s="16">
        <v>2.8598658738239191E-3</v>
      </c>
    </row>
    <row r="251" spans="1:6" x14ac:dyDescent="0.35">
      <c r="A251">
        <f t="shared" si="3"/>
        <v>251</v>
      </c>
      <c r="B251" s="2">
        <v>41203</v>
      </c>
      <c r="C251" s="16">
        <v>1.226177130044848E-2</v>
      </c>
      <c r="D251" s="16">
        <v>-5.974708072050694E-4</v>
      </c>
      <c r="E251" s="16">
        <v>-1.6135998892102821E-3</v>
      </c>
      <c r="F251" s="16">
        <v>-2.2136962425488571E-3</v>
      </c>
    </row>
    <row r="252" spans="1:6" x14ac:dyDescent="0.35">
      <c r="A252">
        <f t="shared" si="3"/>
        <v>252</v>
      </c>
      <c r="B252" s="2">
        <v>41210</v>
      </c>
      <c r="C252" s="16">
        <v>-1.633557139890629E-2</v>
      </c>
      <c r="D252" s="16">
        <v>-6.1869222170174432E-4</v>
      </c>
      <c r="E252" s="16">
        <v>3.1060614871918362E-3</v>
      </c>
      <c r="F252" s="16">
        <v>2.4988477605523141E-3</v>
      </c>
    </row>
    <row r="253" spans="1:6" x14ac:dyDescent="0.35">
      <c r="A253">
        <f t="shared" si="3"/>
        <v>253</v>
      </c>
      <c r="B253" s="2">
        <v>41217</v>
      </c>
      <c r="C253" s="16">
        <v>5.6294419815634544E-3</v>
      </c>
      <c r="D253" s="16">
        <v>-8.2198241863118415E-4</v>
      </c>
      <c r="E253" s="16">
        <v>-2.3743027357866491E-3</v>
      </c>
      <c r="F253" s="16">
        <v>-3.2019777592060539E-3</v>
      </c>
    </row>
    <row r="254" spans="1:6" x14ac:dyDescent="0.35">
      <c r="A254">
        <f t="shared" si="3"/>
        <v>254</v>
      </c>
      <c r="B254" s="2">
        <v>41224</v>
      </c>
      <c r="C254" s="16">
        <v>-2.092225876425724E-2</v>
      </c>
      <c r="D254" s="16">
        <v>1.4888374635939621E-3</v>
      </c>
      <c r="E254" s="16">
        <v>1.6385119563115951E-3</v>
      </c>
      <c r="F254" s="16">
        <v>3.131916926668143E-3</v>
      </c>
    </row>
    <row r="255" spans="1:6" x14ac:dyDescent="0.35">
      <c r="A255">
        <f t="shared" si="3"/>
        <v>255</v>
      </c>
      <c r="B255" s="2">
        <v>41231</v>
      </c>
      <c r="C255" s="16">
        <v>-1.7724413950829021E-2</v>
      </c>
      <c r="D255" s="16">
        <v>-9.2053729723295952E-4</v>
      </c>
      <c r="E255" s="16">
        <v>-1.114772731782843E-4</v>
      </c>
      <c r="F255" s="16">
        <v>-1.0288095445193379E-3</v>
      </c>
    </row>
    <row r="256" spans="1:6" x14ac:dyDescent="0.35">
      <c r="A256">
        <f t="shared" si="3"/>
        <v>256</v>
      </c>
      <c r="B256" s="2">
        <v>41238</v>
      </c>
      <c r="C256" s="16">
        <v>3.9580908032595952E-2</v>
      </c>
      <c r="D256" s="16">
        <v>-6.2310743183683348E-3</v>
      </c>
      <c r="E256" s="16">
        <v>-2.7643305082324381E-3</v>
      </c>
      <c r="F256" s="16">
        <v>-8.9836374750932313E-3</v>
      </c>
    </row>
    <row r="257" spans="1:6" x14ac:dyDescent="0.35">
      <c r="A257">
        <f t="shared" si="3"/>
        <v>257</v>
      </c>
      <c r="B257" s="2">
        <v>41245</v>
      </c>
      <c r="C257" s="16">
        <v>8.8885778275475946E-3</v>
      </c>
      <c r="D257" s="16">
        <v>8.9863631750719541E-4</v>
      </c>
      <c r="E257" s="16">
        <v>-2.7538010528774799E-3</v>
      </c>
      <c r="F257" s="16">
        <v>-1.885156993585269E-3</v>
      </c>
    </row>
    <row r="258" spans="1:6" x14ac:dyDescent="0.35">
      <c r="A258">
        <f t="shared" si="3"/>
        <v>258</v>
      </c>
      <c r="B258" s="2">
        <v>41252</v>
      </c>
      <c r="C258" s="16">
        <v>5.8966354491847284E-3</v>
      </c>
      <c r="D258" s="16">
        <v>2.1816961825960051E-3</v>
      </c>
      <c r="E258" s="16">
        <v>-1.3408159773531381E-4</v>
      </c>
      <c r="F258" s="16">
        <v>2.0501896844977718E-3</v>
      </c>
    </row>
    <row r="259" spans="1:6" x14ac:dyDescent="0.35">
      <c r="A259">
        <f t="shared" ref="A259:A322" si="4">+A258+1</f>
        <v>259</v>
      </c>
      <c r="B259" s="2">
        <v>41259</v>
      </c>
      <c r="C259" s="16">
        <v>5.8620689655171088E-3</v>
      </c>
      <c r="D259" s="16">
        <v>-2.10222501701629E-3</v>
      </c>
      <c r="E259" s="16">
        <v>5.885335343909226E-4</v>
      </c>
      <c r="F259" s="16">
        <v>-1.513297238410982E-3</v>
      </c>
    </row>
    <row r="260" spans="1:6" x14ac:dyDescent="0.35">
      <c r="A260">
        <f t="shared" si="4"/>
        <v>260</v>
      </c>
      <c r="B260" s="2">
        <v>41266</v>
      </c>
      <c r="C260" s="16">
        <v>1.0421666095303371E-2</v>
      </c>
      <c r="D260" s="16">
        <v>-4.1668815694206879E-4</v>
      </c>
      <c r="E260" s="16">
        <v>-4.2031724695323902E-4</v>
      </c>
      <c r="F260" s="16">
        <v>-8.4158948095836017E-4</v>
      </c>
    </row>
    <row r="261" spans="1:6" x14ac:dyDescent="0.35">
      <c r="A261">
        <f t="shared" si="4"/>
        <v>261</v>
      </c>
      <c r="B261" s="2">
        <v>41273</v>
      </c>
      <c r="C261" s="16">
        <v>-7.3284929090046136E-3</v>
      </c>
      <c r="D261" s="16">
        <v>-6.6450605042545074E-4</v>
      </c>
      <c r="E261" s="16">
        <v>2.6900032653882629E-3</v>
      </c>
      <c r="F261" s="16">
        <v>2.0137281281318309E-3</v>
      </c>
    </row>
    <row r="262" spans="1:6" x14ac:dyDescent="0.35">
      <c r="A262">
        <f t="shared" si="4"/>
        <v>262</v>
      </c>
      <c r="B262" s="2">
        <v>41280</v>
      </c>
      <c r="C262" s="16">
        <v>3.1307676532914108E-2</v>
      </c>
      <c r="D262" s="16">
        <v>8.618304596066384E-4</v>
      </c>
      <c r="E262" s="16">
        <v>-5.574365814410176E-3</v>
      </c>
      <c r="F262" s="16">
        <v>-4.7186011287831953E-3</v>
      </c>
    </row>
    <row r="263" spans="1:6" x14ac:dyDescent="0.35">
      <c r="A263">
        <f t="shared" si="4"/>
        <v>263</v>
      </c>
      <c r="B263" s="2">
        <v>41287</v>
      </c>
      <c r="C263" s="16">
        <v>7.0921985815601829E-3</v>
      </c>
      <c r="D263" s="16">
        <v>4.3907913532259529E-4</v>
      </c>
      <c r="E263" s="16">
        <v>-1.2963082636230361E-3</v>
      </c>
      <c r="F263" s="16">
        <v>-8.5570698713233195E-4</v>
      </c>
    </row>
    <row r="264" spans="1:6" x14ac:dyDescent="0.35">
      <c r="A264">
        <f t="shared" si="4"/>
        <v>264</v>
      </c>
      <c r="B264" s="2">
        <v>41294</v>
      </c>
      <c r="C264" s="16">
        <v>4.9361590101355546E-3</v>
      </c>
      <c r="D264" s="16">
        <v>-1.636219009013562E-4</v>
      </c>
      <c r="E264" s="16">
        <v>-1.589556282075022E-3</v>
      </c>
      <c r="F264" s="16">
        <v>-1.7528727883195929E-3</v>
      </c>
    </row>
    <row r="265" spans="1:6" x14ac:dyDescent="0.35">
      <c r="A265">
        <f t="shared" si="4"/>
        <v>265</v>
      </c>
      <c r="B265" s="2">
        <v>41301</v>
      </c>
      <c r="C265" s="16">
        <v>9.6928417054160665E-3</v>
      </c>
      <c r="D265" s="16">
        <v>2.368720377587286E-3</v>
      </c>
      <c r="E265" s="16">
        <v>-1.8228152478948489E-3</v>
      </c>
      <c r="F265" s="16">
        <v>5.6052887553814656E-4</v>
      </c>
    </row>
    <row r="266" spans="1:6" x14ac:dyDescent="0.35">
      <c r="A266">
        <f t="shared" si="4"/>
        <v>266</v>
      </c>
      <c r="B266" s="2">
        <v>41308</v>
      </c>
      <c r="C266" s="16">
        <v>7.7187520269834664E-3</v>
      </c>
      <c r="D266" s="16">
        <v>-1.4435855355794389E-3</v>
      </c>
      <c r="E266" s="16">
        <v>7.9545500857869378E-4</v>
      </c>
      <c r="F266" s="16">
        <v>-6.6141466472724453E-4</v>
      </c>
    </row>
    <row r="267" spans="1:6" x14ac:dyDescent="0.35">
      <c r="A267">
        <f t="shared" si="4"/>
        <v>267</v>
      </c>
      <c r="B267" s="2">
        <v>41315</v>
      </c>
      <c r="C267" s="16">
        <v>-5.0205973223480527E-3</v>
      </c>
      <c r="D267" s="16">
        <v>1.2966492091515121E-3</v>
      </c>
      <c r="E267" s="16">
        <v>2.6251529309526682E-3</v>
      </c>
      <c r="F267" s="16">
        <v>3.9270304398575373E-3</v>
      </c>
    </row>
    <row r="268" spans="1:6" x14ac:dyDescent="0.35">
      <c r="A268">
        <f t="shared" si="4"/>
        <v>268</v>
      </c>
      <c r="B268" s="2">
        <v>41322</v>
      </c>
      <c r="C268" s="16">
        <v>-1.035062750679439E-3</v>
      </c>
      <c r="D268" s="16">
        <v>1.5120700586668259E-4</v>
      </c>
      <c r="E268" s="16">
        <v>1.238400038126031E-4</v>
      </c>
      <c r="F268" s="16">
        <v>2.7535084107199742E-4</v>
      </c>
    </row>
    <row r="269" spans="1:6" x14ac:dyDescent="0.35">
      <c r="A269">
        <f t="shared" si="4"/>
        <v>269</v>
      </c>
      <c r="B269" s="2">
        <v>41329</v>
      </c>
      <c r="C269" s="16">
        <v>-4.079782411604671E-3</v>
      </c>
      <c r="D269" s="16">
        <v>-2.4884493638088761E-4</v>
      </c>
      <c r="E269" s="16">
        <v>1.494836123047572E-3</v>
      </c>
      <c r="F269" s="16">
        <v>1.240735368980284E-3</v>
      </c>
    </row>
    <row r="270" spans="1:6" x14ac:dyDescent="0.35">
      <c r="A270">
        <f t="shared" si="4"/>
        <v>270</v>
      </c>
      <c r="B270" s="2">
        <v>41336</v>
      </c>
      <c r="C270" s="16">
        <v>2.6009493465117828E-4</v>
      </c>
      <c r="D270" s="16">
        <v>3.7959832341953881E-3</v>
      </c>
      <c r="E270" s="16">
        <v>3.6674210436102861E-3</v>
      </c>
      <c r="F270" s="16">
        <v>7.4637627896156911E-3</v>
      </c>
    </row>
    <row r="271" spans="1:6" x14ac:dyDescent="0.35">
      <c r="A271">
        <f t="shared" si="4"/>
        <v>271</v>
      </c>
      <c r="B271" s="2">
        <v>41343</v>
      </c>
      <c r="C271" s="16">
        <v>1.8916986283559641E-2</v>
      </c>
      <c r="D271" s="16">
        <v>1.3211904945220621E-3</v>
      </c>
      <c r="E271" s="16">
        <v>-4.4115115714318254E-3</v>
      </c>
      <c r="F271" s="16">
        <v>-3.0637456588035179E-3</v>
      </c>
    </row>
    <row r="272" spans="1:6" x14ac:dyDescent="0.35">
      <c r="A272">
        <f t="shared" si="4"/>
        <v>272</v>
      </c>
      <c r="B272" s="2">
        <v>41350</v>
      </c>
      <c r="C272" s="16">
        <v>7.2731912721704104E-3</v>
      </c>
      <c r="D272" s="16">
        <v>-1.6334890179541259E-3</v>
      </c>
      <c r="E272" s="16">
        <v>-1.2491744561782259E-4</v>
      </c>
      <c r="F272" s="16">
        <v>-1.7628921359181819E-3</v>
      </c>
    </row>
    <row r="273" spans="1:6" x14ac:dyDescent="0.35">
      <c r="A273">
        <f t="shared" si="4"/>
        <v>273</v>
      </c>
      <c r="B273" s="2">
        <v>41357</v>
      </c>
      <c r="C273" s="16">
        <v>-1.0070939954395791E-2</v>
      </c>
      <c r="D273" s="16">
        <v>6.7961617442291455E-4</v>
      </c>
      <c r="E273" s="16">
        <v>2.4950705168957921E-3</v>
      </c>
      <c r="F273" s="16">
        <v>3.165166234626593E-3</v>
      </c>
    </row>
    <row r="274" spans="1:6" x14ac:dyDescent="0.35">
      <c r="A274">
        <f t="shared" si="4"/>
        <v>274</v>
      </c>
      <c r="B274" s="2">
        <v>41364</v>
      </c>
      <c r="C274" s="16">
        <v>4.2869025529466143E-3</v>
      </c>
      <c r="D274" s="16">
        <v>-1.0032441697886969E-3</v>
      </c>
      <c r="E274" s="16">
        <v>6.3489593647170217E-4</v>
      </c>
      <c r="F274" s="16">
        <v>-3.6628658621418181E-4</v>
      </c>
    </row>
    <row r="275" spans="1:6" x14ac:dyDescent="0.35">
      <c r="A275">
        <f t="shared" si="4"/>
        <v>275</v>
      </c>
      <c r="B275" s="2">
        <v>41371</v>
      </c>
      <c r="C275" s="16">
        <v>-1.204128440366981E-2</v>
      </c>
      <c r="D275" s="16">
        <v>5.9463252956137858E-4</v>
      </c>
      <c r="E275" s="16">
        <v>-5.9728253376734042E-4</v>
      </c>
      <c r="F275" s="16">
        <v>-4.7001202060359404E-6</v>
      </c>
    </row>
    <row r="276" spans="1:6" x14ac:dyDescent="0.35">
      <c r="A276">
        <f t="shared" si="4"/>
        <v>276</v>
      </c>
      <c r="B276" s="2">
        <v>41378</v>
      </c>
      <c r="C276" s="16">
        <v>2.5214419294512069E-2</v>
      </c>
      <c r="D276" s="16">
        <v>2.6395209326834918E-4</v>
      </c>
      <c r="E276" s="16">
        <v>-2.6152668740385692E-3</v>
      </c>
      <c r="F276" s="16">
        <v>-2.3512991798884109E-3</v>
      </c>
    </row>
    <row r="277" spans="1:6" x14ac:dyDescent="0.35">
      <c r="A277">
        <f t="shared" si="4"/>
        <v>277</v>
      </c>
      <c r="B277" s="2">
        <v>41385</v>
      </c>
      <c r="C277" s="16">
        <v>-2.1260535916467479E-2</v>
      </c>
      <c r="D277" s="16">
        <v>-1.256930182649052E-3</v>
      </c>
      <c r="E277" s="16">
        <v>1.2719548255730739E-3</v>
      </c>
      <c r="F277" s="16">
        <v>1.423322612548183E-5</v>
      </c>
    </row>
    <row r="278" spans="1:6" x14ac:dyDescent="0.35">
      <c r="A278">
        <f t="shared" si="4"/>
        <v>278</v>
      </c>
      <c r="B278" s="2">
        <v>41392</v>
      </c>
      <c r="C278" s="16">
        <v>2.3971722365038639E-2</v>
      </c>
      <c r="D278" s="16">
        <v>-7.5494694705469101E-5</v>
      </c>
      <c r="E278" s="16">
        <v>1.0402854631244021E-3</v>
      </c>
      <c r="F278" s="16">
        <v>9.6564142522748142E-4</v>
      </c>
    </row>
    <row r="279" spans="1:6" x14ac:dyDescent="0.35">
      <c r="A279">
        <f t="shared" si="4"/>
        <v>279</v>
      </c>
      <c r="B279" s="2">
        <v>41399</v>
      </c>
      <c r="C279" s="16">
        <v>1.7950166321471169E-2</v>
      </c>
      <c r="D279" s="16">
        <v>1.4504371888122149E-3</v>
      </c>
      <c r="E279" s="16">
        <v>1.359747760238728E-3</v>
      </c>
      <c r="F279" s="16">
        <v>2.808075400515087E-3</v>
      </c>
    </row>
    <row r="280" spans="1:6" x14ac:dyDescent="0.35">
      <c r="A280">
        <f t="shared" si="4"/>
        <v>280</v>
      </c>
      <c r="B280" s="2">
        <v>41406</v>
      </c>
      <c r="C280" s="16">
        <v>9.9882853443491459E-3</v>
      </c>
      <c r="D280" s="16">
        <v>-1.7392362572685731E-3</v>
      </c>
      <c r="E280" s="16">
        <v>6.0893537212658444E-4</v>
      </c>
      <c r="F280" s="16">
        <v>-1.124494232036533E-3</v>
      </c>
    </row>
    <row r="281" spans="1:6" x14ac:dyDescent="0.35">
      <c r="A281">
        <f t="shared" si="4"/>
        <v>281</v>
      </c>
      <c r="B281" s="2">
        <v>41413</v>
      </c>
      <c r="C281" s="16">
        <v>1.043892314266537E-2</v>
      </c>
      <c r="D281" s="16">
        <v>-4.0535728371146051E-3</v>
      </c>
      <c r="E281" s="16">
        <v>7.8491614315390201E-4</v>
      </c>
      <c r="F281" s="16">
        <v>-3.2508714684302831E-3</v>
      </c>
    </row>
    <row r="282" spans="1:6" x14ac:dyDescent="0.35">
      <c r="A282">
        <f t="shared" si="4"/>
        <v>282</v>
      </c>
      <c r="B282" s="2">
        <v>41420</v>
      </c>
      <c r="C282" s="16">
        <v>-1.3412276462058999E-2</v>
      </c>
      <c r="D282" s="16">
        <v>-5.6327904486497271E-4</v>
      </c>
      <c r="E282" s="16">
        <v>-1.1594274314175031E-3</v>
      </c>
      <c r="F282" s="16">
        <v>-1.725873352584673E-3</v>
      </c>
    </row>
    <row r="283" spans="1:6" x14ac:dyDescent="0.35">
      <c r="A283">
        <f t="shared" si="4"/>
        <v>283</v>
      </c>
      <c r="B283" s="2">
        <v>41427</v>
      </c>
      <c r="C283" s="16">
        <v>-1.304347826086971E-2</v>
      </c>
      <c r="D283" s="16">
        <v>1.287726806359357E-3</v>
      </c>
      <c r="E283" s="16">
        <v>-1.264286698807404E-3</v>
      </c>
      <c r="F283" s="16">
        <v>1.1291475615626819E-5</v>
      </c>
    </row>
    <row r="284" spans="1:6" x14ac:dyDescent="0.35">
      <c r="A284">
        <f t="shared" si="4"/>
        <v>284</v>
      </c>
      <c r="B284" s="2">
        <v>41434</v>
      </c>
      <c r="C284" s="16">
        <v>-4.591425203201438E-3</v>
      </c>
      <c r="D284" s="16">
        <v>7.7850954055014299E-4</v>
      </c>
      <c r="E284" s="16">
        <v>-6.2442078669810996E-4</v>
      </c>
      <c r="F284" s="16">
        <v>1.4933542619210979E-4</v>
      </c>
    </row>
    <row r="285" spans="1:6" x14ac:dyDescent="0.35">
      <c r="A285">
        <f t="shared" si="4"/>
        <v>285</v>
      </c>
      <c r="B285" s="2">
        <v>41441</v>
      </c>
      <c r="C285" s="16">
        <v>-6.4825780714331538E-3</v>
      </c>
      <c r="D285" s="16">
        <v>-2.4153824898787149E-4</v>
      </c>
      <c r="E285" s="16">
        <v>-9.3631682674721883E-4</v>
      </c>
      <c r="F285" s="16">
        <v>-1.1808182915594709E-3</v>
      </c>
    </row>
    <row r="286" spans="1:6" x14ac:dyDescent="0.35">
      <c r="A286">
        <f t="shared" si="4"/>
        <v>286</v>
      </c>
      <c r="B286" s="2">
        <v>41448</v>
      </c>
      <c r="C286" s="16">
        <v>-3.1871510132379648E-2</v>
      </c>
      <c r="D286" s="16">
        <v>-4.923479716938961E-3</v>
      </c>
      <c r="E286" s="16">
        <v>3.2868377486572342E-3</v>
      </c>
      <c r="F286" s="16">
        <v>-1.618975792034294E-3</v>
      </c>
    </row>
    <row r="287" spans="1:6" x14ac:dyDescent="0.35">
      <c r="A287">
        <f t="shared" si="4"/>
        <v>287</v>
      </c>
      <c r="B287" s="2">
        <v>41455</v>
      </c>
      <c r="C287" s="16">
        <v>1.309053204588184E-2</v>
      </c>
      <c r="D287" s="16">
        <v>-4.4817637051600689E-3</v>
      </c>
      <c r="E287" s="16">
        <v>-1.8660624312539791E-3</v>
      </c>
      <c r="F287" s="16">
        <v>-6.3609521406007294E-3</v>
      </c>
    </row>
    <row r="288" spans="1:6" x14ac:dyDescent="0.35">
      <c r="A288">
        <f t="shared" si="4"/>
        <v>288</v>
      </c>
      <c r="B288" s="2">
        <v>41462</v>
      </c>
      <c r="C288" s="16">
        <v>7.164331862086426E-3</v>
      </c>
      <c r="D288" s="16">
        <v>2.0202677118568162E-3</v>
      </c>
      <c r="E288" s="16">
        <v>-2.7214880254576861E-3</v>
      </c>
      <c r="F288" s="16">
        <v>-7.0971064499147918E-4</v>
      </c>
    </row>
    <row r="289" spans="1:6" x14ac:dyDescent="0.35">
      <c r="A289">
        <f t="shared" si="4"/>
        <v>289</v>
      </c>
      <c r="B289" s="2">
        <v>41469</v>
      </c>
      <c r="C289" s="16">
        <v>3.378850428707536E-2</v>
      </c>
      <c r="D289" s="16">
        <v>8.3954755863646646E-4</v>
      </c>
      <c r="E289" s="16">
        <v>-3.9618372633050134E-3</v>
      </c>
      <c r="F289" s="16">
        <v>-3.1283139715080339E-3</v>
      </c>
    </row>
    <row r="290" spans="1:6" x14ac:dyDescent="0.35">
      <c r="A290">
        <f t="shared" si="4"/>
        <v>290</v>
      </c>
      <c r="B290" s="2">
        <v>41476</v>
      </c>
      <c r="C290" s="16">
        <v>9.8298212201264334E-3</v>
      </c>
      <c r="D290" s="16">
        <v>-2.971940998307554E-4</v>
      </c>
      <c r="E290" s="16">
        <v>-1.9143936555613421E-3</v>
      </c>
      <c r="F290" s="16">
        <v>-2.217335527969877E-3</v>
      </c>
    </row>
    <row r="291" spans="1:6" x14ac:dyDescent="0.35">
      <c r="A291">
        <f t="shared" si="4"/>
        <v>291</v>
      </c>
      <c r="B291" s="2">
        <v>41483</v>
      </c>
      <c r="C291" s="16">
        <v>2.9810792723734551E-3</v>
      </c>
      <c r="D291" s="16">
        <v>-5.2131727738902178E-4</v>
      </c>
      <c r="E291" s="16">
        <v>4.9474316340547553E-4</v>
      </c>
      <c r="F291" s="16">
        <v>-3.1110141031520662E-5</v>
      </c>
    </row>
    <row r="292" spans="1:6" x14ac:dyDescent="0.35">
      <c r="A292">
        <f t="shared" si="4"/>
        <v>292</v>
      </c>
      <c r="B292" s="2">
        <v>41490</v>
      </c>
      <c r="C292" s="16">
        <v>9.8871769986654812E-3</v>
      </c>
      <c r="D292" s="16">
        <v>5.7808137780335223E-4</v>
      </c>
      <c r="E292" s="16">
        <v>-3.9524932333478979E-4</v>
      </c>
      <c r="F292" s="16">
        <v>1.8766905378386769E-4</v>
      </c>
    </row>
    <row r="293" spans="1:6" x14ac:dyDescent="0.35">
      <c r="A293">
        <f t="shared" si="4"/>
        <v>293</v>
      </c>
      <c r="B293" s="2">
        <v>41497</v>
      </c>
      <c r="C293" s="16">
        <v>-3.9041383866899042E-3</v>
      </c>
      <c r="D293" s="16">
        <v>1.42436386145528E-3</v>
      </c>
      <c r="E293" s="16">
        <v>5.7812950516766826E-4</v>
      </c>
      <c r="F293" s="16">
        <v>2.0185062224922219E-3</v>
      </c>
    </row>
    <row r="294" spans="1:6" x14ac:dyDescent="0.35">
      <c r="A294">
        <f t="shared" si="4"/>
        <v>294</v>
      </c>
      <c r="B294" s="2">
        <v>41504</v>
      </c>
      <c r="C294" s="16">
        <v>-9.2257597684515247E-3</v>
      </c>
      <c r="D294" s="16">
        <v>-1.6752873586228789E-3</v>
      </c>
      <c r="E294" s="16">
        <v>-8.174464192727271E-4</v>
      </c>
      <c r="F294" s="16">
        <v>-2.5096490414268091E-3</v>
      </c>
    </row>
    <row r="295" spans="1:6" x14ac:dyDescent="0.35">
      <c r="A295">
        <f t="shared" si="4"/>
        <v>295</v>
      </c>
      <c r="B295" s="2">
        <v>41511</v>
      </c>
      <c r="C295" s="16">
        <v>-2.617004442821536E-3</v>
      </c>
      <c r="D295" s="16">
        <v>-2.781532615112603E-4</v>
      </c>
      <c r="E295" s="16">
        <v>5.4702616505419846E-6</v>
      </c>
      <c r="F295" s="16">
        <v>-2.7565085717096149E-4</v>
      </c>
    </row>
    <row r="296" spans="1:6" x14ac:dyDescent="0.35">
      <c r="A296">
        <f t="shared" si="4"/>
        <v>296</v>
      </c>
      <c r="B296" s="2">
        <v>41518</v>
      </c>
      <c r="C296" s="16">
        <v>-2.123505003661208E-2</v>
      </c>
      <c r="D296" s="16">
        <v>3.0345237901678872E-3</v>
      </c>
      <c r="E296" s="16">
        <v>6.4941565274421187E-3</v>
      </c>
      <c r="F296" s="16">
        <v>9.5770823268848115E-3</v>
      </c>
    </row>
    <row r="297" spans="1:6" x14ac:dyDescent="0.35">
      <c r="A297">
        <f t="shared" si="4"/>
        <v>297</v>
      </c>
      <c r="B297" s="2">
        <v>41525</v>
      </c>
      <c r="C297" s="16">
        <v>2.1571072319201971E-2</v>
      </c>
      <c r="D297" s="16">
        <v>-1.258508714252371E-3</v>
      </c>
      <c r="E297" s="16">
        <v>-3.2269928017594211E-3</v>
      </c>
      <c r="F297" s="16">
        <v>-4.4887606620889198E-3</v>
      </c>
    </row>
    <row r="298" spans="1:6" x14ac:dyDescent="0.35">
      <c r="A298">
        <f t="shared" si="4"/>
        <v>298</v>
      </c>
      <c r="B298" s="2">
        <v>41532</v>
      </c>
      <c r="C298" s="16">
        <v>2.2458196020993301E-2</v>
      </c>
      <c r="D298" s="16">
        <v>4.085711417278759E-5</v>
      </c>
      <c r="E298" s="16">
        <v>-3.4003062174858822E-4</v>
      </c>
      <c r="F298" s="16">
        <v>-2.9909287949414498E-4</v>
      </c>
    </row>
    <row r="299" spans="1:6" x14ac:dyDescent="0.35">
      <c r="A299">
        <f t="shared" si="4"/>
        <v>299</v>
      </c>
      <c r="B299" s="2">
        <v>41539</v>
      </c>
      <c r="C299" s="16">
        <v>2.023397397636395E-2</v>
      </c>
      <c r="D299" s="16">
        <v>2.9423616248374081E-3</v>
      </c>
      <c r="E299" s="16">
        <v>-3.860664786577428E-3</v>
      </c>
      <c r="F299" s="16">
        <v>-8.9783531352716217E-4</v>
      </c>
    </row>
    <row r="300" spans="1:6" x14ac:dyDescent="0.35">
      <c r="A300">
        <f t="shared" si="4"/>
        <v>300</v>
      </c>
      <c r="B300" s="2">
        <v>41546</v>
      </c>
      <c r="C300" s="16">
        <v>-5.3238167670975889E-3</v>
      </c>
      <c r="D300" s="16">
        <v>4.3993677938969361E-4</v>
      </c>
      <c r="E300" s="16">
        <v>1.0813264638491751E-3</v>
      </c>
      <c r="F300" s="16">
        <v>1.507274788231872E-3</v>
      </c>
    </row>
    <row r="301" spans="1:6" x14ac:dyDescent="0.35">
      <c r="A301">
        <f t="shared" si="4"/>
        <v>301</v>
      </c>
      <c r="B301" s="2">
        <v>41553</v>
      </c>
      <c r="C301" s="16">
        <v>-3.2349135395836059E-3</v>
      </c>
      <c r="D301" s="16">
        <v>-2.4217703902481569E-3</v>
      </c>
      <c r="E301" s="16">
        <v>3.1543354889127522E-3</v>
      </c>
      <c r="F301" s="16">
        <v>7.3380449422510985E-4</v>
      </c>
    </row>
    <row r="302" spans="1:6" x14ac:dyDescent="0.35">
      <c r="A302">
        <f t="shared" si="4"/>
        <v>302</v>
      </c>
      <c r="B302" s="2">
        <v>41560</v>
      </c>
      <c r="C302" s="16">
        <v>7.6709742137253123E-3</v>
      </c>
      <c r="D302" s="16">
        <v>1.0258782437235769E-3</v>
      </c>
      <c r="E302" s="16">
        <v>-6.713398742567156E-4</v>
      </c>
      <c r="F302" s="16">
        <v>3.4887605310451869E-4</v>
      </c>
    </row>
    <row r="303" spans="1:6" x14ac:dyDescent="0.35">
      <c r="A303">
        <f t="shared" si="4"/>
        <v>303</v>
      </c>
      <c r="B303" s="2">
        <v>41567</v>
      </c>
      <c r="C303" s="16">
        <v>2.5414299935585971E-2</v>
      </c>
      <c r="D303" s="16">
        <v>2.8953450746107561E-3</v>
      </c>
      <c r="E303" s="16">
        <v>-2.0058792030387411E-3</v>
      </c>
      <c r="F303" s="16">
        <v>8.7726461082704432E-4</v>
      </c>
    </row>
    <row r="304" spans="1:6" x14ac:dyDescent="0.35">
      <c r="A304">
        <f t="shared" si="4"/>
        <v>304</v>
      </c>
      <c r="B304" s="2">
        <v>41574</v>
      </c>
      <c r="C304" s="16">
        <v>3.9974872937009742E-3</v>
      </c>
      <c r="D304" s="16">
        <v>2.0188043993285549E-3</v>
      </c>
      <c r="E304" s="16">
        <v>-5.4218331380084812E-8</v>
      </c>
      <c r="F304" s="16">
        <v>2.0156563687865341E-3</v>
      </c>
    </row>
    <row r="305" spans="1:6" x14ac:dyDescent="0.35">
      <c r="A305">
        <f t="shared" si="4"/>
        <v>305</v>
      </c>
      <c r="B305" s="2">
        <v>41581</v>
      </c>
      <c r="C305" s="16">
        <v>-5.4035606620783661E-3</v>
      </c>
      <c r="D305" s="16">
        <v>1.039827159259987E-3</v>
      </c>
      <c r="E305" s="16">
        <v>-5.5788686985192022E-5</v>
      </c>
      <c r="F305" s="16">
        <v>9.8266687866699343E-4</v>
      </c>
    </row>
    <row r="306" spans="1:6" x14ac:dyDescent="0.35">
      <c r="A306">
        <f t="shared" si="4"/>
        <v>306</v>
      </c>
      <c r="B306" s="2">
        <v>41588</v>
      </c>
      <c r="C306" s="16">
        <v>-3.6600709138739922E-3</v>
      </c>
      <c r="D306" s="16">
        <v>1.40373392030102E-3</v>
      </c>
      <c r="E306" s="16">
        <v>-6.176544185615418E-4</v>
      </c>
      <c r="F306" s="16">
        <v>7.870725486043284E-4</v>
      </c>
    </row>
    <row r="307" spans="1:6" x14ac:dyDescent="0.35">
      <c r="A307">
        <f t="shared" si="4"/>
        <v>307</v>
      </c>
      <c r="B307" s="2">
        <v>41595</v>
      </c>
      <c r="C307" s="16">
        <v>1.555504534496621E-2</v>
      </c>
      <c r="D307" s="16">
        <v>-2.160285088345093E-4</v>
      </c>
      <c r="E307" s="16">
        <v>-1.040829302622615E-3</v>
      </c>
      <c r="F307" s="16">
        <v>-1.250062622590753E-3</v>
      </c>
    </row>
    <row r="308" spans="1:6" x14ac:dyDescent="0.35">
      <c r="A308">
        <f t="shared" si="4"/>
        <v>308</v>
      </c>
      <c r="B308" s="2">
        <v>41602</v>
      </c>
      <c r="C308" s="16">
        <v>1.6955858249023681E-3</v>
      </c>
      <c r="D308" s="16">
        <v>9.0954227978867763E-4</v>
      </c>
      <c r="E308" s="16">
        <v>-1.3729023197360799E-3</v>
      </c>
      <c r="F308" s="16">
        <v>-4.5476562305424301E-4</v>
      </c>
    </row>
    <row r="309" spans="1:6" x14ac:dyDescent="0.35">
      <c r="A309">
        <f t="shared" si="4"/>
        <v>309</v>
      </c>
      <c r="B309" s="2">
        <v>41609</v>
      </c>
      <c r="C309" s="16">
        <v>4.0625176324549086E-3</v>
      </c>
      <c r="D309" s="16">
        <v>4.0040387063289273E-5</v>
      </c>
      <c r="E309" s="16">
        <v>3.4311082274096632E-4</v>
      </c>
      <c r="F309" s="16">
        <v>3.8079216108366509E-4</v>
      </c>
    </row>
    <row r="310" spans="1:6" x14ac:dyDescent="0.35">
      <c r="A310">
        <f t="shared" si="4"/>
        <v>310</v>
      </c>
      <c r="B310" s="2">
        <v>41616</v>
      </c>
      <c r="C310" s="16">
        <v>-1.005900533857818E-2</v>
      </c>
      <c r="D310" s="16">
        <v>2.781505796989991E-3</v>
      </c>
      <c r="E310" s="16">
        <v>3.2812184477923889E-3</v>
      </c>
      <c r="F310" s="16">
        <v>6.0427924920511966E-3</v>
      </c>
    </row>
    <row r="311" spans="1:6" x14ac:dyDescent="0.35">
      <c r="A311">
        <f t="shared" si="4"/>
        <v>311</v>
      </c>
      <c r="B311" s="2">
        <v>41623</v>
      </c>
      <c r="C311" s="16">
        <v>-1.4816076294277839E-2</v>
      </c>
      <c r="D311" s="16">
        <v>5.2179111296624114E-4</v>
      </c>
      <c r="E311" s="16">
        <v>8.2513080589396992E-4</v>
      </c>
      <c r="F311" s="16">
        <v>1.337753785330742E-3</v>
      </c>
    </row>
    <row r="312" spans="1:6" x14ac:dyDescent="0.35">
      <c r="A312">
        <f t="shared" si="4"/>
        <v>312</v>
      </c>
      <c r="B312" s="2">
        <v>41630</v>
      </c>
      <c r="C312" s="16">
        <v>2.1722846441947441E-2</v>
      </c>
      <c r="D312" s="16">
        <v>1.9725442067288772E-3</v>
      </c>
      <c r="E312" s="16">
        <v>-2.0732069416207199E-4</v>
      </c>
      <c r="F312" s="16">
        <v>1.761727694934212E-3</v>
      </c>
    </row>
    <row r="313" spans="1:6" x14ac:dyDescent="0.35">
      <c r="A313">
        <f t="shared" si="4"/>
        <v>313</v>
      </c>
      <c r="B313" s="2">
        <v>41637</v>
      </c>
      <c r="C313" s="16">
        <v>1.6467403564177859E-2</v>
      </c>
      <c r="D313" s="16">
        <v>-1.662783025346948E-3</v>
      </c>
      <c r="E313" s="16">
        <v>-7.2522416435527592E-4</v>
      </c>
      <c r="F313" s="16">
        <v>-2.4029254027306819E-3</v>
      </c>
    </row>
    <row r="314" spans="1:6" x14ac:dyDescent="0.35">
      <c r="A314">
        <f t="shared" si="4"/>
        <v>314</v>
      </c>
      <c r="B314" s="2">
        <v>41644</v>
      </c>
      <c r="C314" s="16">
        <v>-6.1584553928096808E-3</v>
      </c>
      <c r="D314" s="16">
        <v>2.0644291927252029E-4</v>
      </c>
      <c r="E314" s="16">
        <v>1.8504277680320149E-3</v>
      </c>
      <c r="F314" s="16">
        <v>2.0601357952259041E-3</v>
      </c>
    </row>
    <row r="315" spans="1:6" x14ac:dyDescent="0.35">
      <c r="A315">
        <f t="shared" si="4"/>
        <v>315</v>
      </c>
      <c r="B315" s="2">
        <v>41651</v>
      </c>
      <c r="C315" s="16">
        <v>4.0752526098364328E-3</v>
      </c>
      <c r="D315" s="16">
        <v>2.7740797567954442E-5</v>
      </c>
      <c r="E315" s="16">
        <v>-1.234046930577382E-3</v>
      </c>
      <c r="F315" s="16">
        <v>-1.208153563833414E-3</v>
      </c>
    </row>
    <row r="316" spans="1:6" x14ac:dyDescent="0.35">
      <c r="A316">
        <f t="shared" si="4"/>
        <v>316</v>
      </c>
      <c r="B316" s="2">
        <v>41658</v>
      </c>
      <c r="C316" s="16">
        <v>1.556766373846274E-3</v>
      </c>
      <c r="D316" s="16">
        <v>6.905740649669756E-4</v>
      </c>
      <c r="E316" s="16">
        <v>1.001882175297286E-3</v>
      </c>
      <c r="F316" s="16">
        <v>1.693992599905547E-3</v>
      </c>
    </row>
    <row r="317" spans="1:6" x14ac:dyDescent="0.35">
      <c r="A317">
        <f t="shared" si="4"/>
        <v>317</v>
      </c>
      <c r="B317" s="2">
        <v>41665</v>
      </c>
      <c r="C317" s="16">
        <v>-2.3370711668701971E-2</v>
      </c>
      <c r="D317" s="16">
        <v>1.7473057158845511E-3</v>
      </c>
      <c r="E317" s="16">
        <v>2.8733036302241999E-3</v>
      </c>
      <c r="F317" s="16">
        <v>4.6212472507392022E-3</v>
      </c>
    </row>
    <row r="318" spans="1:6" x14ac:dyDescent="0.35">
      <c r="A318">
        <f t="shared" si="4"/>
        <v>318</v>
      </c>
      <c r="B318" s="2">
        <v>41672</v>
      </c>
      <c r="C318" s="16">
        <v>-1.222076962428242E-2</v>
      </c>
      <c r="D318" s="16">
        <v>2.5852049423742418E-3</v>
      </c>
      <c r="E318" s="16">
        <v>1.191529388332002E-3</v>
      </c>
      <c r="F318" s="16">
        <v>3.765906736984181E-3</v>
      </c>
    </row>
    <row r="319" spans="1:6" x14ac:dyDescent="0.35">
      <c r="A319">
        <f t="shared" si="4"/>
        <v>319</v>
      </c>
      <c r="B319" s="2">
        <v>41679</v>
      </c>
      <c r="C319" s="16">
        <v>7.9410749223154387E-3</v>
      </c>
      <c r="D319" s="16">
        <v>1.8663746337295171E-3</v>
      </c>
      <c r="E319" s="16">
        <v>2.5016051763286922E-3</v>
      </c>
      <c r="F319" s="16">
        <v>4.3499460827023384E-3</v>
      </c>
    </row>
    <row r="320" spans="1:6" x14ac:dyDescent="0.35">
      <c r="A320">
        <f t="shared" si="4"/>
        <v>320</v>
      </c>
      <c r="B320" s="2">
        <v>41686</v>
      </c>
      <c r="C320" s="16">
        <v>2.39780771865723E-2</v>
      </c>
      <c r="D320" s="16">
        <v>-1.0029002493560091E-3</v>
      </c>
      <c r="E320" s="16">
        <v>-3.6462954162604921E-3</v>
      </c>
      <c r="F320" s="16">
        <v>-4.6221803672965578E-3</v>
      </c>
    </row>
    <row r="321" spans="1:6" x14ac:dyDescent="0.35">
      <c r="A321">
        <f t="shared" si="4"/>
        <v>321</v>
      </c>
      <c r="B321" s="2">
        <v>41693</v>
      </c>
      <c r="C321" s="16">
        <v>6.021409455842841E-3</v>
      </c>
      <c r="D321" s="16">
        <v>-4.404646645973509E-4</v>
      </c>
      <c r="E321" s="16">
        <v>-4.9695901145718757E-4</v>
      </c>
      <c r="F321" s="16">
        <v>-9.3357848460418058E-4</v>
      </c>
    </row>
    <row r="322" spans="1:6" x14ac:dyDescent="0.35">
      <c r="A322">
        <f t="shared" si="4"/>
        <v>322</v>
      </c>
      <c r="B322" s="2">
        <v>41700</v>
      </c>
      <c r="C322" s="16">
        <v>9.6430946575039034E-3</v>
      </c>
      <c r="D322" s="16">
        <v>9.5387395343560222E-4</v>
      </c>
      <c r="E322" s="16">
        <v>-1.5171794359594151E-3</v>
      </c>
      <c r="F322" s="16">
        <v>-5.6039242294592118E-4</v>
      </c>
    </row>
    <row r="323" spans="1:6" x14ac:dyDescent="0.35">
      <c r="A323">
        <f t="shared" ref="A323:A386" si="5">+A322+1</f>
        <v>323</v>
      </c>
      <c r="B323" s="2">
        <v>41707</v>
      </c>
      <c r="C323" s="16">
        <v>3.6776814139860559E-3</v>
      </c>
      <c r="D323" s="16">
        <v>1.345669525170567E-3</v>
      </c>
      <c r="E323" s="16">
        <v>6.1523185776992673E-3</v>
      </c>
      <c r="F323" s="16">
        <v>7.4653187716093861E-3</v>
      </c>
    </row>
    <row r="324" spans="1:6" x14ac:dyDescent="0.35">
      <c r="A324">
        <f t="shared" si="5"/>
        <v>324</v>
      </c>
      <c r="B324" s="2">
        <v>41714</v>
      </c>
      <c r="C324" s="16">
        <v>-2.3954060705496331E-2</v>
      </c>
      <c r="D324" s="16">
        <v>-3.8095421316763911E-4</v>
      </c>
      <c r="E324" s="16">
        <v>2.2203080921212588E-3</v>
      </c>
      <c r="F324" s="16">
        <v>1.8285150728791779E-3</v>
      </c>
    </row>
    <row r="325" spans="1:6" x14ac:dyDescent="0.35">
      <c r="A325">
        <f t="shared" si="5"/>
        <v>325</v>
      </c>
      <c r="B325" s="2">
        <v>41721</v>
      </c>
      <c r="C325" s="16">
        <v>7.6763601725780006E-3</v>
      </c>
      <c r="D325" s="16">
        <v>1.878081643695628E-3</v>
      </c>
      <c r="E325" s="16">
        <v>-3.818264666097138E-3</v>
      </c>
      <c r="F325" s="16">
        <v>-1.9366986185953561E-3</v>
      </c>
    </row>
    <row r="326" spans="1:6" x14ac:dyDescent="0.35">
      <c r="A326">
        <f t="shared" si="5"/>
        <v>326</v>
      </c>
      <c r="B326" s="2">
        <v>41728</v>
      </c>
      <c r="C326" s="16">
        <v>9.8420818505338126E-3</v>
      </c>
      <c r="D326" s="16">
        <v>-1.252493964750578E-3</v>
      </c>
      <c r="E326" s="16">
        <v>6.0301191206235671E-4</v>
      </c>
      <c r="F326" s="16">
        <v>-6.6341340584596953E-4</v>
      </c>
    </row>
    <row r="327" spans="1:6" x14ac:dyDescent="0.35">
      <c r="A327">
        <f t="shared" si="5"/>
        <v>327</v>
      </c>
      <c r="B327" s="2">
        <v>41735</v>
      </c>
      <c r="C327" s="16">
        <v>1.002147458840374E-2</v>
      </c>
      <c r="D327" s="16">
        <v>1.158292106666847E-3</v>
      </c>
      <c r="E327" s="16">
        <v>4.623516639745695E-5</v>
      </c>
      <c r="F327" s="16">
        <v>1.203903084993518E-3</v>
      </c>
    </row>
    <row r="328" spans="1:6" x14ac:dyDescent="0.35">
      <c r="A328">
        <f t="shared" si="5"/>
        <v>328</v>
      </c>
      <c r="B328" s="2">
        <v>41742</v>
      </c>
      <c r="C328" s="16">
        <v>-1.8317614348797969E-2</v>
      </c>
      <c r="D328" s="16">
        <v>1.3214797408331871E-3</v>
      </c>
      <c r="E328" s="16">
        <v>5.2028958351368892E-4</v>
      </c>
      <c r="F328" s="16">
        <v>1.840987168161945E-3</v>
      </c>
    </row>
    <row r="329" spans="1:6" x14ac:dyDescent="0.35">
      <c r="A329">
        <f t="shared" si="5"/>
        <v>329</v>
      </c>
      <c r="B329" s="2">
        <v>41749</v>
      </c>
      <c r="C329" s="16">
        <v>1.6771255622813449E-2</v>
      </c>
      <c r="D329" s="16">
        <v>1.3170067577641391E-3</v>
      </c>
      <c r="E329" s="16">
        <v>5.3881827253743353E-5</v>
      </c>
      <c r="F329" s="16">
        <v>1.3693046434799521E-3</v>
      </c>
    </row>
    <row r="330" spans="1:6" x14ac:dyDescent="0.35">
      <c r="A330">
        <f t="shared" si="5"/>
        <v>330</v>
      </c>
      <c r="B330" s="2">
        <v>41756</v>
      </c>
      <c r="C330" s="16">
        <v>-7.646512644056136E-4</v>
      </c>
      <c r="D330" s="16">
        <v>-2.5159396938357892E-3</v>
      </c>
      <c r="E330" s="16">
        <v>4.1433448571659433E-5</v>
      </c>
      <c r="F330" s="16">
        <v>-2.471578006021713E-3</v>
      </c>
    </row>
    <row r="331" spans="1:6" x14ac:dyDescent="0.35">
      <c r="A331">
        <f t="shared" si="5"/>
        <v>331</v>
      </c>
      <c r="B331" s="2">
        <v>41763</v>
      </c>
      <c r="C331" s="16">
        <v>1.147854605083376E-2</v>
      </c>
      <c r="D331" s="16">
        <v>1.1685635499634191E-3</v>
      </c>
      <c r="E331" s="16">
        <v>1.605089587461306E-3</v>
      </c>
      <c r="F331" s="16">
        <v>2.7721797532527241E-3</v>
      </c>
    </row>
    <row r="332" spans="1:6" x14ac:dyDescent="0.35">
      <c r="A332">
        <f t="shared" si="5"/>
        <v>332</v>
      </c>
      <c r="B332" s="2">
        <v>41770</v>
      </c>
      <c r="C332" s="16">
        <v>-1.6752229127262601E-3</v>
      </c>
      <c r="D332" s="16">
        <v>2.3193070714655481E-4</v>
      </c>
      <c r="E332" s="16">
        <v>-1.6937367022390459E-3</v>
      </c>
      <c r="F332" s="16">
        <v>-1.4604814211826021E-3</v>
      </c>
    </row>
    <row r="333" spans="1:6" x14ac:dyDescent="0.35">
      <c r="A333">
        <f t="shared" si="5"/>
        <v>333</v>
      </c>
      <c r="B333" s="2">
        <v>41777</v>
      </c>
      <c r="C333" s="16">
        <v>3.9514994045686258E-3</v>
      </c>
      <c r="D333" s="16">
        <v>1.3233470066331689E-3</v>
      </c>
      <c r="E333" s="16">
        <v>-1.6775614694271019E-3</v>
      </c>
      <c r="F333" s="16">
        <v>-3.5338814708507638E-4</v>
      </c>
    </row>
    <row r="334" spans="1:6" x14ac:dyDescent="0.35">
      <c r="A334">
        <f t="shared" si="5"/>
        <v>334</v>
      </c>
      <c r="B334" s="2">
        <v>41784</v>
      </c>
      <c r="C334" s="16">
        <v>9.2737369925055546E-3</v>
      </c>
      <c r="D334" s="16">
        <v>-1.8819356146637661E-4</v>
      </c>
      <c r="E334" s="16">
        <v>-4.4731935088815339E-4</v>
      </c>
      <c r="F334" s="16">
        <v>-6.343901970742305E-4</v>
      </c>
    </row>
    <row r="335" spans="1:6" x14ac:dyDescent="0.35">
      <c r="A335">
        <f t="shared" si="5"/>
        <v>335</v>
      </c>
      <c r="B335" s="2">
        <v>41791</v>
      </c>
      <c r="C335" s="16">
        <v>7.8529835995513331E-3</v>
      </c>
      <c r="D335" s="16">
        <v>-4.1724474541185996E-3</v>
      </c>
      <c r="E335" s="16">
        <v>1.05007916875155E-3</v>
      </c>
      <c r="F335" s="16">
        <v>-3.1290639824651518E-3</v>
      </c>
    </row>
    <row r="336" spans="1:6" x14ac:dyDescent="0.35">
      <c r="A336">
        <f t="shared" si="5"/>
        <v>336</v>
      </c>
      <c r="B336" s="2">
        <v>41798</v>
      </c>
      <c r="C336" s="16">
        <v>1.229725431994066E-2</v>
      </c>
      <c r="D336" s="16">
        <v>-2.3429013067599591E-4</v>
      </c>
      <c r="E336" s="16">
        <v>-1.0442229073321929E-3</v>
      </c>
      <c r="F336" s="16">
        <v>-1.280206537186968E-3</v>
      </c>
    </row>
    <row r="337" spans="1:6" x14ac:dyDescent="0.35">
      <c r="A337">
        <f t="shared" si="5"/>
        <v>337</v>
      </c>
      <c r="B337" s="2">
        <v>41805</v>
      </c>
      <c r="C337" s="16">
        <v>-2.827521206409056E-3</v>
      </c>
      <c r="D337" s="16">
        <v>-2.3852658106660041E-3</v>
      </c>
      <c r="E337" s="16">
        <v>-2.1698704542960631E-4</v>
      </c>
      <c r="F337" s="16">
        <v>-2.604961127219418E-3</v>
      </c>
    </row>
    <row r="338" spans="1:6" x14ac:dyDescent="0.35">
      <c r="A338">
        <f t="shared" si="5"/>
        <v>338</v>
      </c>
      <c r="B338" s="2">
        <v>41812</v>
      </c>
      <c r="C338" s="16">
        <v>1.013442554085286E-2</v>
      </c>
      <c r="D338" s="16">
        <v>-1.0525498812081759E-3</v>
      </c>
      <c r="E338" s="16">
        <v>-1.3542208125106869E-3</v>
      </c>
      <c r="F338" s="16">
        <v>-2.4138083239485519E-3</v>
      </c>
    </row>
    <row r="339" spans="1:6" x14ac:dyDescent="0.35">
      <c r="A339">
        <f t="shared" si="5"/>
        <v>339</v>
      </c>
      <c r="B339" s="2">
        <v>41819</v>
      </c>
      <c r="C339" s="16">
        <v>-2.65114103030617E-3</v>
      </c>
      <c r="D339" s="16">
        <v>1.2952920536752901E-3</v>
      </c>
      <c r="E339" s="16">
        <v>1.0743470888272539E-3</v>
      </c>
      <c r="F339" s="16">
        <v>2.3617454604061279E-3</v>
      </c>
    </row>
    <row r="340" spans="1:6" x14ac:dyDescent="0.35">
      <c r="A340">
        <f t="shared" si="5"/>
        <v>340</v>
      </c>
      <c r="B340" s="2">
        <v>41826</v>
      </c>
      <c r="C340" s="16">
        <v>1.365579068070466E-2</v>
      </c>
      <c r="D340" s="16">
        <v>1.921373455904485E-3</v>
      </c>
      <c r="E340" s="16">
        <v>-1.906811880948212E-3</v>
      </c>
      <c r="F340" s="16">
        <v>1.496639012876777E-5</v>
      </c>
    </row>
    <row r="341" spans="1:6" x14ac:dyDescent="0.35">
      <c r="A341">
        <f t="shared" si="5"/>
        <v>341</v>
      </c>
      <c r="B341" s="2">
        <v>41833</v>
      </c>
      <c r="C341" s="16">
        <v>-1.398601398601396E-2</v>
      </c>
      <c r="D341" s="16">
        <v>1.7992592672106959E-3</v>
      </c>
      <c r="E341" s="16">
        <v>2.0906209964013378E-3</v>
      </c>
      <c r="F341" s="16">
        <v>3.8846947681518969E-3</v>
      </c>
    </row>
    <row r="342" spans="1:6" x14ac:dyDescent="0.35">
      <c r="A342">
        <f t="shared" si="5"/>
        <v>342</v>
      </c>
      <c r="B342" s="2">
        <v>41840</v>
      </c>
      <c r="C342" s="16">
        <v>5.05840634125998E-3</v>
      </c>
      <c r="D342" s="16">
        <v>-8.9190831580621133E-4</v>
      </c>
      <c r="E342" s="16">
        <v>1.7835712920821761E-4</v>
      </c>
      <c r="F342" s="16">
        <v>-7.133354977788553E-4</v>
      </c>
    </row>
    <row r="343" spans="1:6" x14ac:dyDescent="0.35">
      <c r="A343">
        <f t="shared" si="5"/>
        <v>343</v>
      </c>
      <c r="B343" s="2">
        <v>41847</v>
      </c>
      <c r="C343" s="16">
        <v>3.683910133347235E-3</v>
      </c>
      <c r="D343" s="16">
        <v>4.3829052895461018E-5</v>
      </c>
      <c r="E343" s="16">
        <v>7.6758915630947833E-4</v>
      </c>
      <c r="F343" s="16">
        <v>8.082111511502621E-4</v>
      </c>
    </row>
    <row r="344" spans="1:6" x14ac:dyDescent="0.35">
      <c r="A344">
        <f t="shared" si="5"/>
        <v>344</v>
      </c>
      <c r="B344" s="2">
        <v>41854</v>
      </c>
      <c r="C344" s="16">
        <v>-2.3366418527708929E-2</v>
      </c>
      <c r="D344" s="16">
        <v>7.8717340518585921E-4</v>
      </c>
      <c r="E344" s="16">
        <v>2.5971248031575471E-3</v>
      </c>
      <c r="F344" s="16">
        <v>3.371836429193698E-3</v>
      </c>
    </row>
    <row r="345" spans="1:6" x14ac:dyDescent="0.35">
      <c r="A345">
        <f t="shared" si="5"/>
        <v>345</v>
      </c>
      <c r="B345" s="2">
        <v>41861</v>
      </c>
      <c r="C345" s="16">
        <v>-8.9455854329875129E-3</v>
      </c>
      <c r="D345" s="16">
        <v>-7.5233918233463815E-4</v>
      </c>
      <c r="E345" s="16">
        <v>2.2089955400010912E-3</v>
      </c>
      <c r="F345" s="16">
        <v>1.449391684178458E-3</v>
      </c>
    </row>
    <row r="346" spans="1:6" x14ac:dyDescent="0.35">
      <c r="A346">
        <f t="shared" si="5"/>
        <v>346</v>
      </c>
      <c r="B346" s="2">
        <v>41868</v>
      </c>
      <c r="C346" s="16">
        <v>1.6129893713614289E-2</v>
      </c>
      <c r="D346" s="16">
        <v>3.3030575222303682E-5</v>
      </c>
      <c r="E346" s="16">
        <v>-4.7868153066759067E-3</v>
      </c>
      <c r="F346" s="16">
        <v>-4.7341403676617322E-3</v>
      </c>
    </row>
    <row r="347" spans="1:6" x14ac:dyDescent="0.35">
      <c r="A347">
        <f t="shared" si="5"/>
        <v>347</v>
      </c>
      <c r="B347" s="2">
        <v>41875</v>
      </c>
      <c r="C347" s="16">
        <v>1.261498028909336E-2</v>
      </c>
      <c r="D347" s="16">
        <v>1.013922108629606E-3</v>
      </c>
      <c r="E347" s="16">
        <v>-1.655967758489973E-3</v>
      </c>
      <c r="F347" s="16">
        <v>-6.3729533477385747E-4</v>
      </c>
    </row>
    <row r="348" spans="1:6" x14ac:dyDescent="0.35">
      <c r="A348">
        <f t="shared" si="5"/>
        <v>348</v>
      </c>
      <c r="B348" s="2">
        <v>41882</v>
      </c>
      <c r="C348" s="16">
        <v>7.3708798338956161E-3</v>
      </c>
      <c r="D348" s="16">
        <v>2.81770046589358E-4</v>
      </c>
      <c r="E348" s="16">
        <v>1.0015699883647591E-3</v>
      </c>
      <c r="F348" s="16">
        <v>1.277962176670977E-3</v>
      </c>
    </row>
    <row r="349" spans="1:6" x14ac:dyDescent="0.35">
      <c r="A349">
        <f t="shared" si="5"/>
        <v>349</v>
      </c>
      <c r="B349" s="2">
        <v>41889</v>
      </c>
      <c r="C349" s="16">
        <v>2.267223166898535E-3</v>
      </c>
      <c r="D349" s="16">
        <v>1.546175369331992E-3</v>
      </c>
      <c r="E349" s="16">
        <v>-4.7746758956835889E-3</v>
      </c>
      <c r="F349" s="16">
        <v>-3.2046298289774011E-3</v>
      </c>
    </row>
    <row r="350" spans="1:6" x14ac:dyDescent="0.35">
      <c r="A350">
        <f t="shared" si="5"/>
        <v>350</v>
      </c>
      <c r="B350" s="2">
        <v>41896</v>
      </c>
      <c r="C350" s="16">
        <v>-1.3983856871112031E-2</v>
      </c>
      <c r="D350" s="16">
        <v>8.965454051157451E-5</v>
      </c>
      <c r="E350" s="16">
        <v>1.2173099214085601E-3</v>
      </c>
      <c r="F350" s="16">
        <v>1.2986593444650469E-3</v>
      </c>
    </row>
    <row r="351" spans="1:6" x14ac:dyDescent="0.35">
      <c r="A351">
        <f t="shared" si="5"/>
        <v>351</v>
      </c>
      <c r="B351" s="2">
        <v>41903</v>
      </c>
      <c r="C351" s="16">
        <v>4.9533343761407611E-3</v>
      </c>
      <c r="D351" s="16">
        <v>-3.3651413929625118E-4</v>
      </c>
      <c r="E351" s="16">
        <v>-1.046550143458336E-3</v>
      </c>
      <c r="F351" s="16">
        <v>-1.3762704502918719E-3</v>
      </c>
    </row>
    <row r="352" spans="1:6" x14ac:dyDescent="0.35">
      <c r="A352">
        <f t="shared" si="5"/>
        <v>352</v>
      </c>
      <c r="B352" s="2">
        <v>41910</v>
      </c>
      <c r="C352" s="16">
        <v>-1.9041195392757171E-2</v>
      </c>
      <c r="D352" s="16">
        <v>-3.3541849255924738E-4</v>
      </c>
      <c r="E352" s="16">
        <v>-4.6387415399551379E-4</v>
      </c>
      <c r="F352" s="16">
        <v>-8.0916932131236408E-4</v>
      </c>
    </row>
    <row r="353" spans="1:6" x14ac:dyDescent="0.35">
      <c r="A353">
        <f t="shared" si="5"/>
        <v>353</v>
      </c>
      <c r="B353" s="2">
        <v>41917</v>
      </c>
      <c r="C353" s="16">
        <v>-1.9622362088115412E-2</v>
      </c>
      <c r="D353" s="16">
        <v>2.0057731655698241E-4</v>
      </c>
      <c r="E353" s="16">
        <v>2.8819928768661911E-3</v>
      </c>
      <c r="F353" s="16">
        <v>3.0836612381459631E-3</v>
      </c>
    </row>
    <row r="354" spans="1:6" x14ac:dyDescent="0.35">
      <c r="A354">
        <f t="shared" si="5"/>
        <v>354</v>
      </c>
      <c r="B354" s="2">
        <v>41924</v>
      </c>
      <c r="C354" s="16">
        <v>-2.6435045317220521E-2</v>
      </c>
      <c r="D354" s="16">
        <v>-1.004132864549478E-3</v>
      </c>
      <c r="E354" s="16">
        <v>1.8101505636594071E-3</v>
      </c>
      <c r="F354" s="16">
        <v>8.0869056183496824E-4</v>
      </c>
    </row>
    <row r="355" spans="1:6" x14ac:dyDescent="0.35">
      <c r="A355">
        <f t="shared" si="5"/>
        <v>355</v>
      </c>
      <c r="B355" s="2">
        <v>41931</v>
      </c>
      <c r="C355" s="16">
        <v>-8.5337470907681512E-3</v>
      </c>
      <c r="D355" s="16">
        <v>-3.7650870245063972E-3</v>
      </c>
      <c r="E355" s="16">
        <v>1.0411871491669E-3</v>
      </c>
      <c r="F355" s="16">
        <v>-2.706862243571861E-3</v>
      </c>
    </row>
    <row r="356" spans="1:6" x14ac:dyDescent="0.35">
      <c r="A356">
        <f t="shared" si="5"/>
        <v>356</v>
      </c>
      <c r="B356" s="2">
        <v>41938</v>
      </c>
      <c r="C356" s="16">
        <v>3.1019450033534571E-2</v>
      </c>
      <c r="D356" s="16">
        <v>-1.8196272771853211E-4</v>
      </c>
      <c r="E356" s="16">
        <v>-5.0341227810835054E-4</v>
      </c>
      <c r="F356" s="16">
        <v>-6.86887591910601E-4</v>
      </c>
    </row>
    <row r="357" spans="1:6" x14ac:dyDescent="0.35">
      <c r="A357">
        <f t="shared" si="5"/>
        <v>357</v>
      </c>
      <c r="B357" s="2">
        <v>41945</v>
      </c>
      <c r="C357" s="16">
        <v>2.5098932075676261E-2</v>
      </c>
      <c r="D357" s="16">
        <v>1.02118271036189E-3</v>
      </c>
      <c r="E357" s="16">
        <v>-7.3567174645087219E-3</v>
      </c>
      <c r="F357" s="16">
        <v>-6.3778605883937356E-3</v>
      </c>
    </row>
    <row r="358" spans="1:6" x14ac:dyDescent="0.35">
      <c r="A358">
        <f t="shared" si="5"/>
        <v>358</v>
      </c>
      <c r="B358" s="2">
        <v>41952</v>
      </c>
      <c r="C358" s="16">
        <v>-3.0142781597037871E-3</v>
      </c>
      <c r="D358" s="16">
        <v>-1.0438256171867439E-3</v>
      </c>
      <c r="E358" s="16">
        <v>6.0915297375983002E-3</v>
      </c>
      <c r="F358" s="16">
        <v>5.0699276639245561E-3</v>
      </c>
    </row>
    <row r="359" spans="1:6" x14ac:dyDescent="0.35">
      <c r="A359">
        <f t="shared" si="5"/>
        <v>359</v>
      </c>
      <c r="B359" s="2">
        <v>41959</v>
      </c>
      <c r="C359" s="16">
        <v>6.0998249615447087E-3</v>
      </c>
      <c r="D359" s="16">
        <v>-3.0198612663268069E-3</v>
      </c>
      <c r="E359" s="16">
        <v>-7.7012079237515074E-4</v>
      </c>
      <c r="F359" s="16">
        <v>-3.783507370249017E-3</v>
      </c>
    </row>
    <row r="360" spans="1:6" x14ac:dyDescent="0.35">
      <c r="A360">
        <f t="shared" si="5"/>
        <v>360</v>
      </c>
      <c r="B360" s="2">
        <v>41966</v>
      </c>
      <c r="C360" s="16">
        <v>1.223112610712773E-2</v>
      </c>
      <c r="D360" s="16">
        <v>-5.9361340689401132E-5</v>
      </c>
      <c r="E360" s="16">
        <v>-8.9372333124182468E-4</v>
      </c>
      <c r="F360" s="16">
        <v>-9.6022072168577832E-4</v>
      </c>
    </row>
    <row r="361" spans="1:6" x14ac:dyDescent="0.35">
      <c r="A361">
        <f t="shared" si="5"/>
        <v>361</v>
      </c>
      <c r="B361" s="2">
        <v>41973</v>
      </c>
      <c r="C361" s="16">
        <v>1.4062500000000531E-3</v>
      </c>
      <c r="D361" s="16">
        <v>-8.9394617867388781E-5</v>
      </c>
      <c r="E361" s="16">
        <v>-3.3972097261125711E-4</v>
      </c>
      <c r="F361" s="16">
        <v>-4.317517848950736E-4</v>
      </c>
    </row>
    <row r="362" spans="1:6" x14ac:dyDescent="0.35">
      <c r="A362">
        <f t="shared" si="5"/>
        <v>362</v>
      </c>
      <c r="B362" s="2">
        <v>41980</v>
      </c>
      <c r="C362" s="16">
        <v>-2.3404587299111772E-3</v>
      </c>
      <c r="D362" s="16">
        <v>5.5390059181537046E-6</v>
      </c>
      <c r="E362" s="16">
        <v>-7.3546430889859238E-4</v>
      </c>
      <c r="F362" s="16">
        <v>-7.3605457995906676E-4</v>
      </c>
    </row>
    <row r="363" spans="1:6" x14ac:dyDescent="0.35">
      <c r="A363">
        <f t="shared" si="5"/>
        <v>363</v>
      </c>
      <c r="B363" s="2">
        <v>41987</v>
      </c>
      <c r="C363" s="16">
        <v>-3.7430924825357148E-2</v>
      </c>
      <c r="D363" s="16">
        <v>1.8656168171722329E-3</v>
      </c>
      <c r="E363" s="16">
        <v>1.4250409342034139E-2</v>
      </c>
      <c r="F363" s="16">
        <v>1.6233326949780968E-2</v>
      </c>
    </row>
    <row r="364" spans="1:6" x14ac:dyDescent="0.35">
      <c r="A364">
        <f t="shared" si="5"/>
        <v>364</v>
      </c>
      <c r="B364" s="2">
        <v>41994</v>
      </c>
      <c r="C364" s="16">
        <v>2.328856152513015E-2</v>
      </c>
      <c r="D364" s="16">
        <v>-2.35673019331939E-3</v>
      </c>
      <c r="E364" s="16">
        <v>-2.5669899079731051E-3</v>
      </c>
      <c r="F364" s="16">
        <v>-4.905079961639025E-3</v>
      </c>
    </row>
    <row r="365" spans="1:6" x14ac:dyDescent="0.35">
      <c r="A365">
        <f t="shared" si="5"/>
        <v>365</v>
      </c>
      <c r="B365" s="2">
        <v>42001</v>
      </c>
      <c r="C365" s="16">
        <v>4.6046363925056344E-3</v>
      </c>
      <c r="D365" s="16">
        <v>1.3186743651658621E-3</v>
      </c>
      <c r="E365" s="16">
        <v>-1.145183198928756E-3</v>
      </c>
      <c r="F365" s="16">
        <v>1.5246092029252981E-4</v>
      </c>
    </row>
    <row r="366" spans="1:6" x14ac:dyDescent="0.35">
      <c r="A366">
        <f t="shared" si="5"/>
        <v>366</v>
      </c>
      <c r="B366" s="2">
        <v>42008</v>
      </c>
      <c r="C366" s="16">
        <v>-9.3777988514830435E-3</v>
      </c>
      <c r="D366" s="16">
        <v>4.3425681624964518E-4</v>
      </c>
      <c r="E366" s="16">
        <v>7.7274522031709481E-3</v>
      </c>
      <c r="F366" s="16">
        <v>8.1521894240159654E-3</v>
      </c>
    </row>
    <row r="367" spans="1:6" x14ac:dyDescent="0.35">
      <c r="A367">
        <f t="shared" si="5"/>
        <v>367</v>
      </c>
      <c r="B367" s="2">
        <v>42015</v>
      </c>
      <c r="C367" s="16">
        <v>-9.9984045099186236E-3</v>
      </c>
      <c r="D367" s="16">
        <v>3.2612229865125458E-4</v>
      </c>
      <c r="E367" s="16">
        <v>1.209253087331996E-3</v>
      </c>
      <c r="F367" s="16">
        <v>1.531178366658059E-3</v>
      </c>
    </row>
    <row r="368" spans="1:6" x14ac:dyDescent="0.35">
      <c r="A368">
        <f t="shared" si="5"/>
        <v>368</v>
      </c>
      <c r="B368" s="2">
        <v>42022</v>
      </c>
      <c r="C368" s="16">
        <v>-4.9422508729519699E-3</v>
      </c>
      <c r="D368" s="16">
        <v>-3.6488546482118518E-3</v>
      </c>
      <c r="E368" s="16">
        <v>4.7671602936432134E-3</v>
      </c>
      <c r="F368" s="16">
        <v>1.1366585998218159E-3</v>
      </c>
    </row>
    <row r="369" spans="1:6" x14ac:dyDescent="0.35">
      <c r="A369">
        <f t="shared" si="5"/>
        <v>369</v>
      </c>
      <c r="B369" s="2">
        <v>42029</v>
      </c>
      <c r="C369" s="16">
        <v>2.1216865518544511E-2</v>
      </c>
      <c r="D369" s="16">
        <v>-2.923079320164446E-3</v>
      </c>
      <c r="E369" s="16">
        <v>-1.6110541813779691E-3</v>
      </c>
      <c r="F369" s="16">
        <v>-4.5003241446571751E-3</v>
      </c>
    </row>
    <row r="370" spans="1:6" x14ac:dyDescent="0.35">
      <c r="A370">
        <f t="shared" si="5"/>
        <v>370</v>
      </c>
      <c r="B370" s="2">
        <v>42036</v>
      </c>
      <c r="C370" s="16">
        <v>-1.8767181222245629E-2</v>
      </c>
      <c r="D370" s="16">
        <v>-1.0323555151681151E-4</v>
      </c>
      <c r="E370" s="16">
        <v>6.1576603516386719E-3</v>
      </c>
      <c r="F370" s="16">
        <v>6.0831755291927969E-3</v>
      </c>
    </row>
    <row r="371" spans="1:6" x14ac:dyDescent="0.35">
      <c r="A371">
        <f t="shared" si="5"/>
        <v>371</v>
      </c>
      <c r="B371" s="2">
        <v>42043</v>
      </c>
      <c r="C371" s="16">
        <v>2.516028231237533E-2</v>
      </c>
      <c r="D371" s="16">
        <v>-1.656215002620476E-3</v>
      </c>
      <c r="E371" s="16">
        <v>-1.739533682671879E-3</v>
      </c>
      <c r="F371" s="16">
        <v>-3.37560257003422E-3</v>
      </c>
    </row>
    <row r="372" spans="1:6" x14ac:dyDescent="0.35">
      <c r="A372">
        <f t="shared" si="5"/>
        <v>372</v>
      </c>
      <c r="B372" s="2">
        <v>42050</v>
      </c>
      <c r="C372" s="16">
        <v>1.7868404456590211E-2</v>
      </c>
      <c r="D372" s="16">
        <v>-5.1755717200041573E-4</v>
      </c>
      <c r="E372" s="16">
        <v>2.2822779028817131E-3</v>
      </c>
      <c r="F372" s="16">
        <v>1.786791538032295E-3</v>
      </c>
    </row>
    <row r="373" spans="1:6" x14ac:dyDescent="0.35">
      <c r="A373">
        <f t="shared" si="5"/>
        <v>373</v>
      </c>
      <c r="B373" s="2">
        <v>42057</v>
      </c>
      <c r="C373" s="16">
        <v>8.3126807104501044E-3</v>
      </c>
      <c r="D373" s="16">
        <v>9.9156826932889075E-4</v>
      </c>
      <c r="E373" s="16">
        <v>-4.4201818911904223E-4</v>
      </c>
      <c r="F373" s="16">
        <v>5.292090245334613E-4</v>
      </c>
    </row>
    <row r="374" spans="1:6" x14ac:dyDescent="0.35">
      <c r="A374">
        <f t="shared" si="5"/>
        <v>374</v>
      </c>
      <c r="B374" s="2">
        <v>42064</v>
      </c>
      <c r="C374" s="16">
        <v>3.328383429771042E-3</v>
      </c>
      <c r="D374" s="16">
        <v>2.193042638562348E-3</v>
      </c>
      <c r="E374" s="16">
        <v>-3.653536173221283E-3</v>
      </c>
      <c r="F374" s="16">
        <v>-1.5188656753060139E-3</v>
      </c>
    </row>
    <row r="375" spans="1:6" x14ac:dyDescent="0.35">
      <c r="A375">
        <f t="shared" si="5"/>
        <v>375</v>
      </c>
      <c r="B375" s="2">
        <v>42071</v>
      </c>
      <c r="C375" s="16">
        <v>-1.6994998468918939E-2</v>
      </c>
      <c r="D375" s="16">
        <v>2.124837539879687E-3</v>
      </c>
      <c r="E375" s="16">
        <v>8.8267547371922994E-4</v>
      </c>
      <c r="F375" s="16">
        <v>2.9821673944046001E-3</v>
      </c>
    </row>
    <row r="376" spans="1:6" x14ac:dyDescent="0.35">
      <c r="A376">
        <f t="shared" si="5"/>
        <v>376</v>
      </c>
      <c r="B376" s="2">
        <v>42078</v>
      </c>
      <c r="C376" s="16">
        <v>-1.4329474066767101E-2</v>
      </c>
      <c r="D376" s="16">
        <v>-2.874897886836036E-3</v>
      </c>
      <c r="E376" s="16">
        <v>1.337785489478938E-3</v>
      </c>
      <c r="F376" s="16">
        <v>-1.4941396299358309E-3</v>
      </c>
    </row>
    <row r="377" spans="1:6" x14ac:dyDescent="0.35">
      <c r="A377">
        <f t="shared" si="5"/>
        <v>377</v>
      </c>
      <c r="B377" s="2">
        <v>42085</v>
      </c>
      <c r="C377" s="16">
        <v>3.2183302607321718E-2</v>
      </c>
      <c r="D377" s="16">
        <v>-4.6401139444856021E-3</v>
      </c>
      <c r="E377" s="16">
        <v>5.3825105260640882E-5</v>
      </c>
      <c r="F377" s="16">
        <v>-4.5135680813613854E-3</v>
      </c>
    </row>
    <row r="378" spans="1:6" x14ac:dyDescent="0.35">
      <c r="A378">
        <f t="shared" si="5"/>
        <v>378</v>
      </c>
      <c r="B378" s="2">
        <v>42092</v>
      </c>
      <c r="C378" s="16">
        <v>-1.536027760767511E-2</v>
      </c>
      <c r="D378" s="16">
        <v>2.054764862133629E-3</v>
      </c>
      <c r="E378" s="16">
        <v>-7.6603131897023946E-4</v>
      </c>
      <c r="F378" s="16">
        <v>1.264058229291543E-3</v>
      </c>
    </row>
    <row r="379" spans="1:6" x14ac:dyDescent="0.35">
      <c r="A379">
        <f t="shared" si="5"/>
        <v>379</v>
      </c>
      <c r="B379" s="2">
        <v>42099</v>
      </c>
      <c r="C379" s="16">
        <v>6.32288157553762E-3</v>
      </c>
      <c r="D379" s="16">
        <v>-2.1535741215470421E-3</v>
      </c>
      <c r="E379" s="16">
        <v>4.0313059196295242E-4</v>
      </c>
      <c r="F379" s="16">
        <v>-1.7529615831612939E-3</v>
      </c>
    </row>
    <row r="380" spans="1:6" x14ac:dyDescent="0.35">
      <c r="A380">
        <f t="shared" si="5"/>
        <v>380</v>
      </c>
      <c r="B380" s="2">
        <v>42106</v>
      </c>
      <c r="C380" s="16">
        <v>2.0188494618118339E-2</v>
      </c>
      <c r="D380" s="16">
        <v>-3.2518721655832028E-3</v>
      </c>
      <c r="E380" s="16">
        <v>-1.4528878715239779E-3</v>
      </c>
      <c r="F380" s="16">
        <v>-4.7062079385479239E-3</v>
      </c>
    </row>
    <row r="381" spans="1:6" x14ac:dyDescent="0.35">
      <c r="A381">
        <f t="shared" si="5"/>
        <v>381</v>
      </c>
      <c r="B381" s="2">
        <v>42113</v>
      </c>
      <c r="C381" s="16">
        <v>-4.1395325357160839E-3</v>
      </c>
      <c r="D381" s="16">
        <v>7.0202404439698718E-3</v>
      </c>
      <c r="E381" s="16">
        <v>4.0646258323342446E-3</v>
      </c>
      <c r="F381" s="16">
        <v>1.111166061987001E-2</v>
      </c>
    </row>
    <row r="382" spans="1:6" x14ac:dyDescent="0.35">
      <c r="A382">
        <f t="shared" si="5"/>
        <v>382</v>
      </c>
      <c r="B382" s="2">
        <v>42120</v>
      </c>
      <c r="C382" s="16">
        <v>1.7995640492725729E-2</v>
      </c>
      <c r="D382" s="16">
        <v>-2.5932721512477159E-3</v>
      </c>
      <c r="E382" s="16">
        <v>-1.1352885379464219E-3</v>
      </c>
      <c r="F382" s="16">
        <v>-3.7187621957625039E-3</v>
      </c>
    </row>
    <row r="383" spans="1:6" x14ac:dyDescent="0.35">
      <c r="A383">
        <f t="shared" si="5"/>
        <v>383</v>
      </c>
      <c r="B383" s="2">
        <v>42127</v>
      </c>
      <c r="C383" s="16">
        <v>-1.155263419978092E-2</v>
      </c>
      <c r="D383" s="16">
        <v>6.0294195019250374E-3</v>
      </c>
      <c r="E383" s="16">
        <v>8.4218112871781159E-4</v>
      </c>
      <c r="F383" s="16">
        <v>6.8642550215247677E-3</v>
      </c>
    </row>
    <row r="384" spans="1:6" x14ac:dyDescent="0.35">
      <c r="A384">
        <f t="shared" si="5"/>
        <v>384</v>
      </c>
      <c r="B384" s="2">
        <v>42134</v>
      </c>
      <c r="C384" s="16">
        <v>7.7078085642316996E-3</v>
      </c>
      <c r="D384" s="16">
        <v>1.306158652407019E-3</v>
      </c>
      <c r="E384" s="16">
        <v>-3.6441426559863382E-4</v>
      </c>
      <c r="F384" s="16">
        <v>9.418022631286771E-4</v>
      </c>
    </row>
    <row r="385" spans="1:6" x14ac:dyDescent="0.35">
      <c r="A385">
        <f t="shared" si="5"/>
        <v>385</v>
      </c>
      <c r="B385" s="2">
        <v>42141</v>
      </c>
      <c r="C385" s="16">
        <v>7.9988001799728981E-3</v>
      </c>
      <c r="D385" s="16">
        <v>1.6663911567988961E-3</v>
      </c>
      <c r="E385" s="16">
        <v>-2.2213707933236289E-3</v>
      </c>
      <c r="F385" s="16">
        <v>-5.391488170194414E-4</v>
      </c>
    </row>
    <row r="386" spans="1:6" x14ac:dyDescent="0.35">
      <c r="A386">
        <f t="shared" si="5"/>
        <v>386</v>
      </c>
      <c r="B386" s="2">
        <v>42148</v>
      </c>
      <c r="C386" s="16">
        <v>-1.7358527996825801E-3</v>
      </c>
      <c r="D386" s="16">
        <v>-5.3630947295107978E-3</v>
      </c>
      <c r="E386" s="16">
        <v>-1.061636526272447E-3</v>
      </c>
      <c r="F386" s="16">
        <v>-6.4177131617314531E-3</v>
      </c>
    </row>
    <row r="387" spans="1:6" x14ac:dyDescent="0.35">
      <c r="A387">
        <f t="shared" ref="A387:A450" si="6">+A386+1</f>
        <v>387</v>
      </c>
      <c r="B387" s="2">
        <v>42155</v>
      </c>
      <c r="C387" s="16">
        <v>-1.510333863275037E-2</v>
      </c>
      <c r="D387" s="16">
        <v>5.7963764458275344E-3</v>
      </c>
      <c r="E387" s="16">
        <v>4.0781826417630729E-3</v>
      </c>
      <c r="F387" s="16">
        <v>9.8657276051687948E-3</v>
      </c>
    </row>
    <row r="388" spans="1:6" x14ac:dyDescent="0.35">
      <c r="A388">
        <f t="shared" si="6"/>
        <v>388</v>
      </c>
      <c r="B388" s="2">
        <v>42162</v>
      </c>
      <c r="C388" s="16">
        <v>-1.14003228410009E-2</v>
      </c>
      <c r="D388" s="16">
        <v>2.0026147054545969E-3</v>
      </c>
      <c r="E388" s="16">
        <v>6.7310957889699097E-5</v>
      </c>
      <c r="F388" s="16">
        <v>2.0645991721248702E-3</v>
      </c>
    </row>
    <row r="389" spans="1:6" x14ac:dyDescent="0.35">
      <c r="A389">
        <f t="shared" si="6"/>
        <v>389</v>
      </c>
      <c r="B389" s="2">
        <v>42169</v>
      </c>
      <c r="C389" s="16">
        <v>5.102561485865964E-3</v>
      </c>
      <c r="D389" s="16">
        <v>1.2342141364460879E-3</v>
      </c>
      <c r="E389" s="16">
        <v>1.054901752968185E-3</v>
      </c>
      <c r="F389" s="16">
        <v>2.2732176891149258E-3</v>
      </c>
    </row>
    <row r="390" spans="1:6" x14ac:dyDescent="0.35">
      <c r="A390">
        <f t="shared" si="6"/>
        <v>390</v>
      </c>
      <c r="B390" s="2">
        <v>42176</v>
      </c>
      <c r="C390" s="16">
        <v>2.0306630114732549E-3</v>
      </c>
      <c r="D390" s="16">
        <v>-5.3609105976835103E-3</v>
      </c>
      <c r="E390" s="16">
        <v>3.3437683261385849E-3</v>
      </c>
      <c r="F390" s="16">
        <v>-2.04398596701727E-3</v>
      </c>
    </row>
    <row r="391" spans="1:6" x14ac:dyDescent="0.35">
      <c r="A391">
        <f t="shared" si="6"/>
        <v>391</v>
      </c>
      <c r="B391" s="2">
        <v>42183</v>
      </c>
      <c r="C391" s="16">
        <v>1.874556692674112E-3</v>
      </c>
      <c r="D391" s="16">
        <v>-3.9493020896780306E-3</v>
      </c>
      <c r="E391" s="16">
        <v>1.080955198824451E-3</v>
      </c>
      <c r="F391" s="16">
        <v>-2.883235282908236E-3</v>
      </c>
    </row>
    <row r="392" spans="1:6" x14ac:dyDescent="0.35">
      <c r="A392">
        <f t="shared" si="6"/>
        <v>392</v>
      </c>
      <c r="B392" s="2">
        <v>42190</v>
      </c>
      <c r="C392" s="16">
        <v>-1.7243994943110019E-2</v>
      </c>
      <c r="D392" s="16">
        <v>4.220927422562637E-3</v>
      </c>
      <c r="E392" s="16">
        <v>1.144430111289951E-2</v>
      </c>
      <c r="F392" s="16">
        <v>1.5706214306004499E-2</v>
      </c>
    </row>
    <row r="393" spans="1:6" x14ac:dyDescent="0.35">
      <c r="A393">
        <f t="shared" si="6"/>
        <v>393</v>
      </c>
      <c r="B393" s="2">
        <v>42197</v>
      </c>
      <c r="C393" s="16">
        <v>-3.9106720181125709E-3</v>
      </c>
      <c r="D393" s="16">
        <v>-4.5629913727452953E-3</v>
      </c>
      <c r="E393" s="16">
        <v>4.4769876286170351E-3</v>
      </c>
      <c r="F393" s="16">
        <v>-3.0644733991613833E-5</v>
      </c>
    </row>
    <row r="394" spans="1:6" x14ac:dyDescent="0.35">
      <c r="A394">
        <f t="shared" si="6"/>
        <v>394</v>
      </c>
      <c r="B394" s="2">
        <v>42204</v>
      </c>
      <c r="C394" s="16">
        <v>2.0508316974894081E-2</v>
      </c>
      <c r="D394" s="16">
        <v>-2.7137576450528829E-3</v>
      </c>
      <c r="E394" s="16">
        <v>-1.6550959497707569E-3</v>
      </c>
      <c r="F394" s="16">
        <v>-4.3302173943123856E-3</v>
      </c>
    </row>
    <row r="395" spans="1:6" x14ac:dyDescent="0.35">
      <c r="A395">
        <f t="shared" si="6"/>
        <v>395</v>
      </c>
      <c r="B395" s="2">
        <v>42211</v>
      </c>
      <c r="C395" s="16">
        <v>-2.1007339913945881E-2</v>
      </c>
      <c r="D395" s="16">
        <v>3.4575329442914078E-3</v>
      </c>
      <c r="E395" s="16">
        <v>1.1969275246419551E-3</v>
      </c>
      <c r="F395" s="16">
        <v>4.6100903013683858E-3</v>
      </c>
    </row>
    <row r="396" spans="1:6" x14ac:dyDescent="0.35">
      <c r="A396">
        <f t="shared" si="6"/>
        <v>396</v>
      </c>
      <c r="B396" s="2">
        <v>42218</v>
      </c>
      <c r="C396" s="16">
        <v>9.6173733195448197E-3</v>
      </c>
      <c r="D396" s="16">
        <v>-3.0370612291052979E-4</v>
      </c>
      <c r="E396" s="16">
        <v>1.756419330078973E-3</v>
      </c>
      <c r="F396" s="16">
        <v>1.4639158626774671E-3</v>
      </c>
    </row>
    <row r="397" spans="1:6" x14ac:dyDescent="0.35">
      <c r="A397">
        <f t="shared" si="6"/>
        <v>397</v>
      </c>
      <c r="B397" s="2">
        <v>42225</v>
      </c>
      <c r="C397" s="16">
        <v>-1.0703677148417469E-2</v>
      </c>
      <c r="D397" s="16">
        <v>7.0195643311010691E-4</v>
      </c>
      <c r="E397" s="16">
        <v>2.2888579114477281E-4</v>
      </c>
      <c r="F397" s="16">
        <v>9.1900800587185749E-4</v>
      </c>
    </row>
    <row r="398" spans="1:6" x14ac:dyDescent="0.35">
      <c r="A398">
        <f t="shared" si="6"/>
        <v>398</v>
      </c>
      <c r="B398" s="2">
        <v>42232</v>
      </c>
      <c r="C398" s="16">
        <v>-3.3649117357766878E-3</v>
      </c>
      <c r="D398" s="16">
        <v>3.8421405082891269E-3</v>
      </c>
      <c r="E398" s="16">
        <v>4.191917154341418E-4</v>
      </c>
      <c r="F398" s="16">
        <v>4.1922487929713093E-3</v>
      </c>
    </row>
    <row r="399" spans="1:6" x14ac:dyDescent="0.35">
      <c r="A399">
        <f t="shared" si="6"/>
        <v>399</v>
      </c>
      <c r="B399" s="2">
        <v>42239</v>
      </c>
      <c r="C399" s="16">
        <v>-5.3500934967795621E-2</v>
      </c>
      <c r="D399" s="16">
        <v>4.727180926002994E-4</v>
      </c>
      <c r="E399" s="16">
        <v>1.263417699201219E-2</v>
      </c>
      <c r="F399" s="16">
        <v>1.3090219890315559E-2</v>
      </c>
    </row>
    <row r="400" spans="1:6" x14ac:dyDescent="0.35">
      <c r="A400">
        <f t="shared" si="6"/>
        <v>400</v>
      </c>
      <c r="B400" s="2">
        <v>42246</v>
      </c>
      <c r="C400" s="16">
        <v>5.1585994951157677E-3</v>
      </c>
      <c r="D400" s="16">
        <v>-4.5357199841822288E-4</v>
      </c>
      <c r="E400" s="16">
        <v>2.2052246342977089E-2</v>
      </c>
      <c r="F400" s="16">
        <v>2.1589059546833319E-2</v>
      </c>
    </row>
    <row r="401" spans="1:6" x14ac:dyDescent="0.35">
      <c r="A401">
        <f t="shared" si="6"/>
        <v>401</v>
      </c>
      <c r="B401" s="2">
        <v>42253</v>
      </c>
      <c r="C401" s="16">
        <v>-3.7453592487442622E-2</v>
      </c>
      <c r="D401" s="16">
        <v>9.926358118310219E-3</v>
      </c>
      <c r="E401" s="16">
        <v>1.1230012321391539E-2</v>
      </c>
      <c r="F401" s="16">
        <v>2.0635255652724949E-2</v>
      </c>
    </row>
    <row r="402" spans="1:6" x14ac:dyDescent="0.35">
      <c r="A402">
        <f t="shared" si="6"/>
        <v>402</v>
      </c>
      <c r="B402" s="2">
        <v>42260</v>
      </c>
      <c r="C402" s="16">
        <v>1.9965967101531309E-2</v>
      </c>
      <c r="D402" s="16">
        <v>2.364906639331199E-3</v>
      </c>
      <c r="E402" s="16">
        <v>-4.9936334156476248E-3</v>
      </c>
      <c r="F402" s="16">
        <v>-2.7256771714615491E-3</v>
      </c>
    </row>
    <row r="403" spans="1:6" x14ac:dyDescent="0.35">
      <c r="A403">
        <f t="shared" si="6"/>
        <v>403</v>
      </c>
      <c r="B403" s="2">
        <v>42267</v>
      </c>
      <c r="C403" s="16">
        <v>5.505505505505548E-3</v>
      </c>
      <c r="D403" s="16">
        <v>2.145417615795342E-4</v>
      </c>
      <c r="E403" s="16">
        <v>-1.054185329618762E-3</v>
      </c>
      <c r="F403" s="16">
        <v>-8.3912932244234462E-4</v>
      </c>
    </row>
    <row r="404" spans="1:6" x14ac:dyDescent="0.35">
      <c r="A404">
        <f t="shared" si="6"/>
        <v>404</v>
      </c>
      <c r="B404" s="2">
        <v>42274</v>
      </c>
      <c r="C404" s="16">
        <v>-2.4611470604501862E-2</v>
      </c>
      <c r="D404" s="16">
        <v>-4.6549833227010886E-3</v>
      </c>
      <c r="E404" s="16">
        <v>2.1832260545195939E-4</v>
      </c>
      <c r="F404" s="16">
        <v>-4.5049165133846944E-3</v>
      </c>
    </row>
    <row r="405" spans="1:6" x14ac:dyDescent="0.35">
      <c r="A405">
        <f t="shared" si="6"/>
        <v>405</v>
      </c>
      <c r="B405" s="2">
        <v>42281</v>
      </c>
      <c r="C405" s="16">
        <v>9.7527784078021984E-3</v>
      </c>
      <c r="D405" s="16">
        <v>5.038495297521095E-3</v>
      </c>
      <c r="E405" s="16">
        <v>3.8439459593255791E-3</v>
      </c>
      <c r="F405" s="16">
        <v>8.8999197610615255E-3</v>
      </c>
    </row>
    <row r="406" spans="1:6" x14ac:dyDescent="0.35">
      <c r="A406">
        <f t="shared" si="6"/>
        <v>406</v>
      </c>
      <c r="B406" s="2">
        <v>42288</v>
      </c>
      <c r="C406" s="16">
        <v>4.4418238993710668E-2</v>
      </c>
      <c r="D406" s="16">
        <v>-9.0452589785017246E-5</v>
      </c>
      <c r="E406" s="16">
        <v>-6.9049575713822087E-3</v>
      </c>
      <c r="F406" s="16">
        <v>-6.9930442389443126E-3</v>
      </c>
    </row>
    <row r="407" spans="1:6" x14ac:dyDescent="0.35">
      <c r="A407">
        <f t="shared" si="6"/>
        <v>407</v>
      </c>
      <c r="B407" s="2">
        <v>42295</v>
      </c>
      <c r="C407" s="16">
        <v>6.021829130598455E-3</v>
      </c>
      <c r="D407" s="16">
        <v>2.6423266808677241E-3</v>
      </c>
      <c r="E407" s="16">
        <v>-1.5832796515513609E-4</v>
      </c>
      <c r="F407" s="16">
        <v>2.491815029985522E-3</v>
      </c>
    </row>
    <row r="408" spans="1:6" x14ac:dyDescent="0.35">
      <c r="A408">
        <f t="shared" si="6"/>
        <v>408</v>
      </c>
      <c r="B408" s="2">
        <v>42302</v>
      </c>
      <c r="C408" s="16">
        <v>1.2933568489124079E-2</v>
      </c>
      <c r="D408" s="16">
        <v>-1.035539629504423E-3</v>
      </c>
      <c r="E408" s="16">
        <v>-6.0687310150455698E-3</v>
      </c>
      <c r="F408" s="16">
        <v>-7.0902125018360573E-3</v>
      </c>
    </row>
    <row r="409" spans="1:6" x14ac:dyDescent="0.35">
      <c r="A409">
        <f t="shared" si="6"/>
        <v>409</v>
      </c>
      <c r="B409" s="2">
        <v>42309</v>
      </c>
      <c r="C409" s="16">
        <v>-2.5853426898116978E-3</v>
      </c>
      <c r="D409" s="16">
        <v>5.9850243248726898E-5</v>
      </c>
      <c r="E409" s="16">
        <v>2.671477623358065E-3</v>
      </c>
      <c r="F409" s="16">
        <v>2.727019795946584E-3</v>
      </c>
    </row>
    <row r="410" spans="1:6" x14ac:dyDescent="0.35">
      <c r="A410">
        <f t="shared" si="6"/>
        <v>410</v>
      </c>
      <c r="B410" s="2">
        <v>42316</v>
      </c>
      <c r="C410" s="16">
        <v>2.115954295387468E-4</v>
      </c>
      <c r="D410" s="16">
        <v>-1.7821467104983671E-4</v>
      </c>
      <c r="E410" s="16">
        <v>-1.121037743668118E-3</v>
      </c>
      <c r="F410" s="16">
        <v>-1.2983147907215109E-3</v>
      </c>
    </row>
    <row r="411" spans="1:6" x14ac:dyDescent="0.35">
      <c r="A411">
        <f t="shared" si="6"/>
        <v>411</v>
      </c>
      <c r="B411" s="2">
        <v>42323</v>
      </c>
      <c r="C411" s="16">
        <v>-2.9617093293843991E-2</v>
      </c>
      <c r="D411" s="16">
        <v>5.3191275883377456E-3</v>
      </c>
      <c r="E411" s="16">
        <v>3.3092125157092589E-3</v>
      </c>
      <c r="F411" s="16">
        <v>8.6634569740116074E-3</v>
      </c>
    </row>
    <row r="412" spans="1:6" x14ac:dyDescent="0.35">
      <c r="A412">
        <f t="shared" si="6"/>
        <v>412</v>
      </c>
      <c r="B412" s="2">
        <v>42330</v>
      </c>
      <c r="C412" s="16">
        <v>2.9540004360148361E-2</v>
      </c>
      <c r="D412" s="16">
        <v>-5.2804943605966326E-4</v>
      </c>
      <c r="E412" s="16">
        <v>-6.6868106043771469E-4</v>
      </c>
      <c r="F412" s="16">
        <v>-1.1943316544028579E-3</v>
      </c>
    </row>
    <row r="413" spans="1:6" x14ac:dyDescent="0.35">
      <c r="A413">
        <f t="shared" si="6"/>
        <v>413</v>
      </c>
      <c r="B413" s="2">
        <v>42337</v>
      </c>
      <c r="C413" s="16">
        <v>-3.0704076230810839E-3</v>
      </c>
      <c r="D413" s="16">
        <v>1.3774022301837881E-3</v>
      </c>
      <c r="E413" s="16">
        <v>-7.972401521412209E-4</v>
      </c>
      <c r="F413" s="16">
        <v>5.921920951839077E-4</v>
      </c>
    </row>
    <row r="414" spans="1:6" x14ac:dyDescent="0.35">
      <c r="A414">
        <f t="shared" si="6"/>
        <v>414</v>
      </c>
      <c r="B414" s="2">
        <v>42344</v>
      </c>
      <c r="C414" s="16">
        <v>-4.3542905692438572E-3</v>
      </c>
      <c r="D414" s="16">
        <v>-1.6131842281474909E-4</v>
      </c>
      <c r="E414" s="16">
        <v>-6.5102477011206314E-3</v>
      </c>
      <c r="F414" s="16">
        <v>-6.6213701353167176E-3</v>
      </c>
    </row>
    <row r="415" spans="1:6" x14ac:dyDescent="0.35">
      <c r="A415">
        <f t="shared" si="6"/>
        <v>415</v>
      </c>
      <c r="B415" s="2">
        <v>42351</v>
      </c>
      <c r="C415" s="16">
        <v>-3.4719999999999973E-2</v>
      </c>
      <c r="D415" s="16">
        <v>1.5679538378237099E-3</v>
      </c>
      <c r="E415" s="16">
        <v>2.7878632489399808E-3</v>
      </c>
      <c r="F415" s="16">
        <v>4.3535433909254184E-3</v>
      </c>
    </row>
    <row r="416" spans="1:6" x14ac:dyDescent="0.35">
      <c r="A416">
        <f t="shared" si="6"/>
        <v>416</v>
      </c>
      <c r="B416" s="2">
        <v>42358</v>
      </c>
      <c r="C416" s="16">
        <v>-5.5251671363110162E-5</v>
      </c>
      <c r="D416" s="16">
        <v>-2.8965784604035871E-3</v>
      </c>
      <c r="E416" s="16">
        <v>-1.5545682840885091E-3</v>
      </c>
      <c r="F416" s="16">
        <v>-4.4642479877529118E-3</v>
      </c>
    </row>
    <row r="417" spans="1:6" x14ac:dyDescent="0.35">
      <c r="A417">
        <f t="shared" si="6"/>
        <v>417</v>
      </c>
      <c r="B417" s="2">
        <v>42365</v>
      </c>
      <c r="C417" s="16">
        <v>2.2654436954359761E-2</v>
      </c>
      <c r="D417" s="16">
        <v>2.3858182669944661E-4</v>
      </c>
      <c r="E417" s="16">
        <v>-4.405078350917635E-3</v>
      </c>
      <c r="F417" s="16">
        <v>-4.1839883415176748E-3</v>
      </c>
    </row>
    <row r="418" spans="1:6" x14ac:dyDescent="0.35">
      <c r="A418">
        <f t="shared" si="6"/>
        <v>418</v>
      </c>
      <c r="B418" s="2">
        <v>42372</v>
      </c>
      <c r="C418" s="16">
        <v>1.7289820618111571E-3</v>
      </c>
      <c r="D418" s="16">
        <v>-7.7355188705197087E-4</v>
      </c>
      <c r="E418" s="16">
        <v>8.3588865304706772E-4</v>
      </c>
      <c r="F418" s="16">
        <v>5.8715721457769383E-5</v>
      </c>
    </row>
    <row r="419" spans="1:6" x14ac:dyDescent="0.35">
      <c r="A419">
        <f t="shared" si="6"/>
        <v>419</v>
      </c>
      <c r="B419" s="2">
        <v>42379</v>
      </c>
      <c r="C419" s="16">
        <v>-6.7961165048543659E-2</v>
      </c>
      <c r="D419" s="16">
        <v>-3.360753854518395E-3</v>
      </c>
      <c r="E419" s="16">
        <v>3.8844028562876609E-3</v>
      </c>
      <c r="F419" s="16">
        <v>5.1368828147468903E-4</v>
      </c>
    </row>
    <row r="420" spans="1:6" x14ac:dyDescent="0.35">
      <c r="A420">
        <f t="shared" si="6"/>
        <v>420</v>
      </c>
      <c r="B420" s="2">
        <v>42386</v>
      </c>
      <c r="C420" s="16">
        <v>-2.7314814814814788E-2</v>
      </c>
      <c r="D420" s="16">
        <v>-2.1735428434697108E-3</v>
      </c>
      <c r="E420" s="16">
        <v>2.18319899168673E-3</v>
      </c>
      <c r="F420" s="16">
        <v>1.8838077583627211E-5</v>
      </c>
    </row>
    <row r="421" spans="1:6" x14ac:dyDescent="0.35">
      <c r="A421">
        <f t="shared" si="6"/>
        <v>421</v>
      </c>
      <c r="B421" s="2">
        <v>42393</v>
      </c>
      <c r="C421" s="16">
        <v>9.6977629700143453E-3</v>
      </c>
      <c r="D421" s="16">
        <v>5.0996071193996073E-3</v>
      </c>
      <c r="E421" s="16">
        <v>8.7634898911836956E-5</v>
      </c>
      <c r="F421" s="16">
        <v>5.1751656503067336E-3</v>
      </c>
    </row>
    <row r="422" spans="1:6" x14ac:dyDescent="0.35">
      <c r="A422">
        <f t="shared" si="6"/>
        <v>422</v>
      </c>
      <c r="B422" s="2">
        <v>42400</v>
      </c>
      <c r="C422" s="16">
        <v>1.9327087384361619E-2</v>
      </c>
      <c r="D422" s="16">
        <v>2.3709084806307068E-3</v>
      </c>
      <c r="E422" s="16">
        <v>-1.967150129779327E-3</v>
      </c>
      <c r="F422" s="16">
        <v>3.9573780881063669E-4</v>
      </c>
    </row>
    <row r="423" spans="1:6" x14ac:dyDescent="0.35">
      <c r="A423">
        <f t="shared" si="6"/>
        <v>423</v>
      </c>
      <c r="B423" s="2">
        <v>42407</v>
      </c>
      <c r="C423" s="16">
        <v>-2.2140008092953471E-2</v>
      </c>
      <c r="D423" s="16">
        <v>-2.4727398987246518E-3</v>
      </c>
      <c r="E423" s="16">
        <v>6.4311420097387106E-3</v>
      </c>
      <c r="F423" s="16">
        <v>3.9510996201204129E-3</v>
      </c>
    </row>
    <row r="424" spans="1:6" x14ac:dyDescent="0.35">
      <c r="A424">
        <f t="shared" si="6"/>
        <v>424</v>
      </c>
      <c r="B424" s="2">
        <v>42414</v>
      </c>
      <c r="C424" s="16">
        <v>-2.5419720974225509E-2</v>
      </c>
      <c r="D424" s="16">
        <v>2.035478294973192E-3</v>
      </c>
      <c r="E424" s="16">
        <v>4.0654286956769434E-3</v>
      </c>
      <c r="F424" s="16">
        <v>6.0912213801711523E-3</v>
      </c>
    </row>
    <row r="425" spans="1:6" x14ac:dyDescent="0.35">
      <c r="A425">
        <f t="shared" si="6"/>
        <v>425</v>
      </c>
      <c r="B425" s="2">
        <v>42421</v>
      </c>
      <c r="C425" s="16">
        <v>3.6091228921509177E-2</v>
      </c>
      <c r="D425" s="16">
        <v>1.783349195214168E-3</v>
      </c>
      <c r="E425" s="16">
        <v>-4.069831993312345E-3</v>
      </c>
      <c r="F425" s="16">
        <v>-2.302367287733809E-3</v>
      </c>
    </row>
    <row r="426" spans="1:6" x14ac:dyDescent="0.35">
      <c r="A426">
        <f t="shared" si="6"/>
        <v>426</v>
      </c>
      <c r="B426" s="2">
        <v>42428</v>
      </c>
      <c r="C426" s="16">
        <v>9.9525788888237265E-3</v>
      </c>
      <c r="D426" s="16">
        <v>-2.403017808116914E-5</v>
      </c>
      <c r="E426" s="16">
        <v>-4.2376510221788788E-3</v>
      </c>
      <c r="F426" s="16">
        <v>-4.2501718444553083E-3</v>
      </c>
    </row>
    <row r="427" spans="1:6" x14ac:dyDescent="0.35">
      <c r="A427">
        <f t="shared" si="6"/>
        <v>427</v>
      </c>
      <c r="B427" s="2">
        <v>42435</v>
      </c>
      <c r="C427" s="16">
        <v>3.8316619326415953E-2</v>
      </c>
      <c r="D427" s="16">
        <v>8.0691744497962681E-4</v>
      </c>
      <c r="E427" s="16">
        <v>-3.333530545131302E-3</v>
      </c>
      <c r="F427" s="16">
        <v>-2.5199199870195028E-3</v>
      </c>
    </row>
    <row r="428" spans="1:6" x14ac:dyDescent="0.35">
      <c r="A428">
        <f t="shared" si="6"/>
        <v>428</v>
      </c>
      <c r="B428" s="2">
        <v>42442</v>
      </c>
      <c r="C428" s="16">
        <v>1.1891469405984839E-2</v>
      </c>
      <c r="D428" s="16">
        <v>-3.287562790253995E-4</v>
      </c>
      <c r="E428" s="16">
        <v>-1.803991511411418E-3</v>
      </c>
      <c r="F428" s="16">
        <v>-2.1266762295482078E-3</v>
      </c>
    </row>
    <row r="429" spans="1:6" x14ac:dyDescent="0.35">
      <c r="A429">
        <f t="shared" si="6"/>
        <v>429</v>
      </c>
      <c r="B429" s="2">
        <v>42449</v>
      </c>
      <c r="C429" s="16">
        <v>1.428965517241387E-2</v>
      </c>
      <c r="D429" s="16">
        <v>-1.7726705720608751E-3</v>
      </c>
      <c r="E429" s="16">
        <v>-4.3432348293304113E-3</v>
      </c>
      <c r="F429" s="16">
        <v>-6.1064863122772817E-3</v>
      </c>
    </row>
    <row r="430" spans="1:6" x14ac:dyDescent="0.35">
      <c r="A430">
        <f t="shared" si="6"/>
        <v>430</v>
      </c>
      <c r="B430" s="2">
        <v>42456</v>
      </c>
      <c r="C430" s="16">
        <v>-1.4033942558746791E-2</v>
      </c>
      <c r="D430" s="16">
        <v>-1.1669410945399641E-3</v>
      </c>
      <c r="E430" s="16">
        <v>1.6344312255378579E-3</v>
      </c>
      <c r="F430" s="16">
        <v>4.5931465208748362E-4</v>
      </c>
    </row>
    <row r="431" spans="1:6" x14ac:dyDescent="0.35">
      <c r="A431">
        <f t="shared" si="6"/>
        <v>431</v>
      </c>
      <c r="B431" s="2">
        <v>42463</v>
      </c>
      <c r="C431" s="16">
        <v>1.2468277612269761E-2</v>
      </c>
      <c r="D431" s="16">
        <v>-5.5380788812363626E-3</v>
      </c>
      <c r="E431" s="16">
        <v>-3.3752451115182098E-3</v>
      </c>
      <c r="F431" s="16">
        <v>-8.9082862805137664E-3</v>
      </c>
    </row>
    <row r="432" spans="1:6" x14ac:dyDescent="0.35">
      <c r="A432">
        <f t="shared" si="6"/>
        <v>432</v>
      </c>
      <c r="B432" s="2">
        <v>42470</v>
      </c>
      <c r="C432" s="16">
        <v>-4.9585876198778864E-3</v>
      </c>
      <c r="D432" s="16">
        <v>-4.8133737662799936E-3</v>
      </c>
      <c r="E432" s="16">
        <v>-8.6885907581157884E-4</v>
      </c>
      <c r="F432" s="16">
        <v>-5.6966268139599929E-3</v>
      </c>
    </row>
    <row r="433" spans="1:6" x14ac:dyDescent="0.35">
      <c r="A433">
        <f t="shared" si="6"/>
        <v>433</v>
      </c>
      <c r="B433" s="2">
        <v>42477</v>
      </c>
      <c r="C433" s="16">
        <v>2.5190296259788521E-2</v>
      </c>
      <c r="D433" s="16">
        <v>9.2516849525703382E-3</v>
      </c>
      <c r="E433" s="16">
        <v>-2.1148679712806868E-3</v>
      </c>
      <c r="F433" s="16">
        <v>7.1367776199164901E-3</v>
      </c>
    </row>
    <row r="434" spans="1:6" x14ac:dyDescent="0.35">
      <c r="A434">
        <f t="shared" si="6"/>
        <v>434</v>
      </c>
      <c r="B434" s="2">
        <v>42484</v>
      </c>
      <c r="C434" s="16">
        <v>8.4931360504245657E-3</v>
      </c>
      <c r="D434" s="16">
        <v>-7.2636747342436081E-4</v>
      </c>
      <c r="E434" s="16">
        <v>-4.7350016953817692E-4</v>
      </c>
      <c r="F434" s="16">
        <v>-1.2044456897664091E-3</v>
      </c>
    </row>
    <row r="435" spans="1:6" x14ac:dyDescent="0.35">
      <c r="A435">
        <f t="shared" si="6"/>
        <v>435</v>
      </c>
      <c r="B435" s="2">
        <v>42491</v>
      </c>
      <c r="C435" s="16">
        <v>-8.1567796610170218E-3</v>
      </c>
      <c r="D435" s="16">
        <v>1.8149178677095981E-3</v>
      </c>
      <c r="E435" s="16">
        <v>-1.536698740269959E-3</v>
      </c>
      <c r="F435" s="16">
        <v>2.8298739943366508E-4</v>
      </c>
    </row>
    <row r="436" spans="1:6" x14ac:dyDescent="0.35">
      <c r="A436">
        <f t="shared" si="6"/>
        <v>436</v>
      </c>
      <c r="B436" s="2">
        <v>42498</v>
      </c>
      <c r="C436" s="16">
        <v>-1.8263377122716969E-2</v>
      </c>
      <c r="D436" s="16">
        <v>-2.4446654050576111E-3</v>
      </c>
      <c r="E436" s="16">
        <v>3.6268494236364468E-3</v>
      </c>
      <c r="F436" s="16">
        <v>1.170194334105368E-3</v>
      </c>
    </row>
    <row r="437" spans="1:6" x14ac:dyDescent="0.35">
      <c r="A437">
        <f t="shared" si="6"/>
        <v>437</v>
      </c>
      <c r="B437" s="2">
        <v>42505</v>
      </c>
      <c r="C437" s="16">
        <v>-4.2428198433420716E-3</v>
      </c>
      <c r="D437" s="16">
        <v>-4.2989244098212698E-4</v>
      </c>
      <c r="E437" s="16">
        <v>-6.9016301351145781E-3</v>
      </c>
      <c r="F437" s="16">
        <v>-7.358583345262848E-3</v>
      </c>
    </row>
    <row r="438" spans="1:6" x14ac:dyDescent="0.35">
      <c r="A438">
        <f t="shared" si="6"/>
        <v>438</v>
      </c>
      <c r="B438" s="2">
        <v>42512</v>
      </c>
      <c r="C438" s="16">
        <v>1.6934338468261869E-3</v>
      </c>
      <c r="D438" s="16">
        <v>1.33180055430282E-4</v>
      </c>
      <c r="E438" s="16">
        <v>-2.4030614366608032E-3</v>
      </c>
      <c r="F438" s="16">
        <v>-2.278590346123655E-3</v>
      </c>
    </row>
    <row r="439" spans="1:6" x14ac:dyDescent="0.35">
      <c r="A439">
        <f t="shared" si="6"/>
        <v>439</v>
      </c>
      <c r="B439" s="2">
        <v>42519</v>
      </c>
      <c r="C439" s="16">
        <v>2.3340786388176941E-2</v>
      </c>
      <c r="D439" s="16">
        <v>3.5191814740398448E-3</v>
      </c>
      <c r="E439" s="16">
        <v>-9.1032545526781306E-4</v>
      </c>
      <c r="F439" s="16">
        <v>2.6494794895652869E-3</v>
      </c>
    </row>
    <row r="440" spans="1:6" x14ac:dyDescent="0.35">
      <c r="A440">
        <f t="shared" si="6"/>
        <v>440</v>
      </c>
      <c r="B440" s="2">
        <v>42526</v>
      </c>
      <c r="C440" s="16">
        <v>2.7178257394084859E-3</v>
      </c>
      <c r="D440" s="16">
        <v>9.9678263399116673E-4</v>
      </c>
      <c r="E440" s="16">
        <v>1.8857796469970991E-3</v>
      </c>
      <c r="F440" s="16">
        <v>2.896927908983216E-3</v>
      </c>
    </row>
    <row r="441" spans="1:6" x14ac:dyDescent="0.35">
      <c r="A441">
        <f t="shared" si="6"/>
        <v>441</v>
      </c>
      <c r="B441" s="2">
        <v>42533</v>
      </c>
      <c r="C441" s="16">
        <v>-5.7929421768707634E-3</v>
      </c>
      <c r="D441" s="16">
        <v>-4.5846007123162558E-4</v>
      </c>
      <c r="E441" s="16">
        <v>2.977297460817097E-3</v>
      </c>
      <c r="F441" s="16">
        <v>2.5120166002550182E-3</v>
      </c>
    </row>
    <row r="442" spans="1:6" x14ac:dyDescent="0.35">
      <c r="A442">
        <f t="shared" si="6"/>
        <v>442</v>
      </c>
      <c r="B442" s="2">
        <v>42540</v>
      </c>
      <c r="C442" s="16">
        <v>-1.7693911370075369E-2</v>
      </c>
      <c r="D442" s="16">
        <v>-5.9661630358864848E-5</v>
      </c>
      <c r="E442" s="16">
        <v>6.8210352965767376E-3</v>
      </c>
      <c r="F442" s="16">
        <v>6.7605345756680526E-3</v>
      </c>
    </row>
    <row r="443" spans="1:6" x14ac:dyDescent="0.35">
      <c r="A443">
        <f t="shared" si="6"/>
        <v>443</v>
      </c>
      <c r="B443" s="2">
        <v>42547</v>
      </c>
      <c r="C443" s="16">
        <v>-1.4529821506312549E-2</v>
      </c>
      <c r="D443" s="16">
        <v>1.0647395882208419E-3</v>
      </c>
      <c r="E443" s="16">
        <v>-1.363780125579328E-2</v>
      </c>
      <c r="F443" s="16">
        <v>-1.2574796150241371E-2</v>
      </c>
    </row>
    <row r="444" spans="1:6" x14ac:dyDescent="0.35">
      <c r="A444">
        <f t="shared" si="6"/>
        <v>444</v>
      </c>
      <c r="B444" s="2">
        <v>42554</v>
      </c>
      <c r="C444" s="16">
        <v>3.3795350378264873E-2</v>
      </c>
      <c r="D444" s="16">
        <v>1.230810470352006E-3</v>
      </c>
      <c r="E444" s="16">
        <v>-3.9652027340372209E-3</v>
      </c>
      <c r="F444" s="16">
        <v>-2.713122081329677E-3</v>
      </c>
    </row>
    <row r="445" spans="1:6" x14ac:dyDescent="0.35">
      <c r="A445">
        <f t="shared" si="6"/>
        <v>445</v>
      </c>
      <c r="B445" s="2">
        <v>42561</v>
      </c>
      <c r="C445" s="16">
        <v>1.0683190000526641E-4</v>
      </c>
      <c r="D445" s="16">
        <v>-9.669471474214042E-4</v>
      </c>
      <c r="E445" s="16">
        <v>1.0830567551107779E-3</v>
      </c>
      <c r="F445" s="16">
        <v>9.6351913569492353E-5</v>
      </c>
    </row>
    <row r="446" spans="1:6" x14ac:dyDescent="0.35">
      <c r="A446">
        <f t="shared" si="6"/>
        <v>446</v>
      </c>
      <c r="B446" s="2">
        <v>42568</v>
      </c>
      <c r="C446" s="16">
        <v>2.574373764888116E-2</v>
      </c>
      <c r="D446" s="16">
        <v>4.2034391770109369E-3</v>
      </c>
      <c r="E446" s="16">
        <v>1.000148027288095E-4</v>
      </c>
      <c r="F446" s="16">
        <v>4.3736864820400623E-3</v>
      </c>
    </row>
    <row r="447" spans="1:6" x14ac:dyDescent="0.35">
      <c r="A447">
        <f t="shared" si="6"/>
        <v>447</v>
      </c>
      <c r="B447" s="2">
        <v>42575</v>
      </c>
      <c r="C447" s="16">
        <v>3.6969539182503119E-3</v>
      </c>
      <c r="D447" s="16">
        <v>-5.237391442814987E-4</v>
      </c>
      <c r="E447" s="16">
        <v>1.4732543393658479E-4</v>
      </c>
      <c r="F447" s="16">
        <v>-3.8591542724508709E-4</v>
      </c>
    </row>
    <row r="448" spans="1:6" x14ac:dyDescent="0.35">
      <c r="A448">
        <f t="shared" si="6"/>
        <v>448</v>
      </c>
      <c r="B448" s="2">
        <v>42582</v>
      </c>
      <c r="C448" s="16">
        <v>8.4561112263954463E-3</v>
      </c>
      <c r="D448" s="16">
        <v>1.126583658053848E-3</v>
      </c>
      <c r="E448" s="16">
        <v>7.5204287642449685E-4</v>
      </c>
      <c r="F448" s="16">
        <v>1.893324631153215E-3</v>
      </c>
    </row>
    <row r="449" spans="1:6" x14ac:dyDescent="0.35">
      <c r="A449">
        <f t="shared" si="6"/>
        <v>449</v>
      </c>
      <c r="B449" s="2">
        <v>42589</v>
      </c>
      <c r="C449" s="16">
        <v>-7.7164463192536115E-4</v>
      </c>
      <c r="D449" s="16">
        <v>3.5165662318492608E-4</v>
      </c>
      <c r="E449" s="16">
        <v>-5.4130148080300255E-4</v>
      </c>
      <c r="F449" s="16">
        <v>-1.8078612069005739E-4</v>
      </c>
    </row>
    <row r="450" spans="1:6" x14ac:dyDescent="0.35">
      <c r="A450">
        <f t="shared" si="6"/>
        <v>450</v>
      </c>
      <c r="B450" s="2">
        <v>42596</v>
      </c>
      <c r="C450" s="16">
        <v>1.3797364085667009E-2</v>
      </c>
      <c r="D450" s="16">
        <v>6.8642302035915037E-4</v>
      </c>
      <c r="E450" s="16">
        <v>-6.8777223465432691E-4</v>
      </c>
      <c r="F450" s="16">
        <v>1.4274260184743429E-5</v>
      </c>
    </row>
    <row r="451" spans="1:6" x14ac:dyDescent="0.35">
      <c r="A451">
        <f t="shared" ref="A451:A514" si="7">+A450+1</f>
        <v>451</v>
      </c>
      <c r="B451" s="2">
        <v>42603</v>
      </c>
      <c r="C451" s="16">
        <v>-1.625025391021717E-3</v>
      </c>
      <c r="D451" s="16">
        <v>-8.0367135032677339E-4</v>
      </c>
      <c r="E451" s="16">
        <v>1.7638814575258179E-3</v>
      </c>
      <c r="F451" s="16">
        <v>9.338531820046736E-4</v>
      </c>
    </row>
    <row r="452" spans="1:6" x14ac:dyDescent="0.35">
      <c r="A452">
        <f t="shared" si="7"/>
        <v>452</v>
      </c>
      <c r="B452" s="2">
        <v>42610</v>
      </c>
      <c r="C452" s="16">
        <v>-3.9165818921667039E-3</v>
      </c>
      <c r="D452" s="16">
        <v>3.0468530998328802E-4</v>
      </c>
      <c r="E452" s="16">
        <v>-2.3653063044760669E-3</v>
      </c>
      <c r="F452" s="16">
        <v>-2.0408059914076571E-3</v>
      </c>
    </row>
    <row r="453" spans="1:6" x14ac:dyDescent="0.35">
      <c r="A453">
        <f t="shared" si="7"/>
        <v>453</v>
      </c>
      <c r="B453" s="2">
        <v>42617</v>
      </c>
      <c r="C453" s="16">
        <v>4.6468876065974829E-3</v>
      </c>
      <c r="D453" s="16">
        <v>2.1859872404090819E-3</v>
      </c>
      <c r="E453" s="16">
        <v>-1.1721528610012519E-3</v>
      </c>
      <c r="F453" s="16">
        <v>1.059994109466889E-3</v>
      </c>
    </row>
    <row r="454" spans="1:6" x14ac:dyDescent="0.35">
      <c r="A454">
        <f t="shared" si="7"/>
        <v>454</v>
      </c>
      <c r="B454" s="2">
        <v>42624</v>
      </c>
      <c r="C454" s="16">
        <v>-1.224966961471996E-2</v>
      </c>
      <c r="D454" s="16">
        <v>1.130885424959871E-3</v>
      </c>
      <c r="E454" s="16">
        <v>4.2875750704252091E-4</v>
      </c>
      <c r="F454" s="16">
        <v>1.5768759925072211E-3</v>
      </c>
    </row>
    <row r="455" spans="1:6" x14ac:dyDescent="0.35">
      <c r="A455">
        <f t="shared" si="7"/>
        <v>455</v>
      </c>
      <c r="B455" s="2">
        <v>42631</v>
      </c>
      <c r="C455" s="16">
        <v>-8.6965471105852066E-3</v>
      </c>
      <c r="D455" s="16">
        <v>-1.656610638739564E-3</v>
      </c>
      <c r="E455" s="16">
        <v>2.004574293445804E-3</v>
      </c>
      <c r="F455" s="16">
        <v>2.9758139118096771E-4</v>
      </c>
    </row>
    <row r="456" spans="1:6" x14ac:dyDescent="0.35">
      <c r="A456">
        <f t="shared" si="7"/>
        <v>456</v>
      </c>
      <c r="B456" s="2">
        <v>42638</v>
      </c>
      <c r="C456" s="16">
        <v>2.1646594684385571E-2</v>
      </c>
      <c r="D456" s="16">
        <v>2.0497859605894672E-5</v>
      </c>
      <c r="E456" s="16">
        <v>-3.2570387252603972E-3</v>
      </c>
      <c r="F456" s="16">
        <v>-3.2611528428120322E-3</v>
      </c>
    </row>
    <row r="457" spans="1:6" x14ac:dyDescent="0.35">
      <c r="A457">
        <f t="shared" si="7"/>
        <v>457</v>
      </c>
      <c r="B457" s="2">
        <v>42645</v>
      </c>
      <c r="C457" s="16">
        <v>-2.8961942990701761E-3</v>
      </c>
      <c r="D457" s="16">
        <v>1.065219430513187E-3</v>
      </c>
      <c r="E457" s="16">
        <v>-6.3388089003673098E-3</v>
      </c>
      <c r="F457" s="16">
        <v>-5.2701085184522212E-3</v>
      </c>
    </row>
    <row r="458" spans="1:6" x14ac:dyDescent="0.35">
      <c r="A458">
        <f t="shared" si="7"/>
        <v>458</v>
      </c>
      <c r="B458" s="2">
        <v>42652</v>
      </c>
      <c r="C458" s="16">
        <v>-5.1467590705259747E-3</v>
      </c>
      <c r="D458" s="16">
        <v>4.2139073026170593E-4</v>
      </c>
      <c r="E458" s="16">
        <v>1.9370274895198489E-3</v>
      </c>
      <c r="F458" s="16">
        <v>2.360425147026834E-3</v>
      </c>
    </row>
    <row r="459" spans="1:6" x14ac:dyDescent="0.35">
      <c r="A459">
        <f t="shared" si="7"/>
        <v>459</v>
      </c>
      <c r="B459" s="2">
        <v>42659</v>
      </c>
      <c r="C459" s="16">
        <v>-1.1780976284382461E-2</v>
      </c>
      <c r="D459" s="16">
        <v>-1.159230589875881E-3</v>
      </c>
      <c r="E459" s="16">
        <v>-3.6759079870635199E-3</v>
      </c>
      <c r="F459" s="16">
        <v>-4.8386131842806934E-3</v>
      </c>
    </row>
    <row r="460" spans="1:6" x14ac:dyDescent="0.35">
      <c r="A460">
        <f t="shared" si="7"/>
        <v>460</v>
      </c>
      <c r="B460" s="2">
        <v>42666</v>
      </c>
      <c r="C460" s="16">
        <v>5.8570465972114238E-3</v>
      </c>
      <c r="D460" s="16">
        <v>1.6605886426570571E-3</v>
      </c>
      <c r="E460" s="16">
        <v>-1.4520371314423739E-3</v>
      </c>
      <c r="F460" s="16">
        <v>2.2804613125115841E-4</v>
      </c>
    </row>
    <row r="461" spans="1:6" x14ac:dyDescent="0.35">
      <c r="A461">
        <f t="shared" si="7"/>
        <v>461</v>
      </c>
      <c r="B461" s="2">
        <v>42673</v>
      </c>
      <c r="C461" s="16">
        <v>-6.1321240853343673E-3</v>
      </c>
      <c r="D461" s="16">
        <v>-6.2030685919722828E-4</v>
      </c>
      <c r="E461" s="16">
        <v>5.4079191616063227E-4</v>
      </c>
      <c r="F461" s="16">
        <v>-8.860322558146283E-5</v>
      </c>
    </row>
    <row r="462" spans="1:6" x14ac:dyDescent="0.35">
      <c r="A462">
        <f t="shared" si="7"/>
        <v>462</v>
      </c>
      <c r="B462" s="2">
        <v>42680</v>
      </c>
      <c r="C462" s="16">
        <v>-1.8769119095764061E-2</v>
      </c>
      <c r="D462" s="16">
        <v>-2.0274998502700652E-3</v>
      </c>
      <c r="E462" s="16">
        <v>3.761903435685054E-3</v>
      </c>
      <c r="F462" s="16">
        <v>1.704155334194102E-3</v>
      </c>
    </row>
    <row r="463" spans="1:6" x14ac:dyDescent="0.35">
      <c r="A463">
        <f t="shared" si="7"/>
        <v>463</v>
      </c>
      <c r="B463" s="2">
        <v>42687</v>
      </c>
      <c r="C463" s="16">
        <v>1.6274768824306559E-2</v>
      </c>
      <c r="D463" s="16">
        <v>-8.4224506594476889E-4</v>
      </c>
      <c r="E463" s="16">
        <v>-2.2644527457896801E-3</v>
      </c>
      <c r="F463" s="16">
        <v>-3.1154639175418049E-3</v>
      </c>
    </row>
    <row r="464" spans="1:6" x14ac:dyDescent="0.35">
      <c r="A464">
        <f t="shared" si="7"/>
        <v>464</v>
      </c>
      <c r="B464" s="2">
        <v>42694</v>
      </c>
      <c r="C464" s="16">
        <v>1.5598190609900089E-4</v>
      </c>
      <c r="D464" s="16">
        <v>1.4508246693198949E-3</v>
      </c>
      <c r="E464" s="16">
        <v>-5.875559771991723E-4</v>
      </c>
      <c r="F464" s="16">
        <v>8.7817474154983088E-4</v>
      </c>
    </row>
    <row r="465" spans="1:6" x14ac:dyDescent="0.35">
      <c r="A465">
        <f t="shared" si="7"/>
        <v>465</v>
      </c>
      <c r="B465" s="2">
        <v>42701</v>
      </c>
      <c r="C465" s="16">
        <v>1.3932210438760469E-2</v>
      </c>
      <c r="D465" s="16">
        <v>1.813852185038378E-3</v>
      </c>
      <c r="E465" s="16">
        <v>-2.8125554878410949E-5</v>
      </c>
      <c r="F465" s="16">
        <v>1.8065330937218069E-3</v>
      </c>
    </row>
    <row r="466" spans="1:6" x14ac:dyDescent="0.35">
      <c r="A466">
        <f t="shared" si="7"/>
        <v>466</v>
      </c>
      <c r="B466" s="2">
        <v>42708</v>
      </c>
      <c r="C466" s="16">
        <v>-6.2038556193599881E-3</v>
      </c>
      <c r="D466" s="16">
        <v>-2.9060907127220759E-4</v>
      </c>
      <c r="E466" s="16">
        <v>-4.9262699582830471E-4</v>
      </c>
      <c r="F466" s="16">
        <v>-7.8570056841154035E-4</v>
      </c>
    </row>
    <row r="467" spans="1:6" x14ac:dyDescent="0.35">
      <c r="A467">
        <f t="shared" si="7"/>
        <v>467</v>
      </c>
      <c r="B467" s="2">
        <v>42715</v>
      </c>
      <c r="C467" s="16">
        <v>3.0077903317339949E-2</v>
      </c>
      <c r="D467" s="16">
        <v>2.969099160051281E-3</v>
      </c>
      <c r="E467" s="16">
        <v>-1.295199448601569E-3</v>
      </c>
      <c r="F467" s="16">
        <v>1.711382715773313E-3</v>
      </c>
    </row>
    <row r="468" spans="1:6" x14ac:dyDescent="0.35">
      <c r="A468">
        <f t="shared" si="7"/>
        <v>468</v>
      </c>
      <c r="B468" s="2">
        <v>42722</v>
      </c>
      <c r="C468" s="16">
        <v>-5.1587699088450067E-3</v>
      </c>
      <c r="D468" s="16">
        <v>1.356562022615027E-3</v>
      </c>
      <c r="E468" s="16">
        <v>9.1270816948219036E-4</v>
      </c>
      <c r="F468" s="16">
        <v>2.2831632341608898E-3</v>
      </c>
    </row>
    <row r="469" spans="1:6" x14ac:dyDescent="0.35">
      <c r="A469">
        <f t="shared" si="7"/>
        <v>469</v>
      </c>
      <c r="B469" s="2">
        <v>42729</v>
      </c>
      <c r="C469" s="16">
        <v>7.5517293460203305E-4</v>
      </c>
      <c r="D469" s="16">
        <v>-3.559345747548015E-4</v>
      </c>
      <c r="E469" s="16">
        <v>8.6961839404264829E-4</v>
      </c>
      <c r="F469" s="16">
        <v>4.9553508767719023E-4</v>
      </c>
    </row>
    <row r="470" spans="1:6" x14ac:dyDescent="0.35">
      <c r="A470">
        <f t="shared" si="7"/>
        <v>470</v>
      </c>
      <c r="B470" s="2">
        <v>42736</v>
      </c>
      <c r="C470" s="16">
        <v>-1.0061374383740771E-3</v>
      </c>
      <c r="D470" s="16">
        <v>4.7137543254827108E-4</v>
      </c>
      <c r="E470" s="16">
        <v>1.7181265323245041E-3</v>
      </c>
      <c r="F470" s="16">
        <v>2.189743205902372E-3</v>
      </c>
    </row>
    <row r="471" spans="1:6" x14ac:dyDescent="0.35">
      <c r="A471">
        <f t="shared" si="7"/>
        <v>471</v>
      </c>
      <c r="B471" s="2">
        <v>42743</v>
      </c>
      <c r="C471" s="16">
        <v>1.8783361869271879E-2</v>
      </c>
      <c r="D471" s="16">
        <v>4.8187332049520748E-4</v>
      </c>
      <c r="E471" s="16">
        <v>-3.9202149819604903E-3</v>
      </c>
      <c r="F471" s="16">
        <v>-3.4391975537304549E-3</v>
      </c>
    </row>
    <row r="472" spans="1:6" x14ac:dyDescent="0.35">
      <c r="A472">
        <f t="shared" si="7"/>
        <v>472</v>
      </c>
      <c r="B472" s="2">
        <v>42750</v>
      </c>
      <c r="C472" s="16">
        <v>4.4486184568237608E-3</v>
      </c>
      <c r="D472" s="16">
        <v>2.3771161842622851E-4</v>
      </c>
      <c r="E472" s="16">
        <v>-1.3246628760552599E-3</v>
      </c>
      <c r="F472" s="16">
        <v>-1.085860260441107E-3</v>
      </c>
    </row>
    <row r="473" spans="1:6" x14ac:dyDescent="0.35">
      <c r="A473">
        <f t="shared" si="7"/>
        <v>473</v>
      </c>
      <c r="B473" s="2">
        <v>42757</v>
      </c>
      <c r="C473" s="16">
        <v>-3.0018207765366571E-3</v>
      </c>
      <c r="D473" s="16">
        <v>-5.4585614623070544E-4</v>
      </c>
      <c r="E473" s="16">
        <v>-1.2961890269121981E-3</v>
      </c>
      <c r="F473" s="16">
        <v>-1.842451131643386E-3</v>
      </c>
    </row>
    <row r="474" spans="1:6" x14ac:dyDescent="0.35">
      <c r="A474">
        <f t="shared" si="7"/>
        <v>474</v>
      </c>
      <c r="B474" s="2">
        <v>42764</v>
      </c>
      <c r="C474" s="16">
        <v>1.317867719644639E-2</v>
      </c>
      <c r="D474" s="16">
        <v>-1.345547384579038E-3</v>
      </c>
      <c r="E474" s="16">
        <v>2.6094562943312921E-4</v>
      </c>
      <c r="F474" s="16">
        <v>-1.090040827668393E-3</v>
      </c>
    </row>
    <row r="475" spans="1:6" x14ac:dyDescent="0.35">
      <c r="A475">
        <f t="shared" si="7"/>
        <v>475</v>
      </c>
      <c r="B475" s="2">
        <v>42771</v>
      </c>
      <c r="C475" s="16">
        <v>1.656355044575397E-3</v>
      </c>
      <c r="D475" s="16">
        <v>1.1389572366751199E-3</v>
      </c>
      <c r="E475" s="16">
        <v>-7.4331854827724975E-4</v>
      </c>
      <c r="F475" s="16">
        <v>3.9908703168745058E-4</v>
      </c>
    </row>
    <row r="476" spans="1:6" x14ac:dyDescent="0.35">
      <c r="A476">
        <f t="shared" si="7"/>
        <v>476</v>
      </c>
      <c r="B476" s="2">
        <v>42778</v>
      </c>
      <c r="C476" s="16">
        <v>6.1767423763434692E-3</v>
      </c>
      <c r="D476" s="16">
        <v>8.5956521801167085E-4</v>
      </c>
      <c r="E476" s="16">
        <v>5.9278686133246161E-4</v>
      </c>
      <c r="F476" s="16">
        <v>1.4561615888348809E-3</v>
      </c>
    </row>
    <row r="477" spans="1:6" x14ac:dyDescent="0.35">
      <c r="A477">
        <f t="shared" si="7"/>
        <v>477</v>
      </c>
      <c r="B477" s="2">
        <v>42785</v>
      </c>
      <c r="C477" s="16">
        <v>1.232598607888646E-2</v>
      </c>
      <c r="D477" s="16">
        <v>-3.7661329331928339E-4</v>
      </c>
      <c r="E477" s="16">
        <v>4.0266189373783229E-4</v>
      </c>
      <c r="F477" s="16">
        <v>2.4216206868432621E-5</v>
      </c>
    </row>
    <row r="478" spans="1:6" x14ac:dyDescent="0.35">
      <c r="A478">
        <f t="shared" si="7"/>
        <v>478</v>
      </c>
      <c r="B478" s="2">
        <v>42792</v>
      </c>
      <c r="C478" s="16">
        <v>3.1514109726400452E-3</v>
      </c>
      <c r="D478" s="16">
        <v>-1.042208360233388E-3</v>
      </c>
      <c r="E478" s="16">
        <v>1.1710051554059131E-3</v>
      </c>
      <c r="F478" s="16">
        <v>1.245356353367644E-4</v>
      </c>
    </row>
    <row r="479" spans="1:6" x14ac:dyDescent="0.35">
      <c r="A479">
        <f t="shared" si="7"/>
        <v>479</v>
      </c>
      <c r="B479" s="2">
        <v>42799</v>
      </c>
      <c r="C479" s="16">
        <v>2.9987148364987171E-3</v>
      </c>
      <c r="D479" s="16">
        <v>-1.1022541815144391E-3</v>
      </c>
      <c r="E479" s="16">
        <v>-3.2080016956175239E-3</v>
      </c>
      <c r="F479" s="16">
        <v>-4.3143962750966658E-3</v>
      </c>
    </row>
    <row r="480" spans="1:6" x14ac:dyDescent="0.35">
      <c r="A480">
        <f t="shared" si="7"/>
        <v>480</v>
      </c>
      <c r="B480" s="2">
        <v>42806</v>
      </c>
      <c r="C480" s="16">
        <v>-1.7558845861807E-3</v>
      </c>
      <c r="D480" s="16">
        <v>-5.703740213421904E-4</v>
      </c>
      <c r="E480" s="16">
        <v>-7.4916988361062309E-4</v>
      </c>
      <c r="F480" s="16">
        <v>-1.32390898007495E-3</v>
      </c>
    </row>
    <row r="481" spans="1:6" x14ac:dyDescent="0.35">
      <c r="A481">
        <f t="shared" si="7"/>
        <v>481</v>
      </c>
      <c r="B481" s="2">
        <v>42813</v>
      </c>
      <c r="C481" s="16">
        <v>1.3358687901117159E-2</v>
      </c>
      <c r="D481" s="16">
        <v>-3.4697782450199283E-4</v>
      </c>
      <c r="E481" s="16">
        <v>-2.2742454986856009E-3</v>
      </c>
      <c r="F481" s="16">
        <v>-2.628382263851536E-3</v>
      </c>
    </row>
    <row r="482" spans="1:6" x14ac:dyDescent="0.35">
      <c r="A482">
        <f t="shared" si="7"/>
        <v>482</v>
      </c>
      <c r="B482" s="2">
        <v>42820</v>
      </c>
      <c r="C482" s="16">
        <v>-7.6468380559203686E-3</v>
      </c>
      <c r="D482" s="16">
        <v>-1.5653275034760441E-3</v>
      </c>
      <c r="E482" s="16">
        <v>-7.4198812227610489E-4</v>
      </c>
      <c r="F482" s="16">
        <v>-2.3184564814452409E-3</v>
      </c>
    </row>
    <row r="483" spans="1:6" x14ac:dyDescent="0.35">
      <c r="A483">
        <f t="shared" si="7"/>
        <v>483</v>
      </c>
      <c r="B483" s="2">
        <v>42827</v>
      </c>
      <c r="C483" s="16">
        <v>3.5928709875667759E-3</v>
      </c>
      <c r="D483" s="16">
        <v>5.5127444872093978E-3</v>
      </c>
      <c r="E483" s="16">
        <v>-2.1655493235521739E-3</v>
      </c>
      <c r="F483" s="16">
        <v>3.3479347660256842E-3</v>
      </c>
    </row>
    <row r="484" spans="1:6" x14ac:dyDescent="0.35">
      <c r="A484">
        <f t="shared" si="7"/>
        <v>484</v>
      </c>
      <c r="B484" s="2">
        <v>42834</v>
      </c>
      <c r="C484" s="16">
        <v>-3.108954731734892E-3</v>
      </c>
      <c r="D484" s="16">
        <v>-2.5841012611271811E-5</v>
      </c>
      <c r="E484" s="16">
        <v>-1.635494080256539E-4</v>
      </c>
      <c r="F484" s="16">
        <v>-1.888240151021181E-4</v>
      </c>
    </row>
    <row r="485" spans="1:6" x14ac:dyDescent="0.35">
      <c r="A485">
        <f t="shared" si="7"/>
        <v>485</v>
      </c>
      <c r="B485" s="2">
        <v>42841</v>
      </c>
      <c r="C485" s="16">
        <v>-5.5285167509331323E-3</v>
      </c>
      <c r="D485" s="16">
        <v>-5.9817848885768132E-4</v>
      </c>
      <c r="E485" s="16">
        <v>3.0853135047532732E-3</v>
      </c>
      <c r="F485" s="16">
        <v>2.4732661073674218E-3</v>
      </c>
    </row>
    <row r="486" spans="1:6" x14ac:dyDescent="0.35">
      <c r="A486">
        <f t="shared" si="7"/>
        <v>486</v>
      </c>
      <c r="B486" s="2">
        <v>42848</v>
      </c>
      <c r="C486" s="16">
        <v>4.5139218853937901E-3</v>
      </c>
      <c r="D486" s="16">
        <v>-1.8664803644715679E-3</v>
      </c>
      <c r="E486" s="16">
        <v>-1.8385386143249249E-4</v>
      </c>
      <c r="F486" s="16">
        <v>-2.049737292640907E-3</v>
      </c>
    </row>
    <row r="487" spans="1:6" x14ac:dyDescent="0.35">
      <c r="A487">
        <f t="shared" si="7"/>
        <v>487</v>
      </c>
      <c r="B487" s="2">
        <v>42855</v>
      </c>
      <c r="C487" s="16">
        <v>1.981930845276958E-2</v>
      </c>
      <c r="D487" s="16">
        <v>3.8343942668097601E-3</v>
      </c>
      <c r="E487" s="16">
        <v>-3.70882444306686E-3</v>
      </c>
      <c r="F487" s="16">
        <v>1.3158190248852011E-4</v>
      </c>
    </row>
    <row r="488" spans="1:6" x14ac:dyDescent="0.35">
      <c r="A488">
        <f t="shared" si="7"/>
        <v>488</v>
      </c>
      <c r="B488" s="2">
        <v>42862</v>
      </c>
      <c r="C488" s="16">
        <v>9.3228200371058279E-3</v>
      </c>
      <c r="D488" s="16">
        <v>-1.057353806399375E-3</v>
      </c>
      <c r="E488" s="16">
        <v>1.3070007911868411E-3</v>
      </c>
      <c r="F488" s="16">
        <v>2.386565433118992E-4</v>
      </c>
    </row>
    <row r="489" spans="1:6" x14ac:dyDescent="0.35">
      <c r="A489">
        <f t="shared" si="7"/>
        <v>489</v>
      </c>
      <c r="B489" s="2">
        <v>42869</v>
      </c>
      <c r="C489" s="16">
        <v>1.8841045907815881E-3</v>
      </c>
      <c r="D489" s="16">
        <v>-1.1101236365362869E-4</v>
      </c>
      <c r="E489" s="16">
        <v>2.5737001122649872E-4</v>
      </c>
      <c r="F489" s="16">
        <v>1.4498948672336809E-4</v>
      </c>
    </row>
    <row r="490" spans="1:6" x14ac:dyDescent="0.35">
      <c r="A490">
        <f t="shared" si="7"/>
        <v>490</v>
      </c>
      <c r="B490" s="2">
        <v>42876</v>
      </c>
      <c r="C490" s="16">
        <v>1.0090817356205319E-3</v>
      </c>
      <c r="D490" s="16">
        <v>1.6932384074312969E-3</v>
      </c>
      <c r="E490" s="16">
        <v>2.6643475977605752E-4</v>
      </c>
      <c r="F490" s="16">
        <v>1.9625355953603041E-3</v>
      </c>
    </row>
    <row r="491" spans="1:6" x14ac:dyDescent="0.35">
      <c r="A491">
        <f t="shared" si="7"/>
        <v>491</v>
      </c>
      <c r="B491" s="2">
        <v>42883</v>
      </c>
      <c r="C491" s="16">
        <v>1.0951246334310881E-2</v>
      </c>
      <c r="D491" s="16">
        <v>1.858155345805246E-3</v>
      </c>
      <c r="E491" s="16">
        <v>-2.5029295932982309E-3</v>
      </c>
      <c r="F491" s="16">
        <v>-6.2649013517435126E-4</v>
      </c>
    </row>
    <row r="492" spans="1:6" x14ac:dyDescent="0.35">
      <c r="A492">
        <f t="shared" si="7"/>
        <v>492</v>
      </c>
      <c r="B492" s="2">
        <v>42890</v>
      </c>
      <c r="C492" s="16">
        <v>1.101391469881707E-2</v>
      </c>
      <c r="D492" s="16">
        <v>4.4726820186591349E-4</v>
      </c>
      <c r="E492" s="16">
        <v>-2.3919170084845121E-3</v>
      </c>
      <c r="F492" s="16">
        <v>-1.9243383788850601E-3</v>
      </c>
    </row>
    <row r="493" spans="1:6" x14ac:dyDescent="0.35">
      <c r="A493">
        <f t="shared" si="7"/>
        <v>493</v>
      </c>
      <c r="B493" s="2">
        <v>42897</v>
      </c>
      <c r="C493" s="16">
        <v>-5.0210705639738276E-3</v>
      </c>
      <c r="D493" s="16">
        <v>1.551642812521292E-3</v>
      </c>
      <c r="E493" s="16">
        <v>-3.8343018401554303E-5</v>
      </c>
      <c r="F493" s="16">
        <v>1.5243828399331689E-3</v>
      </c>
    </row>
    <row r="494" spans="1:6" x14ac:dyDescent="0.35">
      <c r="A494">
        <f t="shared" si="7"/>
        <v>494</v>
      </c>
      <c r="B494" s="2">
        <v>42904</v>
      </c>
      <c r="C494" s="16">
        <v>-1.1264305668198249E-3</v>
      </c>
      <c r="D494" s="16">
        <v>2.9656296970625989E-4</v>
      </c>
      <c r="E494" s="16">
        <v>-1.180400720122599E-3</v>
      </c>
      <c r="F494" s="16">
        <v>-8.703774581192425E-4</v>
      </c>
    </row>
    <row r="495" spans="1:6" x14ac:dyDescent="0.35">
      <c r="A495">
        <f t="shared" si="7"/>
        <v>495</v>
      </c>
      <c r="B495" s="2">
        <v>42911</v>
      </c>
      <c r="C495" s="16">
        <v>2.029861518336284E-3</v>
      </c>
      <c r="D495" s="16">
        <v>9.2719983753752899E-4</v>
      </c>
      <c r="E495" s="16">
        <v>-1.5584816078164641E-3</v>
      </c>
      <c r="F495" s="16">
        <v>-6.4938712448470159E-4</v>
      </c>
    </row>
    <row r="496" spans="1:6" x14ac:dyDescent="0.35">
      <c r="A496">
        <f t="shared" si="7"/>
        <v>496</v>
      </c>
      <c r="B496" s="2">
        <v>42918</v>
      </c>
      <c r="C496" s="16">
        <v>-3.5112991806967031E-3</v>
      </c>
      <c r="D496" s="16">
        <v>1.0601266011509569E-3</v>
      </c>
      <c r="E496" s="16">
        <v>1.9584005839818901E-3</v>
      </c>
      <c r="F496" s="16">
        <v>3.0184181249208741E-3</v>
      </c>
    </row>
    <row r="497" spans="1:6" x14ac:dyDescent="0.35">
      <c r="A497">
        <f t="shared" si="7"/>
        <v>497</v>
      </c>
      <c r="B497" s="2">
        <v>42925</v>
      </c>
      <c r="C497" s="16">
        <v>-1.942537043729708E-3</v>
      </c>
      <c r="D497" s="16">
        <v>-1.834862490048272E-3</v>
      </c>
      <c r="E497" s="16">
        <v>-7.3529000862482263E-4</v>
      </c>
      <c r="F497" s="16">
        <v>-2.5680139142607579E-3</v>
      </c>
    </row>
    <row r="498" spans="1:6" x14ac:dyDescent="0.35">
      <c r="A498">
        <f t="shared" si="7"/>
        <v>498</v>
      </c>
      <c r="B498" s="2">
        <v>42932</v>
      </c>
      <c r="C498" s="16">
        <v>2.1409496220522239E-2</v>
      </c>
      <c r="D498" s="16">
        <v>7.6381325689434121E-4</v>
      </c>
      <c r="E498" s="16">
        <v>-2.3212569470956179E-3</v>
      </c>
      <c r="F498" s="16">
        <v>-1.5568653324538051E-3</v>
      </c>
    </row>
    <row r="499" spans="1:6" x14ac:dyDescent="0.35">
      <c r="A499">
        <f t="shared" si="7"/>
        <v>499</v>
      </c>
      <c r="B499" s="2">
        <v>42939</v>
      </c>
      <c r="C499" s="16">
        <v>6.4699104848002786E-3</v>
      </c>
      <c r="D499" s="16">
        <v>3.5510682528796518E-3</v>
      </c>
      <c r="E499" s="16">
        <v>-2.012501447405945E-4</v>
      </c>
      <c r="F499" s="16">
        <v>3.3595227098677238E-3</v>
      </c>
    </row>
    <row r="500" spans="1:6" x14ac:dyDescent="0.35">
      <c r="A500">
        <f t="shared" si="7"/>
        <v>500</v>
      </c>
      <c r="B500" s="2">
        <v>42946</v>
      </c>
      <c r="C500" s="16">
        <v>1.188798872842511E-3</v>
      </c>
      <c r="D500" s="16">
        <v>1.13930696311737E-3</v>
      </c>
      <c r="E500" s="16">
        <v>-2.1542062857864419E-3</v>
      </c>
      <c r="F500" s="16">
        <v>-1.00205473810866E-3</v>
      </c>
    </row>
    <row r="501" spans="1:6" x14ac:dyDescent="0.35">
      <c r="A501">
        <f t="shared" si="7"/>
        <v>501</v>
      </c>
      <c r="B501" s="2">
        <v>42953</v>
      </c>
      <c r="C501" s="16">
        <v>4.1778442323761036E-3</v>
      </c>
      <c r="D501" s="16">
        <v>7.5521754373975014E-4</v>
      </c>
      <c r="E501" s="16">
        <v>-3.3863394343314202E-4</v>
      </c>
      <c r="F501" s="16">
        <v>4.222704583551895E-4</v>
      </c>
    </row>
    <row r="502" spans="1:6" x14ac:dyDescent="0.35">
      <c r="A502">
        <f t="shared" si="7"/>
        <v>502</v>
      </c>
      <c r="B502" s="2">
        <v>42960</v>
      </c>
      <c r="C502" s="16">
        <v>-1.54594026451782E-2</v>
      </c>
      <c r="D502" s="16">
        <v>2.401756927961074E-4</v>
      </c>
      <c r="E502" s="16">
        <v>6.2901248511402219E-3</v>
      </c>
      <c r="F502" s="16">
        <v>6.4916614701855391E-3</v>
      </c>
    </row>
    <row r="503" spans="1:6" x14ac:dyDescent="0.35">
      <c r="A503">
        <f t="shared" si="7"/>
        <v>503</v>
      </c>
      <c r="B503" s="2">
        <v>42967</v>
      </c>
      <c r="C503" s="16">
        <v>-1.023086161647591E-3</v>
      </c>
      <c r="D503" s="16">
        <v>4.7847126068090162E-5</v>
      </c>
      <c r="E503" s="16">
        <v>-4.1334833669717241E-3</v>
      </c>
      <c r="F503" s="16">
        <v>-4.0586194482878923E-3</v>
      </c>
    </row>
    <row r="504" spans="1:6" x14ac:dyDescent="0.35">
      <c r="A504">
        <f t="shared" si="7"/>
        <v>504</v>
      </c>
      <c r="B504" s="2">
        <v>42974</v>
      </c>
      <c r="C504" s="16">
        <v>9.5734259506634611E-3</v>
      </c>
      <c r="D504" s="16">
        <v>1.2777409333153409E-3</v>
      </c>
      <c r="E504" s="16">
        <v>-1.1761543717710989E-3</v>
      </c>
      <c r="F504" s="16">
        <v>1.135044468412172E-4</v>
      </c>
    </row>
    <row r="505" spans="1:6" x14ac:dyDescent="0.35">
      <c r="A505">
        <f t="shared" si="7"/>
        <v>505</v>
      </c>
      <c r="B505" s="2">
        <v>42981</v>
      </c>
      <c r="C505" s="16">
        <v>1.0673488290036779E-2</v>
      </c>
      <c r="D505" s="16">
        <v>1.048502002828577E-3</v>
      </c>
      <c r="E505" s="16">
        <v>-1.4272069372890379E-3</v>
      </c>
      <c r="F505" s="16">
        <v>-3.6281315397113101E-4</v>
      </c>
    </row>
    <row r="506" spans="1:6" x14ac:dyDescent="0.35">
      <c r="A506">
        <f t="shared" si="7"/>
        <v>506</v>
      </c>
      <c r="B506" s="2">
        <v>42988</v>
      </c>
      <c r="C506" s="16">
        <v>-2.6183722452544078E-4</v>
      </c>
      <c r="D506" s="16">
        <v>1.0299377098923479E-3</v>
      </c>
      <c r="E506" s="16">
        <v>5.8285798553892043E-4</v>
      </c>
      <c r="F506" s="16">
        <v>1.6135670296426601E-3</v>
      </c>
    </row>
    <row r="507" spans="1:6" x14ac:dyDescent="0.35">
      <c r="A507">
        <f t="shared" si="7"/>
        <v>507</v>
      </c>
      <c r="B507" s="2">
        <v>42995</v>
      </c>
      <c r="C507" s="16">
        <v>1.1916713955214099E-2</v>
      </c>
      <c r="D507" s="16">
        <v>2.7389465965630411E-3</v>
      </c>
      <c r="E507" s="16">
        <v>-2.4496333519792302E-3</v>
      </c>
      <c r="F507" s="16">
        <v>3.2808774814152558E-4</v>
      </c>
    </row>
    <row r="508" spans="1:6" x14ac:dyDescent="0.35">
      <c r="A508">
        <f t="shared" si="7"/>
        <v>508</v>
      </c>
      <c r="B508" s="2">
        <v>43002</v>
      </c>
      <c r="C508" s="16">
        <v>3.1921318264169769E-3</v>
      </c>
      <c r="D508" s="16">
        <v>5.3334143578398496E-4</v>
      </c>
      <c r="E508" s="16">
        <v>-1.881135045708304E-3</v>
      </c>
      <c r="F508" s="16">
        <v>-1.3681761033761399E-3</v>
      </c>
    </row>
    <row r="509" spans="1:6" x14ac:dyDescent="0.35">
      <c r="A509">
        <f t="shared" si="7"/>
        <v>509</v>
      </c>
      <c r="B509" s="2">
        <v>43009</v>
      </c>
      <c r="C509" s="16">
        <v>1.203990368077168E-3</v>
      </c>
      <c r="D509" s="16">
        <v>2.5082297610201643E-4</v>
      </c>
      <c r="E509" s="16">
        <v>-4.1887684454278151E-4</v>
      </c>
      <c r="F509" s="16">
        <v>-1.6736110971304899E-4</v>
      </c>
    </row>
    <row r="510" spans="1:6" x14ac:dyDescent="0.35">
      <c r="A510">
        <f t="shared" si="7"/>
        <v>510</v>
      </c>
      <c r="B510" s="2">
        <v>43016</v>
      </c>
      <c r="C510" s="16">
        <v>8.5466414705377414E-3</v>
      </c>
      <c r="D510" s="16">
        <v>-8.4310482961980071E-5</v>
      </c>
      <c r="E510" s="16">
        <v>-2.097898736319603E-5</v>
      </c>
      <c r="F510" s="16">
        <v>-1.054692873598828E-4</v>
      </c>
    </row>
    <row r="511" spans="1:6" x14ac:dyDescent="0.35">
      <c r="A511">
        <f t="shared" si="7"/>
        <v>511</v>
      </c>
      <c r="B511" s="2">
        <v>43023</v>
      </c>
      <c r="C511" s="16">
        <v>8.6871353745261448E-3</v>
      </c>
      <c r="D511" s="16">
        <v>1.8742550277497381E-3</v>
      </c>
      <c r="E511" s="16">
        <v>-6.5192846800588011E-4</v>
      </c>
      <c r="F511" s="16">
        <v>1.2271642710042221E-3</v>
      </c>
    </row>
    <row r="512" spans="1:6" x14ac:dyDescent="0.35">
      <c r="A512">
        <f t="shared" si="7"/>
        <v>512</v>
      </c>
      <c r="B512" s="2">
        <v>43030</v>
      </c>
      <c r="C512" s="16">
        <v>2.744121247941989E-3</v>
      </c>
      <c r="D512" s="16">
        <v>2.544169289027121E-3</v>
      </c>
      <c r="E512" s="16">
        <v>-1.3244531320331101E-3</v>
      </c>
      <c r="F512" s="16">
        <v>1.2307143353518239E-3</v>
      </c>
    </row>
    <row r="513" spans="1:6" x14ac:dyDescent="0.35">
      <c r="A513">
        <f t="shared" si="7"/>
        <v>513</v>
      </c>
      <c r="B513" s="2">
        <v>43037</v>
      </c>
      <c r="C513" s="16">
        <v>-1.347254968002809E-3</v>
      </c>
      <c r="D513" s="16">
        <v>-4.2239373413444081E-4</v>
      </c>
      <c r="E513" s="16">
        <v>2.7774162625449073E-4</v>
      </c>
      <c r="F513" s="16">
        <v>-1.478887104667814E-4</v>
      </c>
    </row>
    <row r="514" spans="1:6" x14ac:dyDescent="0.35">
      <c r="A514">
        <f t="shared" si="7"/>
        <v>514</v>
      </c>
      <c r="B514" s="2">
        <v>43044</v>
      </c>
      <c r="C514" s="16">
        <v>6.6188870151771004E-3</v>
      </c>
      <c r="D514" s="16">
        <v>1.109501599856122E-3</v>
      </c>
      <c r="E514" s="16">
        <v>-9.7517254887269367E-4</v>
      </c>
      <c r="F514" s="16">
        <v>1.433648237170182E-4</v>
      </c>
    </row>
    <row r="515" spans="1:6" x14ac:dyDescent="0.35">
      <c r="A515">
        <f t="shared" ref="A515:A578" si="8">+A514+1</f>
        <v>515</v>
      </c>
      <c r="B515" s="2">
        <v>43051</v>
      </c>
      <c r="C515" s="16">
        <v>-1.5914897181389389E-3</v>
      </c>
      <c r="D515" s="16">
        <v>2.7671053982469829E-4</v>
      </c>
      <c r="E515" s="16">
        <v>2.0655434416172458E-3</v>
      </c>
      <c r="F515" s="16">
        <v>2.3316759518359209E-3</v>
      </c>
    </row>
    <row r="516" spans="1:6" x14ac:dyDescent="0.35">
      <c r="A516">
        <f t="shared" si="8"/>
        <v>516</v>
      </c>
      <c r="B516" s="2">
        <v>43058</v>
      </c>
      <c r="C516" s="16">
        <v>-1.6779227316581209E-3</v>
      </c>
      <c r="D516" s="16">
        <v>-5.4329978458034223E-4</v>
      </c>
      <c r="E516" s="16">
        <v>-7.9671702284145329E-4</v>
      </c>
      <c r="F516" s="16">
        <v>-1.3367906880813461E-3</v>
      </c>
    </row>
    <row r="517" spans="1:6" x14ac:dyDescent="0.35">
      <c r="A517">
        <f t="shared" si="8"/>
        <v>517</v>
      </c>
      <c r="B517" s="2">
        <v>43065</v>
      </c>
      <c r="C517" s="16">
        <v>1.348796167906197E-2</v>
      </c>
      <c r="D517" s="16">
        <v>3.1349767444552872E-3</v>
      </c>
      <c r="E517" s="16">
        <v>-3.8437855471944449E-3</v>
      </c>
      <c r="F517" s="16">
        <v>-6.7587940839886063E-4</v>
      </c>
    </row>
    <row r="518" spans="1:6" x14ac:dyDescent="0.35">
      <c r="A518">
        <f t="shared" si="8"/>
        <v>518</v>
      </c>
      <c r="B518" s="2">
        <v>43072</v>
      </c>
      <c r="C518" s="16">
        <v>5.3897180762851882E-4</v>
      </c>
      <c r="D518" s="16">
        <v>-2.487144759422022E-3</v>
      </c>
      <c r="E518" s="16">
        <v>-1.7670096310251629E-4</v>
      </c>
      <c r="F518" s="16">
        <v>-2.6811320735889992E-3</v>
      </c>
    </row>
    <row r="519" spans="1:6" x14ac:dyDescent="0.35">
      <c r="A519">
        <f t="shared" si="8"/>
        <v>519</v>
      </c>
      <c r="B519" s="2">
        <v>43079</v>
      </c>
      <c r="C519" s="16">
        <v>1.408859238387183E-3</v>
      </c>
      <c r="D519" s="16">
        <v>3.8099914601794631E-3</v>
      </c>
      <c r="E519" s="16">
        <v>-2.331943246338231E-3</v>
      </c>
      <c r="F519" s="16">
        <v>1.522035854000237E-3</v>
      </c>
    </row>
    <row r="520" spans="1:6" x14ac:dyDescent="0.35">
      <c r="A520">
        <f t="shared" si="8"/>
        <v>520</v>
      </c>
      <c r="B520" s="2">
        <v>43086</v>
      </c>
      <c r="C520" s="16">
        <v>6.1240534613316022E-3</v>
      </c>
      <c r="D520" s="16">
        <v>9.9390171330870913E-6</v>
      </c>
      <c r="E520" s="16">
        <v>-4.7064245908945418E-4</v>
      </c>
      <c r="F520" s="16">
        <v>-4.5589451488936561E-4</v>
      </c>
    </row>
    <row r="521" spans="1:6" x14ac:dyDescent="0.35">
      <c r="A521">
        <f t="shared" si="8"/>
        <v>521</v>
      </c>
      <c r="B521" s="2">
        <v>43093</v>
      </c>
      <c r="C521" s="16">
        <v>8.4721365412296912E-3</v>
      </c>
      <c r="D521" s="16">
        <v>-5.5063686637335518E-4</v>
      </c>
      <c r="E521" s="16">
        <v>-2.8435265109971741E-4</v>
      </c>
      <c r="F521" s="16">
        <v>-8.5554457187042576E-4</v>
      </c>
    </row>
    <row r="522" spans="1:6" x14ac:dyDescent="0.35">
      <c r="A522">
        <f t="shared" si="8"/>
        <v>522</v>
      </c>
      <c r="B522" s="2">
        <v>43100</v>
      </c>
      <c r="C522" s="16">
        <v>3.9557929937603653E-3</v>
      </c>
      <c r="D522" s="16">
        <v>-8.9946161891141241E-4</v>
      </c>
      <c r="E522" s="16">
        <v>1.018339916633693E-3</v>
      </c>
      <c r="F522" s="16">
        <v>1.1918597570947929E-4</v>
      </c>
    </row>
    <row r="523" spans="1:6" x14ac:dyDescent="0.35">
      <c r="A523">
        <f t="shared" si="8"/>
        <v>523</v>
      </c>
      <c r="B523" s="2">
        <v>43107</v>
      </c>
      <c r="C523" s="16">
        <v>2.672841010642624E-2</v>
      </c>
      <c r="D523" s="16">
        <v>1.4284819664223129E-3</v>
      </c>
      <c r="E523" s="16">
        <v>-3.7657581232845021E-3</v>
      </c>
      <c r="F523" s="16">
        <v>-2.343835959725205E-3</v>
      </c>
    </row>
    <row r="524" spans="1:6" x14ac:dyDescent="0.35">
      <c r="A524">
        <f t="shared" si="8"/>
        <v>524</v>
      </c>
      <c r="B524" s="2">
        <v>43114</v>
      </c>
      <c r="C524" s="16">
        <v>1.262066782718785E-2</v>
      </c>
      <c r="D524" s="16">
        <v>-1.552954010081931E-3</v>
      </c>
      <c r="E524" s="16">
        <v>-4.0550554151319579E-4</v>
      </c>
      <c r="F524" s="16">
        <v>-1.9632368606909978E-3</v>
      </c>
    </row>
    <row r="525" spans="1:6" x14ac:dyDescent="0.35">
      <c r="A525">
        <f t="shared" si="8"/>
        <v>525</v>
      </c>
      <c r="B525" s="2">
        <v>43121</v>
      </c>
      <c r="C525" s="16">
        <v>1.13694080875173E-2</v>
      </c>
      <c r="D525" s="16">
        <v>1.5771605521728289E-3</v>
      </c>
      <c r="E525" s="16">
        <v>-3.5426685044526167E-5</v>
      </c>
      <c r="F525" s="16">
        <v>1.5471610613717599E-3</v>
      </c>
    </row>
    <row r="526" spans="1:6" x14ac:dyDescent="0.35">
      <c r="A526">
        <f t="shared" si="8"/>
        <v>526</v>
      </c>
      <c r="B526" s="2">
        <v>43128</v>
      </c>
      <c r="C526" s="16">
        <v>2.05902804604805E-2</v>
      </c>
      <c r="D526" s="16">
        <v>-1.3079287658476211E-3</v>
      </c>
      <c r="E526" s="16">
        <v>-8.8323944135726418E-4</v>
      </c>
      <c r="F526" s="16">
        <v>-2.1957748929595229E-3</v>
      </c>
    </row>
    <row r="527" spans="1:6" x14ac:dyDescent="0.35">
      <c r="A527">
        <f t="shared" si="8"/>
        <v>527</v>
      </c>
      <c r="B527" s="2">
        <v>43135</v>
      </c>
      <c r="C527" s="16">
        <v>-3.3990688519625938E-2</v>
      </c>
      <c r="D527" s="16">
        <v>-3.1171624629198198E-3</v>
      </c>
      <c r="E527" s="16">
        <v>3.3191690346250362E-3</v>
      </c>
      <c r="F527" s="16">
        <v>1.9273007181586091E-4</v>
      </c>
    </row>
    <row r="528" spans="1:6" x14ac:dyDescent="0.35">
      <c r="A528">
        <f t="shared" si="8"/>
        <v>528</v>
      </c>
      <c r="B528" s="2">
        <v>43142</v>
      </c>
      <c r="C528" s="16">
        <v>-5.7246973080992143E-2</v>
      </c>
      <c r="D528" s="16">
        <v>-5.6872944698169734E-3</v>
      </c>
      <c r="E528" s="16">
        <v>3.034642740368132E-2</v>
      </c>
      <c r="F528" s="16">
        <v>2.478858536071216E-2</v>
      </c>
    </row>
    <row r="529" spans="1:6" x14ac:dyDescent="0.35">
      <c r="A529">
        <f t="shared" si="8"/>
        <v>529</v>
      </c>
      <c r="B529" s="2">
        <v>43149</v>
      </c>
      <c r="C529" s="16">
        <v>4.3931837073981628E-2</v>
      </c>
      <c r="D529" s="16">
        <v>8.9744271231673167E-4</v>
      </c>
      <c r="E529" s="16">
        <v>-1.8624716992274529E-2</v>
      </c>
      <c r="F529" s="16">
        <v>-1.7937693088027399E-2</v>
      </c>
    </row>
    <row r="530" spans="1:6" x14ac:dyDescent="0.35">
      <c r="A530">
        <f t="shared" si="8"/>
        <v>530</v>
      </c>
      <c r="B530" s="2">
        <v>43156</v>
      </c>
      <c r="C530" s="16">
        <v>3.2647211052276859E-3</v>
      </c>
      <c r="D530" s="16">
        <v>-4.3767555776363931E-4</v>
      </c>
      <c r="E530" s="16">
        <v>8.8624137575954443E-4</v>
      </c>
      <c r="F530" s="16">
        <v>4.6113236046818612E-4</v>
      </c>
    </row>
    <row r="531" spans="1:6" x14ac:dyDescent="0.35">
      <c r="A531">
        <f t="shared" si="8"/>
        <v>531</v>
      </c>
      <c r="B531" s="2">
        <v>43163</v>
      </c>
      <c r="C531" s="16">
        <v>-2.3969205127187702E-2</v>
      </c>
      <c r="D531" s="16">
        <v>-3.2886892717157719E-3</v>
      </c>
      <c r="E531" s="16">
        <v>4.3169594691394586E-3</v>
      </c>
      <c r="F531" s="16">
        <v>1.1059021082531211E-3</v>
      </c>
    </row>
    <row r="532" spans="1:6" x14ac:dyDescent="0.35">
      <c r="A532">
        <f t="shared" si="8"/>
        <v>532</v>
      </c>
      <c r="B532" s="2">
        <v>43170</v>
      </c>
      <c r="C532" s="16">
        <v>2.809514128887991E-2</v>
      </c>
      <c r="D532" s="16">
        <v>2.454236576284297E-3</v>
      </c>
      <c r="E532" s="16">
        <v>-5.5667321246181123E-3</v>
      </c>
      <c r="F532" s="16">
        <v>-3.2217136409752318E-3</v>
      </c>
    </row>
    <row r="533" spans="1:6" x14ac:dyDescent="0.35">
      <c r="A533">
        <f t="shared" si="8"/>
        <v>533</v>
      </c>
      <c r="B533" s="2">
        <v>43177</v>
      </c>
      <c r="C533" s="16">
        <v>-5.2598275725698196E-3</v>
      </c>
      <c r="D533" s="16">
        <v>1.67430784864786E-3</v>
      </c>
      <c r="E533" s="16">
        <v>-1.1049416902048079E-3</v>
      </c>
      <c r="F533" s="16">
        <v>5.4154901652503362E-4</v>
      </c>
    </row>
    <row r="534" spans="1:6" x14ac:dyDescent="0.35">
      <c r="A534">
        <f t="shared" si="8"/>
        <v>534</v>
      </c>
      <c r="B534" s="2">
        <v>43184</v>
      </c>
      <c r="C534" s="16">
        <v>-4.3931141414543018E-2</v>
      </c>
      <c r="D534" s="16">
        <v>-7.0772382352236596E-3</v>
      </c>
      <c r="E534" s="16">
        <v>4.9092578502021311E-3</v>
      </c>
      <c r="F534" s="16">
        <v>-2.1853787194008318E-3</v>
      </c>
    </row>
    <row r="535" spans="1:6" x14ac:dyDescent="0.35">
      <c r="A535">
        <f t="shared" si="8"/>
        <v>535</v>
      </c>
      <c r="B535" s="2">
        <v>43191</v>
      </c>
      <c r="C535" s="16">
        <v>1.309880239520966E-2</v>
      </c>
      <c r="D535" s="16">
        <v>2.4543986297458349E-3</v>
      </c>
      <c r="E535" s="16">
        <v>-3.9465647115871638E-3</v>
      </c>
      <c r="F535" s="16">
        <v>-1.532259717238915E-3</v>
      </c>
    </row>
    <row r="536" spans="1:6" x14ac:dyDescent="0.35">
      <c r="A536">
        <f t="shared" si="8"/>
        <v>536</v>
      </c>
      <c r="B536" s="2">
        <v>43198</v>
      </c>
      <c r="C536" s="16">
        <v>-5.7053729015309473E-3</v>
      </c>
      <c r="D536" s="16">
        <v>2.9223311142811959E-3</v>
      </c>
      <c r="E536" s="16">
        <v>-1.6083577897128001E-3</v>
      </c>
      <c r="F536" s="16">
        <v>1.3037383632399371E-3</v>
      </c>
    </row>
    <row r="537" spans="1:6" x14ac:dyDescent="0.35">
      <c r="A537">
        <f t="shared" si="8"/>
        <v>537</v>
      </c>
      <c r="B537" s="2">
        <v>43205</v>
      </c>
      <c r="C537" s="16">
        <v>1.6677675033025089E-2</v>
      </c>
      <c r="D537" s="16">
        <v>1.9216069441525541E-3</v>
      </c>
      <c r="E537" s="16">
        <v>-1.8520185085049161E-3</v>
      </c>
      <c r="F537" s="16">
        <v>6.7659188940583093E-5</v>
      </c>
    </row>
    <row r="538" spans="1:6" x14ac:dyDescent="0.35">
      <c r="A538">
        <f t="shared" si="8"/>
        <v>538</v>
      </c>
      <c r="B538" s="2">
        <v>43212</v>
      </c>
      <c r="C538" s="16">
        <v>4.75069027123598E-3</v>
      </c>
      <c r="D538" s="16">
        <v>3.6946684300784849E-3</v>
      </c>
      <c r="E538" s="16">
        <v>-1.147039387801474E-3</v>
      </c>
      <c r="F538" s="16">
        <v>2.557210916477981E-3</v>
      </c>
    </row>
    <row r="539" spans="1:6" x14ac:dyDescent="0.35">
      <c r="A539">
        <f t="shared" si="8"/>
        <v>539</v>
      </c>
      <c r="B539" s="2">
        <v>43219</v>
      </c>
      <c r="C539" s="16">
        <v>-2.2630834512022968E-3</v>
      </c>
      <c r="D539" s="16">
        <v>4.5352399612652578E-4</v>
      </c>
      <c r="E539" s="16">
        <v>-6.2033769586389287E-4</v>
      </c>
      <c r="F539" s="16">
        <v>-1.6274857912357279E-4</v>
      </c>
    </row>
    <row r="540" spans="1:6" x14ac:dyDescent="0.35">
      <c r="A540">
        <f t="shared" si="8"/>
        <v>540</v>
      </c>
      <c r="B540" s="2">
        <v>43226</v>
      </c>
      <c r="C540" s="16">
        <v>-4.2934100206568626E-3</v>
      </c>
      <c r="D540" s="16">
        <v>5.1918012508331826E-3</v>
      </c>
      <c r="E540" s="16">
        <v>6.1268065520136972E-4</v>
      </c>
      <c r="F540" s="16">
        <v>5.8241432237307036E-3</v>
      </c>
    </row>
    <row r="541" spans="1:6" x14ac:dyDescent="0.35">
      <c r="A541">
        <f t="shared" si="8"/>
        <v>541</v>
      </c>
      <c r="B541" s="2">
        <v>43233</v>
      </c>
      <c r="C541" s="16">
        <v>2.180368547370137E-2</v>
      </c>
      <c r="D541" s="16">
        <v>8.2741070703251651E-4</v>
      </c>
      <c r="E541" s="16">
        <v>-8.7577656338511112E-4</v>
      </c>
      <c r="F541" s="16">
        <v>-3.703174091651551E-5</v>
      </c>
    </row>
    <row r="542" spans="1:6" x14ac:dyDescent="0.35">
      <c r="A542">
        <f t="shared" si="8"/>
        <v>542</v>
      </c>
      <c r="B542" s="2">
        <v>43240</v>
      </c>
      <c r="C542" s="16">
        <v>-6.5289223297104737E-3</v>
      </c>
      <c r="D542" s="16">
        <v>2.731474322996474E-3</v>
      </c>
      <c r="E542" s="16">
        <v>9.2340694390791178E-4</v>
      </c>
      <c r="F542" s="16">
        <v>3.6577431686617419E-3</v>
      </c>
    </row>
    <row r="543" spans="1:6" x14ac:dyDescent="0.35">
      <c r="A543">
        <f t="shared" si="8"/>
        <v>543</v>
      </c>
      <c r="B543" s="2">
        <v>43247</v>
      </c>
      <c r="C543" s="16">
        <v>-3.8469244640353391E-3</v>
      </c>
      <c r="D543" s="16">
        <v>-2.809506572061693E-3</v>
      </c>
      <c r="E543" s="16">
        <v>-7.0854152052857167E-4</v>
      </c>
      <c r="F543" s="16">
        <v>-3.5189638459705019E-3</v>
      </c>
    </row>
    <row r="544" spans="1:6" x14ac:dyDescent="0.35">
      <c r="A544">
        <f t="shared" si="8"/>
        <v>544</v>
      </c>
      <c r="B544" s="2">
        <v>43254</v>
      </c>
      <c r="C544" s="16">
        <v>-7.6431071241800375E-4</v>
      </c>
      <c r="D544" s="16">
        <v>-6.6566255753194303E-3</v>
      </c>
      <c r="E544" s="16">
        <v>-2.8304428745961059E-3</v>
      </c>
      <c r="F544" s="16">
        <v>-9.4868948695826516E-3</v>
      </c>
    </row>
    <row r="545" spans="1:6" x14ac:dyDescent="0.35">
      <c r="A545">
        <f t="shared" si="8"/>
        <v>545</v>
      </c>
      <c r="B545" s="2">
        <v>43261</v>
      </c>
      <c r="C545" s="16">
        <v>1.2842190016103089E-2</v>
      </c>
      <c r="D545" s="16">
        <v>3.0227531541331398E-3</v>
      </c>
      <c r="E545" s="16">
        <v>-2.2641131821493632E-3</v>
      </c>
      <c r="F545" s="16">
        <v>7.8845880764721876E-4</v>
      </c>
    </row>
    <row r="546" spans="1:6" x14ac:dyDescent="0.35">
      <c r="A546">
        <f t="shared" si="8"/>
        <v>546</v>
      </c>
      <c r="B546" s="2">
        <v>43268</v>
      </c>
      <c r="C546" s="16">
        <v>-3.378512659485633E-3</v>
      </c>
      <c r="D546" s="16">
        <v>5.5986599832804629E-3</v>
      </c>
      <c r="E546" s="16">
        <v>-4.0292089237286E-3</v>
      </c>
      <c r="F546" s="16">
        <v>1.648928890355394E-3</v>
      </c>
    </row>
    <row r="547" spans="1:6" x14ac:dyDescent="0.35">
      <c r="A547">
        <f t="shared" si="8"/>
        <v>547</v>
      </c>
      <c r="B547" s="2">
        <v>43275</v>
      </c>
      <c r="C547" s="16">
        <v>-1.048895270000794E-2</v>
      </c>
      <c r="D547" s="16">
        <v>-4.4206467728152843E-3</v>
      </c>
      <c r="E547" s="16">
        <v>5.6920514384106724E-4</v>
      </c>
      <c r="F547" s="16">
        <v>-3.8771022261573358E-3</v>
      </c>
    </row>
    <row r="548" spans="1:6" x14ac:dyDescent="0.35">
      <c r="A548">
        <f t="shared" si="8"/>
        <v>548</v>
      </c>
      <c r="B548" s="2">
        <v>43282</v>
      </c>
      <c r="C548" s="16">
        <v>-1.2091411067671641E-2</v>
      </c>
      <c r="D548" s="16">
        <v>-2.459822743036133E-3</v>
      </c>
      <c r="E548" s="16">
        <v>1.414947102540864E-3</v>
      </c>
      <c r="F548" s="16">
        <v>-1.0372176366633119E-3</v>
      </c>
    </row>
    <row r="549" spans="1:6" x14ac:dyDescent="0.35">
      <c r="A549">
        <f t="shared" si="8"/>
        <v>549</v>
      </c>
      <c r="B549" s="2">
        <v>43289</v>
      </c>
      <c r="C549" s="16">
        <v>9.6691281465464129E-3</v>
      </c>
      <c r="D549" s="16">
        <v>4.0777165288177208E-3</v>
      </c>
      <c r="E549" s="16">
        <v>-2.019498048431823E-3</v>
      </c>
      <c r="F549" s="16">
        <v>2.036195928893703E-3</v>
      </c>
    </row>
    <row r="550" spans="1:6" x14ac:dyDescent="0.35">
      <c r="A550">
        <f t="shared" si="8"/>
        <v>550</v>
      </c>
      <c r="B550" s="2">
        <v>43296</v>
      </c>
      <c r="C550" s="16">
        <v>1.082915791175054E-2</v>
      </c>
      <c r="D550" s="16">
        <v>-1.7450333432256219E-5</v>
      </c>
      <c r="E550" s="16">
        <v>-2.9296952391535398E-3</v>
      </c>
      <c r="F550" s="16">
        <v>-2.9555074091235371E-3</v>
      </c>
    </row>
    <row r="551" spans="1:6" x14ac:dyDescent="0.35">
      <c r="A551">
        <f t="shared" si="8"/>
        <v>551</v>
      </c>
      <c r="B551" s="2">
        <v>43303</v>
      </c>
      <c r="C551" s="16">
        <v>1.4790534058202189E-3</v>
      </c>
      <c r="D551" s="16">
        <v>6.73918370200699E-4</v>
      </c>
      <c r="E551" s="16">
        <v>9.4115930380000989E-5</v>
      </c>
      <c r="F551" s="16">
        <v>7.7033473546705977E-4</v>
      </c>
    </row>
    <row r="552" spans="1:6" x14ac:dyDescent="0.35">
      <c r="A552">
        <f t="shared" si="8"/>
        <v>552</v>
      </c>
      <c r="B552" s="2">
        <v>43310</v>
      </c>
      <c r="C552" s="16">
        <v>9.539775675567741E-3</v>
      </c>
      <c r="D552" s="16">
        <v>4.1378277796773064E-3</v>
      </c>
      <c r="E552" s="16">
        <v>-1.490505971875278E-3</v>
      </c>
      <c r="F552" s="16">
        <v>2.656100168958675E-3</v>
      </c>
    </row>
    <row r="553" spans="1:6" x14ac:dyDescent="0.35">
      <c r="A553">
        <f t="shared" si="8"/>
        <v>553</v>
      </c>
      <c r="B553" s="2">
        <v>43317</v>
      </c>
      <c r="C553" s="16">
        <v>-2.0164478886603998E-3</v>
      </c>
      <c r="D553" s="16">
        <v>-5.8075477083752158E-4</v>
      </c>
      <c r="E553" s="16">
        <v>1.328672375316309E-3</v>
      </c>
      <c r="F553" s="16">
        <v>7.427830093591492E-4</v>
      </c>
    </row>
    <row r="554" spans="1:6" x14ac:dyDescent="0.35">
      <c r="A554">
        <f t="shared" si="8"/>
        <v>554</v>
      </c>
      <c r="B554" s="2">
        <v>43324</v>
      </c>
      <c r="C554" s="16">
        <v>-6.893546214492341E-3</v>
      </c>
      <c r="D554" s="16">
        <v>-3.215077648985432E-3</v>
      </c>
      <c r="E554" s="16">
        <v>-1.098879689140686E-3</v>
      </c>
      <c r="F554" s="16">
        <v>-4.3223300504259274E-3</v>
      </c>
    </row>
    <row r="555" spans="1:6" x14ac:dyDescent="0.35">
      <c r="A555">
        <f t="shared" si="8"/>
        <v>555</v>
      </c>
      <c r="B555" s="2">
        <v>43331</v>
      </c>
      <c r="C555" s="16">
        <v>-4.3882395180915301E-3</v>
      </c>
      <c r="D555" s="16">
        <v>-6.1213260163758276E-3</v>
      </c>
      <c r="E555" s="16">
        <v>1.3535505927999569E-3</v>
      </c>
      <c r="F555" s="16">
        <v>-4.7908490725151456E-3</v>
      </c>
    </row>
    <row r="556" spans="1:6" x14ac:dyDescent="0.35">
      <c r="A556">
        <f t="shared" si="8"/>
        <v>556</v>
      </c>
      <c r="B556" s="2">
        <v>43338</v>
      </c>
      <c r="C556" s="16">
        <v>1.2982329606924029E-2</v>
      </c>
      <c r="D556" s="16">
        <v>2.2373121693224358E-3</v>
      </c>
      <c r="E556" s="16">
        <v>-2.4635804523053251E-3</v>
      </c>
      <c r="F556" s="16">
        <v>-2.3976823112537021E-4</v>
      </c>
    </row>
    <row r="557" spans="1:6" x14ac:dyDescent="0.35">
      <c r="A557">
        <f t="shared" si="8"/>
        <v>557</v>
      </c>
      <c r="B557" s="2">
        <v>43345</v>
      </c>
      <c r="C557" s="16">
        <v>6.6453067521063947E-3</v>
      </c>
      <c r="D557" s="16">
        <v>-4.9779766757551691E-4</v>
      </c>
      <c r="E557" s="16">
        <v>1.681190175739866E-3</v>
      </c>
      <c r="F557" s="16">
        <v>1.190522341658395E-3</v>
      </c>
    </row>
    <row r="558" spans="1:6" x14ac:dyDescent="0.35">
      <c r="A558">
        <f t="shared" si="8"/>
        <v>558</v>
      </c>
      <c r="B558" s="2">
        <v>43352</v>
      </c>
      <c r="C558" s="16">
        <v>-1.8546897717002579E-2</v>
      </c>
      <c r="D558" s="16">
        <v>-9.986954053917918E-3</v>
      </c>
      <c r="E558" s="16">
        <v>1.129824651079359E-3</v>
      </c>
      <c r="F558" s="16">
        <v>-8.8862605213416712E-3</v>
      </c>
    </row>
    <row r="559" spans="1:6" x14ac:dyDescent="0.35">
      <c r="A559">
        <f t="shared" si="8"/>
        <v>559</v>
      </c>
      <c r="B559" s="2">
        <v>43359</v>
      </c>
      <c r="C559" s="16">
        <v>1.2971934179444981E-2</v>
      </c>
      <c r="D559" s="16">
        <v>3.5730395186737152E-3</v>
      </c>
      <c r="E559" s="16">
        <v>-3.0609692098408909E-3</v>
      </c>
      <c r="F559" s="16">
        <v>4.7061442033236029E-4</v>
      </c>
    </row>
    <row r="560" spans="1:6" x14ac:dyDescent="0.35">
      <c r="A560">
        <f t="shared" si="8"/>
        <v>560</v>
      </c>
      <c r="B560" s="2">
        <v>43366</v>
      </c>
      <c r="C560" s="16">
        <v>1.6323465475672979E-2</v>
      </c>
      <c r="D560" s="16">
        <v>6.9486694648255298E-3</v>
      </c>
      <c r="E560" s="16">
        <v>-1.1134035033453229E-3</v>
      </c>
      <c r="F560" s="16">
        <v>5.8599979950020309E-3</v>
      </c>
    </row>
    <row r="561" spans="1:6" x14ac:dyDescent="0.35">
      <c r="A561">
        <f t="shared" si="8"/>
        <v>561</v>
      </c>
      <c r="B561" s="2">
        <v>43373</v>
      </c>
      <c r="C561" s="16">
        <v>-6.027844753830558E-3</v>
      </c>
      <c r="D561" s="16">
        <v>-1.5664924157147151E-3</v>
      </c>
      <c r="E561" s="16">
        <v>7.9117977407672235E-4</v>
      </c>
      <c r="F561" s="16">
        <v>-7.8789647041932476E-4</v>
      </c>
    </row>
    <row r="562" spans="1:6" x14ac:dyDescent="0.35">
      <c r="A562">
        <f t="shared" si="8"/>
        <v>562</v>
      </c>
      <c r="B562" s="2">
        <v>43380</v>
      </c>
      <c r="C562" s="16">
        <v>-1.8036699401385081E-2</v>
      </c>
      <c r="D562" s="16">
        <v>-4.8010948184824542E-3</v>
      </c>
      <c r="E562" s="16">
        <v>2.1934426561831528E-3</v>
      </c>
      <c r="F562" s="16">
        <v>-2.6004447574599081E-3</v>
      </c>
    </row>
    <row r="563" spans="1:6" x14ac:dyDescent="0.35">
      <c r="A563">
        <f t="shared" si="8"/>
        <v>563</v>
      </c>
      <c r="B563" s="2">
        <v>43387</v>
      </c>
      <c r="C563" s="16">
        <v>-3.8409435014742137E-2</v>
      </c>
      <c r="D563" s="16">
        <v>-8.1247896926359697E-3</v>
      </c>
      <c r="E563" s="16">
        <v>3.8876020378180161E-3</v>
      </c>
      <c r="F563" s="16">
        <v>-4.1880857652061287E-3</v>
      </c>
    </row>
    <row r="564" spans="1:6" x14ac:dyDescent="0.35">
      <c r="A564">
        <f t="shared" si="8"/>
        <v>564</v>
      </c>
      <c r="B564" s="2">
        <v>43394</v>
      </c>
      <c r="C564" s="16">
        <v>-1.3259302229220451E-3</v>
      </c>
      <c r="D564" s="16">
        <v>-6.3357184791335008E-5</v>
      </c>
      <c r="E564" s="16">
        <v>-1.407819226547868E-3</v>
      </c>
      <c r="F564" s="16">
        <v>-1.491229590935506E-3</v>
      </c>
    </row>
    <row r="565" spans="1:6" x14ac:dyDescent="0.35">
      <c r="A565">
        <f t="shared" si="8"/>
        <v>565</v>
      </c>
      <c r="B565" s="2">
        <v>43401</v>
      </c>
      <c r="C565" s="16">
        <v>-3.8254086797776088E-2</v>
      </c>
      <c r="D565" s="16">
        <v>-4.6289972940330992E-3</v>
      </c>
      <c r="E565" s="16">
        <v>3.3793358978670969E-3</v>
      </c>
      <c r="F565" s="16">
        <v>-1.1747022752983669E-3</v>
      </c>
    </row>
    <row r="566" spans="1:6" x14ac:dyDescent="0.35">
      <c r="A566">
        <f t="shared" si="8"/>
        <v>566</v>
      </c>
      <c r="B566" s="2">
        <v>43408</v>
      </c>
      <c r="C566" s="16">
        <v>3.1492666091458073E-2</v>
      </c>
      <c r="D566" s="16">
        <v>6.2506980269476653E-3</v>
      </c>
      <c r="E566" s="16">
        <v>-4.3562275258064442E-3</v>
      </c>
      <c r="F566" s="16">
        <v>1.754630598326701E-3</v>
      </c>
    </row>
    <row r="567" spans="1:6" x14ac:dyDescent="0.35">
      <c r="A567">
        <f t="shared" si="8"/>
        <v>567</v>
      </c>
      <c r="B567" s="2">
        <v>43415</v>
      </c>
      <c r="C567" s="16">
        <v>9.6612296110414331E-3</v>
      </c>
      <c r="D567" s="16">
        <v>-9.2398141298832837E-4</v>
      </c>
      <c r="E567" s="16">
        <v>-3.4350122649980941E-3</v>
      </c>
      <c r="F567" s="16">
        <v>-4.3996625383162513E-3</v>
      </c>
    </row>
    <row r="568" spans="1:6" x14ac:dyDescent="0.35">
      <c r="A568">
        <f t="shared" si="8"/>
        <v>568</v>
      </c>
      <c r="B568" s="2">
        <v>43422</v>
      </c>
      <c r="C568" s="16">
        <v>-1.1888488463609679E-2</v>
      </c>
      <c r="D568" s="16">
        <v>-2.4629975871341969E-3</v>
      </c>
      <c r="E568" s="16">
        <v>6.5000846956486669E-4</v>
      </c>
      <c r="F568" s="16">
        <v>-1.801353984735909E-3</v>
      </c>
    </row>
    <row r="569" spans="1:6" x14ac:dyDescent="0.35">
      <c r="A569">
        <f t="shared" si="8"/>
        <v>569</v>
      </c>
      <c r="B569" s="2">
        <v>43429</v>
      </c>
      <c r="C569" s="16">
        <v>-2.649450825857291E-2</v>
      </c>
      <c r="D569" s="16">
        <v>-3.9334407888217404E-3</v>
      </c>
      <c r="E569" s="16">
        <v>2.4320078558746072E-3</v>
      </c>
      <c r="F569" s="16">
        <v>-1.454632885779739E-3</v>
      </c>
    </row>
    <row r="570" spans="1:6" x14ac:dyDescent="0.35">
      <c r="A570">
        <f t="shared" si="8"/>
        <v>570</v>
      </c>
      <c r="B570" s="2">
        <v>43436</v>
      </c>
      <c r="C570" s="16">
        <v>3.3072086814228019E-2</v>
      </c>
      <c r="D570" s="16">
        <v>4.2692801085060239E-3</v>
      </c>
      <c r="E570" s="16">
        <v>-9.6552767781876714E-4</v>
      </c>
      <c r="F570" s="16">
        <v>3.2662139981376459E-3</v>
      </c>
    </row>
    <row r="571" spans="1:6" x14ac:dyDescent="0.35">
      <c r="A571">
        <f t="shared" si="8"/>
        <v>571</v>
      </c>
      <c r="B571" s="2">
        <v>43443</v>
      </c>
      <c r="C571" s="16">
        <v>-3.4305960817007208E-2</v>
      </c>
      <c r="D571" s="16">
        <v>-2.29209841527156E-3</v>
      </c>
      <c r="E571" s="16">
        <v>2.7543540976606722E-3</v>
      </c>
      <c r="F571" s="16">
        <v>5.1405872438103906E-4</v>
      </c>
    </row>
    <row r="572" spans="1:6" x14ac:dyDescent="0.35">
      <c r="A572">
        <f t="shared" si="8"/>
        <v>572</v>
      </c>
      <c r="B572" s="2">
        <v>43450</v>
      </c>
      <c r="C572" s="16">
        <v>-1.113653040963436E-2</v>
      </c>
      <c r="D572" s="16">
        <v>3.3130043888338618E-3</v>
      </c>
      <c r="E572" s="16">
        <v>1.3655968883667931E-3</v>
      </c>
      <c r="F572" s="16">
        <v>4.6840430639727426E-3</v>
      </c>
    </row>
    <row r="573" spans="1:6" x14ac:dyDescent="0.35">
      <c r="A573">
        <f t="shared" si="8"/>
        <v>573</v>
      </c>
      <c r="B573" s="2">
        <v>43457</v>
      </c>
      <c r="C573" s="16">
        <v>-5.050416866733598E-2</v>
      </c>
      <c r="D573" s="16">
        <v>2.0365082945192898E-3</v>
      </c>
      <c r="E573" s="16">
        <v>3.9719317427364684E-3</v>
      </c>
      <c r="F573" s="16">
        <v>6.0534510648346807E-3</v>
      </c>
    </row>
    <row r="574" spans="1:6" x14ac:dyDescent="0.35">
      <c r="A574">
        <f t="shared" si="8"/>
        <v>574</v>
      </c>
      <c r="B574" s="2">
        <v>43464</v>
      </c>
      <c r="C574" s="16">
        <v>1.848105921294585E-2</v>
      </c>
      <c r="D574" s="16">
        <v>-1.09304511777053E-3</v>
      </c>
      <c r="E574" s="16">
        <v>2.10571988945496E-3</v>
      </c>
      <c r="F574" s="16">
        <v>9.8840860768012462E-4</v>
      </c>
    </row>
    <row r="575" spans="1:6" x14ac:dyDescent="0.35">
      <c r="A575">
        <f t="shared" si="8"/>
        <v>575</v>
      </c>
      <c r="B575" s="2">
        <v>43471</v>
      </c>
      <c r="C575" s="16">
        <v>1.615961000270838E-2</v>
      </c>
      <c r="D575" s="16">
        <v>-2.6165105670405969E-4</v>
      </c>
      <c r="E575" s="16">
        <v>-5.1079491080631154E-3</v>
      </c>
      <c r="F575" s="16">
        <v>-5.3747576216903736E-3</v>
      </c>
    </row>
    <row r="576" spans="1:6" x14ac:dyDescent="0.35">
      <c r="A576">
        <f t="shared" si="8"/>
        <v>576</v>
      </c>
      <c r="B576" s="2">
        <v>43478</v>
      </c>
      <c r="C576" s="16">
        <v>2.9273276474768961E-2</v>
      </c>
      <c r="D576" s="16">
        <v>1.1132596921630271E-3</v>
      </c>
      <c r="E576" s="16">
        <v>-2.9331117812377849E-3</v>
      </c>
      <c r="F576" s="16">
        <v>-1.8205175740421129E-3</v>
      </c>
    </row>
    <row r="577" spans="1:6" x14ac:dyDescent="0.35">
      <c r="A577">
        <f t="shared" si="8"/>
        <v>577</v>
      </c>
      <c r="B577" s="2">
        <v>43485</v>
      </c>
      <c r="C577" s="16">
        <v>2.1794484484916499E-2</v>
      </c>
      <c r="D577" s="16">
        <v>-3.0567373200596219E-3</v>
      </c>
      <c r="E577" s="16">
        <v>-4.6848784016501046E-3</v>
      </c>
      <c r="F577" s="16">
        <v>-7.7612106186372154E-3</v>
      </c>
    </row>
    <row r="578" spans="1:6" x14ac:dyDescent="0.35">
      <c r="A578">
        <f t="shared" si="8"/>
        <v>578</v>
      </c>
      <c r="B578" s="2">
        <v>43492</v>
      </c>
      <c r="C578" s="16">
        <v>2.2385538097651199E-3</v>
      </c>
      <c r="D578" s="16">
        <v>2.3062844488832561E-3</v>
      </c>
      <c r="E578" s="16">
        <v>3.1411542180803659E-4</v>
      </c>
      <c r="F578" s="16">
        <v>2.646293505134123E-3</v>
      </c>
    </row>
    <row r="579" spans="1:6" x14ac:dyDescent="0.35">
      <c r="A579">
        <f t="shared" ref="A579:A642" si="9">+A578+1</f>
        <v>579</v>
      </c>
      <c r="B579" s="2">
        <v>43499</v>
      </c>
      <c r="C579" s="16">
        <v>1.4539171477938369E-2</v>
      </c>
      <c r="D579" s="16">
        <v>-7.8438184508700104E-5</v>
      </c>
      <c r="E579" s="16">
        <v>-4.578316180195996E-4</v>
      </c>
      <c r="F579" s="16">
        <v>-5.375618690691697E-4</v>
      </c>
    </row>
    <row r="580" spans="1:6" x14ac:dyDescent="0.35">
      <c r="A580">
        <f t="shared" si="9"/>
        <v>580</v>
      </c>
      <c r="B580" s="2">
        <v>43506</v>
      </c>
      <c r="C580" s="16">
        <v>-5.2754008473873126E-3</v>
      </c>
      <c r="D580" s="16">
        <v>1.0710459430534061E-3</v>
      </c>
      <c r="E580" s="16">
        <v>1.507385427387042E-3</v>
      </c>
      <c r="F580" s="16">
        <v>2.5917768635341791E-3</v>
      </c>
    </row>
    <row r="581" spans="1:6" x14ac:dyDescent="0.35">
      <c r="A581">
        <f t="shared" si="9"/>
        <v>581</v>
      </c>
      <c r="B581" s="2">
        <v>43513</v>
      </c>
      <c r="C581" s="16">
        <v>2.0002505533052162E-2</v>
      </c>
      <c r="D581" s="16">
        <v>5.7700474850013173E-3</v>
      </c>
      <c r="E581" s="16">
        <v>-1.6054824701512429E-3</v>
      </c>
      <c r="F581" s="16">
        <v>4.2184996557184107E-3</v>
      </c>
    </row>
    <row r="582" spans="1:6" x14ac:dyDescent="0.35">
      <c r="A582">
        <f t="shared" si="9"/>
        <v>582</v>
      </c>
      <c r="B582" s="2">
        <v>43520</v>
      </c>
      <c r="C582" s="16">
        <v>1.2281994595922271E-2</v>
      </c>
      <c r="D582" s="16">
        <v>2.39483762704884E-4</v>
      </c>
      <c r="E582" s="16">
        <v>-1.334859899514429E-4</v>
      </c>
      <c r="F582" s="16">
        <v>1.093817549222553E-4</v>
      </c>
    </row>
    <row r="583" spans="1:6" x14ac:dyDescent="0.35">
      <c r="A583">
        <f t="shared" si="9"/>
        <v>583</v>
      </c>
      <c r="B583" s="2">
        <v>43527</v>
      </c>
      <c r="C583" s="16">
        <v>3.6803364879074429E-3</v>
      </c>
      <c r="D583" s="16">
        <v>1.4083307100440921E-3</v>
      </c>
      <c r="E583" s="16">
        <v>-1.2377462674266759E-3</v>
      </c>
      <c r="F583" s="16">
        <v>1.935795585668032E-4</v>
      </c>
    </row>
    <row r="584" spans="1:6" x14ac:dyDescent="0.35">
      <c r="A584">
        <f t="shared" si="9"/>
        <v>584</v>
      </c>
      <c r="B584" s="2">
        <v>43534</v>
      </c>
      <c r="C584" s="16">
        <v>-2.0751903936817358E-2</v>
      </c>
      <c r="D584" s="16">
        <v>1.9858091913396159E-3</v>
      </c>
      <c r="E584" s="16">
        <v>6.9882649697405874E-4</v>
      </c>
      <c r="F584" s="16">
        <v>2.703819727213785E-3</v>
      </c>
    </row>
    <row r="585" spans="1:6" x14ac:dyDescent="0.35">
      <c r="A585">
        <f t="shared" si="9"/>
        <v>585</v>
      </c>
      <c r="B585" s="2">
        <v>43541</v>
      </c>
      <c r="C585" s="16">
        <v>2.8228129372068089E-2</v>
      </c>
      <c r="D585" s="16">
        <v>3.8879845051649209E-3</v>
      </c>
      <c r="E585" s="16">
        <v>-2.220122279468217E-3</v>
      </c>
      <c r="F585" s="16">
        <v>1.733673911809674E-3</v>
      </c>
    </row>
    <row r="586" spans="1:6" x14ac:dyDescent="0.35">
      <c r="A586">
        <f t="shared" si="9"/>
        <v>586</v>
      </c>
      <c r="B586" s="2">
        <v>43548</v>
      </c>
      <c r="C586" s="16">
        <v>-5.3225548263166056E-3</v>
      </c>
      <c r="D586" s="16">
        <v>-2.363163364534349E-3</v>
      </c>
      <c r="E586" s="16">
        <v>3.7936071078028539E-3</v>
      </c>
      <c r="F586" s="16">
        <v>1.403392620623833E-3</v>
      </c>
    </row>
    <row r="587" spans="1:6" x14ac:dyDescent="0.35">
      <c r="A587">
        <f t="shared" si="9"/>
        <v>587</v>
      </c>
      <c r="B587" s="2">
        <v>43555</v>
      </c>
      <c r="C587" s="16">
        <v>6.4373365520016268E-3</v>
      </c>
      <c r="D587" s="16">
        <v>-6.5315630688123072E-5</v>
      </c>
      <c r="E587" s="16">
        <v>-1.2840683299916169E-3</v>
      </c>
      <c r="F587" s="16">
        <v>-1.3522031879420471E-3</v>
      </c>
    </row>
    <row r="588" spans="1:6" x14ac:dyDescent="0.35">
      <c r="A588">
        <f t="shared" si="9"/>
        <v>588</v>
      </c>
      <c r="B588" s="2">
        <v>43562</v>
      </c>
      <c r="C588" s="16">
        <v>2.1027383569858001E-2</v>
      </c>
      <c r="D588" s="16">
        <v>6.1370723994402798E-3</v>
      </c>
      <c r="E588" s="16">
        <v>-9.8407223765550889E-4</v>
      </c>
      <c r="F588" s="16">
        <v>5.1353794519641838E-3</v>
      </c>
    </row>
    <row r="589" spans="1:6" x14ac:dyDescent="0.35">
      <c r="A589">
        <f t="shared" si="9"/>
        <v>589</v>
      </c>
      <c r="B589" s="2">
        <v>43569</v>
      </c>
      <c r="C589" s="16">
        <v>4.7766336478602964E-3</v>
      </c>
      <c r="D589" s="16">
        <v>-9.7728055259815871E-4</v>
      </c>
      <c r="E589" s="16">
        <v>-1.957704717784114E-3</v>
      </c>
      <c r="F589" s="16">
        <v>-2.926394112415132E-3</v>
      </c>
    </row>
    <row r="590" spans="1:6" x14ac:dyDescent="0.35">
      <c r="A590">
        <f t="shared" si="9"/>
        <v>590</v>
      </c>
      <c r="B590" s="2">
        <v>43576</v>
      </c>
      <c r="C590" s="16">
        <v>9.7416514047465874E-4</v>
      </c>
      <c r="D590" s="16">
        <v>3.5892201522731431E-3</v>
      </c>
      <c r="E590" s="16">
        <v>-7.0210501576828399E-4</v>
      </c>
      <c r="F590" s="16">
        <v>2.8906784173752249E-3</v>
      </c>
    </row>
    <row r="591" spans="1:6" x14ac:dyDescent="0.35">
      <c r="A591">
        <f t="shared" si="9"/>
        <v>591</v>
      </c>
      <c r="B591" s="2">
        <v>43583</v>
      </c>
      <c r="C591" s="16">
        <v>4.3600124571785406E-3</v>
      </c>
      <c r="D591" s="16">
        <v>3.9509253269587319E-4</v>
      </c>
      <c r="E591" s="16">
        <v>9.7540793158046313E-6</v>
      </c>
      <c r="F591" s="16">
        <v>4.0524606369518601E-4</v>
      </c>
    </row>
    <row r="592" spans="1:6" x14ac:dyDescent="0.35">
      <c r="A592">
        <f t="shared" si="9"/>
        <v>592</v>
      </c>
      <c r="B592" s="2">
        <v>43590</v>
      </c>
      <c r="C592" s="16">
        <v>2.6356589147287219E-3</v>
      </c>
      <c r="D592" s="16">
        <v>-1.414116401323717E-4</v>
      </c>
      <c r="E592" s="16">
        <v>4.9445465701491997E-4</v>
      </c>
      <c r="F592" s="16">
        <v>3.4959371528486832E-4</v>
      </c>
    </row>
    <row r="593" spans="1:6" x14ac:dyDescent="0.35">
      <c r="A593">
        <f t="shared" si="9"/>
        <v>593</v>
      </c>
      <c r="B593" s="2">
        <v>43597</v>
      </c>
      <c r="C593" s="16">
        <v>-2.5320859749497489E-2</v>
      </c>
      <c r="D593" s="16">
        <v>-6.0951193813404414E-3</v>
      </c>
      <c r="E593" s="16">
        <v>7.6242227009792884E-4</v>
      </c>
      <c r="F593" s="16">
        <v>-5.3417003525991769E-3</v>
      </c>
    </row>
    <row r="594" spans="1:6" x14ac:dyDescent="0.35">
      <c r="A594">
        <f t="shared" si="9"/>
        <v>594</v>
      </c>
      <c r="B594" s="2">
        <v>43604</v>
      </c>
      <c r="C594" s="16">
        <v>-7.337484630944302E-3</v>
      </c>
      <c r="D594" s="16">
        <v>2.397935583314359E-3</v>
      </c>
      <c r="E594" s="16">
        <v>-1.580378576457653E-3</v>
      </c>
      <c r="F594" s="16">
        <v>8.1797091303514868E-4</v>
      </c>
    </row>
    <row r="595" spans="1:6" x14ac:dyDescent="0.35">
      <c r="A595">
        <f t="shared" si="9"/>
        <v>595</v>
      </c>
      <c r="B595" s="2">
        <v>43611</v>
      </c>
      <c r="C595" s="16">
        <v>-9.3894837781683949E-3</v>
      </c>
      <c r="D595" s="16">
        <v>-3.925709297768698E-3</v>
      </c>
      <c r="E595" s="16">
        <v>1.236915286467521E-3</v>
      </c>
      <c r="F595" s="16">
        <v>-2.6980848608417758E-3</v>
      </c>
    </row>
    <row r="596" spans="1:6" x14ac:dyDescent="0.35">
      <c r="A596">
        <f t="shared" si="9"/>
        <v>596</v>
      </c>
      <c r="B596" s="2">
        <v>43618</v>
      </c>
      <c r="C596" s="16">
        <v>-1.883596176340108E-2</v>
      </c>
      <c r="D596" s="16">
        <v>-2.6201030610880638E-3</v>
      </c>
      <c r="E596" s="16">
        <v>-9.8519385487849664E-4</v>
      </c>
      <c r="F596" s="16">
        <v>-3.6070738477891329E-3</v>
      </c>
    </row>
    <row r="597" spans="1:6" x14ac:dyDescent="0.35">
      <c r="A597">
        <f t="shared" si="9"/>
        <v>597</v>
      </c>
      <c r="B597" s="2">
        <v>43625</v>
      </c>
      <c r="C597" s="16">
        <v>3.6257502260955483E-2</v>
      </c>
      <c r="D597" s="16">
        <v>5.9489206542955309E-3</v>
      </c>
      <c r="E597" s="16">
        <v>-3.9391647380836448E-3</v>
      </c>
      <c r="F597" s="16">
        <v>2.002300994352169E-3</v>
      </c>
    </row>
    <row r="598" spans="1:6" x14ac:dyDescent="0.35">
      <c r="A598">
        <f t="shared" si="9"/>
        <v>598</v>
      </c>
      <c r="B598" s="2">
        <v>43632</v>
      </c>
      <c r="C598" s="16">
        <v>3.014915899714365E-3</v>
      </c>
      <c r="D598" s="16">
        <v>4.4872281493613109E-4</v>
      </c>
      <c r="E598" s="16">
        <v>-4.7586623701811881E-4</v>
      </c>
      <c r="F598" s="16">
        <v>-2.3777447411776901E-5</v>
      </c>
    </row>
    <row r="599" spans="1:6" x14ac:dyDescent="0.35">
      <c r="A599">
        <f t="shared" si="9"/>
        <v>599</v>
      </c>
      <c r="B599" s="2">
        <v>43639</v>
      </c>
      <c r="C599" s="16">
        <v>2.4205030849548951E-2</v>
      </c>
      <c r="D599" s="16">
        <v>4.7424439813892327E-3</v>
      </c>
      <c r="E599" s="16">
        <v>-1.8150095299922511E-3</v>
      </c>
      <c r="F599" s="16">
        <v>2.9590626277595788E-3</v>
      </c>
    </row>
    <row r="600" spans="1:6" x14ac:dyDescent="0.35">
      <c r="A600">
        <f t="shared" si="9"/>
        <v>600</v>
      </c>
      <c r="B600" s="2">
        <v>43646</v>
      </c>
      <c r="C600" s="16">
        <v>8.8816805684288624E-4</v>
      </c>
      <c r="D600" s="16">
        <v>-3.9696371519937212E-4</v>
      </c>
      <c r="E600" s="16">
        <v>-3.883044663921531E-4</v>
      </c>
      <c r="F600" s="16">
        <v>-8.0009906498257344E-4</v>
      </c>
    </row>
    <row r="601" spans="1:6" x14ac:dyDescent="0.35">
      <c r="A601">
        <f t="shared" si="9"/>
        <v>601</v>
      </c>
      <c r="B601" s="2">
        <v>43653</v>
      </c>
      <c r="C601" s="16">
        <v>1.196033797600227E-2</v>
      </c>
      <c r="D601" s="16">
        <v>2.4248022403110529E-3</v>
      </c>
      <c r="E601" s="16">
        <v>-7.1102347088836115E-4</v>
      </c>
      <c r="F601" s="16">
        <v>1.7144640455857289E-3</v>
      </c>
    </row>
    <row r="602" spans="1:6" x14ac:dyDescent="0.35">
      <c r="A602">
        <f t="shared" si="9"/>
        <v>602</v>
      </c>
      <c r="B602" s="2">
        <v>43660</v>
      </c>
      <c r="C602" s="16">
        <v>2.135041366426504E-3</v>
      </c>
      <c r="D602" s="16">
        <v>-1.4353240474301861E-3</v>
      </c>
      <c r="E602" s="16">
        <v>-3.4901734523284928E-4</v>
      </c>
      <c r="F602" s="16">
        <v>-1.785237118901772E-3</v>
      </c>
    </row>
    <row r="603" spans="1:6" x14ac:dyDescent="0.35">
      <c r="A603">
        <f t="shared" si="9"/>
        <v>603</v>
      </c>
      <c r="B603" s="2">
        <v>43667</v>
      </c>
      <c r="C603" s="16">
        <v>-6.2773444930570577E-3</v>
      </c>
      <c r="D603" s="16">
        <v>-1.5573662948920039E-4</v>
      </c>
      <c r="E603" s="16">
        <v>-4.4840881910512831E-4</v>
      </c>
      <c r="F603" s="16">
        <v>-6.0411588787290249E-4</v>
      </c>
    </row>
    <row r="604" spans="1:6" x14ac:dyDescent="0.35">
      <c r="A604">
        <f t="shared" si="9"/>
        <v>604</v>
      </c>
      <c r="B604" s="2">
        <v>43674</v>
      </c>
      <c r="C604" s="16">
        <v>7.6952526799387577E-3</v>
      </c>
      <c r="D604" s="16">
        <v>1.4430775812013239E-3</v>
      </c>
      <c r="E604" s="16">
        <v>-2.3995410386079549E-4</v>
      </c>
      <c r="F604" s="16">
        <v>1.2059846781971031E-3</v>
      </c>
    </row>
    <row r="605" spans="1:6" x14ac:dyDescent="0.35">
      <c r="A605">
        <f t="shared" si="9"/>
        <v>605</v>
      </c>
      <c r="B605" s="2">
        <v>43681</v>
      </c>
      <c r="C605" s="16">
        <v>-3.0963869153907479E-2</v>
      </c>
      <c r="D605" s="16">
        <v>-2.6452600649315978E-3</v>
      </c>
      <c r="E605" s="16">
        <v>5.7296441046350566E-4</v>
      </c>
      <c r="F605" s="16">
        <v>-2.0790508951321618E-3</v>
      </c>
    </row>
    <row r="606" spans="1:6" x14ac:dyDescent="0.35">
      <c r="A606">
        <f t="shared" si="9"/>
        <v>606</v>
      </c>
      <c r="B606" s="2">
        <v>43688</v>
      </c>
      <c r="C606" s="16">
        <v>-8.037324551086078E-3</v>
      </c>
      <c r="D606" s="16">
        <v>-4.5382356726797468E-4</v>
      </c>
      <c r="E606" s="16">
        <v>3.3812087414124559E-3</v>
      </c>
      <c r="F606" s="16">
        <v>2.9293398343304129E-3</v>
      </c>
    </row>
    <row r="607" spans="1:6" x14ac:dyDescent="0.35">
      <c r="A607">
        <f t="shared" si="9"/>
        <v>607</v>
      </c>
      <c r="B607" s="2">
        <v>43695</v>
      </c>
      <c r="C607" s="16">
        <v>-1.165961819690919E-2</v>
      </c>
      <c r="D607" s="16">
        <v>9.459230232002902E-4</v>
      </c>
      <c r="E607" s="16">
        <v>-1.6465814672705911E-4</v>
      </c>
      <c r="F607" s="16">
        <v>7.7936079141505132E-4</v>
      </c>
    </row>
    <row r="608" spans="1:6" x14ac:dyDescent="0.35">
      <c r="A608">
        <f t="shared" si="9"/>
        <v>608</v>
      </c>
      <c r="B608" s="2">
        <v>43702</v>
      </c>
      <c r="C608" s="16">
        <v>-5.2387427017516197E-3</v>
      </c>
      <c r="D608" s="16">
        <v>1.9946963283496988E-3</v>
      </c>
      <c r="E608" s="16">
        <v>2.315599378499567E-3</v>
      </c>
      <c r="F608" s="16">
        <v>4.3077302758189884E-3</v>
      </c>
    </row>
    <row r="609" spans="1:6" x14ac:dyDescent="0.35">
      <c r="A609">
        <f t="shared" si="9"/>
        <v>609</v>
      </c>
      <c r="B609" s="2">
        <v>43709</v>
      </c>
      <c r="C609" s="16">
        <v>2.0221105527638231E-2</v>
      </c>
      <c r="D609" s="16">
        <v>2.917514545925481E-3</v>
      </c>
      <c r="E609" s="16">
        <v>-2.8283995724802669E-3</v>
      </c>
      <c r="F609" s="16">
        <v>8.2421323426062898E-5</v>
      </c>
    </row>
    <row r="610" spans="1:6" x14ac:dyDescent="0.35">
      <c r="A610">
        <f t="shared" si="9"/>
        <v>610</v>
      </c>
      <c r="B610" s="2">
        <v>43716</v>
      </c>
      <c r="C610" s="16">
        <v>1.989912522657411E-2</v>
      </c>
      <c r="D610" s="16">
        <v>2.5756064564392829E-3</v>
      </c>
      <c r="E610" s="16">
        <v>-3.8671028306641602E-3</v>
      </c>
      <c r="F610" s="16">
        <v>-1.27658435183331E-3</v>
      </c>
    </row>
    <row r="611" spans="1:6" x14ac:dyDescent="0.35">
      <c r="A611">
        <f t="shared" si="9"/>
        <v>611</v>
      </c>
      <c r="B611" s="2">
        <v>43723</v>
      </c>
      <c r="C611" s="16">
        <v>1.34064830197429E-2</v>
      </c>
      <c r="D611" s="16">
        <v>1.9684580312746558E-3</v>
      </c>
      <c r="E611" s="16">
        <v>-6.1678578848101129E-4</v>
      </c>
      <c r="F611" s="16">
        <v>1.3615039554815129E-3</v>
      </c>
    </row>
    <row r="612" spans="1:6" x14ac:dyDescent="0.35">
      <c r="A612">
        <f t="shared" si="9"/>
        <v>612</v>
      </c>
      <c r="B612" s="2">
        <v>43730</v>
      </c>
      <c r="C612" s="16">
        <v>-3.736179946626117E-3</v>
      </c>
      <c r="D612" s="16">
        <v>1.6521883937541391E-3</v>
      </c>
      <c r="E612" s="16">
        <v>1.05616321420765E-3</v>
      </c>
      <c r="F612" s="16">
        <v>2.7042440327060819E-3</v>
      </c>
    </row>
    <row r="613" spans="1:6" x14ac:dyDescent="0.35">
      <c r="A613">
        <f t="shared" si="9"/>
        <v>613</v>
      </c>
      <c r="B613" s="2">
        <v>43737</v>
      </c>
      <c r="C613" s="16">
        <v>-1.017909076993717E-2</v>
      </c>
      <c r="D613" s="16">
        <v>-5.7658373062396961E-4</v>
      </c>
      <c r="E613" s="16">
        <v>1.135775004179607E-5</v>
      </c>
      <c r="F613" s="16">
        <v>-5.7829247307639164E-4</v>
      </c>
    </row>
    <row r="614" spans="1:6" x14ac:dyDescent="0.35">
      <c r="A614">
        <f t="shared" si="9"/>
        <v>614</v>
      </c>
      <c r="B614" s="2">
        <v>43744</v>
      </c>
      <c r="C614" s="16">
        <v>-9.1626072836928918E-3</v>
      </c>
      <c r="D614" s="16">
        <v>-1.680178331279425E-3</v>
      </c>
      <c r="E614" s="16">
        <v>3.2058060770123742E-3</v>
      </c>
      <c r="F614" s="16">
        <v>1.527516271129681E-3</v>
      </c>
    </row>
    <row r="615" spans="1:6" x14ac:dyDescent="0.35">
      <c r="A615">
        <f t="shared" si="9"/>
        <v>615</v>
      </c>
      <c r="B615" s="2">
        <v>43751</v>
      </c>
      <c r="C615" s="16">
        <v>1.25248741659838E-2</v>
      </c>
      <c r="D615" s="16">
        <v>2.154877920016673E-3</v>
      </c>
      <c r="E615" s="16">
        <v>-2.2432440003935521E-3</v>
      </c>
      <c r="F615" s="16">
        <v>-1.0034883981557829E-4</v>
      </c>
    </row>
    <row r="616" spans="1:6" x14ac:dyDescent="0.35">
      <c r="A616">
        <f t="shared" si="9"/>
        <v>616</v>
      </c>
      <c r="B616" s="2">
        <v>43758</v>
      </c>
      <c r="C616" s="16">
        <v>8.0154142581887466E-3</v>
      </c>
      <c r="D616" s="16">
        <v>1.97879396461631E-3</v>
      </c>
      <c r="E616" s="16">
        <v>1.8024544098738099E-4</v>
      </c>
      <c r="F616" s="16">
        <v>2.1571752851217152E-3</v>
      </c>
    </row>
    <row r="617" spans="1:6" x14ac:dyDescent="0.35">
      <c r="A617">
        <f t="shared" si="9"/>
        <v>617</v>
      </c>
      <c r="B617" s="2">
        <v>43765</v>
      </c>
      <c r="C617" s="16">
        <v>1.250095573056065E-2</v>
      </c>
      <c r="D617" s="16">
        <v>-1.011404786887993E-3</v>
      </c>
      <c r="E617" s="16">
        <v>2.6655963960497958E-4</v>
      </c>
      <c r="F617" s="16">
        <v>-7.4419580534690333E-4</v>
      </c>
    </row>
    <row r="618" spans="1:6" x14ac:dyDescent="0.35">
      <c r="A618">
        <f t="shared" si="9"/>
        <v>618</v>
      </c>
      <c r="B618" s="2">
        <v>43772</v>
      </c>
      <c r="C618" s="16">
        <v>1.336605625825915E-2</v>
      </c>
      <c r="D618" s="16">
        <v>7.3033877987294105E-5</v>
      </c>
      <c r="E618" s="16">
        <v>3.6987744883876239E-4</v>
      </c>
      <c r="F618" s="16">
        <v>4.4249686618358369E-4</v>
      </c>
    </row>
    <row r="619" spans="1:6" x14ac:dyDescent="0.35">
      <c r="A619">
        <f t="shared" si="9"/>
        <v>619</v>
      </c>
      <c r="B619" s="2">
        <v>43779</v>
      </c>
      <c r="C619" s="16">
        <v>8.6813964752787687E-3</v>
      </c>
      <c r="D619" s="16">
        <v>5.0498139944266107E-4</v>
      </c>
      <c r="E619" s="16">
        <v>-4.9641338452099948E-4</v>
      </c>
      <c r="F619" s="16">
        <v>8.1311648503223921E-6</v>
      </c>
    </row>
    <row r="620" spans="1:6" x14ac:dyDescent="0.35">
      <c r="A620">
        <f t="shared" si="9"/>
        <v>620</v>
      </c>
      <c r="B620" s="2">
        <v>43786</v>
      </c>
      <c r="C620" s="16">
        <v>4.137115839243366E-3</v>
      </c>
      <c r="D620" s="16">
        <v>1.7263255466750671E-3</v>
      </c>
      <c r="E620" s="16">
        <v>-1.5299352426234589E-3</v>
      </c>
      <c r="F620" s="16">
        <v>1.963710606405211E-4</v>
      </c>
    </row>
    <row r="621" spans="1:6" x14ac:dyDescent="0.35">
      <c r="A621">
        <f t="shared" si="9"/>
        <v>621</v>
      </c>
      <c r="B621" s="2">
        <v>43793</v>
      </c>
      <c r="C621" s="16">
        <v>-3.2371983519717822E-3</v>
      </c>
      <c r="D621" s="16">
        <v>1.5683264191619359E-3</v>
      </c>
      <c r="E621" s="16">
        <v>-7.1161293649735224E-4</v>
      </c>
      <c r="F621" s="16">
        <v>8.5935447042673196E-4</v>
      </c>
    </row>
    <row r="622" spans="1:6" x14ac:dyDescent="0.35">
      <c r="A622">
        <f t="shared" si="9"/>
        <v>622</v>
      </c>
      <c r="B622" s="2">
        <v>43800</v>
      </c>
      <c r="C622" s="16">
        <v>6.4585178624150252E-3</v>
      </c>
      <c r="D622" s="16">
        <v>8.4940584146431242E-4</v>
      </c>
      <c r="E622" s="16">
        <v>-8.1906830157818522E-4</v>
      </c>
      <c r="F622" s="16">
        <v>3.5015029281604271E-5</v>
      </c>
    </row>
    <row r="623" spans="1:6" x14ac:dyDescent="0.35">
      <c r="A623">
        <f t="shared" si="9"/>
        <v>623</v>
      </c>
      <c r="B623" s="2">
        <v>43807</v>
      </c>
      <c r="C623" s="16">
        <v>2.8601811448059071E-3</v>
      </c>
      <c r="D623" s="16">
        <v>-1.388391464564043E-4</v>
      </c>
      <c r="E623" s="16">
        <v>-6.6166220675800691E-4</v>
      </c>
      <c r="F623" s="16">
        <v>-7.970701742916475E-4</v>
      </c>
    </row>
    <row r="624" spans="1:6" x14ac:dyDescent="0.35">
      <c r="A624">
        <f t="shared" si="9"/>
        <v>624</v>
      </c>
      <c r="B624" s="2">
        <v>43814</v>
      </c>
      <c r="C624" s="16">
        <v>1.345570221945969E-2</v>
      </c>
      <c r="D624" s="16">
        <v>1.3321793516800631E-3</v>
      </c>
      <c r="E624" s="16">
        <v>-2.457380723432157E-3</v>
      </c>
      <c r="F624" s="16">
        <v>-1.1086195779205219E-3</v>
      </c>
    </row>
    <row r="625" spans="1:6" x14ac:dyDescent="0.35">
      <c r="A625">
        <f t="shared" si="9"/>
        <v>625</v>
      </c>
      <c r="B625" s="2">
        <v>43821</v>
      </c>
      <c r="C625" s="16">
        <v>1.396255005953018E-2</v>
      </c>
      <c r="D625" s="16">
        <v>-1.9129507486381761E-4</v>
      </c>
      <c r="E625" s="16">
        <v>-2.082025045851976E-4</v>
      </c>
      <c r="F625" s="16">
        <v>-3.9902403101210743E-4</v>
      </c>
    </row>
    <row r="626" spans="1:6" x14ac:dyDescent="0.35">
      <c r="A626">
        <f t="shared" si="9"/>
        <v>626</v>
      </c>
      <c r="B626" s="2">
        <v>43828</v>
      </c>
      <c r="C626" s="16">
        <v>7.2231710788499548E-3</v>
      </c>
      <c r="D626" s="16">
        <v>-1.7122026762583789E-4</v>
      </c>
      <c r="E626" s="16">
        <v>-6.0805242967698632E-5</v>
      </c>
      <c r="F626" s="16">
        <v>-2.4370246232108261E-4</v>
      </c>
    </row>
    <row r="627" spans="1:6" x14ac:dyDescent="0.35">
      <c r="A627">
        <f t="shared" si="9"/>
        <v>627</v>
      </c>
      <c r="B627" s="2">
        <v>43835</v>
      </c>
      <c r="C627" s="16">
        <v>1.7663475465434791E-4</v>
      </c>
      <c r="D627" s="16">
        <v>2.9498138488670561E-4</v>
      </c>
      <c r="E627" s="16">
        <v>-2.5303267894327691E-4</v>
      </c>
      <c r="F627" s="16">
        <v>4.1923801799459433E-5</v>
      </c>
    </row>
    <row r="628" spans="1:6" x14ac:dyDescent="0.35">
      <c r="A628">
        <f t="shared" si="9"/>
        <v>628</v>
      </c>
      <c r="B628" s="2">
        <v>43842</v>
      </c>
      <c r="C628" s="16">
        <v>6.6756145803898992E-3</v>
      </c>
      <c r="D628" s="16">
        <v>-7.4470809312066066E-4</v>
      </c>
      <c r="E628" s="16">
        <v>-3.3729287074404368E-3</v>
      </c>
      <c r="F628" s="16">
        <v>-4.1175012937767494E-3</v>
      </c>
    </row>
    <row r="629" spans="1:6" x14ac:dyDescent="0.35">
      <c r="A629">
        <f t="shared" si="9"/>
        <v>629</v>
      </c>
      <c r="B629" s="2">
        <v>43849</v>
      </c>
      <c r="C629" s="16">
        <v>1.550822778148131E-2</v>
      </c>
      <c r="D629" s="16">
        <v>-2.4775701505463932E-4</v>
      </c>
      <c r="E629" s="16">
        <v>-1.3438465464928879E-3</v>
      </c>
      <c r="F629" s="16">
        <v>-1.5933776131561439E-3</v>
      </c>
    </row>
    <row r="630" spans="1:6" x14ac:dyDescent="0.35">
      <c r="A630">
        <f t="shared" si="9"/>
        <v>630</v>
      </c>
      <c r="B630" s="2">
        <v>43856</v>
      </c>
      <c r="C630" s="16">
        <v>-1.015789655529831E-2</v>
      </c>
      <c r="D630" s="16">
        <v>8.1583224043013658E-4</v>
      </c>
      <c r="E630" s="16">
        <v>-1.3842024485718469E-3</v>
      </c>
      <c r="F630" s="16">
        <v>-5.6546290461589876E-4</v>
      </c>
    </row>
    <row r="631" spans="1:6" x14ac:dyDescent="0.35">
      <c r="A631">
        <f t="shared" si="9"/>
        <v>631</v>
      </c>
      <c r="B631" s="2">
        <v>43863</v>
      </c>
      <c r="C631" s="16">
        <v>-2.544591434256005E-2</v>
      </c>
      <c r="D631" s="16">
        <v>6.3306755485537103E-4</v>
      </c>
      <c r="E631" s="16">
        <v>5.1979777372703762E-3</v>
      </c>
      <c r="F631" s="16">
        <v>5.8354732617735827E-3</v>
      </c>
    </row>
    <row r="632" spans="1:6" x14ac:dyDescent="0.35">
      <c r="A632">
        <f t="shared" si="9"/>
        <v>632</v>
      </c>
      <c r="B632" s="2">
        <v>43870</v>
      </c>
      <c r="C632" s="16">
        <v>2.689828080229217E-2</v>
      </c>
      <c r="D632" s="16">
        <v>3.0526063818725468E-4</v>
      </c>
      <c r="E632" s="16">
        <v>-2.7389055664623911E-3</v>
      </c>
      <c r="F632" s="16">
        <v>-2.431707302673392E-3</v>
      </c>
    </row>
    <row r="633" spans="1:6" x14ac:dyDescent="0.35">
      <c r="A633">
        <f t="shared" si="9"/>
        <v>633</v>
      </c>
      <c r="B633" s="2">
        <v>43877</v>
      </c>
      <c r="C633" s="16">
        <v>1.1788915629032729E-2</v>
      </c>
      <c r="D633" s="16">
        <v>4.6540793000215958E-4</v>
      </c>
      <c r="E633" s="16">
        <v>-5.2359744589547397E-4</v>
      </c>
      <c r="F633" s="16">
        <v>-5.5870773517541217E-5</v>
      </c>
    </row>
    <row r="634" spans="1:6" x14ac:dyDescent="0.35">
      <c r="A634">
        <f t="shared" si="9"/>
        <v>634</v>
      </c>
      <c r="B634" s="2">
        <v>43884</v>
      </c>
      <c r="C634" s="16">
        <v>-1.2409941742217771E-2</v>
      </c>
      <c r="D634" s="16">
        <v>-4.0628874041825908E-4</v>
      </c>
      <c r="E634" s="16">
        <v>2.475438972236343E-3</v>
      </c>
      <c r="F634" s="16">
        <v>2.063988548759887E-3</v>
      </c>
    </row>
    <row r="635" spans="1:6" x14ac:dyDescent="0.35">
      <c r="A635">
        <f t="shared" si="9"/>
        <v>635</v>
      </c>
      <c r="B635" s="2">
        <v>43891</v>
      </c>
      <c r="C635" s="16">
        <v>-0.1041572131662537</v>
      </c>
      <c r="D635" s="16">
        <v>-1.015461562450271E-2</v>
      </c>
      <c r="E635" s="16">
        <v>4.9840859395748893E-2</v>
      </c>
      <c r="F635" s="16">
        <v>3.9618976972141118E-2</v>
      </c>
    </row>
    <row r="636" spans="1:6" x14ac:dyDescent="0.35">
      <c r="A636">
        <f t="shared" si="9"/>
        <v>636</v>
      </c>
      <c r="B636" s="2">
        <v>43898</v>
      </c>
      <c r="C636" s="16">
        <v>4.6756282875513033E-3</v>
      </c>
      <c r="D636" s="16">
        <v>1.010148700047298E-2</v>
      </c>
      <c r="E636" s="16">
        <v>7.9404454748706055E-3</v>
      </c>
      <c r="F636" s="16">
        <v>1.764855268004872E-2</v>
      </c>
    </row>
    <row r="637" spans="1:6" x14ac:dyDescent="0.35">
      <c r="A637">
        <f t="shared" si="9"/>
        <v>637</v>
      </c>
      <c r="B637" s="2">
        <v>43905</v>
      </c>
      <c r="C637" s="16">
        <v>-0.1235214271863487</v>
      </c>
      <c r="D637" s="16">
        <v>-6.8548541212386524E-3</v>
      </c>
      <c r="E637" s="16">
        <v>7.7167019114027235E-2</v>
      </c>
      <c r="F637" s="16">
        <v>7.0618827295281683E-2</v>
      </c>
    </row>
    <row r="638" spans="1:6" x14ac:dyDescent="0.35">
      <c r="A638">
        <f t="shared" si="9"/>
        <v>638</v>
      </c>
      <c r="B638" s="2">
        <v>43912</v>
      </c>
      <c r="C638" s="16">
        <v>-0.11933628318584071</v>
      </c>
      <c r="D638" s="16">
        <v>-1.9031414982101369E-2</v>
      </c>
      <c r="E638" s="16">
        <v>-1.968525634296547E-2</v>
      </c>
      <c r="F638" s="16">
        <v>-3.6509555594835152E-2</v>
      </c>
    </row>
    <row r="639" spans="1:6" x14ac:dyDescent="0.35">
      <c r="A639">
        <f t="shared" si="9"/>
        <v>639</v>
      </c>
      <c r="B639" s="2">
        <v>43919</v>
      </c>
      <c r="C639" s="16">
        <v>9.9783952168014833E-2</v>
      </c>
      <c r="D639" s="16">
        <v>1.1639190638463861E-3</v>
      </c>
      <c r="E639" s="16">
        <v>3.2092556666892591E-2</v>
      </c>
      <c r="F639" s="16">
        <v>3.312794449755363E-2</v>
      </c>
    </row>
    <row r="640" spans="1:6" x14ac:dyDescent="0.35">
      <c r="A640">
        <f t="shared" si="9"/>
        <v>640</v>
      </c>
      <c r="B640" s="2">
        <v>43926</v>
      </c>
      <c r="C640" s="16">
        <v>-2.4669925533372768E-2</v>
      </c>
      <c r="D640" s="16">
        <v>2.3473069645569829E-3</v>
      </c>
      <c r="E640" s="16">
        <v>-6.4014706220077988E-3</v>
      </c>
      <c r="F640" s="16">
        <v>-4.1203716959613557E-3</v>
      </c>
    </row>
    <row r="641" spans="1:6" x14ac:dyDescent="0.35">
      <c r="A641">
        <f t="shared" si="9"/>
        <v>641</v>
      </c>
      <c r="B641" s="2">
        <v>43933</v>
      </c>
      <c r="C641" s="16">
        <v>0.10426717879057559</v>
      </c>
      <c r="D641" s="16">
        <v>6.5952847055523733E-3</v>
      </c>
      <c r="E641" s="16">
        <v>-4.0414730139082261E-4</v>
      </c>
      <c r="F641" s="16">
        <v>6.0299226634938918E-3</v>
      </c>
    </row>
    <row r="642" spans="1:6" x14ac:dyDescent="0.35">
      <c r="A642">
        <f t="shared" si="9"/>
        <v>642</v>
      </c>
      <c r="B642" s="2">
        <v>43940</v>
      </c>
      <c r="C642" s="16">
        <v>2.2948038176033862E-2</v>
      </c>
      <c r="D642" s="16">
        <v>4.5201839995911994E-3</v>
      </c>
      <c r="E642" s="16">
        <v>-4.7911249430098168E-3</v>
      </c>
      <c r="F642" s="16">
        <v>-3.3356014513807869E-4</v>
      </c>
    </row>
    <row r="643" spans="1:6" x14ac:dyDescent="0.35">
      <c r="A643">
        <f t="shared" ref="A643:A706" si="10">+A642+1</f>
        <v>643</v>
      </c>
      <c r="B643" s="2">
        <v>43947</v>
      </c>
      <c r="C643" s="16">
        <v>-1.5674241167689451E-2</v>
      </c>
      <c r="D643" s="16">
        <v>4.500842668953009E-3</v>
      </c>
      <c r="E643" s="16">
        <v>7.7341384596272267E-3</v>
      </c>
      <c r="F643" s="16">
        <v>1.203894571383657E-2</v>
      </c>
    </row>
    <row r="644" spans="1:6" x14ac:dyDescent="0.35">
      <c r="A644">
        <f t="shared" si="10"/>
        <v>644</v>
      </c>
      <c r="B644" s="2">
        <v>43954</v>
      </c>
      <c r="C644" s="16">
        <v>3.5386300446541341E-2</v>
      </c>
      <c r="D644" s="16">
        <v>-1.6960098572949001E-4</v>
      </c>
      <c r="E644" s="16">
        <v>-8.0037455371141375E-3</v>
      </c>
      <c r="F644" s="16">
        <v>-8.0225595463384591E-3</v>
      </c>
    </row>
    <row r="645" spans="1:6" x14ac:dyDescent="0.35">
      <c r="A645">
        <f t="shared" si="10"/>
        <v>645</v>
      </c>
      <c r="B645" s="2">
        <v>43961</v>
      </c>
      <c r="C645" s="16">
        <v>2.8073887216208959E-3</v>
      </c>
      <c r="D645" s="16">
        <v>4.8430253466393847E-3</v>
      </c>
      <c r="E645" s="16">
        <v>-8.0192504406573217E-4</v>
      </c>
      <c r="F645" s="16">
        <v>3.9639264381265971E-3</v>
      </c>
    </row>
    <row r="646" spans="1:6" x14ac:dyDescent="0.35">
      <c r="A646">
        <f t="shared" si="10"/>
        <v>646</v>
      </c>
      <c r="B646" s="2">
        <v>43968</v>
      </c>
      <c r="C646" s="16">
        <v>-2.3735140179332089E-2</v>
      </c>
      <c r="D646" s="16">
        <v>-8.4714030313882693E-3</v>
      </c>
      <c r="E646" s="16">
        <v>4.5425478885596782E-4</v>
      </c>
      <c r="F646" s="16">
        <v>-7.8742349592878513E-3</v>
      </c>
    </row>
    <row r="647" spans="1:6" x14ac:dyDescent="0.35">
      <c r="A647">
        <f t="shared" si="10"/>
        <v>647</v>
      </c>
      <c r="B647" s="2">
        <v>43975</v>
      </c>
      <c r="C647" s="16">
        <v>2.8883717064250639E-2</v>
      </c>
      <c r="D647" s="16">
        <v>4.0212815952935799E-3</v>
      </c>
      <c r="E647" s="16">
        <v>1.8433866942491051E-4</v>
      </c>
      <c r="F647" s="16">
        <v>4.1277504608017157E-3</v>
      </c>
    </row>
    <row r="648" spans="1:6" x14ac:dyDescent="0.35">
      <c r="A648">
        <f t="shared" si="10"/>
        <v>648</v>
      </c>
      <c r="B648" s="2">
        <v>43982</v>
      </c>
      <c r="C648" s="16">
        <v>3.5949428444480569E-2</v>
      </c>
      <c r="D648" s="16">
        <v>8.6576571846688211E-3</v>
      </c>
      <c r="E648" s="16">
        <v>4.4080256162692949E-4</v>
      </c>
      <c r="F648" s="16">
        <v>8.9275563512924982E-3</v>
      </c>
    </row>
    <row r="649" spans="1:6" x14ac:dyDescent="0.35">
      <c r="A649">
        <f t="shared" si="10"/>
        <v>649</v>
      </c>
      <c r="B649" s="2">
        <v>43989</v>
      </c>
      <c r="C649" s="16">
        <v>5.8330409014699443E-2</v>
      </c>
      <c r="D649" s="16">
        <v>7.0315758120462757E-3</v>
      </c>
      <c r="E649" s="16">
        <v>-1.591695048950958E-3</v>
      </c>
      <c r="F649" s="16">
        <v>5.348603127035334E-3</v>
      </c>
    </row>
    <row r="650" spans="1:6" x14ac:dyDescent="0.35">
      <c r="A650">
        <f t="shared" si="10"/>
        <v>650</v>
      </c>
      <c r="B650" s="2">
        <v>43996</v>
      </c>
      <c r="C650" s="16">
        <v>-4.1299782632722937E-2</v>
      </c>
      <c r="D650" s="16">
        <v>1.1273289965756379E-3</v>
      </c>
      <c r="E650" s="16">
        <v>8.7718268720273773E-3</v>
      </c>
      <c r="F650" s="16">
        <v>9.5851685297390077E-3</v>
      </c>
    </row>
    <row r="651" spans="1:6" x14ac:dyDescent="0.35">
      <c r="A651">
        <f t="shared" si="10"/>
        <v>651</v>
      </c>
      <c r="B651" s="2">
        <v>44003</v>
      </c>
      <c r="C651" s="16">
        <v>2.01368073168855E-2</v>
      </c>
      <c r="D651" s="16">
        <v>-4.7652196635605833E-5</v>
      </c>
      <c r="E651" s="16">
        <v>2.6407592513313372E-3</v>
      </c>
      <c r="F651" s="16">
        <v>2.5036572893808451E-3</v>
      </c>
    </row>
    <row r="652" spans="1:6" x14ac:dyDescent="0.35">
      <c r="A652">
        <f t="shared" si="10"/>
        <v>652</v>
      </c>
      <c r="B652" s="2">
        <v>44010</v>
      </c>
      <c r="C652" s="16">
        <v>-2.0605740977924999E-2</v>
      </c>
      <c r="D652" s="16">
        <v>4.5977118102058512E-5</v>
      </c>
      <c r="E652" s="16">
        <v>5.2790921450622807E-3</v>
      </c>
      <c r="F652" s="16">
        <v>5.2627401483569258E-3</v>
      </c>
    </row>
    <row r="653" spans="1:6" x14ac:dyDescent="0.35">
      <c r="A653">
        <f t="shared" si="10"/>
        <v>653</v>
      </c>
      <c r="B653" s="2">
        <v>44017</v>
      </c>
      <c r="C653" s="16">
        <v>3.3078195315204402E-2</v>
      </c>
      <c r="D653" s="16">
        <v>3.039208036282437E-3</v>
      </c>
      <c r="E653" s="16">
        <v>-2.116353928470871E-3</v>
      </c>
      <c r="F653" s="16">
        <v>9.0704785726369863E-4</v>
      </c>
    </row>
    <row r="654" spans="1:6" x14ac:dyDescent="0.35">
      <c r="A654">
        <f t="shared" si="10"/>
        <v>654</v>
      </c>
      <c r="B654" s="2">
        <v>44024</v>
      </c>
      <c r="C654" s="16">
        <v>1.787110465765673E-2</v>
      </c>
      <c r="D654" s="16">
        <v>-2.7943686954801091E-5</v>
      </c>
      <c r="E654" s="16">
        <v>2.499061282699611E-3</v>
      </c>
      <c r="F654" s="16">
        <v>2.4636950993728308E-3</v>
      </c>
    </row>
    <row r="655" spans="1:6" x14ac:dyDescent="0.35">
      <c r="A655">
        <f t="shared" si="10"/>
        <v>655</v>
      </c>
      <c r="B655" s="2">
        <v>44031</v>
      </c>
      <c r="C655" s="16">
        <v>1.1814623797505419E-2</v>
      </c>
      <c r="D655" s="16">
        <v>8.2141622094544786E-4</v>
      </c>
      <c r="E655" s="16">
        <v>3.3227610345987202E-4</v>
      </c>
      <c r="F655" s="16">
        <v>1.1481483553521521E-3</v>
      </c>
    </row>
    <row r="656" spans="1:6" x14ac:dyDescent="0.35">
      <c r="A656">
        <f t="shared" si="10"/>
        <v>656</v>
      </c>
      <c r="B656" s="2">
        <v>44038</v>
      </c>
      <c r="C656" s="16">
        <v>-7.2301352035175626E-5</v>
      </c>
      <c r="D656" s="16">
        <v>-1.7082690123498829E-3</v>
      </c>
      <c r="E656" s="16">
        <v>-1.83449880887343E-3</v>
      </c>
      <c r="F656" s="16">
        <v>-3.5257979671239341E-3</v>
      </c>
    </row>
    <row r="657" spans="1:6" x14ac:dyDescent="0.35">
      <c r="A657">
        <f t="shared" si="10"/>
        <v>657</v>
      </c>
      <c r="B657" s="2">
        <v>44045</v>
      </c>
      <c r="C657" s="16">
        <v>7.4475777295734957E-3</v>
      </c>
      <c r="D657" s="16">
        <v>-1.5907835894298781E-3</v>
      </c>
      <c r="E657" s="16">
        <v>4.2967464702825531E-4</v>
      </c>
      <c r="F657" s="16">
        <v>-1.155549634461406E-3</v>
      </c>
    </row>
    <row r="658" spans="1:6" x14ac:dyDescent="0.35">
      <c r="A658">
        <f t="shared" si="10"/>
        <v>658</v>
      </c>
      <c r="B658" s="2">
        <v>44052</v>
      </c>
      <c r="C658" s="16">
        <v>2.084978109524149E-2</v>
      </c>
      <c r="D658" s="16">
        <v>1.5129908257618401E-3</v>
      </c>
      <c r="E658" s="16">
        <v>-6.5417677707169108E-4</v>
      </c>
      <c r="F658" s="16">
        <v>8.5234731794536778E-4</v>
      </c>
    </row>
    <row r="659" spans="1:6" x14ac:dyDescent="0.35">
      <c r="A659">
        <f t="shared" si="10"/>
        <v>659</v>
      </c>
      <c r="B659" s="2">
        <v>44059</v>
      </c>
      <c r="C659" s="16">
        <v>1.135444862375623E-2</v>
      </c>
      <c r="D659" s="16">
        <v>1.5501322937931941E-3</v>
      </c>
      <c r="E659" s="16">
        <v>-2.8546949114680591E-3</v>
      </c>
      <c r="F659" s="16">
        <v>-1.304766734288032E-3</v>
      </c>
    </row>
    <row r="660" spans="1:6" x14ac:dyDescent="0.35">
      <c r="A660">
        <f t="shared" si="10"/>
        <v>660</v>
      </c>
      <c r="B660" s="2">
        <v>44066</v>
      </c>
      <c r="C660" s="16">
        <v>3.058741744873084E-3</v>
      </c>
      <c r="D660" s="16">
        <v>-6.3160088623315236E-4</v>
      </c>
      <c r="E660" s="16">
        <v>9.6142755152128778E-4</v>
      </c>
      <c r="F660" s="16">
        <v>3.2702794379813049E-4</v>
      </c>
    </row>
    <row r="661" spans="1:6" x14ac:dyDescent="0.35">
      <c r="A661">
        <f t="shared" si="10"/>
        <v>661</v>
      </c>
      <c r="B661" s="2">
        <v>44073</v>
      </c>
      <c r="C661" s="16">
        <v>2.7410076928408241E-2</v>
      </c>
      <c r="D661" s="16">
        <v>5.8976652184061784E-4</v>
      </c>
      <c r="E661" s="16">
        <v>2.226783670035593E-3</v>
      </c>
      <c r="F661" s="16">
        <v>2.808881227955196E-3</v>
      </c>
    </row>
    <row r="662" spans="1:6" x14ac:dyDescent="0.35">
      <c r="A662">
        <f t="shared" si="10"/>
        <v>662</v>
      </c>
      <c r="B662" s="2">
        <v>44080</v>
      </c>
      <c r="C662" s="16">
        <v>-2.253027083544135E-2</v>
      </c>
      <c r="D662" s="16">
        <v>-1.123861320818653E-3</v>
      </c>
      <c r="E662" s="16">
        <v>2.288391481250374E-3</v>
      </c>
      <c r="F662" s="16">
        <v>1.161173236129631E-3</v>
      </c>
    </row>
    <row r="663" spans="1:6" x14ac:dyDescent="0.35">
      <c r="A663">
        <f t="shared" si="10"/>
        <v>663</v>
      </c>
      <c r="B663" s="2">
        <v>44087</v>
      </c>
      <c r="C663" s="16">
        <v>-1.218039405127502E-2</v>
      </c>
      <c r="D663" s="16">
        <v>4.2827893101928796E-3</v>
      </c>
      <c r="E663" s="16">
        <v>-5.9535003593667044E-3</v>
      </c>
      <c r="F663" s="16">
        <v>-1.6840374808204659E-3</v>
      </c>
    </row>
    <row r="664" spans="1:6" x14ac:dyDescent="0.35">
      <c r="A664">
        <f t="shared" si="10"/>
        <v>664</v>
      </c>
      <c r="B664" s="2">
        <v>44094</v>
      </c>
      <c r="C664" s="16">
        <v>2.130781053514053E-3</v>
      </c>
      <c r="D664" s="16">
        <v>1.185289793351529E-3</v>
      </c>
      <c r="E664" s="16">
        <v>1.617936566897793E-3</v>
      </c>
      <c r="F664" s="16">
        <v>2.7918844718852749E-3</v>
      </c>
    </row>
    <row r="665" spans="1:6" x14ac:dyDescent="0.35">
      <c r="A665">
        <f t="shared" si="10"/>
        <v>665</v>
      </c>
      <c r="B665" s="2">
        <v>44101</v>
      </c>
      <c r="C665" s="16">
        <v>-2.0635086618564499E-2</v>
      </c>
      <c r="D665" s="16">
        <v>-4.9746725239288034E-3</v>
      </c>
      <c r="E665" s="16">
        <v>1.8145891021246201E-3</v>
      </c>
      <c r="F665" s="16">
        <v>-3.1699885194337312E-3</v>
      </c>
    </row>
    <row r="666" spans="1:6" x14ac:dyDescent="0.35">
      <c r="A666">
        <f t="shared" si="10"/>
        <v>666</v>
      </c>
      <c r="B666" s="2">
        <v>44108</v>
      </c>
      <c r="C666" s="16">
        <v>1.6834537495105991E-2</v>
      </c>
      <c r="D666" s="16">
        <v>2.150415510465908E-3</v>
      </c>
      <c r="E666" s="16">
        <v>1.502049001039119E-3</v>
      </c>
      <c r="F666" s="16">
        <v>3.6560822390216958E-3</v>
      </c>
    </row>
    <row r="667" spans="1:6" x14ac:dyDescent="0.35">
      <c r="A667">
        <f t="shared" si="10"/>
        <v>667</v>
      </c>
      <c r="B667" s="2">
        <v>44115</v>
      </c>
      <c r="C667" s="16">
        <v>3.6576828841442088E-2</v>
      </c>
      <c r="D667" s="16">
        <v>2.3673761860916191E-3</v>
      </c>
      <c r="E667" s="16">
        <v>-1.7773508261139661E-3</v>
      </c>
      <c r="F667" s="16">
        <v>5.7714042665346632E-4</v>
      </c>
    </row>
    <row r="668" spans="1:6" x14ac:dyDescent="0.35">
      <c r="A668">
        <f t="shared" si="10"/>
        <v>668</v>
      </c>
      <c r="B668" s="2">
        <v>44122</v>
      </c>
      <c r="C668" s="16">
        <v>-2.4649670774943289E-3</v>
      </c>
      <c r="D668" s="16">
        <v>-2.838078823161561E-3</v>
      </c>
      <c r="E668" s="16">
        <v>-1.9951594657009459E-3</v>
      </c>
      <c r="F668" s="16">
        <v>-4.8298763725362903E-3</v>
      </c>
    </row>
    <row r="669" spans="1:6" x14ac:dyDescent="0.35">
      <c r="A669">
        <f t="shared" si="10"/>
        <v>669</v>
      </c>
      <c r="B669" s="2">
        <v>44129</v>
      </c>
      <c r="C669" s="16">
        <v>-1.96330647891152E-3</v>
      </c>
      <c r="D669" s="16">
        <v>-1.406811231517979E-4</v>
      </c>
      <c r="E669" s="16">
        <v>4.8085465743001876E-3</v>
      </c>
      <c r="F669" s="16">
        <v>4.683828270834578E-3</v>
      </c>
    </row>
    <row r="670" spans="1:6" x14ac:dyDescent="0.35">
      <c r="A670">
        <f t="shared" si="10"/>
        <v>670</v>
      </c>
      <c r="B670" s="2">
        <v>44136</v>
      </c>
      <c r="C670" s="16">
        <v>-5.2977886311219469E-2</v>
      </c>
      <c r="D670" s="16">
        <v>-1.088235572273144E-2</v>
      </c>
      <c r="E670" s="16">
        <v>1.0957053057395919E-2</v>
      </c>
      <c r="F670" s="16">
        <v>1.5971367213540871E-4</v>
      </c>
    </row>
    <row r="671" spans="1:6" x14ac:dyDescent="0.35">
      <c r="A671">
        <f t="shared" si="10"/>
        <v>671</v>
      </c>
      <c r="B671" s="2">
        <v>44143</v>
      </c>
      <c r="C671" s="16">
        <v>7.6033235441587133E-2</v>
      </c>
      <c r="D671" s="16">
        <v>1.1497250519721719E-2</v>
      </c>
      <c r="E671" s="16">
        <v>-4.809189683165016E-3</v>
      </c>
      <c r="F671" s="16">
        <v>6.4431603854779862E-3</v>
      </c>
    </row>
    <row r="672" spans="1:6" x14ac:dyDescent="0.35">
      <c r="A672">
        <f t="shared" si="10"/>
        <v>672</v>
      </c>
      <c r="B672" s="2">
        <v>44150</v>
      </c>
      <c r="C672" s="16">
        <v>2.2566150773839281E-2</v>
      </c>
      <c r="D672" s="16">
        <v>3.5123997929666921E-3</v>
      </c>
      <c r="E672" s="16">
        <v>-5.2254350266762728E-3</v>
      </c>
      <c r="F672" s="16">
        <v>-1.7649075712193869E-3</v>
      </c>
    </row>
    <row r="673" spans="1:6" x14ac:dyDescent="0.35">
      <c r="A673">
        <f t="shared" si="10"/>
        <v>673</v>
      </c>
      <c r="B673" s="2">
        <v>44157</v>
      </c>
      <c r="C673" s="16">
        <v>6.1517429938482424E-3</v>
      </c>
      <c r="D673" s="16">
        <v>5.0496097807184448E-4</v>
      </c>
      <c r="E673" s="16">
        <v>1.1315344264224429E-3</v>
      </c>
      <c r="F673" s="16">
        <v>1.6333015534046871E-3</v>
      </c>
    </row>
    <row r="674" spans="1:6" x14ac:dyDescent="0.35">
      <c r="A674">
        <f t="shared" si="10"/>
        <v>674</v>
      </c>
      <c r="B674" s="2">
        <v>44164</v>
      </c>
      <c r="C674" s="16">
        <v>2.3583074534161641E-2</v>
      </c>
      <c r="D674" s="16">
        <v>1.7258177826666721E-3</v>
      </c>
      <c r="E674" s="16">
        <v>-3.6945181249847797E-4</v>
      </c>
      <c r="F674" s="16">
        <v>1.3459293391557829E-3</v>
      </c>
    </row>
    <row r="675" spans="1:6" x14ac:dyDescent="0.35">
      <c r="A675">
        <f t="shared" si="10"/>
        <v>675</v>
      </c>
      <c r="B675" s="2">
        <v>44171</v>
      </c>
      <c r="C675" s="16">
        <v>1.529660883031503E-2</v>
      </c>
      <c r="D675" s="16">
        <v>-5.6553944953630086E-4</v>
      </c>
      <c r="E675" s="16">
        <v>2.702542372207128E-3</v>
      </c>
      <c r="F675" s="16">
        <v>2.1329346407128469E-3</v>
      </c>
    </row>
    <row r="676" spans="1:6" x14ac:dyDescent="0.35">
      <c r="A676">
        <f t="shared" si="10"/>
        <v>676</v>
      </c>
      <c r="B676" s="2">
        <v>44178</v>
      </c>
      <c r="C676" s="16">
        <v>-5.0428015564202289E-3</v>
      </c>
      <c r="D676" s="16">
        <v>2.4374061328407142E-3</v>
      </c>
      <c r="E676" s="16">
        <v>1.4009554549176959E-3</v>
      </c>
      <c r="F676" s="16">
        <v>3.8144387352934128E-3</v>
      </c>
    </row>
    <row r="677" spans="1:6" x14ac:dyDescent="0.35">
      <c r="A677">
        <f t="shared" si="10"/>
        <v>677</v>
      </c>
      <c r="B677" s="2">
        <v>44185</v>
      </c>
      <c r="C677" s="16">
        <v>1.6081093764665381E-2</v>
      </c>
      <c r="D677" s="16">
        <v>-6.8669510204910633E-4</v>
      </c>
      <c r="E677" s="16">
        <v>2.347629581714195E-3</v>
      </c>
      <c r="F677" s="16">
        <v>1.657022227421479E-3</v>
      </c>
    </row>
    <row r="678" spans="1:6" x14ac:dyDescent="0.35">
      <c r="A678">
        <f t="shared" si="10"/>
        <v>678</v>
      </c>
      <c r="B678" s="2">
        <v>44192</v>
      </c>
      <c r="C678" s="16">
        <v>-5.8502940542537463E-3</v>
      </c>
      <c r="D678" s="16">
        <v>-6.2770141425205761E-4</v>
      </c>
      <c r="E678" s="16">
        <v>-4.728712576892447E-4</v>
      </c>
      <c r="F678" s="16">
        <v>-1.116700199525589E-3</v>
      </c>
    </row>
    <row r="679" spans="1:6" x14ac:dyDescent="0.35">
      <c r="A679">
        <f t="shared" si="10"/>
        <v>679</v>
      </c>
      <c r="B679" s="2">
        <v>44199</v>
      </c>
      <c r="C679" s="16">
        <v>1.4959581255613591E-2</v>
      </c>
      <c r="D679" s="16">
        <v>1.7841949809349611E-3</v>
      </c>
      <c r="E679" s="16">
        <v>6.6499159811672648E-4</v>
      </c>
      <c r="F679" s="16">
        <v>2.4504886430820601E-3</v>
      </c>
    </row>
    <row r="680" spans="1:6" x14ac:dyDescent="0.35">
      <c r="A680">
        <f t="shared" si="10"/>
        <v>680</v>
      </c>
      <c r="B680" s="2">
        <v>44206</v>
      </c>
      <c r="C680" s="16">
        <v>2.8654256942325151E-2</v>
      </c>
      <c r="D680" s="16">
        <v>-1.335522343658524E-3</v>
      </c>
      <c r="E680" s="16">
        <v>3.3092514115429239E-5</v>
      </c>
      <c r="F680" s="16">
        <v>-1.3022331694537701E-3</v>
      </c>
    </row>
    <row r="681" spans="1:6" x14ac:dyDescent="0.35">
      <c r="A681">
        <f t="shared" si="10"/>
        <v>681</v>
      </c>
      <c r="B681" s="2">
        <v>44213</v>
      </c>
      <c r="C681" s="16">
        <v>-1.156961048978011E-2</v>
      </c>
      <c r="D681" s="16">
        <v>7.215830726572392E-4</v>
      </c>
      <c r="E681" s="16">
        <v>3.1906107309622729E-3</v>
      </c>
      <c r="F681" s="16">
        <v>3.9126743047950274E-3</v>
      </c>
    </row>
    <row r="682" spans="1:6" x14ac:dyDescent="0.35">
      <c r="A682">
        <f t="shared" si="10"/>
        <v>682</v>
      </c>
      <c r="B682" s="2">
        <v>44220</v>
      </c>
      <c r="C682" s="16">
        <v>1.6597136768810691E-2</v>
      </c>
      <c r="D682" s="16">
        <v>-1.030017056557142E-3</v>
      </c>
      <c r="E682" s="16">
        <v>1.368843577342238E-3</v>
      </c>
      <c r="F682" s="16">
        <v>3.4160098521196502E-4</v>
      </c>
    </row>
    <row r="683" spans="1:6" x14ac:dyDescent="0.35">
      <c r="A683">
        <f t="shared" si="10"/>
        <v>683</v>
      </c>
      <c r="B683" s="2">
        <v>44227</v>
      </c>
      <c r="C683" s="16">
        <v>-3.5457014643363371E-2</v>
      </c>
      <c r="D683" s="16">
        <v>2.4186254790772299E-3</v>
      </c>
      <c r="E683" s="16">
        <v>5.8220507685653464E-3</v>
      </c>
      <c r="F683" s="16">
        <v>8.2321187182297084E-3</v>
      </c>
    </row>
    <row r="684" spans="1:6" x14ac:dyDescent="0.35">
      <c r="A684">
        <f t="shared" si="10"/>
        <v>684</v>
      </c>
      <c r="B684" s="2">
        <v>44234</v>
      </c>
      <c r="C684" s="16">
        <v>4.3188148510911788E-2</v>
      </c>
      <c r="D684" s="16">
        <v>-3.8438647794636349E-4</v>
      </c>
      <c r="E684" s="16">
        <v>-5.8969336402294736E-3</v>
      </c>
      <c r="F684" s="16">
        <v>-6.2661607372520578E-3</v>
      </c>
    </row>
    <row r="685" spans="1:6" x14ac:dyDescent="0.35">
      <c r="A685">
        <f t="shared" si="10"/>
        <v>685</v>
      </c>
      <c r="B685" s="2">
        <v>44241</v>
      </c>
      <c r="C685" s="16">
        <v>1.7633941670089689E-2</v>
      </c>
      <c r="D685" s="16">
        <v>1.2279010750138039E-4</v>
      </c>
      <c r="E685" s="16">
        <v>2.1303737508686642E-3</v>
      </c>
      <c r="F685" s="16">
        <v>2.2493651412984761E-3</v>
      </c>
    </row>
    <row r="686" spans="1:6" x14ac:dyDescent="0.35">
      <c r="A686">
        <f t="shared" si="10"/>
        <v>686</v>
      </c>
      <c r="B686" s="2">
        <v>44248</v>
      </c>
      <c r="C686" s="16">
        <v>-3.373410604618821E-3</v>
      </c>
      <c r="D686" s="16">
        <v>-8.123256421710412E-4</v>
      </c>
      <c r="E686" s="16">
        <v>1.138348649066367E-3</v>
      </c>
      <c r="F686" s="16">
        <v>3.2964320245532091E-4</v>
      </c>
    </row>
    <row r="687" spans="1:6" x14ac:dyDescent="0.35">
      <c r="A687">
        <f t="shared" si="10"/>
        <v>687</v>
      </c>
      <c r="B687" s="2">
        <v>44255</v>
      </c>
      <c r="C687" s="16">
        <v>-3.292252502459081E-2</v>
      </c>
      <c r="D687" s="16">
        <v>2.683438834282903E-3</v>
      </c>
      <c r="E687" s="16">
        <v>4.0071301390511849E-3</v>
      </c>
      <c r="F687" s="16">
        <v>6.6661053779608634E-3</v>
      </c>
    </row>
    <row r="688" spans="1:6" x14ac:dyDescent="0.35">
      <c r="A688">
        <f t="shared" si="10"/>
        <v>688</v>
      </c>
      <c r="B688" s="2">
        <v>44262</v>
      </c>
      <c r="C688" s="16">
        <v>1.076941486179317E-3</v>
      </c>
      <c r="D688" s="16">
        <v>-1.6844770616752941E-4</v>
      </c>
      <c r="E688" s="16">
        <v>-1.6178326123493789E-3</v>
      </c>
      <c r="F688" s="16">
        <v>-1.7786832741287779E-3</v>
      </c>
    </row>
    <row r="689" spans="1:6" x14ac:dyDescent="0.35">
      <c r="A689">
        <f t="shared" si="10"/>
        <v>689</v>
      </c>
      <c r="B689" s="2">
        <v>44269</v>
      </c>
      <c r="C689" s="16">
        <v>2.6147501792971539E-2</v>
      </c>
      <c r="D689" s="16">
        <v>-4.1167951013235671E-3</v>
      </c>
      <c r="E689" s="16">
        <v>-2.791152007938114E-3</v>
      </c>
      <c r="F689" s="16">
        <v>-6.8566787183452771E-3</v>
      </c>
    </row>
    <row r="690" spans="1:6" x14ac:dyDescent="0.35">
      <c r="A690">
        <f t="shared" si="10"/>
        <v>690</v>
      </c>
      <c r="B690" s="2">
        <v>44276</v>
      </c>
      <c r="C690" s="16">
        <v>-4.2517254433733784E-3</v>
      </c>
      <c r="D690" s="16">
        <v>9.152413104036583E-4</v>
      </c>
      <c r="E690" s="16">
        <v>-9.7958935242314915E-4</v>
      </c>
      <c r="F690" s="16">
        <v>-7.1953604876107136E-5</v>
      </c>
    </row>
    <row r="691" spans="1:6" x14ac:dyDescent="0.35">
      <c r="A691">
        <f t="shared" si="10"/>
        <v>691</v>
      </c>
      <c r="B691" s="2">
        <v>44283</v>
      </c>
      <c r="C691" s="16">
        <v>3.1585412218875231E-3</v>
      </c>
      <c r="D691" s="16">
        <v>1.038906433137754E-3</v>
      </c>
      <c r="E691" s="16">
        <v>-2.6539204522713078E-3</v>
      </c>
      <c r="F691" s="16">
        <v>-1.621649884260723E-3</v>
      </c>
    </row>
    <row r="692" spans="1:6" x14ac:dyDescent="0.35">
      <c r="A692">
        <f t="shared" si="10"/>
        <v>692</v>
      </c>
      <c r="B692" s="2">
        <v>44290</v>
      </c>
      <c r="C692" s="16">
        <v>1.215707996851401E-2</v>
      </c>
      <c r="D692" s="16">
        <v>-4.0494919425919651E-3</v>
      </c>
      <c r="E692" s="16">
        <v>0</v>
      </c>
      <c r="F692" s="16">
        <v>-4.0603920885398104E-3</v>
      </c>
    </row>
    <row r="693" spans="1:6" x14ac:dyDescent="0.35">
      <c r="A693">
        <f t="shared" si="10"/>
        <v>693</v>
      </c>
      <c r="B693" s="2">
        <v>44297</v>
      </c>
      <c r="C693" s="16">
        <v>2.0421683276686361E-2</v>
      </c>
      <c r="D693" s="16">
        <v>1.719891463159984E-3</v>
      </c>
      <c r="E693" s="16">
        <v>-1.213802670365749E-3</v>
      </c>
      <c r="F693" s="16">
        <v>5.0698961885986549E-4</v>
      </c>
    </row>
    <row r="694" spans="1:6" x14ac:dyDescent="0.35">
      <c r="A694">
        <f t="shared" si="10"/>
        <v>694</v>
      </c>
      <c r="B694" s="2">
        <v>44304</v>
      </c>
      <c r="C694" s="16">
        <v>1.493211392440807E-2</v>
      </c>
      <c r="D694" s="16">
        <v>-1.6335919853976979E-3</v>
      </c>
      <c r="E694" s="16">
        <v>5.2083333333330373E-4</v>
      </c>
      <c r="F694" s="16">
        <v>-1.118450025105022E-3</v>
      </c>
    </row>
    <row r="695" spans="1:6" x14ac:dyDescent="0.35">
      <c r="A695">
        <f t="shared" si="10"/>
        <v>695</v>
      </c>
      <c r="B695" s="2">
        <v>44311</v>
      </c>
      <c r="C695" s="16">
        <v>-1.3905884970519811E-3</v>
      </c>
      <c r="D695" s="16">
        <v>-4.0906624368663991E-4</v>
      </c>
      <c r="E695" s="16">
        <v>2.255769564462939E-3</v>
      </c>
      <c r="F695" s="16">
        <v>1.8520921228573071E-3</v>
      </c>
    </row>
    <row r="696" spans="1:6" x14ac:dyDescent="0.35">
      <c r="A696">
        <f t="shared" si="10"/>
        <v>696</v>
      </c>
      <c r="B696" s="2">
        <v>44318</v>
      </c>
      <c r="C696" s="16">
        <v>-2.3672923745335921E-3</v>
      </c>
      <c r="D696" s="16">
        <v>1.269459477517332E-3</v>
      </c>
      <c r="E696" s="16">
        <v>1.9909972299170242E-3</v>
      </c>
      <c r="F696" s="16">
        <v>3.2686873587779441E-3</v>
      </c>
    </row>
    <row r="697" spans="1:6" x14ac:dyDescent="0.35">
      <c r="A697">
        <f t="shared" si="10"/>
        <v>697</v>
      </c>
      <c r="B697" s="2">
        <v>44325</v>
      </c>
      <c r="C697" s="16">
        <v>1.2646213115211861E-2</v>
      </c>
      <c r="D697" s="16">
        <v>-2.869344721740386E-3</v>
      </c>
      <c r="E697" s="16">
        <v>-1.555075593952626E-3</v>
      </c>
      <c r="F697" s="16">
        <v>-4.4252704148887156E-3</v>
      </c>
    </row>
    <row r="698" spans="1:6" x14ac:dyDescent="0.35">
      <c r="A698">
        <f t="shared" si="10"/>
        <v>698</v>
      </c>
      <c r="B698" s="2">
        <v>44332</v>
      </c>
      <c r="C698" s="16">
        <v>-1.530021503004908E-2</v>
      </c>
      <c r="D698" s="16">
        <v>1.756675366392235E-3</v>
      </c>
      <c r="E698" s="16">
        <v>-4.8455481526346036E-3</v>
      </c>
      <c r="F698" s="16">
        <v>-3.1119680500869551E-3</v>
      </c>
    </row>
    <row r="699" spans="1:6" x14ac:dyDescent="0.35">
      <c r="A699">
        <f t="shared" si="10"/>
        <v>699</v>
      </c>
      <c r="B699" s="2">
        <v>44339</v>
      </c>
      <c r="C699" s="16">
        <v>3.863490019317517E-3</v>
      </c>
      <c r="D699" s="16">
        <v>-1.3444227332697341E-3</v>
      </c>
      <c r="E699" s="16">
        <v>2.5215198678374411E-3</v>
      </c>
      <c r="F699" s="16">
        <v>1.1778357063352281E-3</v>
      </c>
    </row>
    <row r="700" spans="1:6" x14ac:dyDescent="0.35">
      <c r="A700">
        <f t="shared" si="10"/>
        <v>700</v>
      </c>
      <c r="B700" s="2">
        <v>44346</v>
      </c>
      <c r="C700" s="16">
        <v>1.4083721449089429E-2</v>
      </c>
      <c r="D700" s="16">
        <v>-1.4214878797258471E-4</v>
      </c>
      <c r="E700" s="16">
        <v>-3.555941023417164E-3</v>
      </c>
      <c r="F700" s="16">
        <v>-3.7149516460106562E-3</v>
      </c>
    </row>
    <row r="701" spans="1:6" x14ac:dyDescent="0.35">
      <c r="A701">
        <f t="shared" si="10"/>
        <v>701</v>
      </c>
      <c r="B701" s="2">
        <v>44353</v>
      </c>
      <c r="C701" s="16">
        <v>7.5353390902590522E-3</v>
      </c>
      <c r="D701" s="16">
        <v>6.6903057469724914E-4</v>
      </c>
      <c r="E701" s="16">
        <v>8.7039777178388178E-5</v>
      </c>
      <c r="F701" s="16">
        <v>7.6093772200969134E-4</v>
      </c>
    </row>
    <row r="702" spans="1:6" x14ac:dyDescent="0.35">
      <c r="A702">
        <f t="shared" si="10"/>
        <v>702</v>
      </c>
      <c r="B702" s="2">
        <v>44360</v>
      </c>
      <c r="C702" s="16">
        <v>4.6675401244675729E-3</v>
      </c>
      <c r="D702" s="16">
        <v>-1.821889416326661E-3</v>
      </c>
      <c r="E702" s="16">
        <v>-2.0017406440383518E-3</v>
      </c>
      <c r="F702" s="16">
        <v>-3.84379737539764E-3</v>
      </c>
    </row>
    <row r="703" spans="1:6" x14ac:dyDescent="0.35">
      <c r="A703">
        <f t="shared" si="10"/>
        <v>703</v>
      </c>
      <c r="B703" s="2">
        <v>44367</v>
      </c>
      <c r="C703" s="16">
        <v>-1.8610590376830442E-2</v>
      </c>
      <c r="D703" s="16">
        <v>-3.4327433480141328E-4</v>
      </c>
      <c r="E703" s="16">
        <v>3.7498909915407719E-3</v>
      </c>
      <c r="F703" s="16">
        <v>3.4260132020440541E-3</v>
      </c>
    </row>
    <row r="704" spans="1:6" x14ac:dyDescent="0.35">
      <c r="A704">
        <f t="shared" si="10"/>
        <v>704</v>
      </c>
      <c r="B704" s="2">
        <v>44374</v>
      </c>
      <c r="C704" s="16">
        <v>2.283926692874139E-2</v>
      </c>
      <c r="D704" s="16">
        <v>-9.715486988786104E-4</v>
      </c>
      <c r="E704" s="16">
        <v>-2.4326672458729881E-3</v>
      </c>
      <c r="F704" s="16">
        <v>-3.4153160535663751E-3</v>
      </c>
    </row>
    <row r="705" spans="1:6" x14ac:dyDescent="0.35">
      <c r="A705">
        <f t="shared" si="10"/>
        <v>705</v>
      </c>
      <c r="B705" s="2">
        <v>44381</v>
      </c>
      <c r="C705" s="16">
        <v>4.2222643245728442E-3</v>
      </c>
      <c r="D705" s="16">
        <v>1.4671238504035951E-3</v>
      </c>
      <c r="E705" s="16">
        <v>-2.177321024211976E-3</v>
      </c>
      <c r="F705" s="16">
        <v>-7.0874645167084971E-4</v>
      </c>
    </row>
    <row r="706" spans="1:6" x14ac:dyDescent="0.35">
      <c r="A706">
        <f t="shared" si="10"/>
        <v>706</v>
      </c>
      <c r="B706" s="2">
        <v>44388</v>
      </c>
      <c r="C706" s="16">
        <v>-1.105031938118173E-3</v>
      </c>
      <c r="D706" s="16">
        <v>5.0227698901617053E-5</v>
      </c>
      <c r="E706" s="16">
        <v>-1.0473946059178509E-3</v>
      </c>
      <c r="F706" s="16">
        <v>-9.9642606934524647E-4</v>
      </c>
    </row>
    <row r="707" spans="1:6" x14ac:dyDescent="0.35">
      <c r="A707">
        <f t="shared" ref="A707:A751" si="11">+A706+1</f>
        <v>707</v>
      </c>
      <c r="B707" s="2">
        <v>44395</v>
      </c>
      <c r="C707" s="16">
        <v>-5.989962765096446E-3</v>
      </c>
      <c r="D707" s="16">
        <v>1.6323182267163889E-3</v>
      </c>
      <c r="E707" s="16">
        <v>2.0096111839231772E-3</v>
      </c>
      <c r="F707" s="16">
        <v>3.650135897915074E-3</v>
      </c>
    </row>
    <row r="708" spans="1:6" x14ac:dyDescent="0.35">
      <c r="A708">
        <f t="shared" si="11"/>
        <v>708</v>
      </c>
      <c r="B708" s="2">
        <v>44402</v>
      </c>
      <c r="C708" s="16">
        <v>1.1264929424538611E-2</v>
      </c>
      <c r="D708" s="16">
        <v>-1.5878720008011271E-4</v>
      </c>
      <c r="E708" s="16">
        <v>3.4879665155207462E-4</v>
      </c>
      <c r="F708" s="16">
        <v>1.8867061837668511E-4</v>
      </c>
    </row>
    <row r="709" spans="1:6" x14ac:dyDescent="0.35">
      <c r="A709">
        <f t="shared" si="11"/>
        <v>709</v>
      </c>
      <c r="B709" s="2">
        <v>44409</v>
      </c>
      <c r="C709" s="16">
        <v>-3.8384109515501308E-3</v>
      </c>
      <c r="D709" s="16">
        <v>2.298600779016668E-3</v>
      </c>
      <c r="E709" s="16">
        <v>2.266387726638897E-3</v>
      </c>
      <c r="F709" s="16">
        <v>4.5680572767425884E-3</v>
      </c>
    </row>
    <row r="710" spans="1:6" x14ac:dyDescent="0.35">
      <c r="A710">
        <f t="shared" si="11"/>
        <v>710</v>
      </c>
      <c r="B710" s="2">
        <v>44416</v>
      </c>
      <c r="C710" s="16">
        <v>9.8350937702089691E-3</v>
      </c>
      <c r="D710" s="16">
        <v>-3.1522854069201411E-3</v>
      </c>
      <c r="E710" s="16">
        <v>-1.826404592103037E-3</v>
      </c>
      <c r="F710" s="16">
        <v>-4.9741533693242754E-3</v>
      </c>
    </row>
    <row r="711" spans="1:6" x14ac:dyDescent="0.35">
      <c r="A711">
        <f t="shared" si="11"/>
        <v>711</v>
      </c>
      <c r="B711" s="2">
        <v>44423</v>
      </c>
      <c r="C711" s="16">
        <v>7.097686581103213E-3</v>
      </c>
      <c r="D711" s="16">
        <v>-1.631321370309746E-3</v>
      </c>
      <c r="E711" s="16">
        <v>-2.0911387993378661E-3</v>
      </c>
      <c r="F711" s="16">
        <v>-3.724765621376136E-3</v>
      </c>
    </row>
    <row r="712" spans="1:6" x14ac:dyDescent="0.35">
      <c r="A712">
        <f t="shared" si="11"/>
        <v>712</v>
      </c>
      <c r="B712" s="2">
        <v>44430</v>
      </c>
      <c r="C712" s="16">
        <v>-1.780462602336863E-2</v>
      </c>
      <c r="D712" s="16">
        <v>9.9715099715091959E-4</v>
      </c>
      <c r="E712" s="16">
        <v>9.6044704444264717E-4</v>
      </c>
      <c r="F712" s="16">
        <v>1.9630460351018901E-3</v>
      </c>
    </row>
    <row r="713" spans="1:6" x14ac:dyDescent="0.35">
      <c r="A713">
        <f t="shared" si="11"/>
        <v>713</v>
      </c>
      <c r="B713" s="2">
        <v>44437</v>
      </c>
      <c r="C713" s="16">
        <v>2.047422513555075E-2</v>
      </c>
      <c r="D713" s="16">
        <v>2.6703722616128189E-3</v>
      </c>
      <c r="E713" s="16">
        <v>-1.9190509420794479E-3</v>
      </c>
      <c r="F713" s="16">
        <v>7.6303926156850999E-4</v>
      </c>
    </row>
    <row r="714" spans="1:6" x14ac:dyDescent="0.35">
      <c r="A714">
        <f t="shared" si="11"/>
        <v>714</v>
      </c>
      <c r="B714" s="2">
        <v>44444</v>
      </c>
      <c r="C714" s="16">
        <v>1.295268305577579E-2</v>
      </c>
      <c r="D714" s="16">
        <v>-1.2022241146121271E-3</v>
      </c>
      <c r="E714" s="16">
        <v>-2.709316553050289E-3</v>
      </c>
      <c r="F714" s="16">
        <v>-3.9100370879165958E-3</v>
      </c>
    </row>
    <row r="715" spans="1:6" x14ac:dyDescent="0.35">
      <c r="A715">
        <f t="shared" si="11"/>
        <v>715</v>
      </c>
      <c r="B715" s="2">
        <v>44451</v>
      </c>
      <c r="C715" s="16">
        <v>-1.205636743215033E-2</v>
      </c>
      <c r="D715" s="16">
        <v>-6.9378270391351471E-4</v>
      </c>
      <c r="E715" s="16">
        <v>1.0516168609238099E-3</v>
      </c>
      <c r="F715" s="16">
        <v>3.4972960962686978E-4</v>
      </c>
    </row>
    <row r="716" spans="1:6" x14ac:dyDescent="0.35">
      <c r="A716">
        <f t="shared" si="11"/>
        <v>716</v>
      </c>
      <c r="B716" s="2">
        <v>44458</v>
      </c>
      <c r="C716" s="16">
        <v>-9.6677056368533743E-3</v>
      </c>
      <c r="D716" s="16">
        <v>1.137589815225271E-3</v>
      </c>
      <c r="E716" s="16">
        <v>2.3636522804866278E-3</v>
      </c>
      <c r="F716" s="16">
        <v>3.5068662429664781E-3</v>
      </c>
    </row>
    <row r="717" spans="1:6" x14ac:dyDescent="0.35">
      <c r="A717">
        <f t="shared" si="11"/>
        <v>717</v>
      </c>
      <c r="B717" s="2">
        <v>44465</v>
      </c>
      <c r="C717" s="16">
        <v>7.7349834631368353E-4</v>
      </c>
      <c r="D717" s="16">
        <v>-2.4062763708672108E-3</v>
      </c>
      <c r="E717" s="16">
        <v>-1.659388646288229E-3</v>
      </c>
      <c r="F717" s="16">
        <v>-4.0733281664542256E-3</v>
      </c>
    </row>
    <row r="718" spans="1:6" x14ac:dyDescent="0.35">
      <c r="A718">
        <f t="shared" si="11"/>
        <v>718</v>
      </c>
      <c r="B718" s="2">
        <v>44472</v>
      </c>
      <c r="C718" s="16">
        <v>-2.398656752218753E-2</v>
      </c>
      <c r="D718" s="16">
        <v>3.450615164281023E-3</v>
      </c>
      <c r="E718" s="16">
        <v>3.2368121774122289E-3</v>
      </c>
      <c r="F718" s="16">
        <v>6.7010486487872889E-3</v>
      </c>
    </row>
    <row r="719" spans="1:6" x14ac:dyDescent="0.35">
      <c r="A719">
        <f t="shared" si="11"/>
        <v>719</v>
      </c>
      <c r="B719" s="2">
        <v>44479</v>
      </c>
      <c r="C719" s="16">
        <v>7.3728188744164314E-3</v>
      </c>
      <c r="D719" s="16">
        <v>-3.6474113395262848E-3</v>
      </c>
      <c r="E719" s="16">
        <v>-4.098360655737654E-3</v>
      </c>
      <c r="F719" s="16">
        <v>-7.7358771136261106E-3</v>
      </c>
    </row>
    <row r="720" spans="1:6" x14ac:dyDescent="0.35">
      <c r="A720">
        <f t="shared" si="11"/>
        <v>720</v>
      </c>
      <c r="B720" s="2">
        <v>44486</v>
      </c>
      <c r="C720" s="16">
        <v>2.1631292185085641E-2</v>
      </c>
      <c r="D720" s="16">
        <v>-2.8481913984620411E-3</v>
      </c>
      <c r="E720" s="16">
        <v>-2.4516242010331761E-3</v>
      </c>
      <c r="F720" s="16">
        <v>-5.3135521686045184E-3</v>
      </c>
    </row>
    <row r="721" spans="1:6" x14ac:dyDescent="0.35">
      <c r="A721">
        <f t="shared" si="11"/>
        <v>721</v>
      </c>
      <c r="B721" s="2">
        <v>44493</v>
      </c>
      <c r="C721" s="16">
        <v>1.2788877391281209E-2</v>
      </c>
      <c r="D721" s="16">
        <v>-2.0162306567872429E-4</v>
      </c>
      <c r="E721" s="16">
        <v>-1.7554638813321871E-4</v>
      </c>
      <c r="F721" s="16">
        <v>-3.791545481015568E-4</v>
      </c>
    </row>
    <row r="722" spans="1:6" x14ac:dyDescent="0.35">
      <c r="A722">
        <f t="shared" si="11"/>
        <v>722</v>
      </c>
      <c r="B722" s="2">
        <v>44500</v>
      </c>
      <c r="C722" s="16">
        <v>4.1916638285610652E-3</v>
      </c>
      <c r="D722" s="16">
        <v>-3.0417611965379838E-3</v>
      </c>
      <c r="E722" s="16">
        <v>-2.6336581511732238E-4</v>
      </c>
      <c r="F722" s="16">
        <v>-3.3225037135441449E-3</v>
      </c>
    </row>
    <row r="723" spans="1:6" x14ac:dyDescent="0.35">
      <c r="A723">
        <f t="shared" si="11"/>
        <v>723</v>
      </c>
      <c r="B723" s="2">
        <v>44507</v>
      </c>
      <c r="C723" s="16">
        <v>1.6148809057942689E-2</v>
      </c>
      <c r="D723" s="16">
        <v>-4.2141460454453439E-3</v>
      </c>
      <c r="E723" s="16">
        <v>-1.1415525114155669E-3</v>
      </c>
      <c r="F723" s="16">
        <v>-5.3889371250266382E-3</v>
      </c>
    </row>
    <row r="724" spans="1:6" x14ac:dyDescent="0.35">
      <c r="A724">
        <f t="shared" si="11"/>
        <v>724</v>
      </c>
      <c r="B724" s="2">
        <v>44514</v>
      </c>
      <c r="C724" s="16">
        <v>-1.026957637998427E-4</v>
      </c>
      <c r="D724" s="16">
        <v>-1.337305752107443E-3</v>
      </c>
      <c r="E724" s="16">
        <v>-2.6373626373610287E-4</v>
      </c>
      <c r="F724" s="16">
        <v>-1.613446034301913E-3</v>
      </c>
    </row>
    <row r="725" spans="1:6" x14ac:dyDescent="0.35">
      <c r="A725">
        <f t="shared" si="11"/>
        <v>725</v>
      </c>
      <c r="B725" s="2">
        <v>44521</v>
      </c>
      <c r="C725" s="16">
        <v>-2.259538848662257E-3</v>
      </c>
      <c r="D725" s="16">
        <v>-1.0170353419791669E-4</v>
      </c>
      <c r="E725" s="16">
        <v>2.198381990854648E-3</v>
      </c>
      <c r="F725" s="16">
        <v>2.1278258329586741E-3</v>
      </c>
    </row>
    <row r="726" spans="1:6" x14ac:dyDescent="0.35">
      <c r="A726">
        <f t="shared" si="11"/>
        <v>726</v>
      </c>
      <c r="B726" s="2">
        <v>44528</v>
      </c>
      <c r="C726" s="16">
        <v>-2.8179525451644372E-2</v>
      </c>
      <c r="D726" s="16">
        <v>6.5266405601045463E-3</v>
      </c>
      <c r="E726" s="16">
        <v>3.7729226989560161E-3</v>
      </c>
      <c r="F726" s="16">
        <v>1.0385348729604839E-2</v>
      </c>
    </row>
    <row r="727" spans="1:6" x14ac:dyDescent="0.35">
      <c r="A727">
        <f t="shared" si="11"/>
        <v>727</v>
      </c>
      <c r="B727" s="2">
        <v>44535</v>
      </c>
      <c r="C727" s="16">
        <v>-1.236660222969577E-2</v>
      </c>
      <c r="D727" s="16">
        <v>-1.136861252399979E-3</v>
      </c>
      <c r="E727" s="16">
        <v>5.9440559440557816E-3</v>
      </c>
      <c r="F727" s="16">
        <v>4.8532746285046002E-3</v>
      </c>
    </row>
    <row r="728" spans="1:6" x14ac:dyDescent="0.35">
      <c r="A728">
        <f t="shared" si="11"/>
        <v>728</v>
      </c>
      <c r="B728" s="2">
        <v>44542</v>
      </c>
      <c r="C728" s="16">
        <v>3.0593093093093101E-2</v>
      </c>
      <c r="D728" s="16">
        <v>-1.652432701305995E-3</v>
      </c>
      <c r="E728" s="16">
        <v>-5.908932916231957E-3</v>
      </c>
      <c r="F728" s="16">
        <v>-7.6062521681492523E-3</v>
      </c>
    </row>
    <row r="729" spans="1:6" x14ac:dyDescent="0.35">
      <c r="A729">
        <f t="shared" si="11"/>
        <v>729</v>
      </c>
      <c r="B729" s="2">
        <v>44549</v>
      </c>
      <c r="C729" s="16">
        <v>-1.532377656945128E-2</v>
      </c>
      <c r="D729" s="16">
        <v>-3.9859141846188004E-3</v>
      </c>
      <c r="E729" s="16">
        <v>3.496503496502879E-4</v>
      </c>
      <c r="F729" s="16">
        <v>-3.6360603661989011E-3</v>
      </c>
    </row>
    <row r="730" spans="1:6" x14ac:dyDescent="0.35">
      <c r="A730">
        <f t="shared" si="11"/>
        <v>730</v>
      </c>
      <c r="B730" s="2">
        <v>44556</v>
      </c>
      <c r="C730" s="16">
        <v>1.952547030226159E-2</v>
      </c>
      <c r="D730" s="16">
        <v>-1.2039509941075279E-3</v>
      </c>
      <c r="E730" s="16">
        <v>-6.2041244320168998E-3</v>
      </c>
      <c r="F730" s="16">
        <v>-7.4234006002202868E-3</v>
      </c>
    </row>
    <row r="731" spans="1:6" x14ac:dyDescent="0.35">
      <c r="A731">
        <f t="shared" si="11"/>
        <v>731</v>
      </c>
      <c r="B731" s="2">
        <v>44570</v>
      </c>
      <c r="C731" s="16">
        <v>-1.51912399753239E-2</v>
      </c>
      <c r="D731" s="16">
        <v>2.6339490543270122E-4</v>
      </c>
      <c r="E731" s="16">
        <v>-7.0422535211267512E-4</v>
      </c>
      <c r="F731" s="16">
        <v>-4.4039843232968062E-4</v>
      </c>
    </row>
    <row r="732" spans="1:6" x14ac:dyDescent="0.35">
      <c r="A732">
        <f t="shared" si="11"/>
        <v>732</v>
      </c>
      <c r="B732" s="2">
        <v>44577</v>
      </c>
      <c r="C732" s="16">
        <v>1.7487536867382141E-3</v>
      </c>
      <c r="D732" s="16">
        <v>2.1490762369928969E-3</v>
      </c>
      <c r="E732" s="16">
        <v>-8.8090204369173364E-5</v>
      </c>
      <c r="F732" s="16">
        <v>2.078301813331684E-3</v>
      </c>
    </row>
    <row r="733" spans="1:6" x14ac:dyDescent="0.35">
      <c r="A733">
        <f t="shared" si="11"/>
        <v>733</v>
      </c>
      <c r="B733" s="2">
        <v>44584</v>
      </c>
      <c r="C733" s="16">
        <v>-4.241792600312666E-2</v>
      </c>
      <c r="D733" s="16">
        <v>2.5004661886114392E-3</v>
      </c>
      <c r="E733" s="16">
        <v>1.7619592987401229E-3</v>
      </c>
      <c r="F733" s="16">
        <v>4.2824755751671439E-3</v>
      </c>
    </row>
    <row r="734" spans="1:6" x14ac:dyDescent="0.35">
      <c r="A734">
        <f t="shared" si="11"/>
        <v>734</v>
      </c>
      <c r="B734" s="2">
        <v>44591</v>
      </c>
      <c r="C734" s="16">
        <v>-1.063887679582054E-2</v>
      </c>
      <c r="D734" s="16">
        <v>-1.26825226383076E-4</v>
      </c>
      <c r="E734" s="16">
        <v>5.4524668015127897E-3</v>
      </c>
      <c r="F734" s="16">
        <v>5.3096934860499267E-3</v>
      </c>
    </row>
    <row r="735" spans="1:6" x14ac:dyDescent="0.35">
      <c r="A735">
        <f t="shared" si="11"/>
        <v>735</v>
      </c>
      <c r="B735" s="2">
        <v>44598</v>
      </c>
      <c r="C735" s="16">
        <v>1.9471411677346669E-2</v>
      </c>
      <c r="D735" s="16">
        <v>-1.555920106884878E-3</v>
      </c>
      <c r="E735" s="16">
        <v>-1.836788244555132E-3</v>
      </c>
      <c r="F735" s="16">
        <v>-3.3893870394382519E-3</v>
      </c>
    </row>
    <row r="736" spans="1:6" x14ac:dyDescent="0.35">
      <c r="A736">
        <f t="shared" si="11"/>
        <v>736</v>
      </c>
      <c r="B736" s="2">
        <v>44605</v>
      </c>
      <c r="C736" s="16">
        <v>-4.3702284928107682E-3</v>
      </c>
      <c r="D736" s="16">
        <v>-3.0658739434592519E-3</v>
      </c>
      <c r="E736" s="16">
        <v>-2.190676480897324E-3</v>
      </c>
      <c r="F736" s="16">
        <v>-5.2628186143234279E-3</v>
      </c>
    </row>
    <row r="737" spans="1:6" x14ac:dyDescent="0.35">
      <c r="A737">
        <f t="shared" si="11"/>
        <v>737</v>
      </c>
      <c r="B737" s="2">
        <v>44612</v>
      </c>
      <c r="C737" s="16">
        <v>-1.6555125044029669E-2</v>
      </c>
      <c r="D737" s="16">
        <v>7.9855919532412223E-4</v>
      </c>
      <c r="E737" s="16">
        <v>1.7563888644944741E-3</v>
      </c>
      <c r="F737" s="16">
        <v>2.562486958477939E-3</v>
      </c>
    </row>
    <row r="738" spans="1:6" x14ac:dyDescent="0.35">
      <c r="A738">
        <f t="shared" si="11"/>
        <v>738</v>
      </c>
      <c r="B738" s="2">
        <v>44619</v>
      </c>
      <c r="C738" s="16">
        <v>-6.4469914040113929E-3</v>
      </c>
      <c r="D738" s="16">
        <v>2.8521467497411019E-3</v>
      </c>
      <c r="E738" s="16">
        <v>-4.3832734285942371E-4</v>
      </c>
      <c r="F738" s="16">
        <v>2.422600071591452E-3</v>
      </c>
    </row>
    <row r="739" spans="1:6" x14ac:dyDescent="0.35">
      <c r="A739">
        <f t="shared" si="11"/>
        <v>739</v>
      </c>
      <c r="B739" s="2">
        <v>44626</v>
      </c>
      <c r="C739" s="16">
        <v>-2.7230880150851289E-2</v>
      </c>
      <c r="D739" s="16">
        <v>-7.6179512789820159E-5</v>
      </c>
      <c r="E739" s="16">
        <v>1.999649184353602E-2</v>
      </c>
      <c r="F739" s="16">
        <v>1.9886871102034801E-2</v>
      </c>
    </row>
    <row r="740" spans="1:6" x14ac:dyDescent="0.35">
      <c r="A740">
        <f t="shared" si="11"/>
        <v>740</v>
      </c>
      <c r="B740" s="2">
        <v>44633</v>
      </c>
      <c r="C740" s="16">
        <v>-2.269099201824409E-2</v>
      </c>
      <c r="D740" s="16">
        <v>2.2009091447783291E-4</v>
      </c>
      <c r="E740" s="16">
        <v>-3.6973344797935899E-3</v>
      </c>
      <c r="F740" s="16">
        <v>-3.4750202354775221E-3</v>
      </c>
    </row>
    <row r="741" spans="1:6" x14ac:dyDescent="0.35">
      <c r="A741">
        <f t="shared" si="11"/>
        <v>741</v>
      </c>
      <c r="B741" s="2">
        <v>44640</v>
      </c>
      <c r="C741" s="16">
        <v>5.7607047019017532E-2</v>
      </c>
      <c r="D741" s="16">
        <v>1.8618979510653941E-4</v>
      </c>
      <c r="E741" s="16">
        <v>-2.0712867869163709E-3</v>
      </c>
      <c r="F741" s="16">
        <v>-1.8837140557346199E-3</v>
      </c>
    </row>
    <row r="742" spans="1:6" x14ac:dyDescent="0.35">
      <c r="A742">
        <f t="shared" si="11"/>
        <v>742</v>
      </c>
      <c r="B742" s="2">
        <v>44647</v>
      </c>
      <c r="C742" s="16">
        <v>1.1886703990733331E-2</v>
      </c>
      <c r="D742" s="16">
        <v>-6.9385095742968694E-4</v>
      </c>
      <c r="E742" s="16">
        <v>2.5079996540691152E-3</v>
      </c>
      <c r="F742" s="16">
        <v>1.801931253933464E-3</v>
      </c>
    </row>
    <row r="743" spans="1:6" x14ac:dyDescent="0.35">
      <c r="A743">
        <f t="shared" si="11"/>
        <v>743</v>
      </c>
      <c r="B743" s="2">
        <v>44654</v>
      </c>
      <c r="C743" s="16">
        <v>5.0967566094304306E-3</v>
      </c>
      <c r="D743" s="16">
        <v>1.6934944411017842E-5</v>
      </c>
      <c r="E743" s="16">
        <v>2.760524499654915E-3</v>
      </c>
      <c r="F743" s="16">
        <v>2.779362867411983E-3</v>
      </c>
    </row>
    <row r="744" spans="1:6" x14ac:dyDescent="0.35">
      <c r="A744">
        <f t="shared" si="11"/>
        <v>744</v>
      </c>
      <c r="B744" s="2">
        <v>44661</v>
      </c>
      <c r="C744" s="16">
        <v>-1.4426336198714579E-2</v>
      </c>
      <c r="D744" s="16">
        <v>1.100752745533118E-4</v>
      </c>
      <c r="E744" s="16">
        <v>7.7426015141068838E-4</v>
      </c>
      <c r="F744" s="16">
        <v>8.8428986111077634E-4</v>
      </c>
    </row>
    <row r="745" spans="1:6" x14ac:dyDescent="0.35">
      <c r="A745">
        <f t="shared" si="11"/>
        <v>745</v>
      </c>
      <c r="B745" s="2">
        <v>44668</v>
      </c>
      <c r="C745" s="16">
        <v>-1.6646031090934099E-2</v>
      </c>
      <c r="D745" s="16">
        <v>-4.5633879133719626E-3</v>
      </c>
      <c r="E745" s="16">
        <v>2.6648328032323749E-3</v>
      </c>
      <c r="F745" s="16">
        <v>-1.869600255122172E-3</v>
      </c>
    </row>
    <row r="746" spans="1:6" x14ac:dyDescent="0.35">
      <c r="A746">
        <f t="shared" si="11"/>
        <v>746</v>
      </c>
      <c r="B746" s="2">
        <v>44675</v>
      </c>
      <c r="C746" s="16">
        <v>-2.6636821488528199E-2</v>
      </c>
      <c r="D746" s="16">
        <v>7.3229853285137203E-3</v>
      </c>
      <c r="E746" s="16">
        <v>-7.716049382717749E-4</v>
      </c>
      <c r="F746" s="16">
        <v>6.4837823530996541E-3</v>
      </c>
    </row>
    <row r="747" spans="1:6" x14ac:dyDescent="0.35">
      <c r="A747">
        <f t="shared" si="11"/>
        <v>747</v>
      </c>
      <c r="B747" s="2">
        <v>44682</v>
      </c>
      <c r="C747" s="16">
        <v>-2.6330918707600182E-2</v>
      </c>
      <c r="D747" s="16">
        <v>-8.2154074774559716E-3</v>
      </c>
      <c r="E747" s="16">
        <v>2.145002145002239E-3</v>
      </c>
      <c r="F747" s="16">
        <v>-6.0103492918663903E-3</v>
      </c>
    </row>
    <row r="748" spans="1:6" x14ac:dyDescent="0.35">
      <c r="A748">
        <f t="shared" si="11"/>
        <v>748</v>
      </c>
      <c r="B748" s="2">
        <v>44689</v>
      </c>
      <c r="C748" s="16">
        <v>-1.476145488899383E-2</v>
      </c>
      <c r="D748" s="16">
        <v>1.966576709261592E-3</v>
      </c>
      <c r="E748" s="16">
        <v>1.7123287671227949E-4</v>
      </c>
      <c r="F748" s="16">
        <v>2.1190528528836068E-3</v>
      </c>
    </row>
    <row r="749" spans="1:6" x14ac:dyDescent="0.35">
      <c r="A749">
        <f t="shared" si="11"/>
        <v>749</v>
      </c>
      <c r="B749" s="2">
        <v>44696</v>
      </c>
      <c r="C749" s="16">
        <v>-2.1874625434496031E-2</v>
      </c>
      <c r="D749" s="16">
        <v>-2.531989736095364E-3</v>
      </c>
      <c r="E749" s="16">
        <v>-2.4824516349939429E-3</v>
      </c>
      <c r="F749" s="16">
        <v>-4.9987709830783267E-3</v>
      </c>
    </row>
    <row r="750" spans="1:6" x14ac:dyDescent="0.35">
      <c r="A750">
        <f t="shared" si="11"/>
        <v>750</v>
      </c>
      <c r="B750" s="2">
        <v>44703</v>
      </c>
      <c r="C750" s="16">
        <v>-1.1028735984314751E-2</v>
      </c>
      <c r="D750" s="16">
        <v>1.6610446693243739E-3</v>
      </c>
      <c r="E750" s="16">
        <v>-4.2049257701879386E-3</v>
      </c>
      <c r="F750" s="16">
        <v>-2.5847253301503059E-3</v>
      </c>
    </row>
    <row r="751" spans="1:6" x14ac:dyDescent="0.35">
      <c r="A751">
        <f t="shared" si="11"/>
        <v>751</v>
      </c>
      <c r="B751" s="2">
        <v>44710</v>
      </c>
      <c r="C751" s="16">
        <v>5.0368626479152523E-2</v>
      </c>
      <c r="D751" s="16">
        <v>-1.284111879310434E-3</v>
      </c>
      <c r="E751" s="16">
        <v>-9.4794898310923692E-4</v>
      </c>
      <c r="F751" s="16">
        <v>-2.2322677256068069E-3</v>
      </c>
    </row>
  </sheetData>
  <conditionalFormatting sqref="B1">
    <cfRule type="notContainsBlanks" dxfId="11" priority="11">
      <formula>LEN(TRIM(B1))&gt;0</formula>
    </cfRule>
  </conditionalFormatting>
  <conditionalFormatting sqref="C2:F751">
    <cfRule type="cellIs" dxfId="10" priority="1" operator="lessThan">
      <formula>0</formula>
    </cfRule>
    <cfRule type="cellIs" dxfId="9" priority="2" operator="greaterThan">
      <formula>0</formula>
    </cfRule>
    <cfRule type="cellIs" dxfId="8" priority="3" operator="equal">
      <formula>0</formula>
    </cfRule>
  </conditionalFormatting>
  <conditionalFormatting sqref="B2:B751">
    <cfRule type="notContainsBlanks" dxfId="7" priority="4">
      <formula>LEN(TRIM(B2))&gt;0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F174"/>
  <sheetViews>
    <sheetView zoomScaleNormal="100" workbookViewId="0">
      <selection activeCell="B16" sqref="B16"/>
    </sheetView>
  </sheetViews>
  <sheetFormatPr defaultColWidth="9.1796875" defaultRowHeight="14.5" x14ac:dyDescent="0.35"/>
  <cols>
    <col min="1" max="1" width="8.7265625" customWidth="1"/>
    <col min="2" max="4" width="21.7265625" style="1" customWidth="1"/>
    <col min="5" max="5" width="21.7265625" style="16" customWidth="1"/>
    <col min="6" max="6" width="21.7265625" style="1" customWidth="1"/>
    <col min="7" max="16384" width="9.1796875" style="19"/>
  </cols>
  <sheetData>
    <row r="1" spans="1:6" s="18" customFormat="1" x14ac:dyDescent="0.35">
      <c r="A1" s="9">
        <v>1</v>
      </c>
      <c r="B1" s="6"/>
      <c r="C1" s="8" t="s">
        <v>73</v>
      </c>
      <c r="D1" s="8" t="s">
        <v>74</v>
      </c>
      <c r="E1" s="15" t="s">
        <v>75</v>
      </c>
      <c r="F1" s="8" t="s">
        <v>76</v>
      </c>
    </row>
    <row r="2" spans="1:6" x14ac:dyDescent="0.35">
      <c r="A2">
        <f>+A1+1</f>
        <v>2</v>
      </c>
      <c r="B2" s="2">
        <v>39478</v>
      </c>
      <c r="C2" s="16">
        <v>-8.5018177179666976E-2</v>
      </c>
      <c r="D2" s="16">
        <v>1.02415719191784E-4</v>
      </c>
      <c r="E2" s="16">
        <v>3.7739316658487621E-2</v>
      </c>
      <c r="F2" s="16">
        <v>3.7846411724665067E-2</v>
      </c>
    </row>
    <row r="3" spans="1:6" x14ac:dyDescent="0.35">
      <c r="A3">
        <f t="shared" ref="A3:A66" si="0">+A2+1</f>
        <v>3</v>
      </c>
      <c r="B3" s="2">
        <v>39507</v>
      </c>
      <c r="C3" s="16">
        <v>2.7882336539801771E-3</v>
      </c>
      <c r="D3" s="16">
        <v>8.0068842038594212E-4</v>
      </c>
      <c r="E3" s="16">
        <v>1.9547772495948079E-2</v>
      </c>
      <c r="F3" s="16">
        <v>2.031887061298665E-2</v>
      </c>
    </row>
    <row r="4" spans="1:6" x14ac:dyDescent="0.35">
      <c r="A4">
        <f t="shared" si="0"/>
        <v>4</v>
      </c>
      <c r="B4" s="2">
        <v>39538</v>
      </c>
      <c r="C4" s="16">
        <v>-1.4667037397469881E-2</v>
      </c>
      <c r="D4" s="16">
        <v>-5.3825481050778778E-3</v>
      </c>
      <c r="E4" s="16">
        <v>4.7859112164887474E-3</v>
      </c>
      <c r="F4" s="16">
        <v>-5.4784865683843442E-4</v>
      </c>
    </row>
    <row r="5" spans="1:6" x14ac:dyDescent="0.35">
      <c r="A5">
        <f t="shared" si="0"/>
        <v>5</v>
      </c>
      <c r="B5" s="2">
        <v>39568</v>
      </c>
      <c r="C5" s="16">
        <v>5.5802469135802342E-2</v>
      </c>
      <c r="D5" s="16">
        <v>-5.4890852686796388E-3</v>
      </c>
      <c r="E5" s="16">
        <v>-5.2742613730724086E-3</v>
      </c>
      <c r="F5" s="16">
        <v>-1.0796434020378441E-2</v>
      </c>
    </row>
    <row r="6" spans="1:6" x14ac:dyDescent="0.35">
      <c r="A6">
        <f t="shared" si="0"/>
        <v>6</v>
      </c>
      <c r="B6" s="2">
        <v>39599</v>
      </c>
      <c r="C6" s="16">
        <v>1.5635440331417842E-2</v>
      </c>
      <c r="D6" s="16">
        <v>-7.8363914939483248E-4</v>
      </c>
      <c r="E6" s="16">
        <v>2.4349513027466241E-3</v>
      </c>
      <c r="F6" s="16">
        <v>1.665681164357391E-3</v>
      </c>
    </row>
    <row r="7" spans="1:6" x14ac:dyDescent="0.35">
      <c r="A7">
        <f t="shared" si="0"/>
        <v>7</v>
      </c>
      <c r="B7" s="2">
        <v>39629</v>
      </c>
      <c r="C7" s="16">
        <v>-8.2105263157894681E-2</v>
      </c>
      <c r="D7" s="16">
        <v>-1.6086624372948721E-2</v>
      </c>
      <c r="E7" s="16">
        <v>1.9023251108349899E-3</v>
      </c>
      <c r="F7" s="16">
        <v>-1.425578088479462E-2</v>
      </c>
    </row>
    <row r="8" spans="1:6" x14ac:dyDescent="0.35">
      <c r="A8">
        <f t="shared" si="0"/>
        <v>8</v>
      </c>
      <c r="B8" s="2">
        <v>39660</v>
      </c>
      <c r="C8" s="16">
        <v>-2.6017775229358001E-2</v>
      </c>
      <c r="D8" s="16">
        <v>1.880975039039612E-3</v>
      </c>
      <c r="E8" s="16">
        <v>2.0337858436327849E-3</v>
      </c>
      <c r="F8" s="16">
        <v>3.9272582912013299E-3</v>
      </c>
    </row>
    <row r="9" spans="1:6" x14ac:dyDescent="0.35">
      <c r="A9">
        <f t="shared" si="0"/>
        <v>9</v>
      </c>
      <c r="B9" s="2">
        <v>39691</v>
      </c>
      <c r="C9" s="16">
        <v>-2.1561557141805739E-2</v>
      </c>
      <c r="D9" s="16">
        <v>1.870866611276556E-3</v>
      </c>
      <c r="E9" s="16">
        <v>6.4130375193753864E-3</v>
      </c>
      <c r="F9" s="16">
        <v>8.3048354642454303E-3</v>
      </c>
    </row>
    <row r="10" spans="1:6" x14ac:dyDescent="0.35">
      <c r="A10">
        <f t="shared" si="0"/>
        <v>10</v>
      </c>
      <c r="B10" s="2">
        <v>39721</v>
      </c>
      <c r="C10" s="16">
        <v>-0.1249247894103491</v>
      </c>
      <c r="D10" s="16">
        <v>8.0606603426582879E-3</v>
      </c>
      <c r="E10" s="16">
        <v>2.0800100628728831E-2</v>
      </c>
      <c r="F10" s="16">
        <v>2.882743107407593E-2</v>
      </c>
    </row>
    <row r="11" spans="1:6" x14ac:dyDescent="0.35">
      <c r="A11">
        <f t="shared" si="0"/>
        <v>11</v>
      </c>
      <c r="B11" s="2">
        <v>39752</v>
      </c>
      <c r="C11" s="16">
        <v>-0.19819510098839699</v>
      </c>
      <c r="D11" s="16">
        <v>2.314423641743835E-2</v>
      </c>
      <c r="E11" s="16">
        <v>0.11383531800335819</v>
      </c>
      <c r="F11" s="16">
        <v>0.13549124326861861</v>
      </c>
    </row>
    <row r="12" spans="1:6" x14ac:dyDescent="0.35">
      <c r="A12">
        <f t="shared" si="0"/>
        <v>12</v>
      </c>
      <c r="B12" s="2">
        <v>39782</v>
      </c>
      <c r="C12" s="16">
        <v>-6.5709079215350075E-2</v>
      </c>
      <c r="D12" s="16">
        <v>7.009951011408333E-3</v>
      </c>
      <c r="E12" s="16">
        <v>3.965982223742559E-2</v>
      </c>
      <c r="F12" s="16">
        <v>4.4744753522787388E-2</v>
      </c>
    </row>
    <row r="13" spans="1:6" x14ac:dyDescent="0.35">
      <c r="A13">
        <f t="shared" si="0"/>
        <v>13</v>
      </c>
      <c r="B13" s="2">
        <v>39813</v>
      </c>
      <c r="C13" s="16">
        <v>3.166590178981199E-2</v>
      </c>
      <c r="D13" s="16">
        <v>3.4891099522225129E-3</v>
      </c>
      <c r="E13" s="16">
        <v>1.2320614907621151E-2</v>
      </c>
      <c r="F13" s="16">
        <v>1.4865573404281299E-2</v>
      </c>
    </row>
    <row r="14" spans="1:6" x14ac:dyDescent="0.35">
      <c r="A14">
        <f t="shared" si="0"/>
        <v>14</v>
      </c>
      <c r="B14" s="2">
        <v>39844</v>
      </c>
      <c r="C14" s="16">
        <v>-8.1294483985765109E-2</v>
      </c>
      <c r="D14" s="16">
        <v>5.3108621240967047E-3</v>
      </c>
      <c r="E14" s="16">
        <v>9.3119357389792601E-3</v>
      </c>
      <c r="F14" s="16">
        <v>1.460107700987834E-2</v>
      </c>
    </row>
    <row r="15" spans="1:6" x14ac:dyDescent="0.35">
      <c r="A15">
        <f t="shared" si="0"/>
        <v>15</v>
      </c>
      <c r="B15" s="2">
        <v>39872</v>
      </c>
      <c r="C15" s="16">
        <v>-9.793003268369449E-2</v>
      </c>
      <c r="D15" s="16">
        <v>1.6517462606014058E-2</v>
      </c>
      <c r="E15" s="16">
        <v>8.5904410751616034E-3</v>
      </c>
      <c r="F15" s="16">
        <v>2.484258174586329E-2</v>
      </c>
    </row>
    <row r="16" spans="1:6" x14ac:dyDescent="0.35">
      <c r="A16">
        <f t="shared" si="0"/>
        <v>16</v>
      </c>
      <c r="B16" s="2">
        <v>39903</v>
      </c>
      <c r="C16" s="16">
        <v>8.2259796027912113E-2</v>
      </c>
      <c r="D16" s="16">
        <v>-6.6459768857229928E-4</v>
      </c>
      <c r="E16" s="16">
        <v>1.051874863540303E-2</v>
      </c>
      <c r="F16" s="16">
        <v>9.7494008307854596E-3</v>
      </c>
    </row>
    <row r="17" spans="1:6" x14ac:dyDescent="0.35">
      <c r="A17">
        <f t="shared" si="0"/>
        <v>17</v>
      </c>
      <c r="B17" s="2">
        <v>39933</v>
      </c>
      <c r="C17" s="16">
        <v>0.11816491010539371</v>
      </c>
      <c r="D17" s="16">
        <v>-1.0087882518673321E-2</v>
      </c>
      <c r="E17" s="16">
        <v>-8.1496653536321517E-3</v>
      </c>
      <c r="F17" s="16">
        <v>-1.818288074050212E-2</v>
      </c>
    </row>
    <row r="18" spans="1:6" x14ac:dyDescent="0.35">
      <c r="A18">
        <f t="shared" si="0"/>
        <v>18</v>
      </c>
      <c r="B18" s="2">
        <v>39964</v>
      </c>
      <c r="C18" s="16">
        <v>9.9578620536704188E-2</v>
      </c>
      <c r="D18" s="16">
        <v>-1.4484533553215111E-3</v>
      </c>
      <c r="E18" s="16">
        <v>-1.0572819432200791E-3</v>
      </c>
      <c r="F18" s="16">
        <v>-2.5209461755407721E-3</v>
      </c>
    </row>
    <row r="19" spans="1:6" x14ac:dyDescent="0.35">
      <c r="A19">
        <f t="shared" si="0"/>
        <v>19</v>
      </c>
      <c r="B19" s="2">
        <v>39994</v>
      </c>
      <c r="C19" s="16">
        <v>-5.5465913674868084E-3</v>
      </c>
      <c r="D19" s="16">
        <v>8.0278337688248769E-3</v>
      </c>
      <c r="E19" s="16">
        <v>6.7466051164011276E-3</v>
      </c>
      <c r="F19" s="16">
        <v>1.486997301634263E-2</v>
      </c>
    </row>
    <row r="20" spans="1:6" x14ac:dyDescent="0.35">
      <c r="A20">
        <f t="shared" si="0"/>
        <v>20</v>
      </c>
      <c r="B20" s="2">
        <v>40025</v>
      </c>
      <c r="C20" s="16">
        <v>8.8023527025656634E-2</v>
      </c>
      <c r="D20" s="16">
        <v>6.0025096757234664E-3</v>
      </c>
      <c r="E20" s="16">
        <v>4.8730072909251021E-3</v>
      </c>
      <c r="F20" s="16">
        <v>1.0851580509496859E-2</v>
      </c>
    </row>
    <row r="21" spans="1:6" x14ac:dyDescent="0.35">
      <c r="A21">
        <f t="shared" si="0"/>
        <v>21</v>
      </c>
      <c r="B21" s="2">
        <v>40056</v>
      </c>
      <c r="C21" s="16">
        <v>3.5697641905116928E-2</v>
      </c>
      <c r="D21" s="16">
        <v>-1.2035547469581021E-3</v>
      </c>
      <c r="E21" s="16">
        <v>3.6672035259985858E-3</v>
      </c>
      <c r="F21" s="16">
        <v>2.4376251759450351E-3</v>
      </c>
    </row>
    <row r="22" spans="1:6" x14ac:dyDescent="0.35">
      <c r="A22">
        <f t="shared" si="0"/>
        <v>22</v>
      </c>
      <c r="B22" s="2">
        <v>40086</v>
      </c>
      <c r="C22" s="16">
        <v>4.5896328293736348E-2</v>
      </c>
      <c r="D22" s="16">
        <v>7.646321507958076E-3</v>
      </c>
      <c r="E22" s="16">
        <v>-3.451984124087093E-3</v>
      </c>
      <c r="F22" s="16">
        <v>4.1199720370421744E-3</v>
      </c>
    </row>
    <row r="23" spans="1:6" x14ac:dyDescent="0.35">
      <c r="A23">
        <f t="shared" si="0"/>
        <v>23</v>
      </c>
      <c r="B23" s="2">
        <v>40117</v>
      </c>
      <c r="C23" s="16">
        <v>-1.5487867836861071E-2</v>
      </c>
      <c r="D23" s="16">
        <v>7.7299668938539678E-3</v>
      </c>
      <c r="E23" s="16">
        <v>1.4901533240303519E-3</v>
      </c>
      <c r="F23" s="16">
        <v>9.2280054851925364E-3</v>
      </c>
    </row>
    <row r="24" spans="1:6" x14ac:dyDescent="0.35">
      <c r="A24">
        <f t="shared" si="0"/>
        <v>24</v>
      </c>
      <c r="B24" s="2">
        <v>40147</v>
      </c>
      <c r="C24" s="16">
        <v>4.1164132144729797E-2</v>
      </c>
      <c r="D24" s="16">
        <v>3.1728943861448759E-3</v>
      </c>
      <c r="E24" s="16">
        <v>3.8990858262901722E-3</v>
      </c>
      <c r="F24" s="16">
        <v>7.0352631388685971E-3</v>
      </c>
    </row>
    <row r="25" spans="1:6" x14ac:dyDescent="0.35">
      <c r="A25">
        <f t="shared" si="0"/>
        <v>25</v>
      </c>
      <c r="B25" s="2">
        <v>40178</v>
      </c>
      <c r="C25" s="16">
        <v>2.165701334676395E-2</v>
      </c>
      <c r="D25" s="16">
        <v>-6.7525950393088063E-4</v>
      </c>
      <c r="E25" s="16">
        <v>-6.5497812747754569E-3</v>
      </c>
      <c r="F25" s="16">
        <v>-7.2193723082764061E-3</v>
      </c>
    </row>
    <row r="26" spans="1:6" x14ac:dyDescent="0.35">
      <c r="A26">
        <f t="shared" si="0"/>
        <v>26</v>
      </c>
      <c r="B26" s="2">
        <v>40209</v>
      </c>
      <c r="C26" s="16">
        <v>-4.4121271875770203E-2</v>
      </c>
      <c r="D26" s="16">
        <v>9.665907181861888E-3</v>
      </c>
      <c r="E26" s="16">
        <v>-5.8506244237511718E-3</v>
      </c>
      <c r="F26" s="16">
        <v>3.8321631767286308E-3</v>
      </c>
    </row>
    <row r="27" spans="1:6" x14ac:dyDescent="0.35">
      <c r="A27">
        <f t="shared" si="0"/>
        <v>27</v>
      </c>
      <c r="B27" s="2">
        <v>40237</v>
      </c>
      <c r="C27" s="16">
        <v>1.272133402097286E-2</v>
      </c>
      <c r="D27" s="16">
        <v>3.0710012745369659E-3</v>
      </c>
      <c r="E27" s="16">
        <v>-3.2293000947609669E-3</v>
      </c>
      <c r="F27" s="16">
        <v>-1.08507146085568E-4</v>
      </c>
    </row>
    <row r="28" spans="1:6" x14ac:dyDescent="0.35">
      <c r="A28">
        <f t="shared" si="0"/>
        <v>28</v>
      </c>
      <c r="B28" s="2">
        <v>40268</v>
      </c>
      <c r="C28" s="16">
        <v>6.433542692242411E-2</v>
      </c>
      <c r="D28" s="16">
        <v>5.6901945539844512E-3</v>
      </c>
      <c r="E28" s="16">
        <v>-1.243180709175951E-3</v>
      </c>
      <c r="F28" s="16">
        <v>4.4729887498100576E-3</v>
      </c>
    </row>
    <row r="29" spans="1:6" x14ac:dyDescent="0.35">
      <c r="A29">
        <f t="shared" si="0"/>
        <v>29</v>
      </c>
      <c r="B29" s="2">
        <v>40298</v>
      </c>
      <c r="C29" s="16">
        <v>1.7543859649122859E-3</v>
      </c>
      <c r="D29" s="16">
        <v>2.4708230153227539E-3</v>
      </c>
      <c r="E29" s="16">
        <v>5.2916096436728122E-3</v>
      </c>
      <c r="F29" s="16">
        <v>7.7622201580151984E-3</v>
      </c>
    </row>
    <row r="30" spans="1:6" x14ac:dyDescent="0.35">
      <c r="A30">
        <f t="shared" si="0"/>
        <v>30</v>
      </c>
      <c r="B30" s="2">
        <v>40329</v>
      </c>
      <c r="C30" s="16">
        <v>-9.4809743671389946E-2</v>
      </c>
      <c r="D30" s="16">
        <v>-1.024576394525134E-3</v>
      </c>
      <c r="E30" s="16">
        <v>1.4614523649353121E-2</v>
      </c>
      <c r="F30" s="16">
        <v>1.3546621247873871E-2</v>
      </c>
    </row>
    <row r="31" spans="1:6" x14ac:dyDescent="0.35">
      <c r="A31">
        <f t="shared" si="0"/>
        <v>31</v>
      </c>
      <c r="B31" s="2">
        <v>40359</v>
      </c>
      <c r="C31" s="16">
        <v>-3.0867997537595619E-2</v>
      </c>
      <c r="D31" s="16">
        <v>4.435116685943985E-3</v>
      </c>
      <c r="E31" s="16">
        <v>3.7212882537851488E-3</v>
      </c>
      <c r="F31" s="16">
        <v>8.0937311008963952E-3</v>
      </c>
    </row>
    <row r="32" spans="1:6" x14ac:dyDescent="0.35">
      <c r="A32">
        <f t="shared" si="0"/>
        <v>32</v>
      </c>
      <c r="B32" s="2">
        <v>40390</v>
      </c>
      <c r="C32" s="16">
        <v>8.1397459165154284E-2</v>
      </c>
      <c r="D32" s="16">
        <v>4.3109780095942352E-3</v>
      </c>
      <c r="E32" s="16">
        <v>-1.5877670401857499E-2</v>
      </c>
      <c r="F32" s="16">
        <v>-1.1590940588343529E-2</v>
      </c>
    </row>
    <row r="33" spans="1:6" x14ac:dyDescent="0.35">
      <c r="A33">
        <f t="shared" si="0"/>
        <v>33</v>
      </c>
      <c r="B33" s="2">
        <v>40421</v>
      </c>
      <c r="C33" s="16">
        <v>-3.4992028195015568E-2</v>
      </c>
      <c r="D33" s="16">
        <v>7.388940655892462E-3</v>
      </c>
      <c r="E33" s="16">
        <v>9.6301167835077806E-4</v>
      </c>
      <c r="F33" s="16">
        <v>8.4163153148637537E-3</v>
      </c>
    </row>
    <row r="34" spans="1:6" x14ac:dyDescent="0.35">
      <c r="A34">
        <f t="shared" si="0"/>
        <v>34</v>
      </c>
      <c r="B34" s="2">
        <v>40451</v>
      </c>
      <c r="C34" s="16">
        <v>9.5739130434782549E-2</v>
      </c>
      <c r="D34" s="16">
        <v>-1.607927339240534E-3</v>
      </c>
      <c r="E34" s="16">
        <v>-5.8437720799797699E-3</v>
      </c>
      <c r="F34" s="16">
        <v>-7.464102259673977E-3</v>
      </c>
    </row>
    <row r="35" spans="1:6" x14ac:dyDescent="0.35">
      <c r="A35">
        <f t="shared" si="0"/>
        <v>35</v>
      </c>
      <c r="B35" s="2">
        <v>40482</v>
      </c>
      <c r="C35" s="16">
        <v>3.6108245377350912E-2</v>
      </c>
      <c r="D35" s="16">
        <v>-1.144444779406173E-2</v>
      </c>
      <c r="E35" s="16">
        <v>1.890116922189655E-3</v>
      </c>
      <c r="F35" s="16">
        <v>-9.6099587202393977E-3</v>
      </c>
    </row>
    <row r="36" spans="1:6" x14ac:dyDescent="0.35">
      <c r="A36">
        <f t="shared" si="0"/>
        <v>36</v>
      </c>
      <c r="B36" s="2">
        <v>40512</v>
      </c>
      <c r="C36" s="16">
        <v>-2.2288602941176409E-2</v>
      </c>
      <c r="D36" s="16">
        <v>-1.2881403263940161E-3</v>
      </c>
      <c r="E36" s="16">
        <v>7.4583546804187772E-3</v>
      </c>
      <c r="F36" s="16">
        <v>6.2550963515788371E-3</v>
      </c>
    </row>
    <row r="37" spans="1:6" x14ac:dyDescent="0.35">
      <c r="A37">
        <f t="shared" si="0"/>
        <v>37</v>
      </c>
      <c r="B37" s="2">
        <v>40543</v>
      </c>
      <c r="C37" s="16">
        <v>7.0113591852722257E-2</v>
      </c>
      <c r="D37" s="16">
        <v>4.8525981911611282E-3</v>
      </c>
      <c r="E37" s="16">
        <v>-3.91369036432343E-3</v>
      </c>
      <c r="F37" s="16">
        <v>8.4434590549276045E-4</v>
      </c>
    </row>
    <row r="38" spans="1:6" x14ac:dyDescent="0.35">
      <c r="A38">
        <f t="shared" si="0"/>
        <v>38</v>
      </c>
      <c r="B38" s="2">
        <v>40574</v>
      </c>
      <c r="C38" s="16">
        <v>1.8667642752562271E-2</v>
      </c>
      <c r="D38" s="16">
        <v>-4.0265786947492046E-3</v>
      </c>
      <c r="E38" s="16">
        <v>-7.0977612836521384E-3</v>
      </c>
      <c r="F38" s="16">
        <v>-1.1101894950228289E-2</v>
      </c>
    </row>
    <row r="39" spans="1:6" x14ac:dyDescent="0.35">
      <c r="A39">
        <f t="shared" si="0"/>
        <v>39</v>
      </c>
      <c r="B39" s="2">
        <v>40602</v>
      </c>
      <c r="C39" s="16">
        <v>2.9177146963708319E-2</v>
      </c>
      <c r="D39" s="16">
        <v>1.1887779049006839E-3</v>
      </c>
      <c r="E39" s="16">
        <v>-2.4756601016620028E-3</v>
      </c>
      <c r="F39" s="16">
        <v>-1.2826996436710041E-3</v>
      </c>
    </row>
    <row r="40" spans="1:6" x14ac:dyDescent="0.35">
      <c r="A40">
        <f t="shared" si="0"/>
        <v>40</v>
      </c>
      <c r="B40" s="2">
        <v>40633</v>
      </c>
      <c r="C40" s="16">
        <v>-1.0474128901613029E-3</v>
      </c>
      <c r="D40" s="16">
        <v>-4.2904159240474424E-3</v>
      </c>
      <c r="E40" s="16">
        <v>-4.0288932673929736E-3</v>
      </c>
      <c r="F40" s="16">
        <v>-8.3638976388018538E-3</v>
      </c>
    </row>
    <row r="41" spans="1:6" x14ac:dyDescent="0.35">
      <c r="A41">
        <f t="shared" si="0"/>
        <v>41</v>
      </c>
      <c r="B41" s="2">
        <v>40663</v>
      </c>
      <c r="C41" s="16">
        <v>4.08919334544946E-2</v>
      </c>
      <c r="D41" s="16">
        <v>4.01579650005357E-3</v>
      </c>
      <c r="E41" s="16">
        <v>-1.2363101841117441E-4</v>
      </c>
      <c r="F41" s="16">
        <v>3.9003368782593029E-3</v>
      </c>
    </row>
    <row r="42" spans="1:6" x14ac:dyDescent="0.35">
      <c r="A42">
        <f t="shared" si="0"/>
        <v>42</v>
      </c>
      <c r="B42" s="2">
        <v>40694</v>
      </c>
      <c r="C42" s="16">
        <v>-2.1489490296151988E-2</v>
      </c>
      <c r="D42" s="16">
        <v>1.4085807419241809E-3</v>
      </c>
      <c r="E42" s="16">
        <v>-8.2906993925587757E-3</v>
      </c>
      <c r="F42" s="16">
        <v>-6.8460654434994161E-3</v>
      </c>
    </row>
    <row r="43" spans="1:6" x14ac:dyDescent="0.35">
      <c r="A43">
        <f t="shared" si="0"/>
        <v>43</v>
      </c>
      <c r="B43" s="2">
        <v>40724</v>
      </c>
      <c r="C43" s="16">
        <v>-1.5716148514172131E-2</v>
      </c>
      <c r="D43" s="16">
        <v>-6.2617975449691388E-3</v>
      </c>
      <c r="E43" s="16">
        <v>3.2052805066924428E-3</v>
      </c>
      <c r="F43" s="16">
        <v>-3.1377423166748519E-3</v>
      </c>
    </row>
    <row r="44" spans="1:6" x14ac:dyDescent="0.35">
      <c r="A44">
        <f t="shared" si="0"/>
        <v>44</v>
      </c>
      <c r="B44" s="2">
        <v>40755</v>
      </c>
      <c r="C44" s="16">
        <v>-1.63157160786499E-2</v>
      </c>
      <c r="D44" s="16">
        <v>-2.6247589205143922E-3</v>
      </c>
      <c r="E44" s="16">
        <v>4.3392311615724211E-3</v>
      </c>
      <c r="F44" s="16">
        <v>1.719330680607811E-3</v>
      </c>
    </row>
    <row r="45" spans="1:6" x14ac:dyDescent="0.35">
      <c r="A45">
        <f t="shared" si="0"/>
        <v>45</v>
      </c>
      <c r="B45" s="2">
        <v>40786</v>
      </c>
      <c r="C45" s="16">
        <v>-7.3008222285228297E-2</v>
      </c>
      <c r="D45" s="16">
        <v>-2.301607258767668E-2</v>
      </c>
      <c r="E45" s="16">
        <v>2.1472377745404229E-2</v>
      </c>
      <c r="F45" s="16">
        <v>-1.367690561845603E-3</v>
      </c>
    </row>
    <row r="46" spans="1:6" x14ac:dyDescent="0.35">
      <c r="A46">
        <f t="shared" si="0"/>
        <v>46</v>
      </c>
      <c r="B46" s="2">
        <v>40816</v>
      </c>
      <c r="C46" s="16">
        <v>-9.4433399602385615E-2</v>
      </c>
      <c r="D46" s="16">
        <v>1.538361861189474E-2</v>
      </c>
      <c r="E46" s="16">
        <v>4.3974900415123967E-2</v>
      </c>
      <c r="F46" s="16">
        <v>6.0311171443653722E-2</v>
      </c>
    </row>
    <row r="47" spans="1:6" x14ac:dyDescent="0.35">
      <c r="A47">
        <f t="shared" si="0"/>
        <v>47</v>
      </c>
      <c r="B47" s="2">
        <v>40847</v>
      </c>
      <c r="C47" s="16">
        <v>0.1071519040783584</v>
      </c>
      <c r="D47" s="16">
        <v>1.1662528647089501E-3</v>
      </c>
      <c r="E47" s="16">
        <v>3.3021772935988292E-3</v>
      </c>
      <c r="F47" s="16">
        <v>4.4357049854013564E-3</v>
      </c>
    </row>
    <row r="48" spans="1:6" x14ac:dyDescent="0.35">
      <c r="A48">
        <f t="shared" si="0"/>
        <v>48</v>
      </c>
      <c r="B48" s="2">
        <v>40877</v>
      </c>
      <c r="C48" s="16">
        <v>-2.99725442342893E-2</v>
      </c>
      <c r="D48" s="16">
        <v>6.08697869295316E-3</v>
      </c>
      <c r="E48" s="16">
        <v>6.3705561430964508E-3</v>
      </c>
      <c r="F48" s="16">
        <v>1.2332355303192429E-2</v>
      </c>
    </row>
    <row r="49" spans="1:6" x14ac:dyDescent="0.35">
      <c r="A49">
        <f t="shared" si="0"/>
        <v>49</v>
      </c>
      <c r="B49" s="2">
        <v>40908</v>
      </c>
      <c r="C49" s="16">
        <v>-1.9655633304505038E-3</v>
      </c>
      <c r="D49" s="16">
        <v>-2.7573615771843141E-3</v>
      </c>
      <c r="E49" s="16">
        <v>8.7435787048499858E-3</v>
      </c>
      <c r="F49" s="16">
        <v>5.8337837295057149E-3</v>
      </c>
    </row>
    <row r="50" spans="1:6" x14ac:dyDescent="0.35">
      <c r="A50">
        <f t="shared" si="0"/>
        <v>50</v>
      </c>
      <c r="B50" s="2">
        <v>40939</v>
      </c>
      <c r="C50" s="16">
        <v>5.8137702851740913E-2</v>
      </c>
      <c r="D50" s="16">
        <v>3.013514563099617E-3</v>
      </c>
      <c r="E50" s="16">
        <v>-1.6563018204889259E-3</v>
      </c>
      <c r="F50" s="16">
        <v>1.3519596057949279E-3</v>
      </c>
    </row>
    <row r="51" spans="1:6" x14ac:dyDescent="0.35">
      <c r="A51">
        <f t="shared" si="0"/>
        <v>51</v>
      </c>
      <c r="B51" s="2">
        <v>40968</v>
      </c>
      <c r="C51" s="16">
        <v>5.0327575938058589E-2</v>
      </c>
      <c r="D51" s="16">
        <v>2.9494921638004712E-3</v>
      </c>
      <c r="E51" s="16">
        <v>-1.917426249760545E-3</v>
      </c>
      <c r="F51" s="16">
        <v>1.0369785490462751E-3</v>
      </c>
    </row>
    <row r="52" spans="1:6" x14ac:dyDescent="0.35">
      <c r="A52">
        <f t="shared" si="0"/>
        <v>52</v>
      </c>
      <c r="B52" s="2">
        <v>40999</v>
      </c>
      <c r="C52" s="16">
        <v>6.5920045364331603E-3</v>
      </c>
      <c r="D52" s="16">
        <v>-6.3369012234442126E-3</v>
      </c>
      <c r="E52" s="16">
        <v>-1.2844773162545839E-4</v>
      </c>
      <c r="F52" s="16">
        <v>-6.4772885382757828E-3</v>
      </c>
    </row>
    <row r="53" spans="1:6" x14ac:dyDescent="0.35">
      <c r="A53">
        <f t="shared" si="0"/>
        <v>53</v>
      </c>
      <c r="B53" s="2">
        <v>41029</v>
      </c>
      <c r="C53" s="16">
        <v>-1.14076473487783E-2</v>
      </c>
      <c r="D53" s="16">
        <v>-1.103592018335986E-3</v>
      </c>
      <c r="E53" s="16">
        <v>9.1794146864276893E-3</v>
      </c>
      <c r="F53" s="16">
        <v>8.1064894976543567E-3</v>
      </c>
    </row>
    <row r="54" spans="1:6" x14ac:dyDescent="0.35">
      <c r="A54">
        <f t="shared" si="0"/>
        <v>54</v>
      </c>
      <c r="B54" s="2">
        <v>41060</v>
      </c>
      <c r="C54" s="16">
        <v>-8.9678752047866572E-2</v>
      </c>
      <c r="D54" s="16">
        <v>1.4270357005526259E-2</v>
      </c>
      <c r="E54" s="16">
        <v>1.4558071603216319E-2</v>
      </c>
      <c r="F54" s="16">
        <v>2.876231814750696E-2</v>
      </c>
    </row>
    <row r="55" spans="1:6" x14ac:dyDescent="0.35">
      <c r="A55">
        <f t="shared" si="0"/>
        <v>55</v>
      </c>
      <c r="B55" s="2">
        <v>41090</v>
      </c>
      <c r="C55" s="16">
        <v>4.9374021909233352E-2</v>
      </c>
      <c r="D55" s="16">
        <v>-1.254597334019825E-2</v>
      </c>
      <c r="E55" s="16">
        <v>-1.0232958176258579E-2</v>
      </c>
      <c r="F55" s="16">
        <v>-2.2446218241363169E-2</v>
      </c>
    </row>
    <row r="56" spans="1:6" x14ac:dyDescent="0.35">
      <c r="A56">
        <f t="shared" si="0"/>
        <v>56</v>
      </c>
      <c r="B56" s="2">
        <v>41121</v>
      </c>
      <c r="C56" s="16">
        <v>1.372008053090723E-2</v>
      </c>
      <c r="D56" s="16">
        <v>2.7527438070324979E-3</v>
      </c>
      <c r="E56" s="16">
        <v>-8.143252994312622E-4</v>
      </c>
      <c r="F56" s="16">
        <v>1.946634478277254E-3</v>
      </c>
    </row>
    <row r="57" spans="1:6" x14ac:dyDescent="0.35">
      <c r="A57">
        <f t="shared" si="0"/>
        <v>57</v>
      </c>
      <c r="B57" s="2">
        <v>41152</v>
      </c>
      <c r="C57" s="16">
        <v>2.1772710555351349E-2</v>
      </c>
      <c r="D57" s="16">
        <v>-2.8515862489426609E-3</v>
      </c>
      <c r="E57" s="16">
        <v>2.9196097855761489E-3</v>
      </c>
      <c r="F57" s="16">
        <v>5.406074849378939E-5</v>
      </c>
    </row>
    <row r="58" spans="1:6" x14ac:dyDescent="0.35">
      <c r="A58">
        <f t="shared" si="0"/>
        <v>58</v>
      </c>
      <c r="B58" s="2">
        <v>41182</v>
      </c>
      <c r="C58" s="16">
        <v>3.1459218198833787E-2</v>
      </c>
      <c r="D58" s="16">
        <v>-2.0205951421594648E-3</v>
      </c>
      <c r="E58" s="16">
        <v>-6.9439993871749373E-3</v>
      </c>
      <c r="F58" s="16">
        <v>-8.9987987528487023E-3</v>
      </c>
    </row>
    <row r="59" spans="1:6" x14ac:dyDescent="0.35">
      <c r="A59">
        <f t="shared" si="0"/>
        <v>59</v>
      </c>
      <c r="B59" s="2">
        <v>41213</v>
      </c>
      <c r="C59" s="16">
        <v>-6.6303740926855204E-3</v>
      </c>
      <c r="D59" s="16">
        <v>-4.4747278272688762E-3</v>
      </c>
      <c r="E59" s="16">
        <v>2.846896564960177E-3</v>
      </c>
      <c r="F59" s="16">
        <v>-1.6238329207144411E-3</v>
      </c>
    </row>
    <row r="60" spans="1:6" x14ac:dyDescent="0.35">
      <c r="A60">
        <f t="shared" si="0"/>
        <v>60</v>
      </c>
      <c r="B60" s="2">
        <v>41243</v>
      </c>
      <c r="C60" s="16">
        <v>1.278718471158569E-2</v>
      </c>
      <c r="D60" s="16">
        <v>-4.8255513443560272E-3</v>
      </c>
      <c r="E60" s="16">
        <v>-5.2907522617641201E-3</v>
      </c>
      <c r="F60" s="16">
        <v>-1.0124396964380609E-2</v>
      </c>
    </row>
    <row r="61" spans="1:6" x14ac:dyDescent="0.35">
      <c r="A61">
        <f t="shared" si="0"/>
        <v>61</v>
      </c>
      <c r="B61" s="2">
        <v>41274</v>
      </c>
      <c r="C61" s="16">
        <v>1.484564689559487E-2</v>
      </c>
      <c r="D61" s="16">
        <v>-1.00611351050317E-3</v>
      </c>
      <c r="E61" s="16">
        <v>2.723959159170342E-3</v>
      </c>
      <c r="F61" s="16">
        <v>1.7048585856020979E-3</v>
      </c>
    </row>
    <row r="62" spans="1:6" x14ac:dyDescent="0.35">
      <c r="A62">
        <f t="shared" si="0"/>
        <v>62</v>
      </c>
      <c r="B62" s="2">
        <v>41305</v>
      </c>
      <c r="C62" s="16">
        <v>5.4070681523002317E-2</v>
      </c>
      <c r="D62" s="16">
        <v>1.8904997348700989E-3</v>
      </c>
      <c r="E62" s="16">
        <v>-9.8162103484368268E-3</v>
      </c>
      <c r="F62" s="16">
        <v>-7.9373887569665902E-3</v>
      </c>
    </row>
    <row r="63" spans="1:6" x14ac:dyDescent="0.35">
      <c r="A63">
        <f t="shared" si="0"/>
        <v>63</v>
      </c>
      <c r="B63" s="2">
        <v>41333</v>
      </c>
      <c r="C63" s="16">
        <v>-1.297016861218081E-4</v>
      </c>
      <c r="D63" s="16">
        <v>4.4858706346531108E-3</v>
      </c>
      <c r="E63" s="16">
        <v>7.1740618741205084E-3</v>
      </c>
      <c r="F63" s="16">
        <v>1.1683509125471669E-2</v>
      </c>
    </row>
    <row r="64" spans="1:6" x14ac:dyDescent="0.35">
      <c r="A64">
        <f t="shared" si="0"/>
        <v>64</v>
      </c>
      <c r="B64" s="2">
        <v>41364</v>
      </c>
      <c r="C64" s="16">
        <v>1.8030873005577819E-2</v>
      </c>
      <c r="D64" s="16">
        <v>4.1601506326482962E-5</v>
      </c>
      <c r="E64" s="16">
        <v>-3.1052683526977543E-4</v>
      </c>
      <c r="F64" s="16">
        <v>-2.5662488074884582E-4</v>
      </c>
    </row>
    <row r="65" spans="1:6" x14ac:dyDescent="0.35">
      <c r="A65">
        <f t="shared" si="0"/>
        <v>65</v>
      </c>
      <c r="B65" s="2">
        <v>41394</v>
      </c>
      <c r="C65" s="16">
        <v>2.8797145769622778E-2</v>
      </c>
      <c r="D65" s="16">
        <v>-8.8116331988630225E-4</v>
      </c>
      <c r="E65" s="16">
        <v>-6.7725980412025599E-4</v>
      </c>
      <c r="F65" s="16">
        <v>-1.5559052397545741E-3</v>
      </c>
    </row>
    <row r="66" spans="1:6" x14ac:dyDescent="0.35">
      <c r="A66">
        <f t="shared" si="0"/>
        <v>66</v>
      </c>
      <c r="B66" s="2">
        <v>41425</v>
      </c>
      <c r="C66" s="16">
        <v>-1.9197423829576681E-3</v>
      </c>
      <c r="D66" s="16">
        <v>-3.2178195159057181E-3</v>
      </c>
      <c r="E66" s="16">
        <v>9.9227625028008859E-5</v>
      </c>
      <c r="F66" s="16">
        <v>-3.1106212167073539E-3</v>
      </c>
    </row>
    <row r="67" spans="1:6" x14ac:dyDescent="0.35">
      <c r="A67">
        <f t="shared" ref="A67:A130" si="1">+A66+1</f>
        <v>67</v>
      </c>
      <c r="B67" s="2">
        <v>41455</v>
      </c>
      <c r="C67" s="16">
        <v>-3.0030402680399471E-2</v>
      </c>
      <c r="D67" s="16">
        <v>-8.8514310302261201E-3</v>
      </c>
      <c r="E67" s="16">
        <v>-1.477181424950347E-4</v>
      </c>
      <c r="F67" s="16">
        <v>-8.9930669666423713E-3</v>
      </c>
    </row>
    <row r="68" spans="1:6" x14ac:dyDescent="0.35">
      <c r="A68">
        <f t="shared" si="1"/>
        <v>68</v>
      </c>
      <c r="B68" s="2">
        <v>41486</v>
      </c>
      <c r="C68" s="16">
        <v>4.791146932770407E-2</v>
      </c>
      <c r="D68" s="16">
        <v>1.8037940982773559E-3</v>
      </c>
      <c r="E68" s="16">
        <v>-7.7500894522467556E-3</v>
      </c>
      <c r="F68" s="16">
        <v>-5.9779427901123228E-3</v>
      </c>
    </row>
    <row r="69" spans="1:6" x14ac:dyDescent="0.35">
      <c r="A69">
        <f t="shared" si="1"/>
        <v>69</v>
      </c>
      <c r="B69" s="2">
        <v>41517</v>
      </c>
      <c r="C69" s="16">
        <v>-2.0876571847149191E-2</v>
      </c>
      <c r="D69" s="16">
        <v>3.318367497632702E-3</v>
      </c>
      <c r="E69" s="16">
        <v>5.5224433626346334E-3</v>
      </c>
      <c r="F69" s="16">
        <v>8.8882054140431155E-3</v>
      </c>
    </row>
    <row r="70" spans="1:6" x14ac:dyDescent="0.35">
      <c r="A70">
        <f t="shared" si="1"/>
        <v>70</v>
      </c>
      <c r="B70" s="2">
        <v>41547</v>
      </c>
      <c r="C70" s="16">
        <v>5.1683291770573632E-2</v>
      </c>
      <c r="D70" s="16">
        <v>2.461701886209422E-3</v>
      </c>
      <c r="E70" s="16">
        <v>-5.6156614929921966E-3</v>
      </c>
      <c r="F70" s="16">
        <v>-3.1585037151959931E-3</v>
      </c>
    </row>
    <row r="71" spans="1:6" x14ac:dyDescent="0.35">
      <c r="A71">
        <f t="shared" si="1"/>
        <v>71</v>
      </c>
      <c r="B71" s="2">
        <v>41578</v>
      </c>
      <c r="C71" s="16">
        <v>4.0192068290947791E-2</v>
      </c>
      <c r="D71" s="16">
        <v>3.128309360610038E-3</v>
      </c>
      <c r="E71" s="16">
        <v>-1.4575646009490351E-3</v>
      </c>
      <c r="F71" s="16">
        <v>1.6661932616717219E-3</v>
      </c>
    </row>
    <row r="72" spans="1:6" x14ac:dyDescent="0.35">
      <c r="A72">
        <f t="shared" si="1"/>
        <v>72</v>
      </c>
      <c r="B72" s="2">
        <v>41608</v>
      </c>
      <c r="C72" s="16">
        <v>1.4133470108850471E-2</v>
      </c>
      <c r="D72" s="16">
        <v>3.266385084637502E-3</v>
      </c>
      <c r="E72" s="16">
        <v>-1.544325847685823E-3</v>
      </c>
      <c r="F72" s="16">
        <v>1.7268950112159229E-3</v>
      </c>
    </row>
    <row r="73" spans="1:6" x14ac:dyDescent="0.35">
      <c r="A73">
        <f t="shared" si="1"/>
        <v>73</v>
      </c>
      <c r="B73" s="2">
        <v>41639</v>
      </c>
      <c r="C73" s="16">
        <v>1.449845462208499E-2</v>
      </c>
      <c r="D73" s="16">
        <v>4.0935118491260969E-3</v>
      </c>
      <c r="E73" s="16">
        <v>3.404049556388733E-3</v>
      </c>
      <c r="F73" s="16">
        <v>7.4539876434402963E-3</v>
      </c>
    </row>
    <row r="74" spans="1:6" x14ac:dyDescent="0.35">
      <c r="A74">
        <f t="shared" si="1"/>
        <v>74</v>
      </c>
      <c r="B74" s="2">
        <v>41670</v>
      </c>
      <c r="C74" s="16">
        <v>-3.738990749459925E-2</v>
      </c>
      <c r="D74" s="16">
        <v>4.7841330343489918E-3</v>
      </c>
      <c r="E74" s="16">
        <v>5.4596823928154681E-3</v>
      </c>
      <c r="F74" s="16">
        <v>1.025281567773906E-2</v>
      </c>
    </row>
    <row r="75" spans="1:6" x14ac:dyDescent="0.35">
      <c r="A75">
        <f t="shared" si="1"/>
        <v>75</v>
      </c>
      <c r="B75" s="2">
        <v>41698</v>
      </c>
      <c r="C75" s="16">
        <v>4.8336977788007829E-2</v>
      </c>
      <c r="D75" s="16">
        <v>1.375033730631303E-3</v>
      </c>
      <c r="E75" s="16">
        <v>-3.1648732360192171E-3</v>
      </c>
      <c r="F75" s="16">
        <v>-1.785351661929391E-3</v>
      </c>
    </row>
    <row r="76" spans="1:6" x14ac:dyDescent="0.35">
      <c r="A76">
        <f t="shared" si="1"/>
        <v>76</v>
      </c>
      <c r="B76" s="2">
        <v>41729</v>
      </c>
      <c r="C76" s="16">
        <v>4.4461521572072282E-3</v>
      </c>
      <c r="D76" s="16">
        <v>1.1773382769606491E-3</v>
      </c>
      <c r="E76" s="16">
        <v>5.0441871357551626E-3</v>
      </c>
      <c r="F76" s="16">
        <v>6.1740867932305044E-3</v>
      </c>
    </row>
    <row r="77" spans="1:6" x14ac:dyDescent="0.35">
      <c r="A77">
        <f t="shared" si="1"/>
        <v>77</v>
      </c>
      <c r="B77" s="2">
        <v>41759</v>
      </c>
      <c r="C77" s="16">
        <v>9.5087163232963068E-3</v>
      </c>
      <c r="D77" s="16">
        <v>3.0638910073297332E-3</v>
      </c>
      <c r="E77" s="16">
        <v>1.5076002861935671E-3</v>
      </c>
      <c r="F77" s="16">
        <v>4.5725118553001654E-3</v>
      </c>
    </row>
    <row r="78" spans="1:6" x14ac:dyDescent="0.35">
      <c r="A78">
        <f t="shared" si="1"/>
        <v>78</v>
      </c>
      <c r="B78" s="2">
        <v>41790</v>
      </c>
      <c r="C78" s="16">
        <v>2.1274292210252899E-2</v>
      </c>
      <c r="D78" s="16">
        <v>-3.0163857227034629E-3</v>
      </c>
      <c r="E78" s="16">
        <v>-1.9140940158310919E-3</v>
      </c>
      <c r="F78" s="16">
        <v>-4.9218285008185703E-3</v>
      </c>
    </row>
    <row r="79" spans="1:6" x14ac:dyDescent="0.35">
      <c r="A79">
        <f t="shared" si="1"/>
        <v>79</v>
      </c>
      <c r="B79" s="2">
        <v>41820</v>
      </c>
      <c r="C79" s="16">
        <v>1.8816919325771231E-2</v>
      </c>
      <c r="D79" s="16">
        <v>-1.6782483880712911E-3</v>
      </c>
      <c r="E79" s="16">
        <v>-2.5724944334002409E-3</v>
      </c>
      <c r="F79" s="16">
        <v>-4.2679514727080869E-3</v>
      </c>
    </row>
    <row r="80" spans="1:6" x14ac:dyDescent="0.35">
      <c r="A80">
        <f t="shared" si="1"/>
        <v>80</v>
      </c>
      <c r="B80" s="2">
        <v>41851</v>
      </c>
      <c r="C80" s="16">
        <v>-1.212215805629269E-2</v>
      </c>
      <c r="D80" s="16">
        <v>3.1484248138691222E-3</v>
      </c>
      <c r="E80" s="16">
        <v>4.8121219220147449E-3</v>
      </c>
      <c r="F80" s="16">
        <v>7.9508857635115504E-3</v>
      </c>
    </row>
    <row r="81" spans="1:6" x14ac:dyDescent="0.35">
      <c r="A81">
        <f t="shared" si="1"/>
        <v>81</v>
      </c>
      <c r="B81" s="2">
        <v>41882</v>
      </c>
      <c r="C81" s="16">
        <v>2.206656835896359E-2</v>
      </c>
      <c r="D81" s="16">
        <v>3.8627546912484162E-4</v>
      </c>
      <c r="E81" s="16">
        <v>-3.291311271180319E-3</v>
      </c>
      <c r="F81" s="16">
        <v>-2.8901238193025369E-3</v>
      </c>
    </row>
    <row r="82" spans="1:6" x14ac:dyDescent="0.35">
      <c r="A82">
        <f t="shared" si="1"/>
        <v>82</v>
      </c>
      <c r="B82" s="2">
        <v>41912</v>
      </c>
      <c r="C82" s="16">
        <v>-3.2410985726799568E-2</v>
      </c>
      <c r="D82" s="16">
        <v>5.4542364150789169E-4</v>
      </c>
      <c r="E82" s="16">
        <v>-4.174038190860041E-3</v>
      </c>
      <c r="F82" s="16">
        <v>-3.6111148516805298E-3</v>
      </c>
    </row>
    <row r="83" spans="1:6" x14ac:dyDescent="0.35">
      <c r="A83">
        <f t="shared" si="1"/>
        <v>83</v>
      </c>
      <c r="B83" s="2">
        <v>41943</v>
      </c>
      <c r="C83" s="16">
        <v>7.0295026094364674E-3</v>
      </c>
      <c r="D83" s="16">
        <v>-3.314773231788859E-3</v>
      </c>
      <c r="E83" s="16">
        <v>-3.0536187937768582E-3</v>
      </c>
      <c r="F83" s="16">
        <v>-6.3693146049079719E-3</v>
      </c>
    </row>
    <row r="84" spans="1:6" x14ac:dyDescent="0.35">
      <c r="A84">
        <f t="shared" si="1"/>
        <v>84</v>
      </c>
      <c r="B84" s="2">
        <v>41973</v>
      </c>
      <c r="C84" s="16">
        <v>1.6763617133791708E-2</v>
      </c>
      <c r="D84" s="16">
        <v>-4.2086813197556028E-3</v>
      </c>
      <c r="E84" s="16">
        <v>4.0770207832634409E-3</v>
      </c>
      <c r="F84" s="16">
        <v>-1.2608317992279791E-4</v>
      </c>
    </row>
    <row r="85" spans="1:6" x14ac:dyDescent="0.35">
      <c r="A85">
        <f t="shared" si="1"/>
        <v>85</v>
      </c>
      <c r="B85" s="2">
        <v>42004</v>
      </c>
      <c r="C85" s="16">
        <v>-1.367868102148029E-2</v>
      </c>
      <c r="D85" s="16">
        <v>-8.2535471875844202E-4</v>
      </c>
      <c r="E85" s="16">
        <v>1.452542622784603E-2</v>
      </c>
      <c r="F85" s="16">
        <v>1.3765155441161969E-2</v>
      </c>
    </row>
    <row r="86" spans="1:6" x14ac:dyDescent="0.35">
      <c r="A86">
        <f t="shared" si="1"/>
        <v>86</v>
      </c>
      <c r="B86" s="2">
        <v>42035</v>
      </c>
      <c r="C86" s="16">
        <v>-2.125079097236859E-2</v>
      </c>
      <c r="D86" s="16">
        <v>-4.2633756687170399E-3</v>
      </c>
      <c r="E86" s="16">
        <v>1.3556618507268411E-2</v>
      </c>
      <c r="F86" s="16">
        <v>9.3132007397220828E-3</v>
      </c>
    </row>
    <row r="87" spans="1:6" x14ac:dyDescent="0.35">
      <c r="A87">
        <f t="shared" si="1"/>
        <v>87</v>
      </c>
      <c r="B87" s="2">
        <v>42063</v>
      </c>
      <c r="C87" s="16">
        <v>5.5654328969344302E-2</v>
      </c>
      <c r="D87" s="16">
        <v>1.006945856826702E-3</v>
      </c>
      <c r="E87" s="16">
        <v>-3.557371020591837E-3</v>
      </c>
      <c r="F87" s="16">
        <v>-2.58372334985757E-3</v>
      </c>
    </row>
    <row r="88" spans="1:6" x14ac:dyDescent="0.35">
      <c r="A88">
        <f t="shared" si="1"/>
        <v>88</v>
      </c>
      <c r="B88" s="2">
        <v>42094</v>
      </c>
      <c r="C88" s="16">
        <v>-1.5514953557211331E-2</v>
      </c>
      <c r="D88" s="16">
        <v>-3.7428491653017648E-3</v>
      </c>
      <c r="E88" s="16">
        <v>2.003989358035696E-3</v>
      </c>
      <c r="F88" s="16">
        <v>-1.677616731486475E-3</v>
      </c>
    </row>
    <row r="89" spans="1:6" x14ac:dyDescent="0.35">
      <c r="A89">
        <f t="shared" si="1"/>
        <v>89</v>
      </c>
      <c r="B89" s="2">
        <v>42124</v>
      </c>
      <c r="C89" s="16">
        <v>2.9030585795749131E-2</v>
      </c>
      <c r="D89" s="16">
        <v>5.4070463698914217E-3</v>
      </c>
      <c r="E89" s="16">
        <v>2.2185354524844052E-3</v>
      </c>
      <c r="F89" s="16">
        <v>7.6235576851872988E-3</v>
      </c>
    </row>
    <row r="90" spans="1:6" x14ac:dyDescent="0.35">
      <c r="A90">
        <f t="shared" si="1"/>
        <v>90</v>
      </c>
      <c r="B90" s="2">
        <v>42155</v>
      </c>
      <c r="C90" s="16">
        <v>-1.3098236775818119E-3</v>
      </c>
      <c r="D90" s="16">
        <v>3.3781180014562651E-3</v>
      </c>
      <c r="E90" s="16">
        <v>4.1945450191294142E-4</v>
      </c>
      <c r="F90" s="16">
        <v>3.7882058501448319E-3</v>
      </c>
    </row>
    <row r="91" spans="1:6" x14ac:dyDescent="0.35">
      <c r="A91">
        <f t="shared" si="1"/>
        <v>91</v>
      </c>
      <c r="B91" s="2">
        <v>42185</v>
      </c>
      <c r="C91" s="16">
        <v>-2.350686037126715E-2</v>
      </c>
      <c r="D91" s="16">
        <v>-1.066586463532748E-3</v>
      </c>
      <c r="E91" s="16">
        <v>1.16569887797453E-2</v>
      </c>
      <c r="F91" s="16">
        <v>1.0523458912182759E-2</v>
      </c>
    </row>
    <row r="92" spans="1:6" x14ac:dyDescent="0.35">
      <c r="A92">
        <f t="shared" si="1"/>
        <v>92</v>
      </c>
      <c r="B92" s="2">
        <v>42216</v>
      </c>
      <c r="C92" s="16">
        <v>8.6785824981918669E-3</v>
      </c>
      <c r="D92" s="16">
        <v>-4.9499591461426018E-3</v>
      </c>
      <c r="E92" s="16">
        <v>1.1153315725296761E-2</v>
      </c>
      <c r="F92" s="16">
        <v>6.2266888842432699E-3</v>
      </c>
    </row>
    <row r="93" spans="1:6" x14ac:dyDescent="0.35">
      <c r="A93">
        <f t="shared" si="1"/>
        <v>93</v>
      </c>
      <c r="B93" s="2">
        <v>42247</v>
      </c>
      <c r="C93" s="16">
        <v>-6.8575233022636461E-2</v>
      </c>
      <c r="D93" s="16">
        <v>3.512596734267293E-3</v>
      </c>
      <c r="E93" s="16">
        <v>3.6970667501285533E-2</v>
      </c>
      <c r="F93" s="16">
        <v>4.0561608805704141E-2</v>
      </c>
    </row>
    <row r="94" spans="1:6" x14ac:dyDescent="0.35">
      <c r="A94">
        <f t="shared" si="1"/>
        <v>94</v>
      </c>
      <c r="B94" s="2">
        <v>42277</v>
      </c>
      <c r="C94" s="16">
        <v>-3.6234673118161309E-2</v>
      </c>
      <c r="D94" s="16">
        <v>1.1931027749418449E-2</v>
      </c>
      <c r="E94" s="16">
        <v>9.1575444646661008E-3</v>
      </c>
      <c r="F94" s="16">
        <v>2.0362419949792491E-2</v>
      </c>
    </row>
    <row r="95" spans="1:6" x14ac:dyDescent="0.35">
      <c r="A95">
        <f t="shared" si="1"/>
        <v>95</v>
      </c>
      <c r="B95" s="2">
        <v>42308</v>
      </c>
      <c r="C95" s="16">
        <v>7.8502966681880393E-2</v>
      </c>
      <c r="D95" s="16">
        <v>3.5811603566386911E-3</v>
      </c>
      <c r="E95" s="16">
        <v>-1.168029126940251E-2</v>
      </c>
      <c r="F95" s="16">
        <v>-8.1377361681306271E-3</v>
      </c>
    </row>
    <row r="96" spans="1:6" x14ac:dyDescent="0.35">
      <c r="A96">
        <f t="shared" si="1"/>
        <v>96</v>
      </c>
      <c r="B96" s="2">
        <v>42338</v>
      </c>
      <c r="C96" s="16">
        <v>-8.2522217520101249E-3</v>
      </c>
      <c r="D96" s="16">
        <v>4.1433239452941528E-3</v>
      </c>
      <c r="E96" s="16">
        <v>2.6620194346627098E-5</v>
      </c>
      <c r="F96" s="16">
        <v>4.1969458872497256E-3</v>
      </c>
    </row>
    <row r="97" spans="1:6" x14ac:dyDescent="0.35">
      <c r="A97">
        <f t="shared" si="1"/>
        <v>97</v>
      </c>
      <c r="B97" s="2">
        <v>42369</v>
      </c>
      <c r="C97" s="16">
        <v>-1.1094516748453079E-2</v>
      </c>
      <c r="D97" s="16">
        <v>-1.903649517416284E-4</v>
      </c>
      <c r="E97" s="16">
        <v>-8.1601192370256426E-3</v>
      </c>
      <c r="F97" s="16">
        <v>-8.3368484962901279E-3</v>
      </c>
    </row>
    <row r="98" spans="1:6" x14ac:dyDescent="0.35">
      <c r="A98">
        <f t="shared" si="1"/>
        <v>98</v>
      </c>
      <c r="B98" s="2">
        <v>42400</v>
      </c>
      <c r="C98" s="16">
        <v>-6.6936353829557649E-2</v>
      </c>
      <c r="D98" s="16">
        <v>1.9142580414626129E-3</v>
      </c>
      <c r="E98" s="16">
        <v>4.1849735138663746E-3</v>
      </c>
      <c r="F98" s="16">
        <v>6.1084553012731302E-3</v>
      </c>
    </row>
    <row r="99" spans="1:6" x14ac:dyDescent="0.35">
      <c r="A99">
        <f t="shared" si="1"/>
        <v>99</v>
      </c>
      <c r="B99" s="2">
        <v>42429</v>
      </c>
      <c r="C99" s="16">
        <v>-6.8790103474188902E-3</v>
      </c>
      <c r="D99" s="16">
        <v>1.9196730170156771E-3</v>
      </c>
      <c r="E99" s="16">
        <v>1.0058930107545989E-3</v>
      </c>
      <c r="F99" s="16">
        <v>2.9230895181804328E-3</v>
      </c>
    </row>
    <row r="100" spans="1:6" x14ac:dyDescent="0.35">
      <c r="A100">
        <f t="shared" si="1"/>
        <v>100</v>
      </c>
      <c r="B100" s="2">
        <v>42460</v>
      </c>
      <c r="C100" s="16">
        <v>7.4155995343422543E-2</v>
      </c>
      <c r="D100" s="16">
        <v>-6.997412866056818E-3</v>
      </c>
      <c r="E100" s="16">
        <v>-9.5418268381246563E-3</v>
      </c>
      <c r="F100" s="16">
        <v>-1.6472463055269171E-2</v>
      </c>
    </row>
    <row r="101" spans="1:6" x14ac:dyDescent="0.35">
      <c r="A101">
        <f t="shared" si="1"/>
        <v>101</v>
      </c>
      <c r="B101" s="2">
        <v>42490</v>
      </c>
      <c r="C101" s="16">
        <v>1.4739351902026691E-2</v>
      </c>
      <c r="D101" s="16">
        <v>3.880264487636564E-3</v>
      </c>
      <c r="E101" s="16">
        <v>-5.5027121685485847E-3</v>
      </c>
      <c r="F101" s="16">
        <v>-1.645967566331064E-3</v>
      </c>
    </row>
    <row r="102" spans="1:6" x14ac:dyDescent="0.35">
      <c r="A102">
        <f t="shared" si="1"/>
        <v>102</v>
      </c>
      <c r="B102" s="2">
        <v>42521</v>
      </c>
      <c r="C102" s="16">
        <v>1.28164049983992E-3</v>
      </c>
      <c r="D102" s="16">
        <v>1.157021925203727E-3</v>
      </c>
      <c r="E102" s="16">
        <v>-5.8389383496476599E-3</v>
      </c>
      <c r="F102" s="16">
        <v>-4.6814683198572737E-3</v>
      </c>
    </row>
    <row r="103" spans="1:6" x14ac:dyDescent="0.35">
      <c r="A103">
        <f t="shared" si="1"/>
        <v>103</v>
      </c>
      <c r="B103" s="2">
        <v>42551</v>
      </c>
      <c r="C103" s="16">
        <v>-6.0799999999999743E-3</v>
      </c>
      <c r="D103" s="16">
        <v>2.694264404973445E-3</v>
      </c>
      <c r="E103" s="16">
        <v>-7.0605949874006368E-3</v>
      </c>
      <c r="F103" s="16">
        <v>-4.3389416736991926E-3</v>
      </c>
    </row>
    <row r="104" spans="1:6" x14ac:dyDescent="0.35">
      <c r="A104">
        <f t="shared" si="1"/>
        <v>104</v>
      </c>
      <c r="B104" s="2">
        <v>42582</v>
      </c>
      <c r="C104" s="16">
        <v>4.308864563210979E-2</v>
      </c>
      <c r="D104" s="16">
        <v>3.529322481295782E-3</v>
      </c>
      <c r="E104" s="16">
        <v>2.3540704336426628E-3</v>
      </c>
      <c r="F104" s="16">
        <v>5.9410212704731347E-3</v>
      </c>
    </row>
    <row r="105" spans="1:6" x14ac:dyDescent="0.35">
      <c r="A105">
        <f t="shared" si="1"/>
        <v>105</v>
      </c>
      <c r="B105" s="2">
        <v>42613</v>
      </c>
      <c r="C105" s="16">
        <v>3.395236380472344E-3</v>
      </c>
      <c r="D105" s="16">
        <v>1.3624679517074689E-3</v>
      </c>
      <c r="E105" s="16">
        <v>-2.1188790508340771E-3</v>
      </c>
      <c r="F105" s="16">
        <v>-7.2195439440447817E-4</v>
      </c>
    </row>
    <row r="106" spans="1:6" x14ac:dyDescent="0.35">
      <c r="A106">
        <f t="shared" si="1"/>
        <v>106</v>
      </c>
      <c r="B106" s="2">
        <v>42643</v>
      </c>
      <c r="C106" s="16">
        <v>6.1009997436554109E-3</v>
      </c>
      <c r="D106" s="16">
        <v>1.9197401968964469E-3</v>
      </c>
      <c r="E106" s="16">
        <v>-8.0445243006220801E-3</v>
      </c>
      <c r="F106" s="16">
        <v>-6.1527038095223752E-3</v>
      </c>
    </row>
    <row r="107" spans="1:6" x14ac:dyDescent="0.35">
      <c r="A107">
        <f t="shared" si="1"/>
        <v>107</v>
      </c>
      <c r="B107" s="2">
        <v>42674</v>
      </c>
      <c r="C107" s="16">
        <v>-1.6969017529555711E-2</v>
      </c>
      <c r="D107" s="16">
        <v>8.9250385172379154E-4</v>
      </c>
      <c r="E107" s="16">
        <v>-1.526178784836407E-3</v>
      </c>
      <c r="F107" s="16">
        <v>-6.2340011193384726E-4</v>
      </c>
    </row>
    <row r="108" spans="1:6" x14ac:dyDescent="0.35">
      <c r="A108">
        <f t="shared" si="1"/>
        <v>108</v>
      </c>
      <c r="B108" s="2">
        <v>42704</v>
      </c>
      <c r="C108" s="16">
        <v>7.6201337411228032E-3</v>
      </c>
      <c r="D108" s="16">
        <v>-5.3243475548270247E-4</v>
      </c>
      <c r="E108" s="16">
        <v>-3.0205648109049582E-4</v>
      </c>
      <c r="F108" s="16">
        <v>-8.3986600470020711E-4</v>
      </c>
    </row>
    <row r="109" spans="1:6" x14ac:dyDescent="0.35">
      <c r="A109">
        <f t="shared" si="1"/>
        <v>109</v>
      </c>
      <c r="B109" s="2">
        <v>42735</v>
      </c>
      <c r="C109" s="16">
        <v>2.160716123057926E-2</v>
      </c>
      <c r="D109" s="16">
        <v>4.4853935149016264E-3</v>
      </c>
      <c r="E109" s="16">
        <v>1.7523742123100039E-3</v>
      </c>
      <c r="F109" s="16">
        <v>6.2824687597600182E-3</v>
      </c>
    </row>
    <row r="110" spans="1:6" x14ac:dyDescent="0.35">
      <c r="A110">
        <f t="shared" si="1"/>
        <v>110</v>
      </c>
      <c r="B110" s="2">
        <v>42766</v>
      </c>
      <c r="C110" s="16">
        <v>2.729378587974618E-2</v>
      </c>
      <c r="D110" s="16">
        <v>1.109381355071104E-3</v>
      </c>
      <c r="E110" s="16">
        <v>-6.0503825803025491E-3</v>
      </c>
      <c r="F110" s="16">
        <v>-4.9432598379682826E-3</v>
      </c>
    </row>
    <row r="111" spans="1:6" x14ac:dyDescent="0.35">
      <c r="A111">
        <f t="shared" si="1"/>
        <v>111</v>
      </c>
      <c r="B111" s="2">
        <v>42794</v>
      </c>
      <c r="C111" s="16">
        <v>2.808823529411764E-2</v>
      </c>
      <c r="D111" s="16">
        <v>-1.7543757223735801E-3</v>
      </c>
      <c r="E111" s="16">
        <v>-2.7861637954174068E-4</v>
      </c>
      <c r="F111" s="16">
        <v>-2.0388005700211491E-3</v>
      </c>
    </row>
    <row r="112" spans="1:6" x14ac:dyDescent="0.35">
      <c r="A112">
        <f t="shared" si="1"/>
        <v>112</v>
      </c>
      <c r="B112" s="2">
        <v>42825</v>
      </c>
      <c r="C112" s="16">
        <v>1.2206169837410069E-2</v>
      </c>
      <c r="D112" s="16">
        <v>1.9647427570552711E-3</v>
      </c>
      <c r="E112" s="16">
        <v>-7.6405130248645703E-3</v>
      </c>
      <c r="F112" s="16">
        <v>-5.7099080622234899E-3</v>
      </c>
    </row>
    <row r="113" spans="1:6" x14ac:dyDescent="0.35">
      <c r="A113">
        <f t="shared" si="1"/>
        <v>113</v>
      </c>
      <c r="B113" s="2">
        <v>42855</v>
      </c>
      <c r="C113" s="16">
        <v>1.559187903339776E-2</v>
      </c>
      <c r="D113" s="16">
        <v>1.335529516450995E-3</v>
      </c>
      <c r="E113" s="16">
        <v>-9.8210645878049618E-4</v>
      </c>
      <c r="F113" s="16">
        <v>3.6116834662536229E-4</v>
      </c>
    </row>
    <row r="114" spans="1:6" x14ac:dyDescent="0.35">
      <c r="A114">
        <f t="shared" si="1"/>
        <v>114</v>
      </c>
      <c r="B114" s="2">
        <v>42886</v>
      </c>
      <c r="C114" s="16">
        <v>2.2077922077922141E-2</v>
      </c>
      <c r="D114" s="16">
        <v>3.412570897843636E-3</v>
      </c>
      <c r="E114" s="16">
        <v>-1.372133178326518E-3</v>
      </c>
      <c r="F114" s="16">
        <v>2.0609348456144261E-3</v>
      </c>
    </row>
    <row r="115" spans="1:6" x14ac:dyDescent="0.35">
      <c r="A115">
        <f t="shared" si="1"/>
        <v>115</v>
      </c>
      <c r="B115" s="2">
        <v>42916</v>
      </c>
      <c r="C115" s="16">
        <v>4.5380286803413661E-3</v>
      </c>
      <c r="D115" s="16">
        <v>3.2583041467157958E-3</v>
      </c>
      <c r="E115" s="16">
        <v>-2.5173700535539019E-3</v>
      </c>
      <c r="F115" s="16">
        <v>7.4954683337491446E-4</v>
      </c>
    </row>
    <row r="116" spans="1:6" x14ac:dyDescent="0.35">
      <c r="A116">
        <f t="shared" si="1"/>
        <v>116</v>
      </c>
      <c r="B116" s="2">
        <v>42947</v>
      </c>
      <c r="C116" s="16">
        <v>2.7963498373689829E-2</v>
      </c>
      <c r="D116" s="16">
        <v>3.809926490803806E-3</v>
      </c>
      <c r="E116" s="16">
        <v>-5.5192833359866134E-3</v>
      </c>
      <c r="F116" s="16">
        <v>-1.6999480555992541E-3</v>
      </c>
    </row>
    <row r="117" spans="1:6" x14ac:dyDescent="0.35">
      <c r="A117">
        <f t="shared" si="1"/>
        <v>117</v>
      </c>
      <c r="B117" s="2">
        <v>42978</v>
      </c>
      <c r="C117" s="16">
        <v>3.8233355306525052E-3</v>
      </c>
      <c r="D117" s="16">
        <v>2.1104825322166838E-3</v>
      </c>
      <c r="E117" s="16">
        <v>-7.482614422360534E-5</v>
      </c>
      <c r="F117" s="16">
        <v>2.046935584886667E-3</v>
      </c>
    </row>
    <row r="118" spans="1:6" x14ac:dyDescent="0.35">
      <c r="A118">
        <f t="shared" si="1"/>
        <v>118</v>
      </c>
      <c r="B118" s="2">
        <v>43008</v>
      </c>
      <c r="C118" s="16">
        <v>1.9350319586726169E-2</v>
      </c>
      <c r="D118" s="16">
        <v>5.6316675505612146E-3</v>
      </c>
      <c r="E118" s="16">
        <v>-4.7836490682762189E-3</v>
      </c>
      <c r="F118" s="16">
        <v>8.5927594607837499E-4</v>
      </c>
    </row>
    <row r="119" spans="1:6" x14ac:dyDescent="0.35">
      <c r="A119">
        <f t="shared" si="1"/>
        <v>119</v>
      </c>
      <c r="B119" s="2">
        <v>43039</v>
      </c>
      <c r="C119" s="16">
        <v>2.074385844356641E-2</v>
      </c>
      <c r="D119" s="16">
        <v>4.4334298165311647E-3</v>
      </c>
      <c r="E119" s="16">
        <v>-2.4587133000085748E-3</v>
      </c>
      <c r="F119" s="16">
        <v>1.9868972796865951E-3</v>
      </c>
    </row>
    <row r="120" spans="1:6" x14ac:dyDescent="0.35">
      <c r="A120">
        <f t="shared" si="1"/>
        <v>120</v>
      </c>
      <c r="B120" s="2">
        <v>43069</v>
      </c>
      <c r="C120" s="16">
        <v>1.9354567257121369E-2</v>
      </c>
      <c r="D120" s="16">
        <v>3.2915165403644142E-3</v>
      </c>
      <c r="E120" s="16">
        <v>-3.1849174436111571E-3</v>
      </c>
      <c r="F120" s="16">
        <v>1.3885812909597561E-4</v>
      </c>
    </row>
    <row r="121" spans="1:6" x14ac:dyDescent="0.35">
      <c r="A121">
        <f t="shared" si="1"/>
        <v>121</v>
      </c>
      <c r="B121" s="2">
        <v>43100</v>
      </c>
      <c r="C121" s="16">
        <v>1.613901845048904E-2</v>
      </c>
      <c r="D121" s="16">
        <v>4.0877926318572122E-5</v>
      </c>
      <c r="E121" s="16">
        <v>-1.8764138036879709E-3</v>
      </c>
      <c r="F121" s="16">
        <v>-1.817187272533771E-3</v>
      </c>
    </row>
    <row r="122" spans="1:6" x14ac:dyDescent="0.35">
      <c r="A122">
        <f t="shared" si="1"/>
        <v>122</v>
      </c>
      <c r="B122" s="2">
        <v>43131</v>
      </c>
      <c r="C122" s="16">
        <v>5.642213014867159E-2</v>
      </c>
      <c r="D122" s="16">
        <v>-6.8041333843393836E-4</v>
      </c>
      <c r="E122" s="16">
        <v>-3.228461991948373E-3</v>
      </c>
      <c r="F122" s="16">
        <v>-3.9131395891482956E-3</v>
      </c>
    </row>
    <row r="123" spans="1:6" x14ac:dyDescent="0.35">
      <c r="A123">
        <f t="shared" si="1"/>
        <v>123</v>
      </c>
      <c r="B123" s="2">
        <v>43159</v>
      </c>
      <c r="C123" s="16">
        <v>-4.202714653747075E-2</v>
      </c>
      <c r="D123" s="16">
        <v>-6.0942397671790438E-3</v>
      </c>
      <c r="E123" s="16">
        <v>1.2855284998417369E-2</v>
      </c>
      <c r="F123" s="16">
        <v>6.7733927432298557E-3</v>
      </c>
    </row>
    <row r="124" spans="1:6" x14ac:dyDescent="0.35">
      <c r="A124">
        <f t="shared" si="1"/>
        <v>124</v>
      </c>
      <c r="B124" s="2">
        <v>43190</v>
      </c>
      <c r="C124" s="16">
        <v>-2.2116079312836101E-2</v>
      </c>
      <c r="D124" s="16">
        <v>-5.2395315066702253E-3</v>
      </c>
      <c r="E124" s="16">
        <v>-7.7991071487049091E-4</v>
      </c>
      <c r="F124" s="16">
        <v>-6.037298503076105E-3</v>
      </c>
    </row>
    <row r="125" spans="1:6" x14ac:dyDescent="0.35">
      <c r="A125">
        <f t="shared" si="1"/>
        <v>125</v>
      </c>
      <c r="B125" s="2">
        <v>43220</v>
      </c>
      <c r="C125" s="16">
        <v>1.0302507901325701E-2</v>
      </c>
      <c r="D125" s="16">
        <v>1.033640989660012E-2</v>
      </c>
      <c r="E125" s="16">
        <v>-5.0493945576590704E-3</v>
      </c>
      <c r="F125" s="16">
        <v>5.253803187674988E-3</v>
      </c>
    </row>
    <row r="126" spans="1:6" x14ac:dyDescent="0.35">
      <c r="A126">
        <f t="shared" si="1"/>
        <v>126</v>
      </c>
      <c r="B126" s="2">
        <v>43251</v>
      </c>
      <c r="C126" s="16">
        <v>1.259445843828644E-3</v>
      </c>
      <c r="D126" s="16">
        <v>-3.5605542545319451E-3</v>
      </c>
      <c r="E126" s="16">
        <v>5.4060304970948714E-4</v>
      </c>
      <c r="F126" s="16">
        <v>-3.037667139180078E-3</v>
      </c>
    </row>
    <row r="127" spans="1:6" x14ac:dyDescent="0.35">
      <c r="A127">
        <f t="shared" si="1"/>
        <v>127</v>
      </c>
      <c r="B127" s="2">
        <v>43281</v>
      </c>
      <c r="C127" s="16">
        <v>-5.437208358693324E-3</v>
      </c>
      <c r="D127" s="16">
        <v>3.216618311834285E-3</v>
      </c>
      <c r="E127" s="16">
        <v>-7.8836204222578754E-3</v>
      </c>
      <c r="F127" s="16">
        <v>-4.5483940428544534E-3</v>
      </c>
    </row>
    <row r="128" spans="1:6" x14ac:dyDescent="0.35">
      <c r="A128">
        <f t="shared" si="1"/>
        <v>128</v>
      </c>
      <c r="B128" s="2">
        <v>43312</v>
      </c>
      <c r="C128" s="16">
        <v>3.014972869323973E-2</v>
      </c>
      <c r="D128" s="16">
        <v>9.3931339256576596E-3</v>
      </c>
      <c r="E128" s="16">
        <v>-5.8298391791371529E-3</v>
      </c>
      <c r="F128" s="16">
        <v>3.5044033986930678E-3</v>
      </c>
    </row>
    <row r="129" spans="1:6" x14ac:dyDescent="0.35">
      <c r="A129">
        <f t="shared" si="1"/>
        <v>129</v>
      </c>
      <c r="B129" s="2">
        <v>43343</v>
      </c>
      <c r="C129" s="16">
        <v>7.8811881188118882E-3</v>
      </c>
      <c r="D129" s="16">
        <v>-8.6610386271364082E-3</v>
      </c>
      <c r="E129" s="16">
        <v>2.8799936952417232E-4</v>
      </c>
      <c r="F129" s="16">
        <v>-8.4074121175518046E-3</v>
      </c>
    </row>
    <row r="130" spans="1:6" x14ac:dyDescent="0.35">
      <c r="A130">
        <f t="shared" si="1"/>
        <v>130</v>
      </c>
      <c r="B130" s="2">
        <v>43373</v>
      </c>
      <c r="C130" s="16">
        <v>4.3223702306574019E-3</v>
      </c>
      <c r="D130" s="16">
        <v>-1.112948981568773E-3</v>
      </c>
      <c r="E130" s="16">
        <v>-2.2570824696689358E-3</v>
      </c>
      <c r="F130" s="16">
        <v>-3.395010998517245E-3</v>
      </c>
    </row>
    <row r="131" spans="1:6" x14ac:dyDescent="0.35">
      <c r="A131">
        <f t="shared" ref="A131:A174" si="2">+A130+1</f>
        <v>131</v>
      </c>
      <c r="B131" s="2">
        <v>43404</v>
      </c>
      <c r="C131" s="16">
        <v>-7.4924684064321734E-2</v>
      </c>
      <c r="D131" s="16">
        <v>-1.2182518341502521E-2</v>
      </c>
      <c r="E131" s="16">
        <v>5.4198578672988162E-3</v>
      </c>
      <c r="F131" s="16">
        <v>-6.7446026182924612E-3</v>
      </c>
    </row>
    <row r="132" spans="1:6" x14ac:dyDescent="0.35">
      <c r="A132">
        <f t="shared" si="2"/>
        <v>132</v>
      </c>
      <c r="B132" s="2">
        <v>43434</v>
      </c>
      <c r="C132" s="16">
        <v>1.463373371679921E-2</v>
      </c>
      <c r="D132" s="16">
        <v>-2.254063936530271E-3</v>
      </c>
      <c r="E132" s="16">
        <v>-3.058414212053107E-3</v>
      </c>
      <c r="F132" s="16">
        <v>-5.3407397926240607E-3</v>
      </c>
    </row>
    <row r="133" spans="1:6" x14ac:dyDescent="0.35">
      <c r="A133">
        <f t="shared" si="2"/>
        <v>133</v>
      </c>
      <c r="B133" s="2">
        <v>43465</v>
      </c>
      <c r="C133" s="16">
        <v>-7.6531888286786254E-2</v>
      </c>
      <c r="D133" s="16">
        <v>1.9555031899110009E-3</v>
      </c>
      <c r="E133" s="16">
        <v>1.02348247080124E-2</v>
      </c>
      <c r="F133" s="16">
        <v>1.2285004992593549E-2</v>
      </c>
    </row>
    <row r="134" spans="1:6" x14ac:dyDescent="0.35">
      <c r="A134">
        <f t="shared" si="2"/>
        <v>134</v>
      </c>
      <c r="B134" s="2">
        <v>43496</v>
      </c>
      <c r="C134" s="16">
        <v>8.6079263338449064E-2</v>
      </c>
      <c r="D134" s="16">
        <v>3.4406829309019388E-4</v>
      </c>
      <c r="E134" s="16">
        <v>-1.2495547042705059E-2</v>
      </c>
      <c r="F134" s="16">
        <v>-1.2166141834409011E-2</v>
      </c>
    </row>
    <row r="135" spans="1:6" x14ac:dyDescent="0.35">
      <c r="A135">
        <f t="shared" si="2"/>
        <v>135</v>
      </c>
      <c r="B135" s="2">
        <v>43524</v>
      </c>
      <c r="C135" s="16">
        <v>2.676530485017237E-2</v>
      </c>
      <c r="D135" s="16">
        <v>7.4304544727925581E-3</v>
      </c>
      <c r="E135" s="16">
        <v>-1.1392355361629081E-3</v>
      </c>
      <c r="F135" s="16">
        <v>6.3687824768576817E-3</v>
      </c>
    </row>
    <row r="136" spans="1:6" x14ac:dyDescent="0.35">
      <c r="A136">
        <f t="shared" si="2"/>
        <v>136</v>
      </c>
      <c r="B136" s="2">
        <v>43555</v>
      </c>
      <c r="C136" s="16">
        <v>1.254806719287593E-2</v>
      </c>
      <c r="D136" s="16">
        <v>4.1801836762183084E-3</v>
      </c>
      <c r="E136" s="16">
        <v>3.2098921987699919E-4</v>
      </c>
      <c r="F136" s="16">
        <v>4.5874555805855977E-3</v>
      </c>
    </row>
    <row r="137" spans="1:6" x14ac:dyDescent="0.35">
      <c r="A137">
        <f t="shared" si="2"/>
        <v>137</v>
      </c>
      <c r="B137" s="2">
        <v>43585</v>
      </c>
      <c r="C137" s="16">
        <v>3.3779732160703617E-2</v>
      </c>
      <c r="D137" s="16">
        <v>9.2184875776490927E-3</v>
      </c>
      <c r="E137" s="16">
        <v>-3.6825361758164869E-3</v>
      </c>
      <c r="F137" s="16">
        <v>5.5040710871385734E-3</v>
      </c>
    </row>
    <row r="138" spans="1:6" x14ac:dyDescent="0.35">
      <c r="A138">
        <f t="shared" si="2"/>
        <v>138</v>
      </c>
      <c r="B138" s="2">
        <v>43616</v>
      </c>
      <c r="C138" s="16">
        <v>-5.9319412219644319E-2</v>
      </c>
      <c r="D138" s="16">
        <v>-1.0420320967544749E-2</v>
      </c>
      <c r="E138" s="16">
        <v>-2.2137210336725669E-5</v>
      </c>
      <c r="F138" s="16">
        <v>-1.045489166883296E-2</v>
      </c>
    </row>
    <row r="139" spans="1:6" x14ac:dyDescent="0.35">
      <c r="A139">
        <f t="shared" si="2"/>
        <v>139</v>
      </c>
      <c r="B139" s="2">
        <v>43646</v>
      </c>
      <c r="C139" s="16">
        <v>6.5485488777439871E-2</v>
      </c>
      <c r="D139" s="16">
        <v>1.0771710957914181E-2</v>
      </c>
      <c r="E139" s="16">
        <v>-6.6060452205706222E-3</v>
      </c>
      <c r="F139" s="16">
        <v>4.139338730200226E-3</v>
      </c>
    </row>
    <row r="140" spans="1:6" x14ac:dyDescent="0.35">
      <c r="A140">
        <f t="shared" si="2"/>
        <v>140</v>
      </c>
      <c r="B140" s="2">
        <v>43677</v>
      </c>
      <c r="C140" s="16">
        <v>2.9322118908907679E-3</v>
      </c>
      <c r="D140" s="16">
        <v>1.649754769506462E-3</v>
      </c>
      <c r="E140" s="16">
        <v>-1.6321177666045461E-3</v>
      </c>
      <c r="F140" s="16">
        <v>1.76299744636399E-5</v>
      </c>
    </row>
    <row r="141" spans="1:6" x14ac:dyDescent="0.35">
      <c r="A141">
        <f t="shared" si="2"/>
        <v>141</v>
      </c>
      <c r="B141" s="2">
        <v>43708</v>
      </c>
      <c r="C141" s="16">
        <v>-2.3735333718022611E-2</v>
      </c>
      <c r="D141" s="16">
        <v>3.3778581757777371E-3</v>
      </c>
      <c r="E141" s="16">
        <v>3.1537161273591519E-3</v>
      </c>
      <c r="F141" s="16">
        <v>6.5345471753821549E-3</v>
      </c>
    </row>
    <row r="142" spans="1:6" x14ac:dyDescent="0.35">
      <c r="A142">
        <f t="shared" si="2"/>
        <v>142</v>
      </c>
      <c r="B142" s="2">
        <v>43738</v>
      </c>
      <c r="C142" s="16">
        <v>2.1041847269288368E-2</v>
      </c>
      <c r="D142" s="16">
        <v>6.0999923473783468E-3</v>
      </c>
      <c r="E142" s="16">
        <v>-3.73387813344217E-3</v>
      </c>
      <c r="F142" s="16">
        <v>2.3603709608956969E-3</v>
      </c>
    </row>
    <row r="143" spans="1:6" x14ac:dyDescent="0.35">
      <c r="A143">
        <f t="shared" si="2"/>
        <v>143</v>
      </c>
      <c r="B143" s="2">
        <v>43769</v>
      </c>
      <c r="C143" s="16">
        <v>2.7361840074096921E-2</v>
      </c>
      <c r="D143" s="16">
        <v>1.363280607279638E-3</v>
      </c>
      <c r="E143" s="16">
        <v>2.3012565537825491E-3</v>
      </c>
      <c r="F143" s="16">
        <v>3.6652498821649888E-3</v>
      </c>
    </row>
    <row r="144" spans="1:6" x14ac:dyDescent="0.35">
      <c r="A144">
        <f t="shared" si="2"/>
        <v>144</v>
      </c>
      <c r="B144" s="2">
        <v>43799</v>
      </c>
      <c r="C144" s="16">
        <v>2.4416813793621591E-2</v>
      </c>
      <c r="D144" s="16">
        <v>4.3331955064893624E-3</v>
      </c>
      <c r="E144" s="16">
        <v>-3.762698065424841E-3</v>
      </c>
      <c r="F144" s="16">
        <v>5.6659179089613154E-4</v>
      </c>
    </row>
    <row r="145" spans="1:6" x14ac:dyDescent="0.35">
      <c r="A145">
        <f t="shared" si="2"/>
        <v>145</v>
      </c>
      <c r="B145" s="2">
        <v>43830</v>
      </c>
      <c r="C145" s="16">
        <v>3.3625462945986673E-2</v>
      </c>
      <c r="D145" s="16">
        <v>1.4409208979735411E-3</v>
      </c>
      <c r="E145" s="16">
        <v>-2.1392299687912342E-3</v>
      </c>
      <c r="F145" s="16">
        <v>-6.8992521969468701E-4</v>
      </c>
    </row>
    <row r="146" spans="1:6" x14ac:dyDescent="0.35">
      <c r="A146">
        <f t="shared" si="2"/>
        <v>146</v>
      </c>
      <c r="B146" s="2">
        <v>43861</v>
      </c>
      <c r="C146" s="16">
        <v>-9.5075918830708206E-3</v>
      </c>
      <c r="D146" s="16">
        <v>1.4055334095908201E-4</v>
      </c>
      <c r="E146" s="16">
        <v>-2.4239449418436139E-3</v>
      </c>
      <c r="F146" s="16">
        <v>-2.282523137103309E-3</v>
      </c>
    </row>
    <row r="147" spans="1:6" x14ac:dyDescent="0.35">
      <c r="A147">
        <f t="shared" si="2"/>
        <v>147</v>
      </c>
      <c r="B147" s="2">
        <v>43890</v>
      </c>
      <c r="C147" s="16">
        <v>-8.0766475644699187E-2</v>
      </c>
      <c r="D147" s="16">
        <v>-9.7941052973212761E-3</v>
      </c>
      <c r="E147" s="16">
        <v>4.9007598046106882E-2</v>
      </c>
      <c r="F147" s="16">
        <v>3.9173409046888708E-2</v>
      </c>
    </row>
    <row r="148" spans="1:6" x14ac:dyDescent="0.35">
      <c r="A148">
        <f t="shared" si="2"/>
        <v>148</v>
      </c>
      <c r="B148" s="2">
        <v>43921</v>
      </c>
      <c r="C148" s="16">
        <v>-0.13500876680303911</v>
      </c>
      <c r="D148" s="16">
        <v>-1.208974148985875E-2</v>
      </c>
      <c r="E148" s="16">
        <v>8.3966191163310056E-2</v>
      </c>
      <c r="F148" s="16">
        <v>7.3030367463270629E-2</v>
      </c>
    </row>
    <row r="149" spans="1:6" x14ac:dyDescent="0.35">
      <c r="A149">
        <f t="shared" si="2"/>
        <v>149</v>
      </c>
      <c r="B149" s="2">
        <v>43951</v>
      </c>
      <c r="C149" s="16">
        <v>0.10711711711711699</v>
      </c>
      <c r="D149" s="16">
        <v>1.5147053092753991E-2</v>
      </c>
      <c r="E149" s="16">
        <v>1.3640438482298569E-3</v>
      </c>
      <c r="F149" s="16">
        <v>1.623484855336987E-2</v>
      </c>
    </row>
    <row r="150" spans="1:6" x14ac:dyDescent="0.35">
      <c r="A150">
        <f t="shared" si="2"/>
        <v>150</v>
      </c>
      <c r="B150" s="2">
        <v>43982</v>
      </c>
      <c r="C150" s="16">
        <v>4.3494181788591442E-2</v>
      </c>
      <c r="D150" s="16">
        <v>8.9976968430824922E-3</v>
      </c>
      <c r="E150" s="16">
        <v>2.7697035549123511E-4</v>
      </c>
      <c r="F150" s="16">
        <v>9.0990331084148668E-3</v>
      </c>
    </row>
    <row r="151" spans="1:6" x14ac:dyDescent="0.35">
      <c r="A151">
        <f t="shared" si="2"/>
        <v>151</v>
      </c>
      <c r="B151" s="2">
        <v>44012</v>
      </c>
      <c r="C151" s="16">
        <v>3.1933559480640923E-2</v>
      </c>
      <c r="D151" s="16">
        <v>1.006686574160609E-2</v>
      </c>
      <c r="E151" s="16">
        <v>1.423870548207606E-2</v>
      </c>
      <c r="F151" s="16">
        <v>2.3875548546909101E-2</v>
      </c>
    </row>
    <row r="152" spans="1:6" x14ac:dyDescent="0.35">
      <c r="A152">
        <f t="shared" si="2"/>
        <v>152</v>
      </c>
      <c r="B152" s="2">
        <v>44043</v>
      </c>
      <c r="C152" s="16">
        <v>5.28980578855891E-2</v>
      </c>
      <c r="D152" s="16">
        <v>-1.357669618875845E-3</v>
      </c>
      <c r="E152" s="16">
        <v>2.0780127056774231E-4</v>
      </c>
      <c r="F152" s="16">
        <v>-1.144442528202894E-3</v>
      </c>
    </row>
    <row r="153" spans="1:6" x14ac:dyDescent="0.35">
      <c r="A153">
        <f t="shared" si="2"/>
        <v>153</v>
      </c>
      <c r="B153" s="2">
        <v>44074</v>
      </c>
      <c r="C153" s="16">
        <v>6.122156032440973E-2</v>
      </c>
      <c r="D153" s="16">
        <v>2.7321877025445751E-3</v>
      </c>
      <c r="E153" s="16">
        <v>-3.1882532559424082E-4</v>
      </c>
      <c r="F153" s="16">
        <v>2.4012471854251149E-3</v>
      </c>
    </row>
    <row r="154" spans="1:6" x14ac:dyDescent="0.35">
      <c r="A154">
        <f t="shared" si="2"/>
        <v>154</v>
      </c>
      <c r="B154" s="2">
        <v>44104</v>
      </c>
      <c r="C154" s="16">
        <v>-3.2260246178817842E-2</v>
      </c>
      <c r="D154" s="16">
        <v>9.7364420875201141E-4</v>
      </c>
      <c r="E154" s="16">
        <v>-1.7104365847036009E-3</v>
      </c>
      <c r="F154" s="16">
        <v>-7.5003992922029195E-4</v>
      </c>
    </row>
    <row r="155" spans="1:6" x14ac:dyDescent="0.35">
      <c r="A155">
        <f t="shared" si="2"/>
        <v>155</v>
      </c>
      <c r="B155" s="2">
        <v>44135</v>
      </c>
      <c r="C155" s="16">
        <v>-2.4320357816758561E-2</v>
      </c>
      <c r="D155" s="16">
        <v>-1.0690971824817151E-2</v>
      </c>
      <c r="E155" s="16">
        <v>1.497731242997191E-2</v>
      </c>
      <c r="F155" s="16">
        <v>4.3450674642848694E-3</v>
      </c>
    </row>
    <row r="156" spans="1:6" x14ac:dyDescent="0.35">
      <c r="A156">
        <f t="shared" si="2"/>
        <v>156</v>
      </c>
      <c r="B156" s="2">
        <v>44165</v>
      </c>
      <c r="C156" s="16">
        <v>0.12327197192178189</v>
      </c>
      <c r="D156" s="16">
        <v>1.772074136201551E-2</v>
      </c>
      <c r="E156" s="16">
        <v>-7.8675373298325857E-3</v>
      </c>
      <c r="F156" s="16">
        <v>9.4692341942212988E-3</v>
      </c>
    </row>
    <row r="157" spans="1:6" x14ac:dyDescent="0.35">
      <c r="A157">
        <f t="shared" si="2"/>
        <v>157</v>
      </c>
      <c r="B157" s="2">
        <v>44196</v>
      </c>
      <c r="C157" s="16">
        <v>4.4828465756918678E-2</v>
      </c>
      <c r="D157" s="16">
        <v>1.939905234624506E-3</v>
      </c>
      <c r="E157" s="16">
        <v>5.2493656276810796E-3</v>
      </c>
      <c r="F157" s="16">
        <v>7.1574930899678257E-3</v>
      </c>
    </row>
    <row r="158" spans="1:6" x14ac:dyDescent="0.35">
      <c r="A158">
        <f t="shared" si="2"/>
        <v>158</v>
      </c>
      <c r="B158" s="2">
        <v>44227</v>
      </c>
      <c r="C158" s="16">
        <v>-3.0210558437595569E-3</v>
      </c>
      <c r="D158" s="16">
        <v>7.7036190813650762E-4</v>
      </c>
      <c r="E158" s="16">
        <v>1.044588041387806E-2</v>
      </c>
      <c r="F158" s="16">
        <v>1.120422255653741E-2</v>
      </c>
    </row>
    <row r="159" spans="1:6" x14ac:dyDescent="0.35">
      <c r="A159">
        <f t="shared" si="2"/>
        <v>159</v>
      </c>
      <c r="B159" s="2">
        <v>44255</v>
      </c>
      <c r="C159" s="16">
        <v>2.3170395763827178E-2</v>
      </c>
      <c r="D159" s="16">
        <v>1.6068008022391831E-3</v>
      </c>
      <c r="E159" s="16">
        <v>1.351455103808963E-3</v>
      </c>
      <c r="F159" s="16">
        <v>2.9388475832803351E-3</v>
      </c>
    </row>
    <row r="160" spans="1:6" x14ac:dyDescent="0.35">
      <c r="A160">
        <f t="shared" si="2"/>
        <v>160</v>
      </c>
      <c r="B160" s="2">
        <v>44286</v>
      </c>
      <c r="C160" s="16">
        <v>2.6714131865501981E-2</v>
      </c>
      <c r="D160" s="16">
        <v>-5.9544905318689167E-3</v>
      </c>
      <c r="E160" s="16">
        <v>-7.7832203505242559E-3</v>
      </c>
      <c r="F160" s="16">
        <v>-1.3664023001729199E-2</v>
      </c>
    </row>
    <row r="161" spans="1:6" x14ac:dyDescent="0.35">
      <c r="A161">
        <f t="shared" si="2"/>
        <v>161</v>
      </c>
      <c r="B161" s="2">
        <v>44316</v>
      </c>
      <c r="C161" s="16">
        <v>4.3705020249992677E-2</v>
      </c>
      <c r="D161" s="16">
        <v>6.3432711247646267E-4</v>
      </c>
      <c r="E161" s="16">
        <v>3.293750541735196E-3</v>
      </c>
      <c r="F161" s="16">
        <v>3.9387694578176813E-3</v>
      </c>
    </row>
    <row r="162" spans="1:6" x14ac:dyDescent="0.35">
      <c r="A162">
        <f t="shared" si="2"/>
        <v>162</v>
      </c>
      <c r="B162" s="2">
        <v>44347</v>
      </c>
      <c r="C162" s="16">
        <v>1.557745456575765E-2</v>
      </c>
      <c r="D162" s="16">
        <v>-1.1093687441613429E-3</v>
      </c>
      <c r="E162" s="16">
        <v>-6.9978401727862627E-3</v>
      </c>
      <c r="F162" s="16">
        <v>-8.1211740595559245E-3</v>
      </c>
    </row>
    <row r="163" spans="1:6" x14ac:dyDescent="0.35">
      <c r="A163">
        <f t="shared" si="2"/>
        <v>163</v>
      </c>
      <c r="B163" s="2">
        <v>44377</v>
      </c>
      <c r="C163" s="16">
        <v>1.316693696913052E-2</v>
      </c>
      <c r="D163" s="16">
        <v>-2.1460481817042738E-3</v>
      </c>
      <c r="E163" s="16">
        <v>-1.305028710631539E-3</v>
      </c>
      <c r="F163" s="16">
        <v>-3.466903367602137E-3</v>
      </c>
    </row>
    <row r="164" spans="1:6" x14ac:dyDescent="0.35">
      <c r="A164">
        <f t="shared" si="2"/>
        <v>164</v>
      </c>
      <c r="B164" s="2">
        <v>44408</v>
      </c>
      <c r="C164" s="16">
        <v>6.8913126051333151E-3</v>
      </c>
      <c r="D164" s="16">
        <v>3.472861470484867E-3</v>
      </c>
      <c r="E164" s="16">
        <v>1.65519644568346E-3</v>
      </c>
      <c r="F164" s="16">
        <v>5.136083086515475E-3</v>
      </c>
    </row>
    <row r="165" spans="1:6" x14ac:dyDescent="0.35">
      <c r="A165">
        <f t="shared" si="2"/>
        <v>165</v>
      </c>
      <c r="B165" s="2">
        <v>44439</v>
      </c>
      <c r="C165" s="16">
        <v>2.5032334554861091E-2</v>
      </c>
      <c r="D165" s="16">
        <v>-1.9680935344792432E-3</v>
      </c>
      <c r="E165" s="16">
        <v>-5.6531570707949452E-3</v>
      </c>
      <c r="F165" s="16">
        <v>-7.5990283609497222E-3</v>
      </c>
    </row>
    <row r="166" spans="1:6" x14ac:dyDescent="0.35">
      <c r="A166">
        <f t="shared" si="2"/>
        <v>166</v>
      </c>
      <c r="B166" s="2">
        <v>44469</v>
      </c>
      <c r="C166" s="16">
        <v>-4.1297547383086768E-2</v>
      </c>
      <c r="D166" s="16">
        <v>-3.4258880152415738E-4</v>
      </c>
      <c r="E166" s="16">
        <v>2.6239832065075852E-3</v>
      </c>
      <c r="F166" s="16">
        <v>2.270255123018039E-3</v>
      </c>
    </row>
    <row r="167" spans="1:6" x14ac:dyDescent="0.35">
      <c r="A167">
        <f t="shared" si="2"/>
        <v>167</v>
      </c>
      <c r="B167" s="2">
        <v>44500</v>
      </c>
      <c r="C167" s="16">
        <v>5.1028242391006451E-2</v>
      </c>
      <c r="D167" s="16">
        <v>-8.2583837640842761E-3</v>
      </c>
      <c r="E167" s="16">
        <v>-6.5427898455903133E-3</v>
      </c>
      <c r="F167" s="16">
        <v>-1.4794703199591639E-2</v>
      </c>
    </row>
    <row r="168" spans="1:6" x14ac:dyDescent="0.35">
      <c r="A168">
        <f t="shared" si="2"/>
        <v>168</v>
      </c>
      <c r="B168" s="2">
        <v>44530</v>
      </c>
      <c r="C168" s="16">
        <v>-2.4079726592053489E-2</v>
      </c>
      <c r="D168" s="16">
        <v>2.7391949295394462E-3</v>
      </c>
      <c r="E168" s="16">
        <v>4.4783983140148642E-3</v>
      </c>
      <c r="F168" s="16">
        <v>7.2721268582744969E-3</v>
      </c>
    </row>
    <row r="169" spans="1:6" x14ac:dyDescent="0.35">
      <c r="A169">
        <f t="shared" si="2"/>
        <v>169</v>
      </c>
      <c r="B169" s="2">
        <v>44561</v>
      </c>
      <c r="C169" s="16">
        <v>3.9991445680068523E-2</v>
      </c>
      <c r="D169" s="16">
        <v>-1.0750338312053961E-2</v>
      </c>
      <c r="E169" s="16">
        <v>-6.906198094239091E-3</v>
      </c>
      <c r="F169" s="16">
        <v>-1.7614984714561022E-2</v>
      </c>
    </row>
    <row r="170" spans="1:6" x14ac:dyDescent="0.35">
      <c r="A170">
        <f t="shared" si="2"/>
        <v>170</v>
      </c>
      <c r="B170" s="2">
        <v>44592</v>
      </c>
      <c r="C170" s="16">
        <v>-4.9095208718897831E-2</v>
      </c>
      <c r="D170" s="16">
        <v>5.0469862524853406E-3</v>
      </c>
      <c r="E170" s="16">
        <v>4.0492957746478542E-3</v>
      </c>
      <c r="F170" s="16">
        <v>9.1425226401717907E-3</v>
      </c>
    </row>
    <row r="171" spans="1:6" x14ac:dyDescent="0.35">
      <c r="A171">
        <f t="shared" si="2"/>
        <v>171</v>
      </c>
      <c r="B171" s="2">
        <v>44620</v>
      </c>
      <c r="C171" s="16">
        <v>-2.5842028437043859E-2</v>
      </c>
      <c r="D171" s="16">
        <v>-9.4684160692559693E-4</v>
      </c>
      <c r="E171" s="16">
        <v>-1.2274241627213689E-3</v>
      </c>
      <c r="F171" s="16">
        <v>-2.1738734114230551E-3</v>
      </c>
    </row>
    <row r="172" spans="1:6" x14ac:dyDescent="0.35">
      <c r="A172">
        <f t="shared" si="2"/>
        <v>172</v>
      </c>
      <c r="B172" s="2">
        <v>44651</v>
      </c>
      <c r="C172" s="16">
        <v>2.167156889949506E-2</v>
      </c>
      <c r="D172" s="16">
        <v>7.7003790955876283E-4</v>
      </c>
      <c r="E172" s="16">
        <v>1.8258426966292211E-2</v>
      </c>
      <c r="F172" s="16">
        <v>1.8997956945240538E-2</v>
      </c>
    </row>
    <row r="173" spans="1:6" x14ac:dyDescent="0.35">
      <c r="A173">
        <f t="shared" si="2"/>
        <v>173</v>
      </c>
      <c r="B173" s="2">
        <v>44681</v>
      </c>
      <c r="C173" s="16">
        <v>-8.0040196637605532E-2</v>
      </c>
      <c r="D173" s="16">
        <v>-6.7981770062655036E-3</v>
      </c>
      <c r="E173" s="16">
        <v>6.8965517241379448E-3</v>
      </c>
      <c r="F173" s="16">
        <v>1.1504527220274061E-4</v>
      </c>
    </row>
    <row r="174" spans="1:6" x14ac:dyDescent="0.35">
      <c r="A174">
        <f t="shared" si="2"/>
        <v>174</v>
      </c>
      <c r="B174" s="2">
        <v>44712</v>
      </c>
      <c r="C174" s="16">
        <v>1.1513934813414119E-3</v>
      </c>
      <c r="D174" s="16">
        <v>1.3621310540339331E-3</v>
      </c>
      <c r="E174" s="16">
        <v>-7.1061643835617083E-3</v>
      </c>
      <c r="F174" s="16">
        <v>-5.800830246143418E-3</v>
      </c>
    </row>
  </sheetData>
  <conditionalFormatting sqref="B1">
    <cfRule type="notContainsBlanks" dxfId="6" priority="11">
      <formula>LEN(TRIM(B1))&gt;0</formula>
    </cfRule>
  </conditionalFormatting>
  <conditionalFormatting sqref="B2:B174">
    <cfRule type="notContainsBlanks" dxfId="5" priority="4">
      <formula>LEN(TRIM(B2))&gt;0</formula>
    </cfRule>
  </conditionalFormatting>
  <conditionalFormatting sqref="C2:F174">
    <cfRule type="cellIs" dxfId="4" priority="1" operator="lessThan">
      <formula>0</formula>
    </cfRule>
    <cfRule type="cellIs" dxfId="3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4D4B-9125-43B0-9773-F0CE65E328B7}">
  <sheetPr>
    <tabColor rgb="FF00B0F0"/>
  </sheetPr>
  <dimension ref="A2:E22"/>
  <sheetViews>
    <sheetView workbookViewId="0">
      <selection activeCell="C4" sqref="C4"/>
    </sheetView>
  </sheetViews>
  <sheetFormatPr defaultRowHeight="14.5" x14ac:dyDescent="0.35"/>
  <cols>
    <col min="1" max="1" width="8.7265625" style="45"/>
    <col min="2" max="2" width="29.1796875" style="45" bestFit="1" customWidth="1"/>
    <col min="3" max="3" width="8.7265625" style="45"/>
    <col min="4" max="5" width="22.7265625" style="46" customWidth="1"/>
    <col min="6" max="16384" width="8.7265625" style="45"/>
  </cols>
  <sheetData>
    <row r="2" spans="1:5" ht="18.5" x14ac:dyDescent="0.45">
      <c r="B2" s="47" t="s">
        <v>103</v>
      </c>
      <c r="C2" s="46"/>
    </row>
    <row r="3" spans="1:5" x14ac:dyDescent="0.35">
      <c r="A3" s="45">
        <v>1</v>
      </c>
      <c r="B3" s="50" t="s">
        <v>104</v>
      </c>
      <c r="C3" s="50" t="s">
        <v>74</v>
      </c>
      <c r="D3" s="50" t="s">
        <v>76</v>
      </c>
      <c r="E3" s="50" t="s">
        <v>75</v>
      </c>
    </row>
    <row r="4" spans="1:5" x14ac:dyDescent="0.35">
      <c r="A4" s="45">
        <v>2</v>
      </c>
      <c r="B4" s="50" t="s">
        <v>105</v>
      </c>
      <c r="C4" s="46">
        <v>8.3546519754722952E-4</v>
      </c>
      <c r="D4" s="46">
        <v>1.663058526287859E-2</v>
      </c>
      <c r="E4" s="46">
        <v>1.5852351428281099E-2</v>
      </c>
    </row>
    <row r="5" spans="1:5" x14ac:dyDescent="0.35">
      <c r="A5" s="45">
        <v>3</v>
      </c>
      <c r="B5" s="50" t="s">
        <v>106</v>
      </c>
      <c r="C5" s="46">
        <v>5.2424391873009789E-7</v>
      </c>
      <c r="D5" s="46">
        <v>2.2741046805765451E-3</v>
      </c>
      <c r="E5" s="46">
        <v>2.2651696147343819E-3</v>
      </c>
    </row>
    <row r="6" spans="1:5" x14ac:dyDescent="0.35">
      <c r="A6" s="45">
        <v>4</v>
      </c>
      <c r="B6" s="50" t="s">
        <v>107</v>
      </c>
      <c r="C6" s="46">
        <v>3.1176076205456931E-4</v>
      </c>
      <c r="D6" s="46">
        <v>-2.26750204693452E-4</v>
      </c>
      <c r="E6" s="46">
        <v>-5.3588096358189968E-4</v>
      </c>
    </row>
    <row r="7" spans="1:5" x14ac:dyDescent="0.35">
      <c r="A7" s="45">
        <v>5</v>
      </c>
      <c r="B7" s="50" t="s">
        <v>108</v>
      </c>
      <c r="C7" s="46">
        <v>1.42400625070788E-3</v>
      </c>
      <c r="D7" s="46">
        <v>6.8403789088997949E-4</v>
      </c>
      <c r="E7" s="46">
        <v>-7.015809839246793E-4</v>
      </c>
    </row>
    <row r="8" spans="1:5" x14ac:dyDescent="0.35">
      <c r="A8" s="45">
        <v>6</v>
      </c>
      <c r="B8" s="50" t="s">
        <v>109</v>
      </c>
      <c r="C8" s="46">
        <v>2.2317866386971641E-3</v>
      </c>
      <c r="D8" s="46">
        <v>-9.9344859644798461E-4</v>
      </c>
      <c r="E8" s="46">
        <v>-3.19648868593197E-3</v>
      </c>
    </row>
    <row r="9" spans="1:5" x14ac:dyDescent="0.35">
      <c r="B9" s="46"/>
      <c r="C9" s="46"/>
    </row>
    <row r="10" spans="1:5" x14ac:dyDescent="0.35">
      <c r="B10" s="46"/>
      <c r="C10" s="46"/>
    </row>
    <row r="11" spans="1:5" ht="18.5" x14ac:dyDescent="0.45">
      <c r="B11" s="47" t="s">
        <v>110</v>
      </c>
      <c r="C11" s="46"/>
    </row>
    <row r="12" spans="1:5" x14ac:dyDescent="0.35">
      <c r="A12" s="45">
        <v>1</v>
      </c>
      <c r="B12" s="50" t="s">
        <v>104</v>
      </c>
      <c r="C12" s="50" t="s">
        <v>74</v>
      </c>
      <c r="D12" s="50" t="s">
        <v>76</v>
      </c>
      <c r="E12" s="50" t="s">
        <v>75</v>
      </c>
    </row>
    <row r="13" spans="1:5" x14ac:dyDescent="0.35">
      <c r="A13" s="45">
        <v>2</v>
      </c>
      <c r="B13" s="50" t="s">
        <v>105</v>
      </c>
      <c r="C13" s="46">
        <v>4.0480225884846383E-4</v>
      </c>
      <c r="D13" s="46">
        <v>2.8881309205653679E-2</v>
      </c>
      <c r="E13" s="46">
        <v>2.8552037772037249E-2</v>
      </c>
    </row>
    <row r="14" spans="1:5" x14ac:dyDescent="0.35">
      <c r="A14" s="45">
        <v>3</v>
      </c>
      <c r="B14" s="50" t="s">
        <v>106</v>
      </c>
      <c r="C14" s="46">
        <v>1.266128136245995E-3</v>
      </c>
      <c r="D14" s="46">
        <v>4.3798613201035102E-3</v>
      </c>
      <c r="E14" s="46">
        <v>3.152665084524955E-3</v>
      </c>
    </row>
    <row r="15" spans="1:5" x14ac:dyDescent="0.35">
      <c r="A15" s="45">
        <v>4</v>
      </c>
      <c r="B15" s="50" t="s">
        <v>107</v>
      </c>
      <c r="C15" s="46">
        <v>-6.2211900017788003E-4</v>
      </c>
      <c r="D15" s="46">
        <v>3.1655671590649801E-3</v>
      </c>
      <c r="E15" s="46">
        <v>3.7729141001005451E-3</v>
      </c>
    </row>
    <row r="16" spans="1:5" x14ac:dyDescent="0.35">
      <c r="A16" s="45">
        <v>5</v>
      </c>
      <c r="B16" s="50" t="s">
        <v>108</v>
      </c>
      <c r="C16" s="46">
        <v>6.2316748801534015E-4</v>
      </c>
      <c r="D16" s="46">
        <v>1.38264220208811E-3</v>
      </c>
      <c r="E16" s="46">
        <v>7.5742512936821985E-4</v>
      </c>
    </row>
    <row r="17" spans="1:5" x14ac:dyDescent="0.35">
      <c r="A17" s="45">
        <v>6</v>
      </c>
      <c r="B17" s="50" t="s">
        <v>111</v>
      </c>
      <c r="C17" s="46">
        <v>4.1407471945135749E-4</v>
      </c>
      <c r="D17" s="46">
        <v>1.5371140416574091E-3</v>
      </c>
      <c r="E17" s="46">
        <v>1.1311570599808829E-3</v>
      </c>
    </row>
    <row r="18" spans="1:5" x14ac:dyDescent="0.35">
      <c r="A18" s="45">
        <v>7</v>
      </c>
      <c r="B18" s="50" t="s">
        <v>112</v>
      </c>
      <c r="C18" s="46">
        <v>2.1513091340204701E-4</v>
      </c>
      <c r="D18" s="46">
        <v>-1.8926219929137099E-3</v>
      </c>
      <c r="E18" s="46">
        <v>-2.1103057636134171E-3</v>
      </c>
    </row>
    <row r="19" spans="1:5" x14ac:dyDescent="0.35">
      <c r="A19" s="45">
        <v>8</v>
      </c>
      <c r="B19" s="50" t="s">
        <v>113</v>
      </c>
      <c r="C19" s="46">
        <v>1.5197238287162479E-3</v>
      </c>
      <c r="D19" s="46">
        <v>4.4594952941140139E-4</v>
      </c>
      <c r="E19" s="46">
        <v>-1.08831718296314E-3</v>
      </c>
    </row>
    <row r="20" spans="1:5" x14ac:dyDescent="0.35">
      <c r="A20" s="45">
        <v>9</v>
      </c>
      <c r="B20" s="50" t="s">
        <v>114</v>
      </c>
      <c r="C20" s="46">
        <v>1.3282886726995111E-3</v>
      </c>
      <c r="D20" s="46">
        <v>9.2212625236855769E-4</v>
      </c>
      <c r="E20" s="46">
        <v>-3.1484478488621852E-4</v>
      </c>
    </row>
    <row r="21" spans="1:5" x14ac:dyDescent="0.35">
      <c r="A21" s="45">
        <v>10</v>
      </c>
      <c r="B21" s="50" t="s">
        <v>115</v>
      </c>
      <c r="C21" s="46">
        <v>8.056864415280085E-4</v>
      </c>
      <c r="D21" s="46">
        <v>-1.6969223947135099E-3</v>
      </c>
      <c r="E21" s="46">
        <v>-2.5034386963850171E-3</v>
      </c>
    </row>
    <row r="22" spans="1:5" x14ac:dyDescent="0.35">
      <c r="A22" s="45">
        <v>11</v>
      </c>
      <c r="B22" s="50" t="s">
        <v>109</v>
      </c>
      <c r="C22" s="46">
        <v>3.5786590471346999E-3</v>
      </c>
      <c r="D22" s="46">
        <v>-3.290566758638776E-4</v>
      </c>
      <c r="E22" s="46">
        <v>-3.8510358982818708E-3</v>
      </c>
    </row>
  </sheetData>
  <conditionalFormatting sqref="C13:C22 C4:C8">
    <cfRule type="notContainsBlanks" dxfId="112" priority="5">
      <formula>LEN(TRIM(C4))&gt;0</formula>
    </cfRule>
  </conditionalFormatting>
  <conditionalFormatting sqref="D13:D22">
    <cfRule type="notContainsBlanks" dxfId="111" priority="4">
      <formula>LEN(TRIM(D13))&gt;0</formula>
    </cfRule>
  </conditionalFormatting>
  <conditionalFormatting sqref="D4:D8">
    <cfRule type="notContainsBlanks" dxfId="110" priority="3">
      <formula>LEN(TRIM(D4))&gt;0</formula>
    </cfRule>
  </conditionalFormatting>
  <conditionalFormatting sqref="E13:E22">
    <cfRule type="notContainsBlanks" dxfId="109" priority="2">
      <formula>LEN(TRIM(E13))&gt;0</formula>
    </cfRule>
  </conditionalFormatting>
  <conditionalFormatting sqref="E4:E8">
    <cfRule type="notContainsBlanks" dxfId="108" priority="1">
      <formula>LEN(TRIM(E4))&gt;0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 Analysis</vt:lpstr>
      <vt:lpstr>Monthly Historical Returns</vt:lpstr>
      <vt:lpstr>Weekly Analysis</vt:lpstr>
      <vt:lpstr>Weekly Historical Returns</vt:lpstr>
      <vt:lpstr>Historical Sell-offs</vt:lpstr>
      <vt:lpstr>Grouped Data</vt:lpstr>
      <vt:lpstr>Monthly Analysis (strats)</vt:lpstr>
      <vt:lpstr>Weekly Analysis (strats)</vt:lpstr>
      <vt:lpstr>Historical Sell-offs (strats)</vt:lpstr>
      <vt:lpstr>Weekly Returns (strats)</vt:lpstr>
      <vt:lpstr>Monthly Returns (strats)</vt:lpstr>
      <vt:lpstr>Grouped Data (strats)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2021-05-03T22:16:09Z</dcterms:created>
  <dcterms:modified xsi:type="dcterms:W3CDTF">2022-07-01T22:52:04Z</dcterms:modified>
</cp:coreProperties>
</file>