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E86\Desktop\Komplett neu bestimmen der EM zu Sicherheit\SJM 6 CTU\80°C E+-15\"/>
    </mc:Choice>
  </mc:AlternateContent>
  <bookViews>
    <workbookView xWindow="0" yWindow="0" windowWidth="28800" windowHeight="12435" firstSheet="3" activeTab="3"/>
  </bookViews>
  <sheets>
    <sheet name="Daten MJM" sheetId="1" r:id="rId1"/>
    <sheet name="Daten effMJM" sheetId="2" r:id="rId2"/>
    <sheet name="Zeit|Temp" sheetId="4" r:id="rId3"/>
    <sheet name="Auswertung" sheetId="3" r:id="rId4"/>
  </sheets>
  <definedNames>
    <definedName name="TCT" localSheetId="1">'Daten effMJM'!$A$1:$D$191</definedName>
    <definedName name="TCT" localSheetId="0">'Daten MJM'!$A$1:$D$191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E80" i="3" s="1"/>
  <c r="M157" i="3"/>
  <c r="M169" i="3"/>
  <c r="M175" i="3"/>
  <c r="M177" i="3"/>
  <c r="M183" i="3"/>
  <c r="M185" i="3"/>
  <c r="F2" i="3"/>
  <c r="D2" i="3"/>
  <c r="B2" i="4"/>
  <c r="B3" i="4"/>
  <c r="B4" i="4"/>
  <c r="B6" i="4"/>
  <c r="B7" i="4"/>
  <c r="B8" i="4"/>
  <c r="B9" i="4"/>
  <c r="B9" i="3" s="1"/>
  <c r="M7" i="3" s="1"/>
  <c r="B10" i="4"/>
  <c r="B11" i="4"/>
  <c r="B11" i="3" s="1"/>
  <c r="M9" i="3" s="1"/>
  <c r="B12" i="4"/>
  <c r="B13" i="4"/>
  <c r="B14" i="4"/>
  <c r="B15" i="4"/>
  <c r="B15" i="3" s="1"/>
  <c r="M13" i="3" s="1"/>
  <c r="B16" i="4"/>
  <c r="B17" i="4"/>
  <c r="B18" i="4"/>
  <c r="B19" i="4"/>
  <c r="B20" i="4"/>
  <c r="B21" i="4"/>
  <c r="B21" i="3" s="1"/>
  <c r="M19" i="3" s="1"/>
  <c r="B22" i="4"/>
  <c r="B23" i="4"/>
  <c r="B23" i="3" s="1"/>
  <c r="M21" i="3" s="1"/>
  <c r="B24" i="4"/>
  <c r="B25" i="4"/>
  <c r="B26" i="4"/>
  <c r="B27" i="4"/>
  <c r="B27" i="3" s="1"/>
  <c r="M25" i="3" s="1"/>
  <c r="B28" i="4"/>
  <c r="B29" i="4"/>
  <c r="B29" i="3" s="1"/>
  <c r="M27" i="3" s="1"/>
  <c r="B30" i="4"/>
  <c r="B31" i="4"/>
  <c r="B32" i="4"/>
  <c r="B33" i="4"/>
  <c r="B33" i="3" s="1"/>
  <c r="M31" i="3" s="1"/>
  <c r="B34" i="4"/>
  <c r="B35" i="4"/>
  <c r="B35" i="3" s="1"/>
  <c r="M33" i="3" s="1"/>
  <c r="B36" i="4"/>
  <c r="B37" i="4"/>
  <c r="B38" i="4"/>
  <c r="B39" i="4"/>
  <c r="B39" i="3" s="1"/>
  <c r="M37" i="3" s="1"/>
  <c r="B40" i="4"/>
  <c r="B41" i="4"/>
  <c r="B42" i="4"/>
  <c r="B43" i="4"/>
  <c r="B44" i="4"/>
  <c r="B45" i="4"/>
  <c r="B45" i="3" s="1"/>
  <c r="M43" i="3" s="1"/>
  <c r="B46" i="4"/>
  <c r="B47" i="4"/>
  <c r="B47" i="3" s="1"/>
  <c r="M45" i="3" s="1"/>
  <c r="B48" i="4"/>
  <c r="B49" i="4"/>
  <c r="B50" i="4"/>
  <c r="B51" i="4"/>
  <c r="B51" i="3" s="1"/>
  <c r="M49" i="3" s="1"/>
  <c r="B52" i="4"/>
  <c r="B53" i="4"/>
  <c r="B54" i="4"/>
  <c r="B55" i="4"/>
  <c r="B56" i="4"/>
  <c r="B57" i="4"/>
  <c r="B57" i="3" s="1"/>
  <c r="M55" i="3" s="1"/>
  <c r="B58" i="4"/>
  <c r="B59" i="4"/>
  <c r="B59" i="3" s="1"/>
  <c r="M57" i="3" s="1"/>
  <c r="B60" i="4"/>
  <c r="B61" i="4"/>
  <c r="B62" i="4"/>
  <c r="B63" i="4"/>
  <c r="B63" i="3" s="1"/>
  <c r="M61" i="3" s="1"/>
  <c r="B64" i="4"/>
  <c r="B65" i="4"/>
  <c r="B65" i="3" s="1"/>
  <c r="M63" i="3" s="1"/>
  <c r="B66" i="4"/>
  <c r="B67" i="4"/>
  <c r="B68" i="4"/>
  <c r="B69" i="4"/>
  <c r="B69" i="3" s="1"/>
  <c r="M67" i="3" s="1"/>
  <c r="B70" i="4"/>
  <c r="B71" i="4"/>
  <c r="B71" i="3" s="1"/>
  <c r="M69" i="3" s="1"/>
  <c r="B72" i="4"/>
  <c r="B72" i="3" s="1"/>
  <c r="M70" i="3" s="1"/>
  <c r="B73" i="4"/>
  <c r="B74" i="4"/>
  <c r="B75" i="4"/>
  <c r="B75" i="3" s="1"/>
  <c r="M73" i="3" s="1"/>
  <c r="B76" i="4"/>
  <c r="B77" i="4"/>
  <c r="B77" i="3" s="1"/>
  <c r="M75" i="3" s="1"/>
  <c r="B78" i="4"/>
  <c r="B78" i="3" s="1"/>
  <c r="M76" i="3" s="1"/>
  <c r="B79" i="4"/>
  <c r="B80" i="4"/>
  <c r="B81" i="4"/>
  <c r="B81" i="3" s="1"/>
  <c r="B82" i="4"/>
  <c r="B83" i="4"/>
  <c r="B83" i="3" s="1"/>
  <c r="M81" i="3" s="1"/>
  <c r="B84" i="4"/>
  <c r="B84" i="3" s="1"/>
  <c r="M82" i="3" s="1"/>
  <c r="B85" i="4"/>
  <c r="B86" i="4"/>
  <c r="B87" i="4"/>
  <c r="B87" i="3" s="1"/>
  <c r="M85" i="3" s="1"/>
  <c r="B88" i="4"/>
  <c r="B89" i="4"/>
  <c r="B89" i="3" s="1"/>
  <c r="M87" i="3" s="1"/>
  <c r="B90" i="4"/>
  <c r="B90" i="3" s="1"/>
  <c r="M88" i="3" s="1"/>
  <c r="B91" i="4"/>
  <c r="B92" i="4"/>
  <c r="B93" i="4"/>
  <c r="B93" i="3" s="1"/>
  <c r="M91" i="3" s="1"/>
  <c r="B94" i="4"/>
  <c r="B95" i="4"/>
  <c r="B95" i="3" s="1"/>
  <c r="M93" i="3" s="1"/>
  <c r="B96" i="4"/>
  <c r="B96" i="3" s="1"/>
  <c r="M94" i="3" s="1"/>
  <c r="B97" i="4"/>
  <c r="B98" i="4"/>
  <c r="B99" i="4"/>
  <c r="B99" i="3" s="1"/>
  <c r="M97" i="3" s="1"/>
  <c r="B100" i="4"/>
  <c r="B101" i="4"/>
  <c r="B101" i="3" s="1"/>
  <c r="M99" i="3" s="1"/>
  <c r="B102" i="4"/>
  <c r="B102" i="3" s="1"/>
  <c r="M100" i="3" s="1"/>
  <c r="B103" i="4"/>
  <c r="B104" i="4"/>
  <c r="B105" i="4"/>
  <c r="B105" i="3" s="1"/>
  <c r="M103" i="3" s="1"/>
  <c r="B106" i="4"/>
  <c r="B107" i="4"/>
  <c r="B107" i="3" s="1"/>
  <c r="M105" i="3" s="1"/>
  <c r="B108" i="4"/>
  <c r="B108" i="3" s="1"/>
  <c r="M106" i="3" s="1"/>
  <c r="B109" i="4"/>
  <c r="B110" i="4"/>
  <c r="B111" i="4"/>
  <c r="B111" i="3" s="1"/>
  <c r="M109" i="3" s="1"/>
  <c r="B112" i="4"/>
  <c r="B113" i="4"/>
  <c r="B113" i="3" s="1"/>
  <c r="M111" i="3" s="1"/>
  <c r="B114" i="4"/>
  <c r="B114" i="3" s="1"/>
  <c r="M112" i="3" s="1"/>
  <c r="B115" i="4"/>
  <c r="B116" i="4"/>
  <c r="B117" i="4"/>
  <c r="B117" i="3" s="1"/>
  <c r="B118" i="4"/>
  <c r="B119" i="4"/>
  <c r="B119" i="3" s="1"/>
  <c r="M117" i="3" s="1"/>
  <c r="B120" i="4"/>
  <c r="B120" i="3" s="1"/>
  <c r="M118" i="3" s="1"/>
  <c r="B121" i="4"/>
  <c r="B122" i="4"/>
  <c r="B123" i="4"/>
  <c r="B123" i="3" s="1"/>
  <c r="M121" i="3" s="1"/>
  <c r="B124" i="4"/>
  <c r="B125" i="4"/>
  <c r="B125" i="3" s="1"/>
  <c r="M123" i="3" s="1"/>
  <c r="B126" i="4"/>
  <c r="B126" i="3" s="1"/>
  <c r="M124" i="3" s="1"/>
  <c r="B127" i="4"/>
  <c r="B128" i="4"/>
  <c r="B129" i="4"/>
  <c r="B129" i="3" s="1"/>
  <c r="M127" i="3" s="1"/>
  <c r="B130" i="4"/>
  <c r="B131" i="4"/>
  <c r="B131" i="3" s="1"/>
  <c r="M129" i="3" s="1"/>
  <c r="B132" i="4"/>
  <c r="B132" i="3" s="1"/>
  <c r="M130" i="3" s="1"/>
  <c r="B133" i="4"/>
  <c r="B134" i="4"/>
  <c r="B135" i="4"/>
  <c r="B135" i="3" s="1"/>
  <c r="M133" i="3" s="1"/>
  <c r="B136" i="4"/>
  <c r="B137" i="4"/>
  <c r="B137" i="3" s="1"/>
  <c r="M135" i="3" s="1"/>
  <c r="B138" i="4"/>
  <c r="B138" i="3" s="1"/>
  <c r="M136" i="3" s="1"/>
  <c r="B139" i="4"/>
  <c r="B140" i="4"/>
  <c r="B141" i="4"/>
  <c r="B141" i="3" s="1"/>
  <c r="M139" i="3" s="1"/>
  <c r="B142" i="4"/>
  <c r="B143" i="4"/>
  <c r="B143" i="3" s="1"/>
  <c r="M141" i="3" s="1"/>
  <c r="B144" i="4"/>
  <c r="B144" i="3" s="1"/>
  <c r="M142" i="3" s="1"/>
  <c r="B145" i="4"/>
  <c r="B146" i="4"/>
  <c r="B147" i="4"/>
  <c r="B147" i="3" s="1"/>
  <c r="M145" i="3" s="1"/>
  <c r="B148" i="4"/>
  <c r="B149" i="4"/>
  <c r="B149" i="3" s="1"/>
  <c r="M147" i="3" s="1"/>
  <c r="B150" i="4"/>
  <c r="B150" i="3" s="1"/>
  <c r="M148" i="3" s="1"/>
  <c r="B151" i="4"/>
  <c r="B152" i="4"/>
  <c r="B153" i="4"/>
  <c r="B153" i="3" s="1"/>
  <c r="B154" i="4"/>
  <c r="B155" i="4"/>
  <c r="B155" i="3" s="1"/>
  <c r="M153" i="3" s="1"/>
  <c r="B156" i="4"/>
  <c r="B156" i="3" s="1"/>
  <c r="M154" i="3" s="1"/>
  <c r="B157" i="4"/>
  <c r="B158" i="4"/>
  <c r="B159" i="4"/>
  <c r="B159" i="3" s="1"/>
  <c r="B160" i="4"/>
  <c r="B161" i="4"/>
  <c r="B161" i="3" s="1"/>
  <c r="M159" i="3" s="1"/>
  <c r="B162" i="4"/>
  <c r="B162" i="3" s="1"/>
  <c r="M160" i="3" s="1"/>
  <c r="B163" i="4"/>
  <c r="B164" i="4"/>
  <c r="B165" i="4"/>
  <c r="B165" i="3" s="1"/>
  <c r="M163" i="3" s="1"/>
  <c r="B166" i="4"/>
  <c r="B167" i="4"/>
  <c r="B167" i="3" s="1"/>
  <c r="M165" i="3" s="1"/>
  <c r="B168" i="4"/>
  <c r="B168" i="3" s="1"/>
  <c r="M166" i="3" s="1"/>
  <c r="B169" i="4"/>
  <c r="B170" i="4"/>
  <c r="B171" i="4"/>
  <c r="B171" i="3" s="1"/>
  <c r="B172" i="4"/>
  <c r="B173" i="4"/>
  <c r="B173" i="3" s="1"/>
  <c r="M171" i="3" s="1"/>
  <c r="B174" i="4"/>
  <c r="B174" i="3" s="1"/>
  <c r="M172" i="3" s="1"/>
  <c r="B175" i="4"/>
  <c r="B176" i="4"/>
  <c r="B177" i="4"/>
  <c r="B177" i="3" s="1"/>
  <c r="B178" i="4"/>
  <c r="B179" i="4"/>
  <c r="B179" i="3" s="1"/>
  <c r="B180" i="4"/>
  <c r="B180" i="3" s="1"/>
  <c r="M178" i="3" s="1"/>
  <c r="B181" i="4"/>
  <c r="B182" i="4"/>
  <c r="B183" i="4"/>
  <c r="B183" i="3" s="1"/>
  <c r="M181" i="3" s="1"/>
  <c r="B184" i="4"/>
  <c r="B185" i="4"/>
  <c r="B185" i="3" s="1"/>
  <c r="B186" i="4"/>
  <c r="B186" i="3" s="1"/>
  <c r="M184" i="3" s="1"/>
  <c r="B187" i="4"/>
  <c r="B188" i="4"/>
  <c r="B189" i="4"/>
  <c r="B189" i="3" s="1"/>
  <c r="M187" i="3" s="1"/>
  <c r="B190" i="4"/>
  <c r="B191" i="4"/>
  <c r="B191" i="3" s="1"/>
  <c r="M189" i="3" s="1"/>
  <c r="R89" i="3" s="1"/>
  <c r="B5" i="4"/>
  <c r="B3" i="3"/>
  <c r="C3" i="3"/>
  <c r="B4" i="3"/>
  <c r="C4" i="3"/>
  <c r="B5" i="3"/>
  <c r="M3" i="3" s="1"/>
  <c r="C5" i="3"/>
  <c r="B6" i="3"/>
  <c r="M4" i="3" s="1"/>
  <c r="C6" i="3"/>
  <c r="B7" i="3"/>
  <c r="M5" i="3" s="1"/>
  <c r="C7" i="3"/>
  <c r="B8" i="3"/>
  <c r="M6" i="3" s="1"/>
  <c r="C8" i="3"/>
  <c r="C9" i="3"/>
  <c r="B10" i="3"/>
  <c r="M8" i="3" s="1"/>
  <c r="C10" i="3"/>
  <c r="C11" i="3"/>
  <c r="B12" i="3"/>
  <c r="M10" i="3" s="1"/>
  <c r="C12" i="3"/>
  <c r="B13" i="3"/>
  <c r="M11" i="3" s="1"/>
  <c r="C13" i="3"/>
  <c r="B14" i="3"/>
  <c r="M12" i="3" s="1"/>
  <c r="C14" i="3"/>
  <c r="C15" i="3"/>
  <c r="B16" i="3"/>
  <c r="M14" i="3" s="1"/>
  <c r="C16" i="3"/>
  <c r="B17" i="3"/>
  <c r="M15" i="3" s="1"/>
  <c r="C17" i="3"/>
  <c r="B18" i="3"/>
  <c r="M16" i="3" s="1"/>
  <c r="C18" i="3"/>
  <c r="B19" i="3"/>
  <c r="M17" i="3" s="1"/>
  <c r="C19" i="3"/>
  <c r="B20" i="3"/>
  <c r="M18" i="3" s="1"/>
  <c r="C20" i="3"/>
  <c r="C21" i="3"/>
  <c r="B22" i="3"/>
  <c r="M20" i="3" s="1"/>
  <c r="C22" i="3"/>
  <c r="C23" i="3"/>
  <c r="B24" i="3"/>
  <c r="M22" i="3" s="1"/>
  <c r="C24" i="3"/>
  <c r="B25" i="3"/>
  <c r="M23" i="3" s="1"/>
  <c r="C25" i="3"/>
  <c r="B26" i="3"/>
  <c r="M24" i="3" s="1"/>
  <c r="C26" i="3"/>
  <c r="C27" i="3"/>
  <c r="B28" i="3"/>
  <c r="M26" i="3" s="1"/>
  <c r="C28" i="3"/>
  <c r="C29" i="3"/>
  <c r="B30" i="3"/>
  <c r="M28" i="3" s="1"/>
  <c r="C30" i="3"/>
  <c r="B31" i="3"/>
  <c r="M29" i="3" s="1"/>
  <c r="C31" i="3"/>
  <c r="B32" i="3"/>
  <c r="M30" i="3" s="1"/>
  <c r="C32" i="3"/>
  <c r="C33" i="3"/>
  <c r="B34" i="3"/>
  <c r="M32" i="3" s="1"/>
  <c r="C34" i="3"/>
  <c r="C35" i="3"/>
  <c r="B36" i="3"/>
  <c r="M34" i="3" s="1"/>
  <c r="C36" i="3"/>
  <c r="B37" i="3"/>
  <c r="M35" i="3" s="1"/>
  <c r="C37" i="3"/>
  <c r="B38" i="3"/>
  <c r="M36" i="3" s="1"/>
  <c r="C38" i="3"/>
  <c r="C39" i="3"/>
  <c r="B40" i="3"/>
  <c r="M38" i="3" s="1"/>
  <c r="C40" i="3"/>
  <c r="B41" i="3"/>
  <c r="M39" i="3" s="1"/>
  <c r="C41" i="3"/>
  <c r="B42" i="3"/>
  <c r="M40" i="3" s="1"/>
  <c r="C42" i="3"/>
  <c r="B43" i="3"/>
  <c r="M41" i="3" s="1"/>
  <c r="C43" i="3"/>
  <c r="B44" i="3"/>
  <c r="M42" i="3" s="1"/>
  <c r="C44" i="3"/>
  <c r="C45" i="3"/>
  <c r="B46" i="3"/>
  <c r="M44" i="3" s="1"/>
  <c r="C46" i="3"/>
  <c r="C47" i="3"/>
  <c r="B48" i="3"/>
  <c r="M46" i="3" s="1"/>
  <c r="C48" i="3"/>
  <c r="B49" i="3"/>
  <c r="M47" i="3" s="1"/>
  <c r="C49" i="3"/>
  <c r="B50" i="3"/>
  <c r="M48" i="3" s="1"/>
  <c r="C50" i="3"/>
  <c r="C51" i="3"/>
  <c r="B52" i="3"/>
  <c r="M50" i="3" s="1"/>
  <c r="C52" i="3"/>
  <c r="B53" i="3"/>
  <c r="M51" i="3" s="1"/>
  <c r="C53" i="3"/>
  <c r="B54" i="3"/>
  <c r="M52" i="3" s="1"/>
  <c r="C54" i="3"/>
  <c r="B55" i="3"/>
  <c r="M53" i="3" s="1"/>
  <c r="C55" i="3"/>
  <c r="B56" i="3"/>
  <c r="M54" i="3" s="1"/>
  <c r="C56" i="3"/>
  <c r="C57" i="3"/>
  <c r="B58" i="3"/>
  <c r="M56" i="3" s="1"/>
  <c r="C58" i="3"/>
  <c r="C59" i="3"/>
  <c r="B60" i="3"/>
  <c r="M58" i="3" s="1"/>
  <c r="C60" i="3"/>
  <c r="B61" i="3"/>
  <c r="M59" i="3" s="1"/>
  <c r="C61" i="3"/>
  <c r="B62" i="3"/>
  <c r="M60" i="3" s="1"/>
  <c r="C62" i="3"/>
  <c r="C63" i="3"/>
  <c r="B64" i="3"/>
  <c r="M62" i="3" s="1"/>
  <c r="C64" i="3"/>
  <c r="C65" i="3"/>
  <c r="B66" i="3"/>
  <c r="M64" i="3" s="1"/>
  <c r="C66" i="3"/>
  <c r="B67" i="3"/>
  <c r="M65" i="3" s="1"/>
  <c r="C67" i="3"/>
  <c r="B68" i="3"/>
  <c r="M66" i="3" s="1"/>
  <c r="C68" i="3"/>
  <c r="C69" i="3"/>
  <c r="B70" i="3"/>
  <c r="M68" i="3" s="1"/>
  <c r="C70" i="3"/>
  <c r="C71" i="3"/>
  <c r="C72" i="3"/>
  <c r="B73" i="3"/>
  <c r="M71" i="3" s="1"/>
  <c r="C73" i="3"/>
  <c r="B74" i="3"/>
  <c r="M72" i="3" s="1"/>
  <c r="C74" i="3"/>
  <c r="C75" i="3"/>
  <c r="B76" i="3"/>
  <c r="M74" i="3" s="1"/>
  <c r="C76" i="3"/>
  <c r="C77" i="3"/>
  <c r="C78" i="3"/>
  <c r="B79" i="3"/>
  <c r="M77" i="3" s="1"/>
  <c r="C79" i="3"/>
  <c r="B80" i="3"/>
  <c r="M78" i="3" s="1"/>
  <c r="C80" i="3"/>
  <c r="C81" i="3"/>
  <c r="B82" i="3"/>
  <c r="M80" i="3" s="1"/>
  <c r="C82" i="3"/>
  <c r="C83" i="3"/>
  <c r="C84" i="3"/>
  <c r="B85" i="3"/>
  <c r="M83" i="3" s="1"/>
  <c r="C85" i="3"/>
  <c r="B86" i="3"/>
  <c r="M84" i="3" s="1"/>
  <c r="C86" i="3"/>
  <c r="C87" i="3"/>
  <c r="B88" i="3"/>
  <c r="M86" i="3" s="1"/>
  <c r="C88" i="3"/>
  <c r="C89" i="3"/>
  <c r="C90" i="3"/>
  <c r="B91" i="3"/>
  <c r="M89" i="3" s="1"/>
  <c r="C91" i="3"/>
  <c r="B92" i="3"/>
  <c r="M90" i="3" s="1"/>
  <c r="C92" i="3"/>
  <c r="C93" i="3"/>
  <c r="B94" i="3"/>
  <c r="M92" i="3" s="1"/>
  <c r="C94" i="3"/>
  <c r="C95" i="3"/>
  <c r="C96" i="3"/>
  <c r="B97" i="3"/>
  <c r="M95" i="3" s="1"/>
  <c r="C97" i="3"/>
  <c r="B98" i="3"/>
  <c r="M96" i="3" s="1"/>
  <c r="C98" i="3"/>
  <c r="C99" i="3"/>
  <c r="B100" i="3"/>
  <c r="M98" i="3" s="1"/>
  <c r="C100" i="3"/>
  <c r="C101" i="3"/>
  <c r="C102" i="3"/>
  <c r="B103" i="3"/>
  <c r="M101" i="3" s="1"/>
  <c r="C103" i="3"/>
  <c r="B104" i="3"/>
  <c r="M102" i="3" s="1"/>
  <c r="C104" i="3"/>
  <c r="C105" i="3"/>
  <c r="B106" i="3"/>
  <c r="M104" i="3" s="1"/>
  <c r="C106" i="3"/>
  <c r="C107" i="3"/>
  <c r="C108" i="3"/>
  <c r="B109" i="3"/>
  <c r="M107" i="3" s="1"/>
  <c r="C109" i="3"/>
  <c r="B110" i="3"/>
  <c r="M108" i="3" s="1"/>
  <c r="C110" i="3"/>
  <c r="C111" i="3"/>
  <c r="B112" i="3"/>
  <c r="M110" i="3" s="1"/>
  <c r="C112" i="3"/>
  <c r="C113" i="3"/>
  <c r="C114" i="3"/>
  <c r="B115" i="3"/>
  <c r="M113" i="3" s="1"/>
  <c r="C115" i="3"/>
  <c r="B116" i="3"/>
  <c r="M114" i="3" s="1"/>
  <c r="C116" i="3"/>
  <c r="C117" i="3"/>
  <c r="B118" i="3"/>
  <c r="M116" i="3" s="1"/>
  <c r="C118" i="3"/>
  <c r="C119" i="3"/>
  <c r="C120" i="3"/>
  <c r="B121" i="3"/>
  <c r="M119" i="3" s="1"/>
  <c r="C121" i="3"/>
  <c r="B122" i="3"/>
  <c r="M120" i="3" s="1"/>
  <c r="C122" i="3"/>
  <c r="C123" i="3"/>
  <c r="B124" i="3"/>
  <c r="M122" i="3" s="1"/>
  <c r="C124" i="3"/>
  <c r="C125" i="3"/>
  <c r="C126" i="3"/>
  <c r="B127" i="3"/>
  <c r="M125" i="3" s="1"/>
  <c r="C127" i="3"/>
  <c r="B128" i="3"/>
  <c r="M126" i="3" s="1"/>
  <c r="C128" i="3"/>
  <c r="C129" i="3"/>
  <c r="V53" i="3" s="1"/>
  <c r="B130" i="3"/>
  <c r="M128" i="3" s="1"/>
  <c r="C130" i="3"/>
  <c r="V54" i="3" s="1"/>
  <c r="C131" i="3"/>
  <c r="V55" i="3" s="1"/>
  <c r="C132" i="3"/>
  <c r="V56" i="3" s="1"/>
  <c r="B133" i="3"/>
  <c r="M131" i="3" s="1"/>
  <c r="C133" i="3"/>
  <c r="V57" i="3" s="1"/>
  <c r="B134" i="3"/>
  <c r="M132" i="3" s="1"/>
  <c r="C134" i="3"/>
  <c r="V58" i="3" s="1"/>
  <c r="C135" i="3"/>
  <c r="V59" i="3" s="1"/>
  <c r="B136" i="3"/>
  <c r="M134" i="3" s="1"/>
  <c r="C136" i="3"/>
  <c r="V60" i="3" s="1"/>
  <c r="C137" i="3"/>
  <c r="V61" i="3" s="1"/>
  <c r="C138" i="3"/>
  <c r="V62" i="3" s="1"/>
  <c r="B139" i="3"/>
  <c r="M137" i="3" s="1"/>
  <c r="C139" i="3"/>
  <c r="V63" i="3" s="1"/>
  <c r="B140" i="3"/>
  <c r="M138" i="3" s="1"/>
  <c r="C140" i="3"/>
  <c r="V64" i="3" s="1"/>
  <c r="C141" i="3"/>
  <c r="V65" i="3" s="1"/>
  <c r="B142" i="3"/>
  <c r="M140" i="3" s="1"/>
  <c r="C142" i="3"/>
  <c r="V66" i="3" s="1"/>
  <c r="C143" i="3"/>
  <c r="V67" i="3" s="1"/>
  <c r="C144" i="3"/>
  <c r="V68" i="3" s="1"/>
  <c r="B145" i="3"/>
  <c r="M143" i="3" s="1"/>
  <c r="C145" i="3"/>
  <c r="V69" i="3" s="1"/>
  <c r="B146" i="3"/>
  <c r="M144" i="3" s="1"/>
  <c r="C146" i="3"/>
  <c r="V70" i="3" s="1"/>
  <c r="C147" i="3"/>
  <c r="V71" i="3" s="1"/>
  <c r="B148" i="3"/>
  <c r="M146" i="3" s="1"/>
  <c r="C148" i="3"/>
  <c r="V72" i="3" s="1"/>
  <c r="C149" i="3"/>
  <c r="V73" i="3" s="1"/>
  <c r="C150" i="3"/>
  <c r="B151" i="3"/>
  <c r="M149" i="3" s="1"/>
  <c r="C151" i="3"/>
  <c r="B152" i="3"/>
  <c r="M150" i="3" s="1"/>
  <c r="C152" i="3"/>
  <c r="C153" i="3"/>
  <c r="B154" i="3"/>
  <c r="M152" i="3" s="1"/>
  <c r="C154" i="3"/>
  <c r="C155" i="3"/>
  <c r="C156" i="3"/>
  <c r="B157" i="3"/>
  <c r="M155" i="3" s="1"/>
  <c r="C157" i="3"/>
  <c r="B158" i="3"/>
  <c r="M156" i="3" s="1"/>
  <c r="C158" i="3"/>
  <c r="C159" i="3"/>
  <c r="B160" i="3"/>
  <c r="M158" i="3" s="1"/>
  <c r="C160" i="3"/>
  <c r="C161" i="3"/>
  <c r="C162" i="3"/>
  <c r="B163" i="3"/>
  <c r="M161" i="3" s="1"/>
  <c r="C163" i="3"/>
  <c r="B164" i="3"/>
  <c r="M162" i="3" s="1"/>
  <c r="C164" i="3"/>
  <c r="C165" i="3"/>
  <c r="B166" i="3"/>
  <c r="M164" i="3" s="1"/>
  <c r="C166" i="3"/>
  <c r="C167" i="3"/>
  <c r="C168" i="3"/>
  <c r="B169" i="3"/>
  <c r="M167" i="3" s="1"/>
  <c r="C169" i="3"/>
  <c r="B170" i="3"/>
  <c r="M168" i="3" s="1"/>
  <c r="C170" i="3"/>
  <c r="C171" i="3"/>
  <c r="B172" i="3"/>
  <c r="M170" i="3" s="1"/>
  <c r="C172" i="3"/>
  <c r="C173" i="3"/>
  <c r="C174" i="3"/>
  <c r="B175" i="3"/>
  <c r="M173" i="3" s="1"/>
  <c r="C175" i="3"/>
  <c r="B176" i="3"/>
  <c r="M174" i="3" s="1"/>
  <c r="C176" i="3"/>
  <c r="C177" i="3"/>
  <c r="B178" i="3"/>
  <c r="M176" i="3" s="1"/>
  <c r="C178" i="3"/>
  <c r="C179" i="3"/>
  <c r="C180" i="3"/>
  <c r="B181" i="3"/>
  <c r="M179" i="3" s="1"/>
  <c r="C181" i="3"/>
  <c r="B182" i="3"/>
  <c r="M180" i="3" s="1"/>
  <c r="C182" i="3"/>
  <c r="C183" i="3"/>
  <c r="B184" i="3"/>
  <c r="M182" i="3" s="1"/>
  <c r="C184" i="3"/>
  <c r="C185" i="3"/>
  <c r="C186" i="3"/>
  <c r="B187" i="3"/>
  <c r="C187" i="3"/>
  <c r="B188" i="3"/>
  <c r="M186" i="3" s="1"/>
  <c r="C188" i="3"/>
  <c r="C189" i="3"/>
  <c r="B190" i="3"/>
  <c r="M188" i="3" s="1"/>
  <c r="R88" i="3" s="1"/>
  <c r="C190" i="3"/>
  <c r="C191" i="3"/>
  <c r="C2" i="3"/>
  <c r="E190" i="2"/>
  <c r="A3" i="3"/>
  <c r="E188" i="3" l="1"/>
  <c r="E152" i="3"/>
  <c r="E116" i="3"/>
  <c r="E110" i="3"/>
  <c r="E176" i="3"/>
  <c r="E140" i="3"/>
  <c r="E104" i="3"/>
  <c r="E68" i="3"/>
  <c r="E146" i="3"/>
  <c r="E74" i="3"/>
  <c r="E170" i="3"/>
  <c r="E134" i="3"/>
  <c r="E98" i="3"/>
  <c r="E182" i="3"/>
  <c r="E164" i="3"/>
  <c r="E128" i="3"/>
  <c r="E92" i="3"/>
  <c r="E158" i="3"/>
  <c r="E122" i="3"/>
  <c r="E86" i="3"/>
  <c r="E187" i="3"/>
  <c r="E181" i="3"/>
  <c r="E175" i="3"/>
  <c r="E169" i="3"/>
  <c r="E163" i="3"/>
  <c r="E157" i="3"/>
  <c r="E151" i="3"/>
  <c r="E145" i="3"/>
  <c r="E139" i="3"/>
  <c r="E133" i="3"/>
  <c r="E127" i="3"/>
  <c r="E121" i="3"/>
  <c r="E115" i="3"/>
  <c r="E109" i="3"/>
  <c r="E103" i="3"/>
  <c r="E97" i="3"/>
  <c r="E91" i="3"/>
  <c r="E85" i="3"/>
  <c r="E79" i="3"/>
  <c r="E73" i="3"/>
  <c r="E67" i="3"/>
  <c r="E186" i="3"/>
  <c r="E180" i="3"/>
  <c r="E174" i="3"/>
  <c r="E168" i="3"/>
  <c r="E162" i="3"/>
  <c r="E156" i="3"/>
  <c r="E150" i="3"/>
  <c r="E144" i="3"/>
  <c r="E138" i="3"/>
  <c r="E132" i="3"/>
  <c r="E126" i="3"/>
  <c r="E120" i="3"/>
  <c r="E114" i="3"/>
  <c r="E108" i="3"/>
  <c r="E102" i="3"/>
  <c r="E96" i="3"/>
  <c r="E90" i="3"/>
  <c r="E84" i="3"/>
  <c r="E78" i="3"/>
  <c r="E72" i="3"/>
  <c r="E66" i="3"/>
  <c r="E191" i="3"/>
  <c r="E185" i="3"/>
  <c r="E179" i="3"/>
  <c r="E173" i="3"/>
  <c r="E167" i="3"/>
  <c r="E161" i="3"/>
  <c r="E155" i="3"/>
  <c r="E149" i="3"/>
  <c r="E143" i="3"/>
  <c r="E137" i="3"/>
  <c r="E131" i="3"/>
  <c r="E125" i="3"/>
  <c r="E119" i="3"/>
  <c r="E113" i="3"/>
  <c r="E107" i="3"/>
  <c r="E101" i="3"/>
  <c r="E95" i="3"/>
  <c r="E89" i="3"/>
  <c r="E83" i="3"/>
  <c r="E77" i="3"/>
  <c r="E71" i="3"/>
  <c r="E65" i="3"/>
  <c r="E190" i="3"/>
  <c r="E184" i="3"/>
  <c r="E178" i="3"/>
  <c r="E172" i="3"/>
  <c r="E166" i="3"/>
  <c r="E160" i="3"/>
  <c r="E154" i="3"/>
  <c r="E148" i="3"/>
  <c r="E142" i="3"/>
  <c r="E136" i="3"/>
  <c r="E130" i="3"/>
  <c r="E124" i="3"/>
  <c r="E118" i="3"/>
  <c r="E112" i="3"/>
  <c r="E106" i="3"/>
  <c r="E100" i="3"/>
  <c r="E94" i="3"/>
  <c r="E88" i="3"/>
  <c r="E82" i="3"/>
  <c r="E76" i="3"/>
  <c r="E70" i="3"/>
  <c r="E64" i="3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E31" i="3" s="1"/>
  <c r="E30" i="3" s="1"/>
  <c r="E29" i="3" s="1"/>
  <c r="E28" i="3" s="1"/>
  <c r="E27" i="3" s="1"/>
  <c r="E26" i="3" s="1"/>
  <c r="E25" i="3" s="1"/>
  <c r="E24" i="3" s="1"/>
  <c r="E23" i="3" s="1"/>
  <c r="E22" i="3" s="1"/>
  <c r="E21" i="3" s="1"/>
  <c r="E20" i="3" s="1"/>
  <c r="E19" i="3" s="1"/>
  <c r="E18" i="3" s="1"/>
  <c r="E17" i="3" s="1"/>
  <c r="E16" i="3" s="1"/>
  <c r="E15" i="3" s="1"/>
  <c r="E14" i="3" s="1"/>
  <c r="E13" i="3" s="1"/>
  <c r="E12" i="3" s="1"/>
  <c r="E11" i="3" s="1"/>
  <c r="E10" i="3" s="1"/>
  <c r="E9" i="3" s="1"/>
  <c r="E8" i="3" s="1"/>
  <c r="E7" i="3" s="1"/>
  <c r="E6" i="3" s="1"/>
  <c r="E5" i="3" s="1"/>
  <c r="E4" i="3" s="1"/>
  <c r="E3" i="3" s="1"/>
  <c r="E2" i="3" s="1"/>
  <c r="E189" i="3"/>
  <c r="E183" i="3"/>
  <c r="E177" i="3"/>
  <c r="E171" i="3"/>
  <c r="E165" i="3"/>
  <c r="E159" i="3"/>
  <c r="E153" i="3"/>
  <c r="E147" i="3"/>
  <c r="E141" i="3"/>
  <c r="E135" i="3"/>
  <c r="E129" i="3"/>
  <c r="E123" i="3"/>
  <c r="E117" i="3"/>
  <c r="E111" i="3"/>
  <c r="E105" i="3"/>
  <c r="E99" i="3"/>
  <c r="E93" i="3"/>
  <c r="E87" i="3"/>
  <c r="E81" i="3"/>
  <c r="E75" i="3"/>
  <c r="E69" i="3"/>
  <c r="G2" i="3"/>
  <c r="H2" i="3" s="1"/>
  <c r="D3" i="3"/>
  <c r="G3" i="3"/>
  <c r="F3" i="3"/>
  <c r="M115" i="3"/>
  <c r="M79" i="3"/>
  <c r="M151" i="3"/>
  <c r="A4" i="3"/>
  <c r="H3" i="3" l="1"/>
  <c r="F4" i="3"/>
  <c r="D4" i="3"/>
  <c r="G4" i="3"/>
  <c r="A5" i="3"/>
  <c r="S163" i="3"/>
  <c r="S164" i="3"/>
  <c r="R27" i="3"/>
  <c r="W53" i="3" s="1"/>
  <c r="R57" i="3"/>
  <c r="R63" i="3"/>
  <c r="R69" i="3"/>
  <c r="R75" i="3"/>
  <c r="R81" i="3"/>
  <c r="S156" i="3" s="1"/>
  <c r="R87" i="3"/>
  <c r="S162" i="3" s="1"/>
  <c r="D5" i="3" l="1"/>
  <c r="N3" i="3" s="1"/>
  <c r="F5" i="3"/>
  <c r="G5" i="3"/>
  <c r="H4" i="3"/>
  <c r="R85" i="3"/>
  <c r="S160" i="3" s="1"/>
  <c r="S150" i="3"/>
  <c r="AE89" i="3"/>
  <c r="S144" i="3"/>
  <c r="AE83" i="3"/>
  <c r="S138" i="3"/>
  <c r="AE77" i="3"/>
  <c r="S132" i="3"/>
  <c r="AE71" i="3"/>
  <c r="A6" i="3"/>
  <c r="R77" i="3"/>
  <c r="S152" i="3" s="1"/>
  <c r="R65" i="3"/>
  <c r="R53" i="3"/>
  <c r="R83" i="3"/>
  <c r="S158" i="3" s="1"/>
  <c r="R71" i="3"/>
  <c r="R59" i="3"/>
  <c r="R73" i="3"/>
  <c r="R61" i="3"/>
  <c r="R79" i="3"/>
  <c r="S154" i="3" s="1"/>
  <c r="R67" i="3"/>
  <c r="R55" i="3"/>
  <c r="R36" i="3"/>
  <c r="R31" i="3"/>
  <c r="R49" i="3"/>
  <c r="R45" i="3"/>
  <c r="W71" i="3" s="1"/>
  <c r="R41" i="3"/>
  <c r="R35" i="3"/>
  <c r="R29" i="3"/>
  <c r="R86" i="3"/>
  <c r="S161" i="3" s="1"/>
  <c r="R82" i="3"/>
  <c r="S157" i="3" s="1"/>
  <c r="R78" i="3"/>
  <c r="S153" i="3" s="1"/>
  <c r="R74" i="3"/>
  <c r="R70" i="3"/>
  <c r="R66" i="3"/>
  <c r="R62" i="3"/>
  <c r="R58" i="3"/>
  <c r="R54" i="3"/>
  <c r="R50" i="3"/>
  <c r="R46" i="3"/>
  <c r="W72" i="3" s="1"/>
  <c r="R40" i="3"/>
  <c r="R34" i="3"/>
  <c r="R30" i="3"/>
  <c r="R39" i="3"/>
  <c r="R32" i="3"/>
  <c r="R51" i="3"/>
  <c r="R47" i="3"/>
  <c r="W73" i="3" s="1"/>
  <c r="R43" i="3"/>
  <c r="R37" i="3"/>
  <c r="R33" i="3"/>
  <c r="R84" i="3"/>
  <c r="S159" i="3" s="1"/>
  <c r="R80" i="3"/>
  <c r="S155" i="3" s="1"/>
  <c r="R76" i="3"/>
  <c r="S151" i="3" s="1"/>
  <c r="R72" i="3"/>
  <c r="R68" i="3"/>
  <c r="R64" i="3"/>
  <c r="R60" i="3"/>
  <c r="R56" i="3"/>
  <c r="R52" i="3"/>
  <c r="R48" i="3"/>
  <c r="R44" i="3"/>
  <c r="R42" i="3"/>
  <c r="R38" i="3"/>
  <c r="R28" i="3"/>
  <c r="D6" i="3" l="1"/>
  <c r="N4" i="3" s="1"/>
  <c r="F6" i="3"/>
  <c r="G6" i="3"/>
  <c r="H5" i="3"/>
  <c r="S115" i="3"/>
  <c r="W66" i="3"/>
  <c r="S106" i="3"/>
  <c r="W57" i="3"/>
  <c r="S148" i="3"/>
  <c r="AE87" i="3"/>
  <c r="S146" i="3"/>
  <c r="AE85" i="3"/>
  <c r="S119" i="3"/>
  <c r="AE53" i="3"/>
  <c r="W70" i="3"/>
  <c r="S143" i="3"/>
  <c r="AE82" i="3"/>
  <c r="S107" i="3"/>
  <c r="W58" i="3"/>
  <c r="S121" i="3"/>
  <c r="AE60" i="3"/>
  <c r="S145" i="3"/>
  <c r="AE84" i="3"/>
  <c r="S116" i="3"/>
  <c r="W67" i="3"/>
  <c r="S111" i="3"/>
  <c r="W62" i="3"/>
  <c r="S128" i="3"/>
  <c r="AE67" i="3"/>
  <c r="A7" i="3"/>
  <c r="S117" i="3"/>
  <c r="W68" i="3"/>
  <c r="S141" i="3"/>
  <c r="AE80" i="3"/>
  <c r="S123" i="3"/>
  <c r="AE62" i="3"/>
  <c r="S147" i="3"/>
  <c r="AE86" i="3"/>
  <c r="S108" i="3"/>
  <c r="W59" i="3"/>
  <c r="S114" i="3"/>
  <c r="W65" i="3"/>
  <c r="S125" i="3"/>
  <c r="AE64" i="3"/>
  <c r="S149" i="3"/>
  <c r="AE88" i="3"/>
  <c r="S120" i="3"/>
  <c r="AE59" i="3"/>
  <c r="AE54" i="3"/>
  <c r="S130" i="3"/>
  <c r="AE69" i="3"/>
  <c r="S140" i="3"/>
  <c r="AE79" i="3"/>
  <c r="S112" i="3"/>
  <c r="W63" i="3"/>
  <c r="S129" i="3"/>
  <c r="AE68" i="3"/>
  <c r="S124" i="3"/>
  <c r="AE63" i="3"/>
  <c r="S142" i="3"/>
  <c r="AE81" i="3"/>
  <c r="S139" i="3"/>
  <c r="AE78" i="3"/>
  <c r="S127" i="3"/>
  <c r="AE66" i="3"/>
  <c r="S103" i="3"/>
  <c r="W54" i="3"/>
  <c r="S131" i="3"/>
  <c r="AE70" i="3"/>
  <c r="S118" i="3"/>
  <c r="W69" i="3"/>
  <c r="S105" i="3"/>
  <c r="W56" i="3"/>
  <c r="S133" i="3"/>
  <c r="AE72" i="3"/>
  <c r="S126" i="3"/>
  <c r="AE65" i="3"/>
  <c r="S110" i="3"/>
  <c r="W61" i="3"/>
  <c r="S113" i="3"/>
  <c r="W64" i="3"/>
  <c r="S135" i="3"/>
  <c r="AE74" i="3"/>
  <c r="S122" i="3"/>
  <c r="AE61" i="3"/>
  <c r="S109" i="3"/>
  <c r="W60" i="3"/>
  <c r="S137" i="3"/>
  <c r="AE76" i="3"/>
  <c r="S104" i="3"/>
  <c r="W55" i="3"/>
  <c r="S136" i="3"/>
  <c r="AE75" i="3"/>
  <c r="S134" i="3"/>
  <c r="AE73" i="3"/>
  <c r="G7" i="3" l="1"/>
  <c r="D7" i="3"/>
  <c r="N5" i="3" s="1"/>
  <c r="F7" i="3"/>
  <c r="H6" i="3"/>
  <c r="A8" i="3"/>
  <c r="H7" i="3" l="1"/>
  <c r="F8" i="3"/>
  <c r="D8" i="3"/>
  <c r="N6" i="3" s="1"/>
  <c r="G8" i="3"/>
  <c r="A9" i="3"/>
  <c r="H8" i="3" l="1"/>
  <c r="F9" i="3"/>
  <c r="D9" i="3"/>
  <c r="N7" i="3" s="1"/>
  <c r="G9" i="3"/>
  <c r="A10" i="3"/>
  <c r="G10" i="3" l="1"/>
  <c r="F10" i="3"/>
  <c r="D10" i="3"/>
  <c r="N8" i="3" s="1"/>
  <c r="H9" i="3"/>
  <c r="A11" i="3"/>
  <c r="H10" i="3" l="1"/>
  <c r="D11" i="3"/>
  <c r="N9" i="3" s="1"/>
  <c r="F11" i="3"/>
  <c r="G11" i="3"/>
  <c r="A12" i="3"/>
  <c r="D12" i="3" l="1"/>
  <c r="N10" i="3" s="1"/>
  <c r="G12" i="3"/>
  <c r="F12" i="3"/>
  <c r="H11" i="3"/>
  <c r="A13" i="3"/>
  <c r="H12" i="3" l="1"/>
  <c r="F13" i="3"/>
  <c r="G13" i="3"/>
  <c r="D13" i="3"/>
  <c r="N11" i="3" s="1"/>
  <c r="A14" i="3"/>
  <c r="F14" i="3" l="1"/>
  <c r="G14" i="3"/>
  <c r="D14" i="3"/>
  <c r="N12" i="3" s="1"/>
  <c r="H13" i="3"/>
  <c r="A15" i="3"/>
  <c r="D15" i="3" l="1"/>
  <c r="N13" i="3" s="1"/>
  <c r="F15" i="3"/>
  <c r="G15" i="3"/>
  <c r="H14" i="3"/>
  <c r="A16" i="3"/>
  <c r="H15" i="3" l="1"/>
  <c r="G16" i="3"/>
  <c r="F16" i="3"/>
  <c r="D16" i="3"/>
  <c r="N14" i="3" s="1"/>
  <c r="A17" i="3"/>
  <c r="H16" i="3" l="1"/>
  <c r="D17" i="3"/>
  <c r="N15" i="3" s="1"/>
  <c r="F17" i="3"/>
  <c r="G17" i="3"/>
  <c r="A18" i="3"/>
  <c r="H17" i="3" l="1"/>
  <c r="F18" i="3"/>
  <c r="G18" i="3"/>
  <c r="D18" i="3"/>
  <c r="N16" i="3" s="1"/>
  <c r="A19" i="3"/>
  <c r="H18" i="3" l="1"/>
  <c r="G19" i="3"/>
  <c r="D19" i="3"/>
  <c r="N17" i="3" s="1"/>
  <c r="F19" i="3"/>
  <c r="A20" i="3"/>
  <c r="H19" i="3" l="1"/>
  <c r="F20" i="3"/>
  <c r="D20" i="3"/>
  <c r="N18" i="3" s="1"/>
  <c r="G20" i="3"/>
  <c r="A21" i="3"/>
  <c r="H20" i="3" l="1"/>
  <c r="D21" i="3"/>
  <c r="N19" i="3" s="1"/>
  <c r="G21" i="3"/>
  <c r="F21" i="3"/>
  <c r="A22" i="3"/>
  <c r="D22" i="3" l="1"/>
  <c r="N20" i="3" s="1"/>
  <c r="G22" i="3"/>
  <c r="F22" i="3"/>
  <c r="H21" i="3"/>
  <c r="A23" i="3"/>
  <c r="F23" i="3" l="1"/>
  <c r="D23" i="3"/>
  <c r="N21" i="3" s="1"/>
  <c r="G23" i="3"/>
  <c r="H22" i="3"/>
  <c r="A24" i="3"/>
  <c r="H23" i="3" l="1"/>
  <c r="F24" i="3"/>
  <c r="G24" i="3"/>
  <c r="D24" i="3"/>
  <c r="N22" i="3" s="1"/>
  <c r="A25" i="3"/>
  <c r="O4" i="3" l="1"/>
  <c r="P4" i="3" s="1"/>
  <c r="G25" i="3"/>
  <c r="F25" i="3"/>
  <c r="O23" i="3"/>
  <c r="D25" i="3"/>
  <c r="N23" i="3" s="1"/>
  <c r="H24" i="3"/>
  <c r="A26" i="3"/>
  <c r="O3" i="3" l="1"/>
  <c r="O13" i="3"/>
  <c r="P13" i="3" s="1"/>
  <c r="O14" i="3"/>
  <c r="P14" i="3" s="1"/>
  <c r="O12" i="3"/>
  <c r="P12" i="3" s="1"/>
  <c r="O15" i="3"/>
  <c r="P15" i="3" s="1"/>
  <c r="O11" i="3"/>
  <c r="P11" i="3" s="1"/>
  <c r="O16" i="3"/>
  <c r="P16" i="3" s="1"/>
  <c r="O10" i="3"/>
  <c r="P10" i="3" s="1"/>
  <c r="O9" i="3"/>
  <c r="P9" i="3" s="1"/>
  <c r="O17" i="3"/>
  <c r="P17" i="3" s="1"/>
  <c r="O18" i="3"/>
  <c r="P18" i="3" s="1"/>
  <c r="O8" i="3"/>
  <c r="P8" i="3" s="1"/>
  <c r="O19" i="3"/>
  <c r="P19" i="3" s="1"/>
  <c r="O7" i="3"/>
  <c r="P7" i="3" s="1"/>
  <c r="O20" i="3"/>
  <c r="P20" i="3" s="1"/>
  <c r="O6" i="3"/>
  <c r="P6" i="3" s="1"/>
  <c r="O5" i="3"/>
  <c r="P5" i="3" s="1"/>
  <c r="O21" i="3"/>
  <c r="P21" i="3" s="1"/>
  <c r="O22" i="3"/>
  <c r="H25" i="3"/>
  <c r="F26" i="3"/>
  <c r="D26" i="3"/>
  <c r="N24" i="3" s="1"/>
  <c r="O24" i="3"/>
  <c r="G26" i="3"/>
  <c r="A27" i="3"/>
  <c r="H26" i="3" l="1"/>
  <c r="F27" i="3"/>
  <c r="D27" i="3"/>
  <c r="N25" i="3" s="1"/>
  <c r="O25" i="3"/>
  <c r="G27" i="3"/>
  <c r="P22" i="3"/>
  <c r="A28" i="3"/>
  <c r="O26" i="3" l="1"/>
  <c r="G28" i="3"/>
  <c r="D28" i="3"/>
  <c r="N26" i="3" s="1"/>
  <c r="F28" i="3"/>
  <c r="H27" i="3"/>
  <c r="P23" i="3"/>
  <c r="A29" i="3"/>
  <c r="F29" i="3" l="1"/>
  <c r="D29" i="3"/>
  <c r="N27" i="3" s="1"/>
  <c r="G29" i="3"/>
  <c r="O27" i="3"/>
  <c r="H28" i="3"/>
  <c r="P24" i="3"/>
  <c r="A30" i="3"/>
  <c r="F30" i="3" l="1"/>
  <c r="G30" i="3"/>
  <c r="O28" i="3"/>
  <c r="D30" i="3"/>
  <c r="N28" i="3" s="1"/>
  <c r="H29" i="3"/>
  <c r="P25" i="3"/>
  <c r="A31" i="3"/>
  <c r="H30" i="3" l="1"/>
  <c r="F31" i="3"/>
  <c r="G31" i="3"/>
  <c r="O29" i="3"/>
  <c r="D31" i="3"/>
  <c r="N29" i="3" s="1"/>
  <c r="P26" i="3"/>
  <c r="A32" i="3"/>
  <c r="H31" i="3" l="1"/>
  <c r="F32" i="3"/>
  <c r="D32" i="3"/>
  <c r="N30" i="3" s="1"/>
  <c r="O30" i="3"/>
  <c r="G32" i="3"/>
  <c r="P27" i="3"/>
  <c r="A33" i="3"/>
  <c r="D33" i="3" l="1"/>
  <c r="N31" i="3" s="1"/>
  <c r="F33" i="3"/>
  <c r="G33" i="3"/>
  <c r="O31" i="3"/>
  <c r="H32" i="3"/>
  <c r="P28" i="3"/>
  <c r="A34" i="3"/>
  <c r="H33" i="3" l="1"/>
  <c r="O32" i="3"/>
  <c r="G34" i="3"/>
  <c r="D34" i="3"/>
  <c r="N32" i="3" s="1"/>
  <c r="F34" i="3"/>
  <c r="P29" i="3"/>
  <c r="A35" i="3"/>
  <c r="H34" i="3" l="1"/>
  <c r="F35" i="3"/>
  <c r="D35" i="3"/>
  <c r="N33" i="3" s="1"/>
  <c r="G35" i="3"/>
  <c r="O33" i="3"/>
  <c r="P30" i="3"/>
  <c r="A36" i="3"/>
  <c r="F36" i="3" l="1"/>
  <c r="G36" i="3"/>
  <c r="D36" i="3"/>
  <c r="N34" i="3" s="1"/>
  <c r="O34" i="3"/>
  <c r="H35" i="3"/>
  <c r="P31" i="3"/>
  <c r="A37" i="3"/>
  <c r="G37" i="3" l="1"/>
  <c r="F37" i="3"/>
  <c r="O35" i="3"/>
  <c r="D37" i="3"/>
  <c r="N35" i="3" s="1"/>
  <c r="H36" i="3"/>
  <c r="P32" i="3"/>
  <c r="A38" i="3"/>
  <c r="H37" i="3" l="1"/>
  <c r="F38" i="3"/>
  <c r="D38" i="3"/>
  <c r="N36" i="3" s="1"/>
  <c r="G38" i="3"/>
  <c r="O36" i="3"/>
  <c r="P33" i="3"/>
  <c r="A39" i="3"/>
  <c r="H38" i="3" l="1"/>
  <c r="F39" i="3"/>
  <c r="D39" i="3"/>
  <c r="N37" i="3" s="1"/>
  <c r="O37" i="3"/>
  <c r="G39" i="3"/>
  <c r="P34" i="3"/>
  <c r="A40" i="3"/>
  <c r="H39" i="3" l="1"/>
  <c r="O38" i="3"/>
  <c r="G40" i="3"/>
  <c r="D40" i="3"/>
  <c r="N38" i="3" s="1"/>
  <c r="F40" i="3"/>
  <c r="P35" i="3"/>
  <c r="A41" i="3"/>
  <c r="H40" i="3" l="1"/>
  <c r="F41" i="3"/>
  <c r="D41" i="3"/>
  <c r="N39" i="3" s="1"/>
  <c r="G41" i="3"/>
  <c r="O39" i="3"/>
  <c r="P36" i="3"/>
  <c r="A42" i="3"/>
  <c r="F42" i="3" l="1"/>
  <c r="G42" i="3"/>
  <c r="O40" i="3"/>
  <c r="D42" i="3"/>
  <c r="N40" i="3" s="1"/>
  <c r="H41" i="3"/>
  <c r="P37" i="3"/>
  <c r="A43" i="3"/>
  <c r="F43" i="3" l="1"/>
  <c r="G43" i="3"/>
  <c r="O41" i="3"/>
  <c r="D43" i="3"/>
  <c r="N41" i="3" s="1"/>
  <c r="H42" i="3"/>
  <c r="P38" i="3"/>
  <c r="A44" i="3"/>
  <c r="F44" i="3" l="1"/>
  <c r="D44" i="3"/>
  <c r="N42" i="3" s="1"/>
  <c r="O42" i="3"/>
  <c r="G44" i="3"/>
  <c r="H43" i="3"/>
  <c r="P39" i="3"/>
  <c r="A45" i="3"/>
  <c r="H44" i="3" l="1"/>
  <c r="D45" i="3"/>
  <c r="N43" i="3" s="1"/>
  <c r="F45" i="3"/>
  <c r="O43" i="3"/>
  <c r="G45" i="3"/>
  <c r="P40" i="3"/>
  <c r="A46" i="3"/>
  <c r="H45" i="3" l="1"/>
  <c r="O44" i="3"/>
  <c r="G46" i="3"/>
  <c r="D46" i="3"/>
  <c r="N44" i="3" s="1"/>
  <c r="F46" i="3"/>
  <c r="P41" i="3"/>
  <c r="A47" i="3"/>
  <c r="H46" i="3" l="1"/>
  <c r="F47" i="3"/>
  <c r="D47" i="3"/>
  <c r="N45" i="3" s="1"/>
  <c r="G47" i="3"/>
  <c r="O45" i="3"/>
  <c r="P42" i="3"/>
  <c r="A48" i="3"/>
  <c r="F48" i="3" l="1"/>
  <c r="G48" i="3"/>
  <c r="D48" i="3"/>
  <c r="N46" i="3" s="1"/>
  <c r="O46" i="3"/>
  <c r="H47" i="3"/>
  <c r="P43" i="3"/>
  <c r="A49" i="3"/>
  <c r="G49" i="3" l="1"/>
  <c r="F49" i="3"/>
  <c r="O47" i="3"/>
  <c r="D49" i="3"/>
  <c r="N47" i="3" s="1"/>
  <c r="H48" i="3"/>
  <c r="P44" i="3"/>
  <c r="A50" i="3"/>
  <c r="H49" i="3" l="1"/>
  <c r="F50" i="3"/>
  <c r="D50" i="3"/>
  <c r="N48" i="3" s="1"/>
  <c r="G50" i="3"/>
  <c r="O48" i="3"/>
  <c r="P45" i="3"/>
  <c r="A51" i="3"/>
  <c r="H50" i="3" l="1"/>
  <c r="F51" i="3"/>
  <c r="D51" i="3"/>
  <c r="N49" i="3" s="1"/>
  <c r="O49" i="3"/>
  <c r="G51" i="3"/>
  <c r="P46" i="3"/>
  <c r="A52" i="3"/>
  <c r="O50" i="3" l="1"/>
  <c r="G52" i="3"/>
  <c r="D52" i="3"/>
  <c r="N50" i="3" s="1"/>
  <c r="F52" i="3"/>
  <c r="H51" i="3"/>
  <c r="P47" i="3"/>
  <c r="A53" i="3"/>
  <c r="F53" i="3" l="1"/>
  <c r="D53" i="3"/>
  <c r="N51" i="3" s="1"/>
  <c r="G53" i="3"/>
  <c r="O51" i="3"/>
  <c r="H52" i="3"/>
  <c r="P48" i="3"/>
  <c r="A54" i="3"/>
  <c r="H53" i="3" l="1"/>
  <c r="F54" i="3"/>
  <c r="O52" i="3"/>
  <c r="G54" i="3"/>
  <c r="D54" i="3"/>
  <c r="N52" i="3" s="1"/>
  <c r="P49" i="3"/>
  <c r="A55" i="3"/>
  <c r="H54" i="3" l="1"/>
  <c r="F55" i="3"/>
  <c r="G55" i="3"/>
  <c r="O53" i="3"/>
  <c r="D55" i="3"/>
  <c r="N53" i="3" s="1"/>
  <c r="P50" i="3"/>
  <c r="A56" i="3"/>
  <c r="F56" i="3" l="1"/>
  <c r="D56" i="3"/>
  <c r="N54" i="3" s="1"/>
  <c r="G56" i="3"/>
  <c r="O54" i="3"/>
  <c r="H55" i="3"/>
  <c r="P51" i="3"/>
  <c r="A57" i="3"/>
  <c r="H56" i="3" l="1"/>
  <c r="D57" i="3"/>
  <c r="N55" i="3" s="1"/>
  <c r="F57" i="3"/>
  <c r="O55" i="3"/>
  <c r="G57" i="3"/>
  <c r="P52" i="3"/>
  <c r="A58" i="3"/>
  <c r="H57" i="3" l="1"/>
  <c r="O56" i="3"/>
  <c r="G58" i="3"/>
  <c r="D58" i="3"/>
  <c r="N56" i="3" s="1"/>
  <c r="F58" i="3"/>
  <c r="P53" i="3"/>
  <c r="A59" i="3"/>
  <c r="F59" i="3" l="1"/>
  <c r="D59" i="3"/>
  <c r="N57" i="3" s="1"/>
  <c r="G59" i="3"/>
  <c r="O57" i="3"/>
  <c r="H58" i="3"/>
  <c r="P54" i="3"/>
  <c r="A60" i="3"/>
  <c r="H59" i="3" l="1"/>
  <c r="F60" i="3"/>
  <c r="G60" i="3"/>
  <c r="D60" i="3"/>
  <c r="N58" i="3" s="1"/>
  <c r="O58" i="3"/>
  <c r="P55" i="3"/>
  <c r="A61" i="3"/>
  <c r="H60" i="3" l="1"/>
  <c r="G61" i="3"/>
  <c r="F61" i="3"/>
  <c r="O59" i="3"/>
  <c r="D61" i="3"/>
  <c r="N59" i="3" s="1"/>
  <c r="P56" i="3"/>
  <c r="A62" i="3"/>
  <c r="H61" i="3" l="1"/>
  <c r="F62" i="3"/>
  <c r="D62" i="3"/>
  <c r="N60" i="3" s="1"/>
  <c r="O60" i="3"/>
  <c r="G62" i="3"/>
  <c r="P57" i="3"/>
  <c r="A63" i="3"/>
  <c r="H62" i="3" l="1"/>
  <c r="F63" i="3"/>
  <c r="D63" i="3"/>
  <c r="N61" i="3" s="1"/>
  <c r="O61" i="3"/>
  <c r="G63" i="3"/>
  <c r="P58" i="3"/>
  <c r="A64" i="3"/>
  <c r="H63" i="3" l="1"/>
  <c r="O62" i="3"/>
  <c r="G64" i="3"/>
  <c r="D64" i="3"/>
  <c r="N62" i="3" s="1"/>
  <c r="F64" i="3"/>
  <c r="P59" i="3"/>
  <c r="A65" i="3"/>
  <c r="F65" i="3" l="1"/>
  <c r="D65" i="3"/>
  <c r="N63" i="3" s="1"/>
  <c r="G65" i="3"/>
  <c r="O63" i="3"/>
  <c r="H64" i="3"/>
  <c r="P60" i="3"/>
  <c r="A66" i="3"/>
  <c r="H65" i="3" l="1"/>
  <c r="F66" i="3"/>
  <c r="G66" i="3"/>
  <c r="O64" i="3"/>
  <c r="D66" i="3"/>
  <c r="N64" i="3" s="1"/>
  <c r="P61" i="3"/>
  <c r="A67" i="3"/>
  <c r="F67" i="3" l="1"/>
  <c r="G67" i="3"/>
  <c r="O65" i="3"/>
  <c r="D67" i="3"/>
  <c r="N65" i="3" s="1"/>
  <c r="H66" i="3"/>
  <c r="P62" i="3"/>
  <c r="A68" i="3"/>
  <c r="H67" i="3" l="1"/>
  <c r="F68" i="3"/>
  <c r="D68" i="3"/>
  <c r="N66" i="3" s="1"/>
  <c r="G68" i="3"/>
  <c r="O66" i="3"/>
  <c r="P63" i="3"/>
  <c r="A69" i="3"/>
  <c r="H68" i="3" l="1"/>
  <c r="D69" i="3"/>
  <c r="N67" i="3" s="1"/>
  <c r="F69" i="3"/>
  <c r="G69" i="3"/>
  <c r="O67" i="3"/>
  <c r="P64" i="3"/>
  <c r="A70" i="3"/>
  <c r="O68" i="3" l="1"/>
  <c r="G70" i="3"/>
  <c r="D70" i="3"/>
  <c r="N68" i="3" s="1"/>
  <c r="F70" i="3"/>
  <c r="H69" i="3"/>
  <c r="P65" i="3"/>
  <c r="A71" i="3"/>
  <c r="F71" i="3" l="1"/>
  <c r="D71" i="3"/>
  <c r="N69" i="3" s="1"/>
  <c r="G71" i="3"/>
  <c r="O69" i="3"/>
  <c r="H70" i="3"/>
  <c r="P66" i="3"/>
  <c r="A72" i="3"/>
  <c r="H71" i="3" l="1"/>
  <c r="F72" i="3"/>
  <c r="D72" i="3"/>
  <c r="N70" i="3" s="1"/>
  <c r="G72" i="3"/>
  <c r="O70" i="3"/>
  <c r="P67" i="3"/>
  <c r="A73" i="3"/>
  <c r="H72" i="3" l="1"/>
  <c r="G73" i="3"/>
  <c r="F73" i="3"/>
  <c r="O71" i="3"/>
  <c r="D73" i="3"/>
  <c r="N71" i="3" s="1"/>
  <c r="P68" i="3"/>
  <c r="A74" i="3"/>
  <c r="H73" i="3" l="1"/>
  <c r="F74" i="3"/>
  <c r="D74" i="3"/>
  <c r="N72" i="3" s="1"/>
  <c r="O72" i="3"/>
  <c r="G74" i="3"/>
  <c r="P69" i="3"/>
  <c r="A75" i="3"/>
  <c r="H74" i="3" l="1"/>
  <c r="F75" i="3"/>
  <c r="D75" i="3"/>
  <c r="N73" i="3" s="1"/>
  <c r="G75" i="3"/>
  <c r="O73" i="3"/>
  <c r="P70" i="3"/>
  <c r="A76" i="3"/>
  <c r="H75" i="3" l="1"/>
  <c r="O74" i="3"/>
  <c r="G76" i="3"/>
  <c r="D76" i="3"/>
  <c r="N74" i="3" s="1"/>
  <c r="F76" i="3"/>
  <c r="P71" i="3"/>
  <c r="A77" i="3"/>
  <c r="F77" i="3" l="1"/>
  <c r="D77" i="3"/>
  <c r="N75" i="3" s="1"/>
  <c r="G77" i="3"/>
  <c r="O75" i="3"/>
  <c r="H76" i="3"/>
  <c r="P72" i="3"/>
  <c r="A78" i="3"/>
  <c r="F78" i="3" l="1"/>
  <c r="G78" i="3"/>
  <c r="O76" i="3"/>
  <c r="D78" i="3"/>
  <c r="N76" i="3" s="1"/>
  <c r="H77" i="3"/>
  <c r="P73" i="3"/>
  <c r="A79" i="3"/>
  <c r="F79" i="3" l="1"/>
  <c r="G79" i="3"/>
  <c r="O77" i="3"/>
  <c r="D79" i="3"/>
  <c r="N77" i="3" s="1"/>
  <c r="H78" i="3"/>
  <c r="P74" i="3"/>
  <c r="A80" i="3"/>
  <c r="F80" i="3" l="1"/>
  <c r="D80" i="3"/>
  <c r="N78" i="3" s="1"/>
  <c r="G80" i="3"/>
  <c r="O78" i="3"/>
  <c r="H79" i="3"/>
  <c r="P75" i="3"/>
  <c r="A81" i="3"/>
  <c r="H80" i="3" l="1"/>
  <c r="D81" i="3"/>
  <c r="N79" i="3" s="1"/>
  <c r="G81" i="3"/>
  <c r="O79" i="3"/>
  <c r="F81" i="3"/>
  <c r="P76" i="3"/>
  <c r="A82" i="3"/>
  <c r="G82" i="3" l="1"/>
  <c r="D82" i="3"/>
  <c r="N80" i="3" s="1"/>
  <c r="F82" i="3"/>
  <c r="O80" i="3"/>
  <c r="H81" i="3"/>
  <c r="P77" i="3"/>
  <c r="A83" i="3"/>
  <c r="F83" i="3" l="1"/>
  <c r="D83" i="3"/>
  <c r="N81" i="3" s="1"/>
  <c r="O81" i="3"/>
  <c r="G83" i="3"/>
  <c r="H82" i="3"/>
  <c r="P78" i="3"/>
  <c r="A84" i="3"/>
  <c r="H83" i="3" l="1"/>
  <c r="F84" i="3"/>
  <c r="D84" i="3"/>
  <c r="N82" i="3" s="1"/>
  <c r="G84" i="3"/>
  <c r="O82" i="3"/>
  <c r="P79" i="3"/>
  <c r="A85" i="3"/>
  <c r="H84" i="3" l="1"/>
  <c r="G85" i="3"/>
  <c r="F85" i="3"/>
  <c r="O83" i="3"/>
  <c r="D85" i="3"/>
  <c r="N83" i="3" s="1"/>
  <c r="P80" i="3"/>
  <c r="A86" i="3"/>
  <c r="H85" i="3" l="1"/>
  <c r="F86" i="3"/>
  <c r="D86" i="3"/>
  <c r="N84" i="3" s="1"/>
  <c r="O84" i="3"/>
  <c r="G86" i="3"/>
  <c r="P81" i="3"/>
  <c r="A87" i="3"/>
  <c r="H86" i="3" l="1"/>
  <c r="F87" i="3"/>
  <c r="D87" i="3"/>
  <c r="N85" i="3" s="1"/>
  <c r="O85" i="3"/>
  <c r="G87" i="3"/>
  <c r="P82" i="3"/>
  <c r="A88" i="3"/>
  <c r="H87" i="3" l="1"/>
  <c r="G88" i="3"/>
  <c r="D88" i="3"/>
  <c r="N86" i="3" s="1"/>
  <c r="F88" i="3"/>
  <c r="O86" i="3"/>
  <c r="P83" i="3"/>
  <c r="A89" i="3"/>
  <c r="F89" i="3" l="1"/>
  <c r="D89" i="3"/>
  <c r="N87" i="3" s="1"/>
  <c r="G89" i="3"/>
  <c r="O87" i="3"/>
  <c r="H88" i="3"/>
  <c r="P84" i="3"/>
  <c r="A90" i="3"/>
  <c r="H89" i="3" l="1"/>
  <c r="F90" i="3"/>
  <c r="G90" i="3"/>
  <c r="O88" i="3"/>
  <c r="D90" i="3"/>
  <c r="N88" i="3" s="1"/>
  <c r="P85" i="3"/>
  <c r="A91" i="3"/>
  <c r="H90" i="3" l="1"/>
  <c r="F91" i="3"/>
  <c r="G91" i="3"/>
  <c r="D91" i="3"/>
  <c r="N89" i="3" s="1"/>
  <c r="O89" i="3"/>
  <c r="P86" i="3"/>
  <c r="A92" i="3"/>
  <c r="H91" i="3" l="1"/>
  <c r="F92" i="3"/>
  <c r="D92" i="3"/>
  <c r="N90" i="3" s="1"/>
  <c r="O90" i="3"/>
  <c r="G92" i="3"/>
  <c r="P87" i="3"/>
  <c r="A93" i="3"/>
  <c r="H92" i="3" l="1"/>
  <c r="D93" i="3"/>
  <c r="N91" i="3" s="1"/>
  <c r="F93" i="3"/>
  <c r="O91" i="3"/>
  <c r="G93" i="3"/>
  <c r="P88" i="3"/>
  <c r="A94" i="3"/>
  <c r="H93" i="3" l="1"/>
  <c r="G94" i="3"/>
  <c r="D94" i="3"/>
  <c r="N92" i="3" s="1"/>
  <c r="F94" i="3"/>
  <c r="O92" i="3"/>
  <c r="P89" i="3"/>
  <c r="A95" i="3"/>
  <c r="F95" i="3" l="1"/>
  <c r="D95" i="3"/>
  <c r="N93" i="3" s="1"/>
  <c r="O93" i="3"/>
  <c r="G95" i="3"/>
  <c r="H94" i="3"/>
  <c r="P90" i="3"/>
  <c r="A96" i="3"/>
  <c r="H95" i="3" l="1"/>
  <c r="F96" i="3"/>
  <c r="D96" i="3"/>
  <c r="N94" i="3" s="1"/>
  <c r="G96" i="3"/>
  <c r="O94" i="3"/>
  <c r="P91" i="3"/>
  <c r="A97" i="3"/>
  <c r="H96" i="3" l="1"/>
  <c r="G97" i="3"/>
  <c r="F97" i="3"/>
  <c r="O95" i="3"/>
  <c r="D97" i="3"/>
  <c r="N95" i="3" s="1"/>
  <c r="P92" i="3"/>
  <c r="A98" i="3"/>
  <c r="H97" i="3" l="1"/>
  <c r="F98" i="3"/>
  <c r="D98" i="3"/>
  <c r="N96" i="3" s="1"/>
  <c r="G98" i="3"/>
  <c r="O96" i="3"/>
  <c r="P93" i="3"/>
  <c r="A99" i="3"/>
  <c r="F99" i="3" l="1"/>
  <c r="D99" i="3"/>
  <c r="N97" i="3" s="1"/>
  <c r="G99" i="3"/>
  <c r="O97" i="3"/>
  <c r="H98" i="3"/>
  <c r="P94" i="3"/>
  <c r="A100" i="3"/>
  <c r="H99" i="3" l="1"/>
  <c r="G100" i="3"/>
  <c r="D100" i="3"/>
  <c r="N98" i="3" s="1"/>
  <c r="O98" i="3"/>
  <c r="F100" i="3"/>
  <c r="P95" i="3"/>
  <c r="A101" i="3"/>
  <c r="H100" i="3" l="1"/>
  <c r="F101" i="3"/>
  <c r="D101" i="3"/>
  <c r="N99" i="3" s="1"/>
  <c r="O99" i="3"/>
  <c r="G101" i="3"/>
  <c r="P96" i="3"/>
  <c r="A102" i="3"/>
  <c r="F102" i="3" l="1"/>
  <c r="G102" i="3"/>
  <c r="O100" i="3"/>
  <c r="D102" i="3"/>
  <c r="N100" i="3" s="1"/>
  <c r="H101" i="3"/>
  <c r="P97" i="3"/>
  <c r="A103" i="3"/>
  <c r="H102" i="3" l="1"/>
  <c r="F103" i="3"/>
  <c r="G103" i="3"/>
  <c r="D103" i="3"/>
  <c r="N101" i="3" s="1"/>
  <c r="O101" i="3"/>
  <c r="P98" i="3"/>
  <c r="A104" i="3"/>
  <c r="H103" i="3" l="1"/>
  <c r="F104" i="3"/>
  <c r="D104" i="3"/>
  <c r="N102" i="3" s="1"/>
  <c r="O102" i="3"/>
  <c r="G104" i="3"/>
  <c r="P99" i="3"/>
  <c r="A105" i="3"/>
  <c r="H104" i="3" l="1"/>
  <c r="D105" i="3"/>
  <c r="N103" i="3" s="1"/>
  <c r="O103" i="3"/>
  <c r="F105" i="3"/>
  <c r="G105" i="3"/>
  <c r="P100" i="3"/>
  <c r="A106" i="3"/>
  <c r="G106" i="3" l="1"/>
  <c r="D106" i="3"/>
  <c r="N104" i="3" s="1"/>
  <c r="O104" i="3"/>
  <c r="F106" i="3"/>
  <c r="H105" i="3"/>
  <c r="P101" i="3"/>
  <c r="A107" i="3"/>
  <c r="F107" i="3" l="1"/>
  <c r="D107" i="3"/>
  <c r="N105" i="3" s="1"/>
  <c r="G107" i="3"/>
  <c r="O105" i="3"/>
  <c r="H106" i="3"/>
  <c r="P102" i="3"/>
  <c r="A108" i="3"/>
  <c r="H107" i="3" l="1"/>
  <c r="F108" i="3"/>
  <c r="D108" i="3"/>
  <c r="N106" i="3" s="1"/>
  <c r="G108" i="3"/>
  <c r="O106" i="3"/>
  <c r="P103" i="3"/>
  <c r="A109" i="3"/>
  <c r="H108" i="3" l="1"/>
  <c r="G109" i="3"/>
  <c r="F109" i="3"/>
  <c r="O107" i="3"/>
  <c r="D109" i="3"/>
  <c r="N107" i="3" s="1"/>
  <c r="P104" i="3"/>
  <c r="A110" i="3"/>
  <c r="F110" i="3" l="1"/>
  <c r="D110" i="3"/>
  <c r="N108" i="3" s="1"/>
  <c r="O108" i="3"/>
  <c r="G110" i="3"/>
  <c r="H109" i="3"/>
  <c r="P105" i="3"/>
  <c r="A111" i="3"/>
  <c r="H110" i="3" l="1"/>
  <c r="D111" i="3"/>
  <c r="N109" i="3" s="1"/>
  <c r="O109" i="3"/>
  <c r="G111" i="3"/>
  <c r="F111" i="3"/>
  <c r="P106" i="3"/>
  <c r="A112" i="3"/>
  <c r="H111" i="3" l="1"/>
  <c r="F112" i="3"/>
  <c r="G112" i="3"/>
  <c r="D112" i="3"/>
  <c r="N110" i="3" s="1"/>
  <c r="O110" i="3"/>
  <c r="P107" i="3"/>
  <c r="A113" i="3"/>
  <c r="H112" i="3" l="1"/>
  <c r="F113" i="3"/>
  <c r="D113" i="3"/>
  <c r="N111" i="3" s="1"/>
  <c r="O111" i="3"/>
  <c r="G113" i="3"/>
  <c r="P108" i="3"/>
  <c r="A114" i="3"/>
  <c r="F114" i="3" l="1"/>
  <c r="G114" i="3"/>
  <c r="D114" i="3"/>
  <c r="N112" i="3" s="1"/>
  <c r="O112" i="3"/>
  <c r="H113" i="3"/>
  <c r="P109" i="3"/>
  <c r="A115" i="3"/>
  <c r="H114" i="3" l="1"/>
  <c r="G115" i="3"/>
  <c r="F115" i="3"/>
  <c r="D115" i="3"/>
  <c r="N113" i="3" s="1"/>
  <c r="O113" i="3"/>
  <c r="P110" i="3"/>
  <c r="A116" i="3"/>
  <c r="H115" i="3" l="1"/>
  <c r="F116" i="3"/>
  <c r="D116" i="3"/>
  <c r="N114" i="3" s="1"/>
  <c r="G116" i="3"/>
  <c r="O114" i="3"/>
  <c r="P111" i="3"/>
  <c r="A117" i="3"/>
  <c r="H116" i="3" l="1"/>
  <c r="F117" i="3"/>
  <c r="D117" i="3"/>
  <c r="N115" i="3" s="1"/>
  <c r="G117" i="3"/>
  <c r="O115" i="3"/>
  <c r="P112" i="3"/>
  <c r="A118" i="3"/>
  <c r="H117" i="3" l="1"/>
  <c r="G118" i="3"/>
  <c r="F118" i="3"/>
  <c r="D118" i="3"/>
  <c r="N116" i="3" s="1"/>
  <c r="O116" i="3"/>
  <c r="P113" i="3"/>
  <c r="A119" i="3"/>
  <c r="F119" i="3" l="1"/>
  <c r="D119" i="3"/>
  <c r="N117" i="3" s="1"/>
  <c r="O117" i="3"/>
  <c r="G119" i="3"/>
  <c r="H118" i="3"/>
  <c r="P114" i="3"/>
  <c r="A120" i="3"/>
  <c r="H119" i="3" l="1"/>
  <c r="D120" i="3"/>
  <c r="N118" i="3" s="1"/>
  <c r="G120" i="3"/>
  <c r="F120" i="3"/>
  <c r="O118" i="3"/>
  <c r="P115" i="3"/>
  <c r="A121" i="3"/>
  <c r="H120" i="3" l="1"/>
  <c r="F121" i="3"/>
  <c r="G121" i="3"/>
  <c r="O119" i="3"/>
  <c r="D121" i="3"/>
  <c r="N119" i="3" s="1"/>
  <c r="P116" i="3"/>
  <c r="A122" i="3"/>
  <c r="F122" i="3" l="1"/>
  <c r="D122" i="3"/>
  <c r="N120" i="3" s="1"/>
  <c r="O120" i="3"/>
  <c r="G122" i="3"/>
  <c r="H121" i="3"/>
  <c r="P117" i="3"/>
  <c r="A123" i="3"/>
  <c r="H122" i="3" l="1"/>
  <c r="D123" i="3"/>
  <c r="N121" i="3" s="1"/>
  <c r="O121" i="3"/>
  <c r="F123" i="3"/>
  <c r="G123" i="3"/>
  <c r="P118" i="3"/>
  <c r="A124" i="3"/>
  <c r="G124" i="3" l="1"/>
  <c r="D124" i="3"/>
  <c r="N122" i="3" s="1"/>
  <c r="O122" i="3"/>
  <c r="F124" i="3"/>
  <c r="H123" i="3"/>
  <c r="P119" i="3"/>
  <c r="A125" i="3"/>
  <c r="F125" i="3" l="1"/>
  <c r="D125" i="3"/>
  <c r="N123" i="3" s="1"/>
  <c r="G125" i="3"/>
  <c r="O123" i="3"/>
  <c r="H124" i="3"/>
  <c r="P120" i="3"/>
  <c r="A126" i="3"/>
  <c r="F126" i="3" l="1"/>
  <c r="G126" i="3"/>
  <c r="O124" i="3"/>
  <c r="D126" i="3"/>
  <c r="N124" i="3" s="1"/>
  <c r="H125" i="3"/>
  <c r="P121" i="3"/>
  <c r="A127" i="3"/>
  <c r="H126" i="3" l="1"/>
  <c r="G127" i="3"/>
  <c r="F127" i="3"/>
  <c r="D127" i="3"/>
  <c r="N125" i="3" s="1"/>
  <c r="O125" i="3"/>
  <c r="P122" i="3"/>
  <c r="A128" i="3"/>
  <c r="F128" i="3" l="1"/>
  <c r="D128" i="3"/>
  <c r="N126" i="3" s="1"/>
  <c r="O126" i="3"/>
  <c r="G128" i="3"/>
  <c r="H127" i="3"/>
  <c r="P123" i="3"/>
  <c r="A129" i="3"/>
  <c r="D129" i="3" l="1"/>
  <c r="N127" i="3" s="1"/>
  <c r="S27" i="3" s="1"/>
  <c r="X53" i="3" s="1"/>
  <c r="O127" i="3"/>
  <c r="G129" i="3"/>
  <c r="F129" i="3"/>
  <c r="H128" i="3"/>
  <c r="P124" i="3"/>
  <c r="A130" i="3"/>
  <c r="H129" i="3" l="1"/>
  <c r="F130" i="3"/>
  <c r="G130" i="3"/>
  <c r="D130" i="3"/>
  <c r="N128" i="3" s="1"/>
  <c r="S28" i="3" s="1"/>
  <c r="O128" i="3"/>
  <c r="P125" i="3"/>
  <c r="R103" i="3"/>
  <c r="A131" i="3"/>
  <c r="X54" i="3" l="1"/>
  <c r="T103" i="3"/>
  <c r="F131" i="3"/>
  <c r="D131" i="3"/>
  <c r="N129" i="3" s="1"/>
  <c r="S29" i="3" s="1"/>
  <c r="O129" i="3"/>
  <c r="G131" i="3"/>
  <c r="H130" i="3"/>
  <c r="P126" i="3"/>
  <c r="A132" i="3"/>
  <c r="R104" i="3"/>
  <c r="X55" i="3" l="1"/>
  <c r="T104" i="3"/>
  <c r="F132" i="3"/>
  <c r="D132" i="3"/>
  <c r="N130" i="3" s="1"/>
  <c r="S30" i="3" s="1"/>
  <c r="G132" i="3"/>
  <c r="O130" i="3"/>
  <c r="H131" i="3"/>
  <c r="A133" i="3"/>
  <c r="R105" i="3"/>
  <c r="T27" i="3"/>
  <c r="Y53" i="3" s="1"/>
  <c r="P127" i="3"/>
  <c r="X56" i="3" l="1"/>
  <c r="T105" i="3"/>
  <c r="H132" i="3"/>
  <c r="G133" i="3"/>
  <c r="F133" i="3"/>
  <c r="O131" i="3"/>
  <c r="D133" i="3"/>
  <c r="N131" i="3" s="1"/>
  <c r="S31" i="3" s="1"/>
  <c r="A134" i="3"/>
  <c r="P128" i="3"/>
  <c r="T28" i="3"/>
  <c r="H133" i="3" l="1"/>
  <c r="X57" i="3"/>
  <c r="T106" i="3"/>
  <c r="F134" i="3"/>
  <c r="D134" i="3"/>
  <c r="N132" i="3" s="1"/>
  <c r="S32" i="3" s="1"/>
  <c r="G134" i="3"/>
  <c r="O132" i="3"/>
  <c r="U103" i="3"/>
  <c r="Y54" i="3"/>
  <c r="Z54" i="3" s="1"/>
  <c r="A135" i="3"/>
  <c r="P129" i="3"/>
  <c r="T29" i="3"/>
  <c r="R106" i="3"/>
  <c r="X58" i="3" l="1"/>
  <c r="T107" i="3"/>
  <c r="F135" i="3"/>
  <c r="D135" i="3"/>
  <c r="N133" i="3" s="1"/>
  <c r="S33" i="3" s="1"/>
  <c r="G135" i="3"/>
  <c r="O133" i="3"/>
  <c r="H134" i="3"/>
  <c r="A136" i="3"/>
  <c r="R108" i="3"/>
  <c r="R107" i="3"/>
  <c r="T30" i="3"/>
  <c r="P130" i="3"/>
  <c r="Y55" i="3"/>
  <c r="Z55" i="3" s="1"/>
  <c r="U104" i="3"/>
  <c r="X59" i="3" l="1"/>
  <c r="T108" i="3"/>
  <c r="H135" i="3"/>
  <c r="G136" i="3"/>
  <c r="F136" i="3"/>
  <c r="D136" i="3"/>
  <c r="N134" i="3" s="1"/>
  <c r="S34" i="3" s="1"/>
  <c r="O134" i="3"/>
  <c r="Y56" i="3"/>
  <c r="Z56" i="3" s="1"/>
  <c r="U105" i="3"/>
  <c r="P131" i="3"/>
  <c r="T31" i="3"/>
  <c r="A137" i="3"/>
  <c r="R109" i="3"/>
  <c r="H136" i="3" l="1"/>
  <c r="F137" i="3"/>
  <c r="D137" i="3"/>
  <c r="N135" i="3" s="1"/>
  <c r="S35" i="3" s="1"/>
  <c r="O135" i="3"/>
  <c r="G137" i="3"/>
  <c r="T109" i="3"/>
  <c r="X60" i="3"/>
  <c r="P132" i="3"/>
  <c r="T32" i="3"/>
  <c r="Y57" i="3"/>
  <c r="Z57" i="3" s="1"/>
  <c r="U106" i="3"/>
  <c r="R110" i="3"/>
  <c r="A138" i="3"/>
  <c r="G138" i="3" l="1"/>
  <c r="D138" i="3"/>
  <c r="N136" i="3" s="1"/>
  <c r="S36" i="3" s="1"/>
  <c r="O136" i="3"/>
  <c r="F138" i="3"/>
  <c r="X61" i="3"/>
  <c r="T110" i="3"/>
  <c r="H137" i="3"/>
  <c r="P133" i="3"/>
  <c r="T33" i="3"/>
  <c r="Y58" i="3"/>
  <c r="Z58" i="3" s="1"/>
  <c r="U107" i="3"/>
  <c r="A139" i="3"/>
  <c r="R111" i="3"/>
  <c r="H138" i="3" l="1"/>
  <c r="X62" i="3"/>
  <c r="T111" i="3"/>
  <c r="F139" i="3"/>
  <c r="G139" i="3"/>
  <c r="D139" i="3"/>
  <c r="N137" i="3" s="1"/>
  <c r="S37" i="3" s="1"/>
  <c r="O137" i="3"/>
  <c r="Y59" i="3"/>
  <c r="Z59" i="3" s="1"/>
  <c r="U108" i="3"/>
  <c r="T34" i="3"/>
  <c r="P134" i="3"/>
  <c r="A140" i="3"/>
  <c r="X63" i="3" l="1"/>
  <c r="T112" i="3"/>
  <c r="F140" i="3"/>
  <c r="D140" i="3"/>
  <c r="N138" i="3" s="1"/>
  <c r="S38" i="3" s="1"/>
  <c r="O138" i="3"/>
  <c r="G140" i="3"/>
  <c r="H139" i="3"/>
  <c r="R112" i="3"/>
  <c r="P135" i="3"/>
  <c r="T35" i="3"/>
  <c r="Y60" i="3"/>
  <c r="Z60" i="3" s="1"/>
  <c r="U109" i="3"/>
  <c r="R113" i="3"/>
  <c r="A141" i="3"/>
  <c r="X64" i="3" l="1"/>
  <c r="T113" i="3"/>
  <c r="H140" i="3"/>
  <c r="D141" i="3"/>
  <c r="N139" i="3" s="1"/>
  <c r="S39" i="3" s="1"/>
  <c r="O139" i="3"/>
  <c r="F141" i="3"/>
  <c r="G141" i="3"/>
  <c r="U110" i="3"/>
  <c r="Y61" i="3"/>
  <c r="Z61" i="3" s="1"/>
  <c r="A142" i="3"/>
  <c r="R114" i="3"/>
  <c r="T36" i="3"/>
  <c r="P136" i="3"/>
  <c r="H141" i="3" l="1"/>
  <c r="G142" i="3"/>
  <c r="D142" i="3"/>
  <c r="N140" i="3" s="1"/>
  <c r="S40" i="3" s="1"/>
  <c r="O140" i="3"/>
  <c r="F142" i="3"/>
  <c r="X65" i="3"/>
  <c r="T114" i="3"/>
  <c r="A143" i="3"/>
  <c r="Y62" i="3"/>
  <c r="Z62" i="3" s="1"/>
  <c r="U111" i="3"/>
  <c r="R115" i="3"/>
  <c r="P137" i="3"/>
  <c r="T37" i="3"/>
  <c r="H142" i="3" l="1"/>
  <c r="T115" i="3"/>
  <c r="X66" i="3"/>
  <c r="F143" i="3"/>
  <c r="D143" i="3"/>
  <c r="N141" i="3" s="1"/>
  <c r="S41" i="3" s="1"/>
  <c r="G143" i="3"/>
  <c r="O141" i="3"/>
  <c r="U112" i="3"/>
  <c r="Y63" i="3"/>
  <c r="Z63" i="3" s="1"/>
  <c r="A144" i="3"/>
  <c r="R116" i="3"/>
  <c r="P138" i="3"/>
  <c r="T38" i="3"/>
  <c r="X67" i="3" l="1"/>
  <c r="T116" i="3"/>
  <c r="F144" i="3"/>
  <c r="D144" i="3"/>
  <c r="N142" i="3" s="1"/>
  <c r="S42" i="3" s="1"/>
  <c r="G144" i="3"/>
  <c r="O142" i="3"/>
  <c r="H143" i="3"/>
  <c r="P139" i="3"/>
  <c r="T39" i="3"/>
  <c r="A145" i="3"/>
  <c r="Y64" i="3"/>
  <c r="Z64" i="3" s="1"/>
  <c r="U113" i="3"/>
  <c r="X68" i="3" l="1"/>
  <c r="T117" i="3"/>
  <c r="G145" i="3"/>
  <c r="F145" i="3"/>
  <c r="O143" i="3"/>
  <c r="D145" i="3"/>
  <c r="N143" i="3" s="1"/>
  <c r="S43" i="3" s="1"/>
  <c r="H144" i="3"/>
  <c r="R117" i="3"/>
  <c r="R118" i="3"/>
  <c r="A146" i="3"/>
  <c r="P140" i="3"/>
  <c r="T40" i="3"/>
  <c r="Y65" i="3"/>
  <c r="Z65" i="3" s="1"/>
  <c r="U114" i="3"/>
  <c r="H145" i="3" l="1"/>
  <c r="F146" i="3"/>
  <c r="D146" i="3"/>
  <c r="N144" i="3" s="1"/>
  <c r="S44" i="3" s="1"/>
  <c r="O144" i="3"/>
  <c r="G146" i="3"/>
  <c r="X69" i="3"/>
  <c r="T118" i="3"/>
  <c r="A147" i="3"/>
  <c r="P141" i="3"/>
  <c r="T41" i="3"/>
  <c r="Y66" i="3"/>
  <c r="Z66" i="3" s="1"/>
  <c r="U115" i="3"/>
  <c r="T119" i="3" l="1"/>
  <c r="X70" i="3"/>
  <c r="AF53" i="3"/>
  <c r="D147" i="3"/>
  <c r="N145" i="3" s="1"/>
  <c r="S45" i="3" s="1"/>
  <c r="O145" i="3"/>
  <c r="G147" i="3"/>
  <c r="F147" i="3"/>
  <c r="H146" i="3"/>
  <c r="A148" i="3"/>
  <c r="R119" i="3"/>
  <c r="R120" i="3"/>
  <c r="Y67" i="3"/>
  <c r="Z67" i="3" s="1"/>
  <c r="U116" i="3"/>
  <c r="P142" i="3"/>
  <c r="T42" i="3"/>
  <c r="H147" i="3" l="1"/>
  <c r="T120" i="3"/>
  <c r="AF54" i="3"/>
  <c r="AF59" i="3"/>
  <c r="X71" i="3"/>
  <c r="F148" i="3"/>
  <c r="G148" i="3"/>
  <c r="D148" i="3"/>
  <c r="N146" i="3" s="1"/>
  <c r="S46" i="3" s="1"/>
  <c r="O146" i="3"/>
  <c r="Y68" i="3"/>
  <c r="Z68" i="3" s="1"/>
  <c r="U117" i="3"/>
  <c r="A149" i="3"/>
  <c r="R121" i="3"/>
  <c r="P143" i="3"/>
  <c r="T43" i="3"/>
  <c r="H148" i="3" l="1"/>
  <c r="X72" i="3"/>
  <c r="AF60" i="3"/>
  <c r="T121" i="3"/>
  <c r="F149" i="3"/>
  <c r="D149" i="3"/>
  <c r="N147" i="3" s="1"/>
  <c r="S47" i="3" s="1"/>
  <c r="O147" i="3"/>
  <c r="G149" i="3"/>
  <c r="A150" i="3"/>
  <c r="R122" i="3"/>
  <c r="P144" i="3"/>
  <c r="T44" i="3"/>
  <c r="Y69" i="3"/>
  <c r="Z69" i="3" s="1"/>
  <c r="U118" i="3"/>
  <c r="T92" i="3" l="1"/>
  <c r="AF61" i="3"/>
  <c r="X73" i="3"/>
  <c r="T122" i="3"/>
  <c r="F150" i="3"/>
  <c r="G150" i="3"/>
  <c r="D150" i="3"/>
  <c r="N148" i="3" s="1"/>
  <c r="S48" i="3" s="1"/>
  <c r="O148" i="3"/>
  <c r="H149" i="3"/>
  <c r="P145" i="3"/>
  <c r="T45" i="3"/>
  <c r="Y71" i="3" s="1"/>
  <c r="U119" i="3"/>
  <c r="AG53" i="3"/>
  <c r="Y70" i="3"/>
  <c r="A151" i="3"/>
  <c r="T93" i="3" l="1"/>
  <c r="AF62" i="3"/>
  <c r="T123" i="3"/>
  <c r="G151" i="3"/>
  <c r="F151" i="3"/>
  <c r="D151" i="3"/>
  <c r="N149" i="3" s="1"/>
  <c r="S49" i="3" s="1"/>
  <c r="O149" i="3"/>
  <c r="H150" i="3"/>
  <c r="Z71" i="3"/>
  <c r="Z70" i="3"/>
  <c r="R124" i="3"/>
  <c r="A152" i="3"/>
  <c r="AG59" i="3"/>
  <c r="AG54" i="3"/>
  <c r="AG55" i="3" s="1"/>
  <c r="U120" i="3"/>
  <c r="P146" i="3"/>
  <c r="T46" i="3"/>
  <c r="Y72" i="3" s="1"/>
  <c r="Z72" i="3" s="1"/>
  <c r="R123" i="3"/>
  <c r="H151" i="3" l="1"/>
  <c r="AF63" i="3"/>
  <c r="T124" i="3"/>
  <c r="F152" i="3"/>
  <c r="D152" i="3"/>
  <c r="N150" i="3" s="1"/>
  <c r="S50" i="3" s="1"/>
  <c r="G152" i="3"/>
  <c r="O150" i="3"/>
  <c r="U121" i="3"/>
  <c r="AG60" i="3"/>
  <c r="AH60" i="3" s="1"/>
  <c r="A153" i="3"/>
  <c r="P147" i="3"/>
  <c r="T47" i="3"/>
  <c r="Y73" i="3" l="1"/>
  <c r="Z73" i="3" s="1"/>
  <c r="U92" i="3"/>
  <c r="V92" i="3" s="1"/>
  <c r="F153" i="3"/>
  <c r="D153" i="3"/>
  <c r="N151" i="3" s="1"/>
  <c r="S51" i="3" s="1"/>
  <c r="G153" i="3"/>
  <c r="O151" i="3"/>
  <c r="H152" i="3"/>
  <c r="AF64" i="3"/>
  <c r="T125" i="3"/>
  <c r="R125" i="3"/>
  <c r="AG61" i="3"/>
  <c r="AH61" i="3" s="1"/>
  <c r="U122" i="3"/>
  <c r="A154" i="3"/>
  <c r="R126" i="3"/>
  <c r="T48" i="3"/>
  <c r="U93" i="3" s="1"/>
  <c r="P148" i="3"/>
  <c r="V93" i="3"/>
  <c r="G154" i="3" l="1"/>
  <c r="F154" i="3"/>
  <c r="D154" i="3"/>
  <c r="N152" i="3" s="1"/>
  <c r="S52" i="3" s="1"/>
  <c r="O152" i="3"/>
  <c r="T126" i="3"/>
  <c r="AF65" i="3"/>
  <c r="H153" i="3"/>
  <c r="P149" i="3"/>
  <c r="T49" i="3"/>
  <c r="AG62" i="3"/>
  <c r="AH62" i="3" s="1"/>
  <c r="U123" i="3"/>
  <c r="A155" i="3"/>
  <c r="R127" i="3"/>
  <c r="H154" i="3" l="1"/>
  <c r="F155" i="3"/>
  <c r="D155" i="3"/>
  <c r="N153" i="3" s="1"/>
  <c r="S53" i="3" s="1"/>
  <c r="O153" i="3"/>
  <c r="G155" i="3"/>
  <c r="AF66" i="3"/>
  <c r="T127" i="3"/>
  <c r="P150" i="3"/>
  <c r="T50" i="3"/>
  <c r="AG63" i="3"/>
  <c r="AH63" i="3" s="1"/>
  <c r="U124" i="3"/>
  <c r="A156" i="3"/>
  <c r="R128" i="3"/>
  <c r="AF67" i="3" l="1"/>
  <c r="T128" i="3"/>
  <c r="D156" i="3"/>
  <c r="N154" i="3" s="1"/>
  <c r="S54" i="3" s="1"/>
  <c r="G156" i="3"/>
  <c r="F156" i="3"/>
  <c r="O154" i="3"/>
  <c r="H155" i="3"/>
  <c r="R129" i="3"/>
  <c r="A157" i="3"/>
  <c r="AG64" i="3"/>
  <c r="AH64" i="3" s="1"/>
  <c r="U125" i="3"/>
  <c r="P151" i="3"/>
  <c r="T51" i="3"/>
  <c r="H156" i="3" l="1"/>
  <c r="AF68" i="3"/>
  <c r="T129" i="3"/>
  <c r="F157" i="3"/>
  <c r="G157" i="3"/>
  <c r="O155" i="3"/>
  <c r="D157" i="3"/>
  <c r="N155" i="3" s="1"/>
  <c r="S55" i="3" s="1"/>
  <c r="A158" i="3"/>
  <c r="AG65" i="3"/>
  <c r="AH65" i="3" s="1"/>
  <c r="U126" i="3"/>
  <c r="T52" i="3"/>
  <c r="P152" i="3"/>
  <c r="AF69" i="3" l="1"/>
  <c r="T130" i="3"/>
  <c r="H157" i="3"/>
  <c r="F158" i="3"/>
  <c r="D158" i="3"/>
  <c r="N156" i="3" s="1"/>
  <c r="S56" i="3" s="1"/>
  <c r="O156" i="3"/>
  <c r="G158" i="3"/>
  <c r="R130" i="3"/>
  <c r="A159" i="3"/>
  <c r="AG66" i="3"/>
  <c r="AH66" i="3" s="1"/>
  <c r="U127" i="3"/>
  <c r="P153" i="3"/>
  <c r="T53" i="3"/>
  <c r="H158" i="3" l="1"/>
  <c r="D159" i="3"/>
  <c r="N157" i="3" s="1"/>
  <c r="S57" i="3" s="1"/>
  <c r="O157" i="3"/>
  <c r="F159" i="3"/>
  <c r="G159" i="3"/>
  <c r="AF70" i="3"/>
  <c r="T131" i="3"/>
  <c r="AG67" i="3"/>
  <c r="AH67" i="3" s="1"/>
  <c r="U128" i="3"/>
  <c r="R131" i="3"/>
  <c r="R132" i="3"/>
  <c r="A160" i="3"/>
  <c r="P154" i="3"/>
  <c r="T54" i="3"/>
  <c r="H159" i="3" l="1"/>
  <c r="G160" i="3"/>
  <c r="D160" i="3"/>
  <c r="N158" i="3" s="1"/>
  <c r="S58" i="3" s="1"/>
  <c r="O158" i="3"/>
  <c r="F160" i="3"/>
  <c r="AF71" i="3"/>
  <c r="T132" i="3"/>
  <c r="P155" i="3"/>
  <c r="T55" i="3"/>
  <c r="AG68" i="3"/>
  <c r="AH68" i="3" s="1"/>
  <c r="U129" i="3"/>
  <c r="R133" i="3"/>
  <c r="A161" i="3"/>
  <c r="H160" i="3" l="1"/>
  <c r="T133" i="3"/>
  <c r="AF72" i="3"/>
  <c r="F161" i="3"/>
  <c r="D161" i="3"/>
  <c r="N159" i="3" s="1"/>
  <c r="S59" i="3" s="1"/>
  <c r="G161" i="3"/>
  <c r="O159" i="3"/>
  <c r="A162" i="3"/>
  <c r="R134" i="3"/>
  <c r="P156" i="3"/>
  <c r="T56" i="3"/>
  <c r="AG69" i="3"/>
  <c r="AH69" i="3" s="1"/>
  <c r="U130" i="3"/>
  <c r="AF73" i="3" l="1"/>
  <c r="T134" i="3"/>
  <c r="H161" i="3"/>
  <c r="F162" i="3"/>
  <c r="G162" i="3"/>
  <c r="O160" i="3"/>
  <c r="D162" i="3"/>
  <c r="N160" i="3" s="1"/>
  <c r="S60" i="3" s="1"/>
  <c r="A163" i="3"/>
  <c r="R135" i="3"/>
  <c r="AG70" i="3"/>
  <c r="AH70" i="3" s="1"/>
  <c r="U131" i="3"/>
  <c r="T57" i="3"/>
  <c r="AG71" i="3" s="1"/>
  <c r="P157" i="3"/>
  <c r="H162" i="3" l="1"/>
  <c r="G163" i="3"/>
  <c r="F163" i="3"/>
  <c r="D163" i="3"/>
  <c r="N161" i="3" s="1"/>
  <c r="S61" i="3" s="1"/>
  <c r="O161" i="3"/>
  <c r="T135" i="3"/>
  <c r="AF74" i="3"/>
  <c r="U132" i="3"/>
  <c r="A164" i="3"/>
  <c r="AH71" i="3"/>
  <c r="T58" i="3"/>
  <c r="P158" i="3"/>
  <c r="H163" i="3" l="1"/>
  <c r="F164" i="3"/>
  <c r="D164" i="3"/>
  <c r="N162" i="3" s="1"/>
  <c r="S62" i="3" s="1"/>
  <c r="O162" i="3"/>
  <c r="G164" i="3"/>
  <c r="T136" i="3"/>
  <c r="AF75" i="3"/>
  <c r="R136" i="3"/>
  <c r="U133" i="3"/>
  <c r="AG72" i="3"/>
  <c r="AH72" i="3" s="1"/>
  <c r="A165" i="3"/>
  <c r="R137" i="3"/>
  <c r="P159" i="3"/>
  <c r="T59" i="3"/>
  <c r="D165" i="3" l="1"/>
  <c r="N163" i="3" s="1"/>
  <c r="S63" i="3" s="1"/>
  <c r="O163" i="3"/>
  <c r="G165" i="3"/>
  <c r="F165" i="3"/>
  <c r="AF76" i="3"/>
  <c r="T137" i="3"/>
  <c r="H164" i="3"/>
  <c r="A166" i="3"/>
  <c r="P160" i="3"/>
  <c r="T60" i="3"/>
  <c r="AG73" i="3"/>
  <c r="AH73" i="3" s="1"/>
  <c r="U134" i="3"/>
  <c r="H165" i="3" l="1"/>
  <c r="F166" i="3"/>
  <c r="G166" i="3"/>
  <c r="D166" i="3"/>
  <c r="N164" i="3" s="1"/>
  <c r="S64" i="3" s="1"/>
  <c r="O164" i="3"/>
  <c r="T138" i="3"/>
  <c r="AF77" i="3"/>
  <c r="P161" i="3"/>
  <c r="T61" i="3"/>
  <c r="AG74" i="3"/>
  <c r="AH74" i="3" s="1"/>
  <c r="U135" i="3"/>
  <c r="R138" i="3"/>
  <c r="R139" i="3"/>
  <c r="A167" i="3"/>
  <c r="T139" i="3" l="1"/>
  <c r="AF78" i="3"/>
  <c r="F167" i="3"/>
  <c r="D167" i="3"/>
  <c r="N165" i="3" s="1"/>
  <c r="S65" i="3" s="1"/>
  <c r="O165" i="3"/>
  <c r="G167" i="3"/>
  <c r="H166" i="3"/>
  <c r="AG75" i="3"/>
  <c r="AH75" i="3" s="1"/>
  <c r="U136" i="3"/>
  <c r="A168" i="3"/>
  <c r="R140" i="3"/>
  <c r="T62" i="3"/>
  <c r="P162" i="3"/>
  <c r="T140" i="3" l="1"/>
  <c r="AF79" i="3"/>
  <c r="F168" i="3"/>
  <c r="D168" i="3"/>
  <c r="N166" i="3" s="1"/>
  <c r="S66" i="3" s="1"/>
  <c r="G168" i="3"/>
  <c r="O166" i="3"/>
  <c r="H167" i="3"/>
  <c r="AG76" i="3"/>
  <c r="AH76" i="3" s="1"/>
  <c r="U137" i="3"/>
  <c r="R141" i="3"/>
  <c r="A169" i="3"/>
  <c r="P163" i="3"/>
  <c r="T63" i="3"/>
  <c r="T141" i="3" l="1"/>
  <c r="AF80" i="3"/>
  <c r="G169" i="3"/>
  <c r="F169" i="3"/>
  <c r="O167" i="3"/>
  <c r="D169" i="3"/>
  <c r="N167" i="3" s="1"/>
  <c r="S67" i="3" s="1"/>
  <c r="H168" i="3"/>
  <c r="P164" i="3"/>
  <c r="T64" i="3"/>
  <c r="AG77" i="3"/>
  <c r="AH77" i="3" s="1"/>
  <c r="U138" i="3"/>
  <c r="R142" i="3"/>
  <c r="A170" i="3"/>
  <c r="H169" i="3" l="1"/>
  <c r="AF81" i="3"/>
  <c r="T142" i="3"/>
  <c r="F170" i="3"/>
  <c r="D170" i="3"/>
  <c r="N168" i="3" s="1"/>
  <c r="S68" i="3" s="1"/>
  <c r="G170" i="3"/>
  <c r="O168" i="3"/>
  <c r="P165" i="3"/>
  <c r="T65" i="3"/>
  <c r="R143" i="3"/>
  <c r="A171" i="3"/>
  <c r="AG78" i="3"/>
  <c r="AH78" i="3" s="1"/>
  <c r="U139" i="3"/>
  <c r="T143" i="3" l="1"/>
  <c r="AF82" i="3"/>
  <c r="F171" i="3"/>
  <c r="D171" i="3"/>
  <c r="N169" i="3" s="1"/>
  <c r="S69" i="3" s="1"/>
  <c r="G171" i="3"/>
  <c r="O169" i="3"/>
  <c r="H170" i="3"/>
  <c r="AG79" i="3"/>
  <c r="AH79" i="3" s="1"/>
  <c r="U140" i="3"/>
  <c r="A172" i="3"/>
  <c r="R144" i="3"/>
  <c r="P166" i="3"/>
  <c r="T66" i="3"/>
  <c r="G172" i="3" l="1"/>
  <c r="F172" i="3"/>
  <c r="D172" i="3"/>
  <c r="N170" i="3" s="1"/>
  <c r="S70" i="3" s="1"/>
  <c r="O170" i="3"/>
  <c r="T144" i="3"/>
  <c r="AF83" i="3"/>
  <c r="H171" i="3"/>
  <c r="R145" i="3"/>
  <c r="A173" i="3"/>
  <c r="P167" i="3"/>
  <c r="T67" i="3"/>
  <c r="AG80" i="3"/>
  <c r="AH80" i="3" s="1"/>
  <c r="U141" i="3"/>
  <c r="H172" i="3" l="1"/>
  <c r="AF84" i="3"/>
  <c r="T145" i="3"/>
  <c r="F173" i="3"/>
  <c r="D173" i="3"/>
  <c r="N171" i="3" s="1"/>
  <c r="S71" i="3" s="1"/>
  <c r="O171" i="3"/>
  <c r="G173" i="3"/>
  <c r="P168" i="3"/>
  <c r="T68" i="3"/>
  <c r="AG81" i="3"/>
  <c r="AH81" i="3" s="1"/>
  <c r="U142" i="3"/>
  <c r="A174" i="3"/>
  <c r="R146" i="3"/>
  <c r="AF85" i="3" l="1"/>
  <c r="T146" i="3"/>
  <c r="G174" i="3"/>
  <c r="F174" i="3"/>
  <c r="O172" i="3"/>
  <c r="D174" i="3"/>
  <c r="N172" i="3" s="1"/>
  <c r="S72" i="3" s="1"/>
  <c r="H173" i="3"/>
  <c r="R147" i="3"/>
  <c r="A175" i="3"/>
  <c r="AG82" i="3"/>
  <c r="AH82" i="3" s="1"/>
  <c r="U143" i="3"/>
  <c r="P169" i="3"/>
  <c r="T69" i="3"/>
  <c r="H174" i="3" l="1"/>
  <c r="F175" i="3"/>
  <c r="G175" i="3"/>
  <c r="D175" i="3"/>
  <c r="N173" i="3" s="1"/>
  <c r="S73" i="3" s="1"/>
  <c r="AF87" i="3" s="1"/>
  <c r="O173" i="3"/>
  <c r="T147" i="3"/>
  <c r="AF86" i="3"/>
  <c r="AG83" i="3"/>
  <c r="AH83" i="3" s="1"/>
  <c r="U144" i="3"/>
  <c r="T70" i="3"/>
  <c r="P170" i="3"/>
  <c r="A176" i="3"/>
  <c r="T148" i="3" l="1"/>
  <c r="F176" i="3"/>
  <c r="D176" i="3"/>
  <c r="N174" i="3" s="1"/>
  <c r="S74" i="3" s="1"/>
  <c r="O174" i="3"/>
  <c r="G176" i="3"/>
  <c r="H175" i="3"/>
  <c r="R148" i="3"/>
  <c r="R149" i="3"/>
  <c r="A177" i="3"/>
  <c r="P171" i="3"/>
  <c r="T71" i="3"/>
  <c r="AG84" i="3"/>
  <c r="AH84" i="3" s="1"/>
  <c r="U145" i="3"/>
  <c r="AF88" i="3" l="1"/>
  <c r="T149" i="3"/>
  <c r="D177" i="3"/>
  <c r="N175" i="3" s="1"/>
  <c r="S75" i="3" s="1"/>
  <c r="O175" i="3"/>
  <c r="F177" i="3"/>
  <c r="G177" i="3"/>
  <c r="H176" i="3"/>
  <c r="A178" i="3"/>
  <c r="P172" i="3"/>
  <c r="T72" i="3"/>
  <c r="R150" i="3"/>
  <c r="AG85" i="3"/>
  <c r="AH85" i="3" s="1"/>
  <c r="U146" i="3"/>
  <c r="AF89" i="3" l="1"/>
  <c r="T150" i="3"/>
  <c r="H177" i="3"/>
  <c r="G178" i="3"/>
  <c r="D178" i="3"/>
  <c r="N176" i="3" s="1"/>
  <c r="S76" i="3" s="1"/>
  <c r="O176" i="3"/>
  <c r="F178" i="3"/>
  <c r="P173" i="3"/>
  <c r="T73" i="3"/>
  <c r="AG86" i="3"/>
  <c r="AH86" i="3" s="1"/>
  <c r="U147" i="3"/>
  <c r="A179" i="3"/>
  <c r="R151" i="3"/>
  <c r="F179" i="3" l="1"/>
  <c r="D179" i="3"/>
  <c r="N177" i="3" s="1"/>
  <c r="S77" i="3" s="1"/>
  <c r="G179" i="3"/>
  <c r="O177" i="3"/>
  <c r="T151" i="3"/>
  <c r="H178" i="3"/>
  <c r="A180" i="3"/>
  <c r="R152" i="3"/>
  <c r="AG87" i="3"/>
  <c r="AH87" i="3" s="1"/>
  <c r="U148" i="3"/>
  <c r="P174" i="3"/>
  <c r="T74" i="3"/>
  <c r="T152" i="3" l="1"/>
  <c r="F180" i="3"/>
  <c r="D180" i="3"/>
  <c r="N178" i="3" s="1"/>
  <c r="S78" i="3" s="1"/>
  <c r="G180" i="3"/>
  <c r="O178" i="3"/>
  <c r="H179" i="3"/>
  <c r="A181" i="3"/>
  <c r="R153" i="3"/>
  <c r="AG88" i="3"/>
  <c r="AH88" i="3" s="1"/>
  <c r="U149" i="3"/>
  <c r="P175" i="3"/>
  <c r="T75" i="3"/>
  <c r="T153" i="3" l="1"/>
  <c r="T94" i="3"/>
  <c r="G181" i="3"/>
  <c r="F181" i="3"/>
  <c r="O179" i="3"/>
  <c r="D181" i="3"/>
  <c r="N179" i="3" s="1"/>
  <c r="S79" i="3" s="1"/>
  <c r="H180" i="3"/>
  <c r="R154" i="3"/>
  <c r="A182" i="3"/>
  <c r="AG89" i="3"/>
  <c r="U150" i="3"/>
  <c r="P176" i="3"/>
  <c r="T76" i="3"/>
  <c r="H181" i="3" l="1"/>
  <c r="T154" i="3"/>
  <c r="T95" i="3"/>
  <c r="F182" i="3"/>
  <c r="D182" i="3"/>
  <c r="N180" i="3" s="1"/>
  <c r="S80" i="3" s="1"/>
  <c r="T155" i="3" s="1"/>
  <c r="O180" i="3"/>
  <c r="G182" i="3"/>
  <c r="R155" i="3"/>
  <c r="U151" i="3"/>
  <c r="P177" i="3"/>
  <c r="T77" i="3"/>
  <c r="AG90" i="3"/>
  <c r="AH89" i="3"/>
  <c r="A183" i="3"/>
  <c r="H182" i="3" l="1"/>
  <c r="D183" i="3"/>
  <c r="N181" i="3" s="1"/>
  <c r="S81" i="3" s="1"/>
  <c r="T156" i="3" s="1"/>
  <c r="O181" i="3"/>
  <c r="G183" i="3"/>
  <c r="F183" i="3"/>
  <c r="A184" i="3"/>
  <c r="T78" i="3"/>
  <c r="P178" i="3"/>
  <c r="U152" i="3"/>
  <c r="H183" i="3" l="1"/>
  <c r="U153" i="3"/>
  <c r="U94" i="3"/>
  <c r="V94" i="3" s="1"/>
  <c r="F184" i="3"/>
  <c r="G184" i="3"/>
  <c r="D184" i="3"/>
  <c r="N182" i="3" s="1"/>
  <c r="S82" i="3" s="1"/>
  <c r="T157" i="3" s="1"/>
  <c r="O182" i="3"/>
  <c r="R157" i="3"/>
  <c r="A185" i="3"/>
  <c r="P179" i="3"/>
  <c r="T79" i="3"/>
  <c r="U95" i="3" s="1"/>
  <c r="V95" i="3" s="1"/>
  <c r="R156" i="3"/>
  <c r="H184" i="3" l="1"/>
  <c r="F185" i="3"/>
  <c r="D185" i="3"/>
  <c r="N183" i="3" s="1"/>
  <c r="S83" i="3" s="1"/>
  <c r="T158" i="3" s="1"/>
  <c r="O183" i="3"/>
  <c r="G185" i="3"/>
  <c r="P180" i="3"/>
  <c r="T80" i="3"/>
  <c r="U155" i="3" s="1"/>
  <c r="U154" i="3"/>
  <c r="A186" i="3"/>
  <c r="F186" i="3" l="1"/>
  <c r="G186" i="3"/>
  <c r="D186" i="3"/>
  <c r="N184" i="3" s="1"/>
  <c r="S84" i="3" s="1"/>
  <c r="T159" i="3" s="1"/>
  <c r="O184" i="3"/>
  <c r="H185" i="3"/>
  <c r="R158" i="3"/>
  <c r="R159" i="3"/>
  <c r="A187" i="3"/>
  <c r="P181" i="3"/>
  <c r="T81" i="3"/>
  <c r="U156" i="3" s="1"/>
  <c r="H186" i="3" l="1"/>
  <c r="G187" i="3"/>
  <c r="F187" i="3"/>
  <c r="D187" i="3"/>
  <c r="N185" i="3" s="1"/>
  <c r="S85" i="3" s="1"/>
  <c r="O185" i="3"/>
  <c r="R160" i="3"/>
  <c r="A188" i="3"/>
  <c r="T82" i="3"/>
  <c r="U157" i="3" s="1"/>
  <c r="P182" i="3"/>
  <c r="H187" i="3" l="1"/>
  <c r="T160" i="3"/>
  <c r="F188" i="3"/>
  <c r="D188" i="3"/>
  <c r="N186" i="3" s="1"/>
  <c r="S86" i="3" s="1"/>
  <c r="T161" i="3" s="1"/>
  <c r="G188" i="3"/>
  <c r="O186" i="3"/>
  <c r="P183" i="3"/>
  <c r="T83" i="3"/>
  <c r="U158" i="3" s="1"/>
  <c r="A189" i="3"/>
  <c r="F189" i="3" l="1"/>
  <c r="D189" i="3"/>
  <c r="N187" i="3" s="1"/>
  <c r="S87" i="3" s="1"/>
  <c r="G189" i="3"/>
  <c r="O187" i="3"/>
  <c r="H188" i="3"/>
  <c r="A190" i="3"/>
  <c r="R162" i="3"/>
  <c r="R161" i="3"/>
  <c r="P184" i="3"/>
  <c r="T84" i="3"/>
  <c r="U159" i="3" s="1"/>
  <c r="G190" i="3" l="1"/>
  <c r="F190" i="3"/>
  <c r="D190" i="3"/>
  <c r="N188" i="3" s="1"/>
  <c r="S88" i="3" s="1"/>
  <c r="T163" i="3" s="1"/>
  <c r="O188" i="3"/>
  <c r="T162" i="3"/>
  <c r="H189" i="3"/>
  <c r="A191" i="3"/>
  <c r="P185" i="3"/>
  <c r="T85" i="3"/>
  <c r="U160" i="3" s="1"/>
  <c r="H190" i="3" l="1"/>
  <c r="P188" i="3"/>
  <c r="T88" i="3"/>
  <c r="F191" i="3"/>
  <c r="D191" i="3"/>
  <c r="O189" i="3"/>
  <c r="G191" i="3"/>
  <c r="R164" i="3"/>
  <c r="P186" i="3"/>
  <c r="T86" i="3"/>
  <c r="U161" i="3" s="1"/>
  <c r="R163" i="3"/>
  <c r="N189" i="3" l="1"/>
  <c r="S89" i="3" s="1"/>
  <c r="S94" i="3" s="1"/>
  <c r="R1" i="3"/>
  <c r="H191" i="3"/>
  <c r="T89" i="3"/>
  <c r="U96" i="3" s="1"/>
  <c r="P187" i="3"/>
  <c r="T87" i="3"/>
  <c r="S95" i="3" l="1"/>
  <c r="U89" i="3"/>
  <c r="U26" i="3" s="1"/>
  <c r="S93" i="3"/>
  <c r="P189" i="3"/>
  <c r="S92" i="3"/>
  <c r="S96" i="3"/>
  <c r="T96" i="3"/>
  <c r="T98" i="3" s="1"/>
  <c r="U163" i="3"/>
  <c r="U162" i="3"/>
  <c r="S98" i="3" l="1"/>
  <c r="V96" i="3"/>
  <c r="U98" i="3"/>
  <c r="W92" i="3" l="1"/>
  <c r="X92" i="3" s="1"/>
  <c r="Y92" i="3" s="1"/>
  <c r="W93" i="3"/>
  <c r="X93" i="3" s="1"/>
  <c r="Y93" i="3" s="1"/>
  <c r="W95" i="3"/>
  <c r="X95" i="3" s="1"/>
  <c r="Y95" i="3" s="1"/>
  <c r="W94" i="3"/>
  <c r="X94" i="3" s="1"/>
  <c r="Y94" i="3" s="1"/>
  <c r="W96" i="3"/>
  <c r="X96" i="3" s="1"/>
  <c r="Y96" i="3" s="1"/>
  <c r="Y98" i="3" l="1"/>
  <c r="W98" i="3"/>
</calcChain>
</file>

<file path=xl/connections.xml><?xml version="1.0" encoding="utf-8"?>
<connections xmlns="http://schemas.openxmlformats.org/spreadsheetml/2006/main">
  <connection id="1" name="TCT" type="6" refreshedVersion="5" background="1" saveData="1">
    <textPr codePage="850" sourceFile="C:\Users\AE86\Desktop\OUTPUT\TCT\MJM\SJM7\CTU\TCT.txt" delimited="0">
      <textFields count="4">
        <textField/>
        <textField position="5"/>
        <textField position="32"/>
        <textField position="46"/>
      </textFields>
    </textPr>
  </connection>
  <connection id="2" name="TCT1" type="6" refreshedVersion="5" background="1" saveData="1">
    <textPr codePage="850" sourceFile="C:\Users\AE86\Desktop\Komplett neu bestimmen der EM zu Sicherheit\SJM 6 CTU\80°C E+-15\TCTv1.txt" delimited="0">
      <textFields count="4">
        <textField/>
        <textField position="5"/>
        <textField position="28"/>
        <textField position="46"/>
      </textFields>
    </textPr>
  </connection>
</connections>
</file>

<file path=xl/sharedStrings.xml><?xml version="1.0" encoding="utf-8"?>
<sst xmlns="http://schemas.openxmlformats.org/spreadsheetml/2006/main" count="54" uniqueCount="26">
  <si>
    <t>LS</t>
  </si>
  <si>
    <t>nlcreq</t>
  </si>
  <si>
    <t>Temp</t>
  </si>
  <si>
    <t>Time</t>
  </si>
  <si>
    <t>Zeit</t>
  </si>
  <si>
    <t>Loadstep</t>
  </si>
  <si>
    <t>MJM</t>
  </si>
  <si>
    <t>effMJM</t>
  </si>
  <si>
    <t>Auswertung Zyklus kum. Kriechdehnung 3 Zyklen</t>
  </si>
  <si>
    <t>Auswertung Kriechdehnung 3. Zyklus</t>
  </si>
  <si>
    <t>Zyklusabschnitt</t>
  </si>
  <si>
    <t>Anteil am Creep Strain per Cycle</t>
  </si>
  <si>
    <t>Rampe 25°C ➔ 125°C</t>
  </si>
  <si>
    <t>125°C halten</t>
  </si>
  <si>
    <t>Rampe 125°C ➔ -40°C</t>
  </si>
  <si>
    <t xml:space="preserve"> -40°C halten</t>
  </si>
  <si>
    <t>Rampe -40°C ➔ 25°C</t>
  </si>
  <si>
    <t>Kontrolle Sum</t>
  </si>
  <si>
    <t>rel. Fehler</t>
  </si>
  <si>
    <t>Time old and wrong</t>
  </si>
  <si>
    <t>Ctrl effMJM Temp</t>
  </si>
  <si>
    <t>Ctrl MJM Time</t>
  </si>
  <si>
    <t>Stimmt alles?</t>
  </si>
  <si>
    <t>Shift MJM</t>
  </si>
  <si>
    <t>Shift effMJM</t>
  </si>
  <si>
    <t>Anteil Fehler * Gesamtfehler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</si>
</sst>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E+00"/>
    <numFmt numFmtId="165" formatCode="0.0000E+00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1" fontId="0" fillId="0" borderId="0" xfId="0" applyNumberFormat="1"/>
    <xf numFmtId="9" fontId="0" fillId="0" borderId="0" xfId="1" applyFont="1"/>
    <xf numFmtId="10" fontId="0" fillId="0" borderId="0" xfId="1" applyNumberFormat="1" applyFont="1"/>
    <xf numFmtId="10" fontId="0" fillId="2" borderId="0" xfId="1" applyNumberFormat="1" applyFont="1" applyFill="1"/>
    <xf numFmtId="0" fontId="0" fillId="2" borderId="0" xfId="0" applyFill="1"/>
    <xf numFmtId="10" fontId="0" fillId="0" borderId="0" xfId="1" applyNumberFormat="1" applyFont="1" applyFill="1"/>
    <xf numFmtId="10" fontId="0" fillId="0" borderId="0" xfId="0" applyNumberFormat="1"/>
    <xf numFmtId="10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2" borderId="0" xfId="0" applyFont="1" applyFill="1"/>
    <xf numFmtId="0" fontId="0" fillId="0" borderId="0" xfId="1" applyNumberFormat="1" applyFont="1" applyFill="1"/>
    <xf numFmtId="165" fontId="0" fillId="0" borderId="0" xfId="0" applyNumberFormat="1"/>
    <xf numFmtId="9" fontId="0" fillId="0" borderId="0" xfId="0" applyNumberFormat="1"/>
    <xf numFmtId="0" fontId="0" fillId="0" borderId="0" xfId="0" applyNumberFormat="1"/>
    <xf numFmtId="166" fontId="0" fillId="0" borderId="0" xfId="1" applyNumberFormat="1" applyFont="1"/>
    <xf numFmtId="0" fontId="0" fillId="3" borderId="0" xfId="0" applyFill="1"/>
    <xf numFmtId="11" fontId="0" fillId="3" borderId="0" xfId="0" applyNumberFormat="1" applyFill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Auswertung Zyklus kum. Kriechdehnung 3 Zyklen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Auswertung!$N$3:$N$187</c:f>
              <c:numCache>
                <c:formatCode>0.00E+00</c:formatCode>
                <c:ptCount val="185"/>
                <c:pt idx="0">
                  <c:v>0</c:v>
                </c:pt>
                <c:pt idx="1">
                  <c:v>6.1347440499966155E-8</c:v>
                </c:pt>
                <c:pt idx="2">
                  <c:v>8.1365423900206513E-8</c:v>
                </c:pt>
                <c:pt idx="3">
                  <c:v>1.0246780520004745E-7</c:v>
                </c:pt>
                <c:pt idx="4">
                  <c:v>1.5985554480037883E-7</c:v>
                </c:pt>
                <c:pt idx="5">
                  <c:v>3.5268566720043915E-7</c:v>
                </c:pt>
                <c:pt idx="6">
                  <c:v>9.9515900440008687E-7</c:v>
                </c:pt>
                <c:pt idx="7">
                  <c:v>3.0656447318998248E-6</c:v>
                </c:pt>
                <c:pt idx="8">
                  <c:v>9.3368037459998568E-6</c:v>
                </c:pt>
                <c:pt idx="9">
                  <c:v>2.6238195975000593E-5</c:v>
                </c:pt>
                <c:pt idx="10">
                  <c:v>6.4412397808299993E-5</c:v>
                </c:pt>
                <c:pt idx="11">
                  <c:v>1.3601208694610008E-4</c:v>
                </c:pt>
                <c:pt idx="12">
                  <c:v>2.4730516966850035E-4</c:v>
                </c:pt>
                <c:pt idx="13">
                  <c:v>3.9591401417139998E-4</c:v>
                </c:pt>
                <c:pt idx="14">
                  <c:v>5.7249770320110058E-4</c:v>
                </c:pt>
                <c:pt idx="15">
                  <c:v>7.6799706740080052E-4</c:v>
                </c:pt>
                <c:pt idx="16">
                  <c:v>9.7395814588030049E-4</c:v>
                </c:pt>
                <c:pt idx="17">
                  <c:v>1.1844170143543E-3</c:v>
                </c:pt>
                <c:pt idx="18">
                  <c:v>1.3937787749884996E-3</c:v>
                </c:pt>
                <c:pt idx="19">
                  <c:v>1.5975118815258994E-3</c:v>
                </c:pt>
                <c:pt idx="20">
                  <c:v>1.7913480051640002E-3</c:v>
                </c:pt>
                <c:pt idx="21">
                  <c:v>2.2614512668619009E-3</c:v>
                </c:pt>
                <c:pt idx="22">
                  <c:v>2.2614519936180006E-3</c:v>
                </c:pt>
                <c:pt idx="23">
                  <c:v>2.2614891848683006E-3</c:v>
                </c:pt>
                <c:pt idx="24">
                  <c:v>2.2623118544677001E-3</c:v>
                </c:pt>
                <c:pt idx="25">
                  <c:v>2.2682403034224004E-3</c:v>
                </c:pt>
                <c:pt idx="26">
                  <c:v>2.2896036604164996E-3</c:v>
                </c:pt>
                <c:pt idx="27">
                  <c:v>2.3382176326163994E-3</c:v>
                </c:pt>
                <c:pt idx="28">
                  <c:v>2.4197924493253994E-3</c:v>
                </c:pt>
                <c:pt idx="29">
                  <c:v>2.5323188435518998E-3</c:v>
                </c:pt>
                <c:pt idx="30">
                  <c:v>2.6685564863261008E-3</c:v>
                </c:pt>
                <c:pt idx="31">
                  <c:v>2.8170333743407E-3</c:v>
                </c:pt>
                <c:pt idx="32">
                  <c:v>2.9736710793297006E-3</c:v>
                </c:pt>
                <c:pt idx="33">
                  <c:v>3.1343843824976998E-3</c:v>
                </c:pt>
                <c:pt idx="34">
                  <c:v>3.2959238744207009E-3</c:v>
                </c:pt>
                <c:pt idx="35">
                  <c:v>3.4563161840007002E-3</c:v>
                </c:pt>
                <c:pt idx="36">
                  <c:v>3.614114277970701E-3</c:v>
                </c:pt>
                <c:pt idx="37">
                  <c:v>3.7684143644617007E-3</c:v>
                </c:pt>
                <c:pt idx="38">
                  <c:v>3.9183216307766998E-3</c:v>
                </c:pt>
                <c:pt idx="39">
                  <c:v>4.0633473952337009E-3</c:v>
                </c:pt>
                <c:pt idx="40">
                  <c:v>4.2005110754837005E-3</c:v>
                </c:pt>
                <c:pt idx="41">
                  <c:v>4.3298080827236995E-3</c:v>
                </c:pt>
                <c:pt idx="42">
                  <c:v>4.4516233279507005E-3</c:v>
                </c:pt>
                <c:pt idx="43">
                  <c:v>4.5661585720296995E-3</c:v>
                </c:pt>
                <c:pt idx="44">
                  <c:v>4.6735249931437002E-3</c:v>
                </c:pt>
                <c:pt idx="45">
                  <c:v>4.7736660307756999E-3</c:v>
                </c:pt>
                <c:pt idx="46">
                  <c:v>4.8665578711397E-3</c:v>
                </c:pt>
                <c:pt idx="47">
                  <c:v>4.9522357636417004E-3</c:v>
                </c:pt>
                <c:pt idx="48">
                  <c:v>5.0307040335056995E-3</c:v>
                </c:pt>
                <c:pt idx="49">
                  <c:v>5.101971468472701E-3</c:v>
                </c:pt>
                <c:pt idx="50">
                  <c:v>5.1660971419567004E-3</c:v>
                </c:pt>
                <c:pt idx="51">
                  <c:v>5.2231925555197003E-3</c:v>
                </c:pt>
                <c:pt idx="52">
                  <c:v>6.8412755646676997E-3</c:v>
                </c:pt>
                <c:pt idx="53">
                  <c:v>6.8414273037726995E-3</c:v>
                </c:pt>
                <c:pt idx="54">
                  <c:v>6.8415222379707005E-3</c:v>
                </c:pt>
                <c:pt idx="55">
                  <c:v>6.8415749536727003E-3</c:v>
                </c:pt>
                <c:pt idx="56">
                  <c:v>6.8416038853667009E-3</c:v>
                </c:pt>
                <c:pt idx="57">
                  <c:v>6.8416269026787E-3</c:v>
                </c:pt>
                <c:pt idx="58">
                  <c:v>6.8416667689756997E-3</c:v>
                </c:pt>
                <c:pt idx="59">
                  <c:v>6.8417751842327007E-3</c:v>
                </c:pt>
                <c:pt idx="60">
                  <c:v>6.8420869284197003E-3</c:v>
                </c:pt>
                <c:pt idx="61">
                  <c:v>6.8429379814006997E-3</c:v>
                </c:pt>
                <c:pt idx="62">
                  <c:v>6.8452016482577005E-3</c:v>
                </c:pt>
                <c:pt idx="63">
                  <c:v>6.8489529038157004E-3</c:v>
                </c:pt>
                <c:pt idx="64">
                  <c:v>6.8568616198446996E-3</c:v>
                </c:pt>
                <c:pt idx="65">
                  <c:v>6.8728866194576995E-3</c:v>
                </c:pt>
                <c:pt idx="66">
                  <c:v>6.9027521028097007E-3</c:v>
                </c:pt>
                <c:pt idx="67">
                  <c:v>6.9538925330297008E-3</c:v>
                </c:pt>
                <c:pt idx="68">
                  <c:v>7.0328728656867011E-3</c:v>
                </c:pt>
                <c:pt idx="69">
                  <c:v>7.1437065772976998E-3</c:v>
                </c:pt>
                <c:pt idx="70">
                  <c:v>7.2859667456177E-3</c:v>
                </c:pt>
                <c:pt idx="71">
                  <c:v>7.4555348969336998E-3</c:v>
                </c:pt>
                <c:pt idx="72">
                  <c:v>7.6442208887537002E-3</c:v>
                </c:pt>
                <c:pt idx="73">
                  <c:v>7.8467996957846987E-3</c:v>
                </c:pt>
                <c:pt idx="74">
                  <c:v>8.0589696796596992E-3</c:v>
                </c:pt>
                <c:pt idx="75">
                  <c:v>8.2781360121787009E-3</c:v>
                </c:pt>
                <c:pt idx="76">
                  <c:v>8.5008534439416986E-3</c:v>
                </c:pt>
                <c:pt idx="77">
                  <c:v>8.726765434811698E-3</c:v>
                </c:pt>
                <c:pt idx="78">
                  <c:v>8.9538909066647007E-3</c:v>
                </c:pt>
                <c:pt idx="79">
                  <c:v>9.1817265048117006E-3</c:v>
                </c:pt>
                <c:pt idx="80">
                  <c:v>9.4095949282707002E-3</c:v>
                </c:pt>
                <c:pt idx="81">
                  <c:v>9.6368678086146999E-3</c:v>
                </c:pt>
                <c:pt idx="82">
                  <c:v>9.8637281243416988E-3</c:v>
                </c:pt>
                <c:pt idx="83">
                  <c:v>1.0820219719947698E-2</c:v>
                </c:pt>
                <c:pt idx="84">
                  <c:v>1.0820220522165698E-2</c:v>
                </c:pt>
                <c:pt idx="85">
                  <c:v>1.0820238475762699E-2</c:v>
                </c:pt>
                <c:pt idx="86">
                  <c:v>1.0820626766233698E-2</c:v>
                </c:pt>
                <c:pt idx="87">
                  <c:v>1.0823739292937701E-2</c:v>
                </c:pt>
                <c:pt idx="88">
                  <c:v>1.0836312655086701E-2</c:v>
                </c:pt>
                <c:pt idx="89">
                  <c:v>1.0868311191802701E-2</c:v>
                </c:pt>
                <c:pt idx="90">
                  <c:v>1.09276680721417E-2</c:v>
                </c:pt>
                <c:pt idx="91">
                  <c:v>1.1016582612610699E-2</c:v>
                </c:pt>
                <c:pt idx="92">
                  <c:v>1.11312138481987E-2</c:v>
                </c:pt>
                <c:pt idx="93">
                  <c:v>1.1262265348947701E-2</c:v>
                </c:pt>
                <c:pt idx="94">
                  <c:v>1.14048215094367E-2</c:v>
                </c:pt>
                <c:pt idx="95">
                  <c:v>1.1554219294993701E-2</c:v>
                </c:pt>
                <c:pt idx="96">
                  <c:v>1.17066292034597E-2</c:v>
                </c:pt>
                <c:pt idx="97">
                  <c:v>1.1859567036784698E-2</c:v>
                </c:pt>
                <c:pt idx="98">
                  <c:v>1.2011204915117698E-2</c:v>
                </c:pt>
                <c:pt idx="99">
                  <c:v>1.2160351484015699E-2</c:v>
                </c:pt>
                <c:pt idx="100">
                  <c:v>1.2305909297397701E-2</c:v>
                </c:pt>
                <c:pt idx="101">
                  <c:v>1.2447232205684701E-2</c:v>
                </c:pt>
                <c:pt idx="102">
                  <c:v>1.25813416103247E-2</c:v>
                </c:pt>
                <c:pt idx="103">
                  <c:v>1.2708098741421699E-2</c:v>
                </c:pt>
                <c:pt idx="104">
                  <c:v>1.28277803504167E-2</c:v>
                </c:pt>
                <c:pt idx="105">
                  <c:v>1.29405109731787E-2</c:v>
                </c:pt>
                <c:pt idx="106">
                  <c:v>1.30463432062707E-2</c:v>
                </c:pt>
                <c:pt idx="107">
                  <c:v>1.3145179656538698E-2</c:v>
                </c:pt>
                <c:pt idx="108">
                  <c:v>1.3236961009437699E-2</c:v>
                </c:pt>
                <c:pt idx="109">
                  <c:v>1.3321693010285698E-2</c:v>
                </c:pt>
                <c:pt idx="110">
                  <c:v>1.3399356597730699E-2</c:v>
                </c:pt>
                <c:pt idx="111">
                  <c:v>1.3469941734653698E-2</c:v>
                </c:pt>
                <c:pt idx="112">
                  <c:v>1.3533492835730701E-2</c:v>
                </c:pt>
                <c:pt idx="113">
                  <c:v>1.3590105944742699E-2</c:v>
                </c:pt>
                <c:pt idx="114">
                  <c:v>1.5193710759589699E-2</c:v>
                </c:pt>
                <c:pt idx="115">
                  <c:v>1.5193860048931699E-2</c:v>
                </c:pt>
                <c:pt idx="116">
                  <c:v>1.51939524910377E-2</c:v>
                </c:pt>
                <c:pt idx="117">
                  <c:v>1.5194002625885699E-2</c:v>
                </c:pt>
                <c:pt idx="118">
                  <c:v>1.51940283520327E-2</c:v>
                </c:pt>
                <c:pt idx="119">
                  <c:v>1.51940458706647E-2</c:v>
                </c:pt>
                <c:pt idx="120">
                  <c:v>1.5194072926473699E-2</c:v>
                </c:pt>
                <c:pt idx="121">
                  <c:v>1.5194147545492698E-2</c:v>
                </c:pt>
                <c:pt idx="122">
                  <c:v>1.5194377145889698E-2</c:v>
                </c:pt>
                <c:pt idx="123">
                  <c:v>1.51950606450117E-2</c:v>
                </c:pt>
                <c:pt idx="124">
                  <c:v>1.5197038211856698E-2</c:v>
                </c:pt>
                <c:pt idx="125">
                  <c:v>1.5200496159804698E-2</c:v>
                </c:pt>
                <c:pt idx="126">
                  <c:v>1.5208076811279701E-2</c:v>
                </c:pt>
                <c:pt idx="127">
                  <c:v>1.5223822795587698E-2</c:v>
                </c:pt>
                <c:pt idx="128">
                  <c:v>1.5253560160072701E-2</c:v>
                </c:pt>
                <c:pt idx="129">
                  <c:v>1.5304786829525699E-2</c:v>
                </c:pt>
                <c:pt idx="130">
                  <c:v>1.5384071030944701E-2</c:v>
                </c:pt>
                <c:pt idx="131">
                  <c:v>1.5495403262208701E-2</c:v>
                </c:pt>
                <c:pt idx="132">
                  <c:v>1.5638362819183699E-2</c:v>
                </c:pt>
                <c:pt idx="133">
                  <c:v>1.5808868098724699E-2</c:v>
                </c:pt>
                <c:pt idx="134">
                  <c:v>1.5998738890498701E-2</c:v>
                </c:pt>
                <c:pt idx="135">
                  <c:v>1.6202684723592698E-2</c:v>
                </c:pt>
                <c:pt idx="136">
                  <c:v>1.64164648562517E-2</c:v>
                </c:pt>
                <c:pt idx="137">
                  <c:v>1.66375346229767E-2</c:v>
                </c:pt>
                <c:pt idx="138">
                  <c:v>1.6862598186133698E-2</c:v>
                </c:pt>
                <c:pt idx="139">
                  <c:v>1.7091352149289699E-2</c:v>
                </c:pt>
                <c:pt idx="140">
                  <c:v>1.7322013074171701E-2</c:v>
                </c:pt>
                <c:pt idx="141">
                  <c:v>1.7554242202044698E-2</c:v>
                </c:pt>
                <c:pt idx="142">
                  <c:v>1.77876135084497E-2</c:v>
                </c:pt>
                <c:pt idx="143">
                  <c:v>1.8021899951721699E-2</c:v>
                </c:pt>
                <c:pt idx="144">
                  <c:v>1.8257822402293698E-2</c:v>
                </c:pt>
                <c:pt idx="145">
                  <c:v>1.93638260837827E-2</c:v>
                </c:pt>
                <c:pt idx="146">
                  <c:v>1.9363827817463701E-2</c:v>
                </c:pt>
                <c:pt idx="147">
                  <c:v>1.9363850356517699E-2</c:v>
                </c:pt>
                <c:pt idx="148">
                  <c:v>1.9364219237196698E-2</c:v>
                </c:pt>
                <c:pt idx="149">
                  <c:v>1.93669790892467E-2</c:v>
                </c:pt>
                <c:pt idx="150">
                  <c:v>1.93780815220197E-2</c:v>
                </c:pt>
                <c:pt idx="151">
                  <c:v>1.9406877462999701E-2</c:v>
                </c:pt>
                <c:pt idx="152">
                  <c:v>1.9461602535563699E-2</c:v>
                </c:pt>
                <c:pt idx="153">
                  <c:v>1.9545347211848699E-2</c:v>
                </c:pt>
                <c:pt idx="154">
                  <c:v>1.9655072733537698E-2</c:v>
                </c:pt>
                <c:pt idx="155">
                  <c:v>1.97820158602687E-2</c:v>
                </c:pt>
                <c:pt idx="156">
                  <c:v>1.9921156394204699E-2</c:v>
                </c:pt>
                <c:pt idx="157">
                  <c:v>2.0067730954476698E-2</c:v>
                </c:pt>
                <c:pt idx="158">
                  <c:v>2.0217797279858698E-2</c:v>
                </c:pt>
                <c:pt idx="159">
                  <c:v>2.0368767494364698E-2</c:v>
                </c:pt>
                <c:pt idx="160">
                  <c:v>2.05187357502567E-2</c:v>
                </c:pt>
                <c:pt idx="161">
                  <c:v>2.0666451295713699E-2</c:v>
                </c:pt>
                <c:pt idx="162">
                  <c:v>2.08107749543857E-2</c:v>
                </c:pt>
                <c:pt idx="163">
                  <c:v>2.0951027272327699E-2</c:v>
                </c:pt>
                <c:pt idx="164">
                  <c:v>2.1084240780589698E-2</c:v>
                </c:pt>
                <c:pt idx="165">
                  <c:v>2.1210247553513698E-2</c:v>
                </c:pt>
                <c:pt idx="166">
                  <c:v>2.1329295589677701E-2</c:v>
                </c:pt>
                <c:pt idx="167">
                  <c:v>2.14414887416477E-2</c:v>
                </c:pt>
                <c:pt idx="168">
                  <c:v>2.1546863830870698E-2</c:v>
                </c:pt>
                <c:pt idx="169">
                  <c:v>2.1645311916574698E-2</c:v>
                </c:pt>
                <c:pt idx="170">
                  <c:v>2.1736763666643698E-2</c:v>
                </c:pt>
                <c:pt idx="171">
                  <c:v>2.18212166351687E-2</c:v>
                </c:pt>
                <c:pt idx="172">
                  <c:v>2.1898644922151701E-2</c:v>
                </c:pt>
                <c:pt idx="173">
                  <c:v>2.1969032804300698E-2</c:v>
                </c:pt>
                <c:pt idx="174">
                  <c:v>2.20324196590517E-2</c:v>
                </c:pt>
                <c:pt idx="175">
                  <c:v>2.2088898027708699E-2</c:v>
                </c:pt>
                <c:pt idx="176">
                  <c:v>2.36875029967137E-2</c:v>
                </c:pt>
                <c:pt idx="177">
                  <c:v>2.3687651332848701E-2</c:v>
                </c:pt>
                <c:pt idx="178">
                  <c:v>2.3687742835707699E-2</c:v>
                </c:pt>
                <c:pt idx="179">
                  <c:v>2.36877918843467E-2</c:v>
                </c:pt>
                <c:pt idx="180">
                  <c:v>2.36878163652747E-2</c:v>
                </c:pt>
                <c:pt idx="181">
                  <c:v>2.36878319489357E-2</c:v>
                </c:pt>
                <c:pt idx="182">
                  <c:v>2.36878545013747E-2</c:v>
                </c:pt>
                <c:pt idx="183">
                  <c:v>2.36879171164277E-2</c:v>
                </c:pt>
                <c:pt idx="184">
                  <c:v>2.36881159942917E-2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Auswertung!$M$3:$M$187</c:f>
              <c:numCache>
                <c:formatCode>General</c:formatCode>
                <c:ptCount val="185"/>
                <c:pt idx="0">
                  <c:v>0</c:v>
                </c:pt>
                <c:pt idx="1">
                  <c:v>0.90909090910000001</c:v>
                </c:pt>
                <c:pt idx="2">
                  <c:v>1.8181818182</c:v>
                </c:pt>
                <c:pt idx="3">
                  <c:v>2.7272727272999999</c:v>
                </c:pt>
                <c:pt idx="4">
                  <c:v>3.6363636364</c:v>
                </c:pt>
                <c:pt idx="5">
                  <c:v>4.5454545455000002</c:v>
                </c:pt>
                <c:pt idx="6">
                  <c:v>5.4545454545999998</c:v>
                </c:pt>
                <c:pt idx="7">
                  <c:v>6.3636363637000004</c:v>
                </c:pt>
                <c:pt idx="8">
                  <c:v>7.2727272727000001</c:v>
                </c:pt>
                <c:pt idx="9">
                  <c:v>8.1818181818000006</c:v>
                </c:pt>
                <c:pt idx="10">
                  <c:v>9.0909090909000003</c:v>
                </c:pt>
                <c:pt idx="11">
                  <c:v>10</c:v>
                </c:pt>
                <c:pt idx="12">
                  <c:v>10.9090909091</c:v>
                </c:pt>
                <c:pt idx="13">
                  <c:v>11.818181818199999</c:v>
                </c:pt>
                <c:pt idx="14">
                  <c:v>12.727272727299999</c:v>
                </c:pt>
                <c:pt idx="15">
                  <c:v>13.636363636399999</c:v>
                </c:pt>
                <c:pt idx="16">
                  <c:v>14.5454545455</c:v>
                </c:pt>
                <c:pt idx="17">
                  <c:v>15.4545454546</c:v>
                </c:pt>
                <c:pt idx="18">
                  <c:v>16.363636363600001</c:v>
                </c:pt>
                <c:pt idx="19">
                  <c:v>17.272727272699999</c:v>
                </c:pt>
                <c:pt idx="20">
                  <c:v>18.181818181800001</c:v>
                </c:pt>
                <c:pt idx="21">
                  <c:v>1788.1818181818001</c:v>
                </c:pt>
                <c:pt idx="22">
                  <c:v>1789.1818181818001</c:v>
                </c:pt>
                <c:pt idx="23">
                  <c:v>1790.1818181818001</c:v>
                </c:pt>
                <c:pt idx="24">
                  <c:v>1791.1818181818001</c:v>
                </c:pt>
                <c:pt idx="25">
                  <c:v>1792.1818181818001</c:v>
                </c:pt>
                <c:pt idx="26">
                  <c:v>1793.1818181818001</c:v>
                </c:pt>
                <c:pt idx="27">
                  <c:v>1794.1818181818001</c:v>
                </c:pt>
                <c:pt idx="28">
                  <c:v>1795.1818181818001</c:v>
                </c:pt>
                <c:pt idx="29">
                  <c:v>1796.1818181818001</c:v>
                </c:pt>
                <c:pt idx="30">
                  <c:v>1797.1818181818001</c:v>
                </c:pt>
                <c:pt idx="31">
                  <c:v>1798.1818181818001</c:v>
                </c:pt>
                <c:pt idx="32">
                  <c:v>1799.1818181818001</c:v>
                </c:pt>
                <c:pt idx="33">
                  <c:v>1800.1818181818001</c:v>
                </c:pt>
                <c:pt idx="34">
                  <c:v>1801.1818181818001</c:v>
                </c:pt>
                <c:pt idx="35">
                  <c:v>1802.1818181818001</c:v>
                </c:pt>
                <c:pt idx="36">
                  <c:v>1803.1818181818001</c:v>
                </c:pt>
                <c:pt idx="37">
                  <c:v>1804.1818181818001</c:v>
                </c:pt>
                <c:pt idx="38">
                  <c:v>1805.1818181818001</c:v>
                </c:pt>
                <c:pt idx="39">
                  <c:v>1806.1818181818001</c:v>
                </c:pt>
                <c:pt idx="40">
                  <c:v>1807.1818181818001</c:v>
                </c:pt>
                <c:pt idx="41">
                  <c:v>1808.1818181818001</c:v>
                </c:pt>
                <c:pt idx="42">
                  <c:v>1809.1818181818001</c:v>
                </c:pt>
                <c:pt idx="43">
                  <c:v>1810.1818181818001</c:v>
                </c:pt>
                <c:pt idx="44">
                  <c:v>1811.1818181818001</c:v>
                </c:pt>
                <c:pt idx="45">
                  <c:v>1812.1818181818001</c:v>
                </c:pt>
                <c:pt idx="46">
                  <c:v>1813.1818181818001</c:v>
                </c:pt>
                <c:pt idx="47">
                  <c:v>1814.1818181818001</c:v>
                </c:pt>
                <c:pt idx="48">
                  <c:v>1815.1818181818001</c:v>
                </c:pt>
                <c:pt idx="49">
                  <c:v>1816.1818181818001</c:v>
                </c:pt>
                <c:pt idx="50">
                  <c:v>1817.1818181818001</c:v>
                </c:pt>
                <c:pt idx="51">
                  <c:v>1818.1818181818001</c:v>
                </c:pt>
                <c:pt idx="52">
                  <c:v>3588.1818181818003</c:v>
                </c:pt>
                <c:pt idx="53">
                  <c:v>3589.3636363636001</c:v>
                </c:pt>
                <c:pt idx="54">
                  <c:v>3590.5454545454004</c:v>
                </c:pt>
                <c:pt idx="55">
                  <c:v>3591.7272727273003</c:v>
                </c:pt>
                <c:pt idx="56">
                  <c:v>3592.9090909091001</c:v>
                </c:pt>
                <c:pt idx="57">
                  <c:v>3594.0909090909004</c:v>
                </c:pt>
                <c:pt idx="58">
                  <c:v>3595.2727272727002</c:v>
                </c:pt>
                <c:pt idx="59">
                  <c:v>3596.4545454545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  <c:pt idx="63">
                  <c:v>3600.909090909</c:v>
                </c:pt>
                <c:pt idx="64">
                  <c:v>3601.8181818181001</c:v>
                </c:pt>
                <c:pt idx="65">
                  <c:v>3602.7272727272002</c:v>
                </c:pt>
                <c:pt idx="66">
                  <c:v>3603.6363636363003</c:v>
                </c:pt>
                <c:pt idx="67">
                  <c:v>3604.5454545454004</c:v>
                </c:pt>
                <c:pt idx="68">
                  <c:v>3605.4545454545</c:v>
                </c:pt>
                <c:pt idx="69">
                  <c:v>3606.3636363636001</c:v>
                </c:pt>
                <c:pt idx="70">
                  <c:v>3607.2727272726002</c:v>
                </c:pt>
                <c:pt idx="71">
                  <c:v>3608.1818181817002</c:v>
                </c:pt>
                <c:pt idx="72">
                  <c:v>3609.0909090908003</c:v>
                </c:pt>
                <c:pt idx="73">
                  <c:v>3609.9999999999</c:v>
                </c:pt>
                <c:pt idx="74">
                  <c:v>3610.909090909</c:v>
                </c:pt>
                <c:pt idx="75">
                  <c:v>3611.8181818181001</c:v>
                </c:pt>
                <c:pt idx="76">
                  <c:v>3612.7272727272002</c:v>
                </c:pt>
                <c:pt idx="77">
                  <c:v>3613.6363636363003</c:v>
                </c:pt>
                <c:pt idx="78">
                  <c:v>3614.5454545454004</c:v>
                </c:pt>
                <c:pt idx="79">
                  <c:v>3615.4545454545</c:v>
                </c:pt>
                <c:pt idx="80">
                  <c:v>3616.3636363635001</c:v>
                </c:pt>
                <c:pt idx="81">
                  <c:v>3617.2727272726002</c:v>
                </c:pt>
                <c:pt idx="82">
                  <c:v>3618.1818181817002</c:v>
                </c:pt>
                <c:pt idx="83">
                  <c:v>5388.1818181816998</c:v>
                </c:pt>
                <c:pt idx="84">
                  <c:v>5389.1818181816998</c:v>
                </c:pt>
                <c:pt idx="85">
                  <c:v>5390.1818181816998</c:v>
                </c:pt>
                <c:pt idx="86">
                  <c:v>5391.1818181816998</c:v>
                </c:pt>
                <c:pt idx="87">
                  <c:v>5392.1818181816998</c:v>
                </c:pt>
                <c:pt idx="88">
                  <c:v>5393.1818181816998</c:v>
                </c:pt>
                <c:pt idx="89">
                  <c:v>5394.1818181816998</c:v>
                </c:pt>
                <c:pt idx="90">
                  <c:v>5395.1818181816998</c:v>
                </c:pt>
                <c:pt idx="91">
                  <c:v>5396.1818181816998</c:v>
                </c:pt>
                <c:pt idx="92">
                  <c:v>5397.1818181816998</c:v>
                </c:pt>
                <c:pt idx="93">
                  <c:v>5398.1818181816998</c:v>
                </c:pt>
                <c:pt idx="94">
                  <c:v>5399.1818181816998</c:v>
                </c:pt>
                <c:pt idx="95">
                  <c:v>5400.1818181816998</c:v>
                </c:pt>
                <c:pt idx="96">
                  <c:v>5401.1818181816998</c:v>
                </c:pt>
                <c:pt idx="97">
                  <c:v>5402.1818181816998</c:v>
                </c:pt>
                <c:pt idx="98">
                  <c:v>5403.1818181816998</c:v>
                </c:pt>
                <c:pt idx="99">
                  <c:v>5404.1818181816998</c:v>
                </c:pt>
                <c:pt idx="100">
                  <c:v>5405.1818181816998</c:v>
                </c:pt>
                <c:pt idx="101">
                  <c:v>5406.1818181816998</c:v>
                </c:pt>
                <c:pt idx="102">
                  <c:v>5407.1818181816998</c:v>
                </c:pt>
                <c:pt idx="103">
                  <c:v>5408.1818181816998</c:v>
                </c:pt>
                <c:pt idx="104">
                  <c:v>5409.1818181816998</c:v>
                </c:pt>
                <c:pt idx="105">
                  <c:v>5410.1818181816998</c:v>
                </c:pt>
                <c:pt idx="106">
                  <c:v>5411.1818181816998</c:v>
                </c:pt>
                <c:pt idx="107">
                  <c:v>5412.1818181816998</c:v>
                </c:pt>
                <c:pt idx="108">
                  <c:v>5413.1818181816998</c:v>
                </c:pt>
                <c:pt idx="109">
                  <c:v>5414.1818181816998</c:v>
                </c:pt>
                <c:pt idx="110">
                  <c:v>5415.1818181816998</c:v>
                </c:pt>
                <c:pt idx="111">
                  <c:v>5416.1818181816998</c:v>
                </c:pt>
                <c:pt idx="112">
                  <c:v>5417.1818181816998</c:v>
                </c:pt>
                <c:pt idx="113">
                  <c:v>5418.1818181816998</c:v>
                </c:pt>
                <c:pt idx="114">
                  <c:v>7188.1818181816998</c:v>
                </c:pt>
                <c:pt idx="115">
                  <c:v>7189.3636363635005</c:v>
                </c:pt>
                <c:pt idx="116">
                  <c:v>7190.5454545453003</c:v>
                </c:pt>
                <c:pt idx="117">
                  <c:v>7191.7272727272002</c:v>
                </c:pt>
                <c:pt idx="118">
                  <c:v>7192.909090909</c:v>
                </c:pt>
                <c:pt idx="119">
                  <c:v>7194.0909090907999</c:v>
                </c:pt>
                <c:pt idx="120">
                  <c:v>7195.2727272726006</c:v>
                </c:pt>
                <c:pt idx="121">
                  <c:v>7196.4545454544004</c:v>
                </c:pt>
                <c:pt idx="122">
                  <c:v>7197.6363636362003</c:v>
                </c:pt>
                <c:pt idx="123">
                  <c:v>7198.8181818180001</c:v>
                </c:pt>
                <c:pt idx="124">
                  <c:v>7199.9999999997999</c:v>
                </c:pt>
                <c:pt idx="125">
                  <c:v>7200.9090909089</c:v>
                </c:pt>
                <c:pt idx="126">
                  <c:v>7201.8181818180001</c:v>
                </c:pt>
                <c:pt idx="127">
                  <c:v>7202.7272727271002</c:v>
                </c:pt>
                <c:pt idx="128">
                  <c:v>7203.6363636362003</c:v>
                </c:pt>
                <c:pt idx="129">
                  <c:v>7204.5454545453003</c:v>
                </c:pt>
                <c:pt idx="130">
                  <c:v>7205.4545454544004</c:v>
                </c:pt>
                <c:pt idx="131">
                  <c:v>7206.3636363635005</c:v>
                </c:pt>
                <c:pt idx="132">
                  <c:v>7207.2727272725006</c:v>
                </c:pt>
                <c:pt idx="133">
                  <c:v>7208.1818181815997</c:v>
                </c:pt>
                <c:pt idx="134">
                  <c:v>7209.0909090906998</c:v>
                </c:pt>
                <c:pt idx="135">
                  <c:v>7209.9999999997999</c:v>
                </c:pt>
                <c:pt idx="136">
                  <c:v>7210.9090909089</c:v>
                </c:pt>
                <c:pt idx="137">
                  <c:v>7211.8181818180001</c:v>
                </c:pt>
                <c:pt idx="138">
                  <c:v>7212.7272727271002</c:v>
                </c:pt>
                <c:pt idx="139">
                  <c:v>7213.6363636362003</c:v>
                </c:pt>
                <c:pt idx="140">
                  <c:v>7214.5454545453003</c:v>
                </c:pt>
                <c:pt idx="141">
                  <c:v>7215.4545454544004</c:v>
                </c:pt>
                <c:pt idx="142">
                  <c:v>7216.3636363635005</c:v>
                </c:pt>
                <c:pt idx="143">
                  <c:v>7217.2727272725006</c:v>
                </c:pt>
                <c:pt idx="144">
                  <c:v>7218.1818181815997</c:v>
                </c:pt>
                <c:pt idx="145">
                  <c:v>8988.1818181815997</c:v>
                </c:pt>
                <c:pt idx="146">
                  <c:v>8989.1818181815997</c:v>
                </c:pt>
                <c:pt idx="147">
                  <c:v>8990.1818181815997</c:v>
                </c:pt>
                <c:pt idx="148">
                  <c:v>8991.1818181815997</c:v>
                </c:pt>
                <c:pt idx="149">
                  <c:v>8992.1818181815997</c:v>
                </c:pt>
                <c:pt idx="150">
                  <c:v>8993.1818181815997</c:v>
                </c:pt>
                <c:pt idx="151">
                  <c:v>8994.1818181815997</c:v>
                </c:pt>
                <c:pt idx="152">
                  <c:v>8995.1818181815997</c:v>
                </c:pt>
                <c:pt idx="153">
                  <c:v>8996.1818181815997</c:v>
                </c:pt>
                <c:pt idx="154">
                  <c:v>8997.1818181815997</c:v>
                </c:pt>
                <c:pt idx="155">
                  <c:v>8998.1818181815997</c:v>
                </c:pt>
                <c:pt idx="156">
                  <c:v>8999.1818181815997</c:v>
                </c:pt>
                <c:pt idx="157">
                  <c:v>9000.1818181815997</c:v>
                </c:pt>
                <c:pt idx="158">
                  <c:v>9001.1818181815997</c:v>
                </c:pt>
                <c:pt idx="159">
                  <c:v>9002.1818181815997</c:v>
                </c:pt>
                <c:pt idx="160">
                  <c:v>9003.1818181815997</c:v>
                </c:pt>
                <c:pt idx="161">
                  <c:v>9004.1818181815997</c:v>
                </c:pt>
                <c:pt idx="162">
                  <c:v>9005.1818181815997</c:v>
                </c:pt>
                <c:pt idx="163">
                  <c:v>9006.1818181815997</c:v>
                </c:pt>
                <c:pt idx="164">
                  <c:v>9007.1818181815997</c:v>
                </c:pt>
                <c:pt idx="165">
                  <c:v>9008.1818181815997</c:v>
                </c:pt>
                <c:pt idx="166">
                  <c:v>9009.1818181815997</c:v>
                </c:pt>
                <c:pt idx="167">
                  <c:v>9010.1818181815997</c:v>
                </c:pt>
                <c:pt idx="168">
                  <c:v>9011.1818181815997</c:v>
                </c:pt>
                <c:pt idx="169">
                  <c:v>9012.1818181815997</c:v>
                </c:pt>
                <c:pt idx="170">
                  <c:v>9013.1818181815997</c:v>
                </c:pt>
                <c:pt idx="171">
                  <c:v>9014.1818181815997</c:v>
                </c:pt>
                <c:pt idx="172">
                  <c:v>9015.1818181815997</c:v>
                </c:pt>
                <c:pt idx="173">
                  <c:v>9016.1818181815997</c:v>
                </c:pt>
                <c:pt idx="174">
                  <c:v>9017.1818181815997</c:v>
                </c:pt>
                <c:pt idx="175">
                  <c:v>9018.1818181815997</c:v>
                </c:pt>
                <c:pt idx="176">
                  <c:v>10788.1818181816</c:v>
                </c:pt>
                <c:pt idx="177">
                  <c:v>10789.3636363634</c:v>
                </c:pt>
                <c:pt idx="178">
                  <c:v>10790.545454545299</c:v>
                </c:pt>
                <c:pt idx="179">
                  <c:v>10791.727272727101</c:v>
                </c:pt>
                <c:pt idx="180">
                  <c:v>10792.909090908901</c:v>
                </c:pt>
                <c:pt idx="181">
                  <c:v>10794.090909090701</c:v>
                </c:pt>
                <c:pt idx="182">
                  <c:v>10795.272727272501</c:v>
                </c:pt>
                <c:pt idx="183">
                  <c:v>10796.4545454543</c:v>
                </c:pt>
                <c:pt idx="184">
                  <c:v>10797.6363636361</c:v>
                </c:pt>
              </c:numCache>
            </c:numRef>
          </c:xVal>
          <c:yVal>
            <c:numRef>
              <c:f>Auswertung!$O$3:$O$187</c:f>
              <c:numCache>
                <c:formatCode>0.00E+00</c:formatCode>
                <c:ptCount val="185"/>
                <c:pt idx="0">
                  <c:v>0</c:v>
                </c:pt>
                <c:pt idx="1">
                  <c:v>5.6440889500269931E-8</c:v>
                </c:pt>
                <c:pt idx="2">
                  <c:v>7.3226079999946792E-8</c:v>
                </c:pt>
                <c:pt idx="3">
                  <c:v>9.0079399099607382E-8</c:v>
                </c:pt>
                <c:pt idx="4">
                  <c:v>1.3766541859944192E-7</c:v>
                </c:pt>
                <c:pt idx="5">
                  <c:v>3.0585814759977875E-7</c:v>
                </c:pt>
                <c:pt idx="6">
                  <c:v>8.9892162470021214E-7</c:v>
                </c:pt>
                <c:pt idx="7">
                  <c:v>2.9158750167995046E-6</c:v>
                </c:pt>
                <c:pt idx="8">
                  <c:v>9.2588151118996875E-6</c:v>
                </c:pt>
                <c:pt idx="9">
                  <c:v>2.6669010540899749E-5</c:v>
                </c:pt>
                <c:pt idx="10">
                  <c:v>6.6118369387800288E-5</c:v>
                </c:pt>
                <c:pt idx="11">
                  <c:v>1.3967352955720005E-4</c:v>
                </c:pt>
                <c:pt idx="12">
                  <c:v>2.5286205448249964E-4</c:v>
                </c:pt>
                <c:pt idx="13">
                  <c:v>4.0257231269109992E-4</c:v>
                </c:pt>
                <c:pt idx="14">
                  <c:v>5.7934624089329978E-4</c:v>
                </c:pt>
                <c:pt idx="15">
                  <c:v>7.7429024187739958E-4</c:v>
                </c:pt>
                <c:pt idx="16">
                  <c:v>9.795383531091004E-4</c:v>
                </c:pt>
                <c:pt idx="17">
                  <c:v>1.1895624003376007E-3</c:v>
                </c:pt>
                <c:pt idx="18">
                  <c:v>1.3993297215245002E-3</c:v>
                </c:pt>
                <c:pt idx="19">
                  <c:v>1.6089788528141002E-3</c:v>
                </c:pt>
                <c:pt idx="20">
                  <c:v>1.8095741359831991E-3</c:v>
                </c:pt>
                <c:pt idx="21">
                  <c:v>2.3229520092251993E-3</c:v>
                </c:pt>
                <c:pt idx="22">
                  <c:v>2.3229526019398006E-3</c:v>
                </c:pt>
                <c:pt idx="23">
                  <c:v>2.3229837554909006E-3</c:v>
                </c:pt>
                <c:pt idx="24">
                  <c:v>2.3237451066759991E-3</c:v>
                </c:pt>
                <c:pt idx="25">
                  <c:v>2.3294617822592007E-3</c:v>
                </c:pt>
                <c:pt idx="26">
                  <c:v>2.3503736552289997E-3</c:v>
                </c:pt>
                <c:pt idx="27">
                  <c:v>2.3981172951621993E-3</c:v>
                </c:pt>
                <c:pt idx="28">
                  <c:v>2.4781796253361991E-3</c:v>
                </c:pt>
                <c:pt idx="29">
                  <c:v>2.5884831266996993E-3</c:v>
                </c:pt>
                <c:pt idx="30">
                  <c:v>2.7219229761328992E-3</c:v>
                </c:pt>
                <c:pt idx="31">
                  <c:v>2.8690819726082005E-3</c:v>
                </c:pt>
                <c:pt idx="32">
                  <c:v>3.0238616153877998E-3</c:v>
                </c:pt>
                <c:pt idx="33">
                  <c:v>3.1823451343198006E-3</c:v>
                </c:pt>
                <c:pt idx="34">
                  <c:v>3.3414581338987994E-3</c:v>
                </c:pt>
                <c:pt idx="35">
                  <c:v>3.4993325112427998E-3</c:v>
                </c:pt>
                <c:pt idx="36">
                  <c:v>3.6546132540027998E-3</c:v>
                </c:pt>
                <c:pt idx="37">
                  <c:v>3.806433538026799E-3</c:v>
                </c:pt>
                <c:pt idx="38">
                  <c:v>3.9539411666547992E-3</c:v>
                </c:pt>
                <c:pt idx="39">
                  <c:v>4.0966536798167997E-3</c:v>
                </c:pt>
                <c:pt idx="40">
                  <c:v>4.231729576418799E-3</c:v>
                </c:pt>
                <c:pt idx="41">
                  <c:v>4.3591572870088002E-3</c:v>
                </c:pt>
                <c:pt idx="42">
                  <c:v>4.4792923988218004E-3</c:v>
                </c:pt>
                <c:pt idx="43">
                  <c:v>4.5923132538328E-3</c:v>
                </c:pt>
                <c:pt idx="44">
                  <c:v>4.6983111723857994E-3</c:v>
                </c:pt>
                <c:pt idx="45">
                  <c:v>4.7972165343997996E-3</c:v>
                </c:pt>
                <c:pt idx="46">
                  <c:v>4.8889922864657999E-3</c:v>
                </c:pt>
                <c:pt idx="47">
                  <c:v>4.9736605552977995E-3</c:v>
                </c:pt>
                <c:pt idx="48">
                  <c:v>5.0512148729677997E-3</c:v>
                </c:pt>
                <c:pt idx="49">
                  <c:v>5.1216523964547995E-3</c:v>
                </c:pt>
                <c:pt idx="50">
                  <c:v>5.1850225230887998E-3</c:v>
                </c:pt>
                <c:pt idx="51">
                  <c:v>5.2414313280797998E-3</c:v>
                </c:pt>
                <c:pt idx="52">
                  <c:v>6.8295598187148006E-3</c:v>
                </c:pt>
                <c:pt idx="53">
                  <c:v>6.8297079971897994E-3</c:v>
                </c:pt>
                <c:pt idx="54">
                  <c:v>6.8297997282357999E-3</c:v>
                </c:pt>
                <c:pt idx="55">
                  <c:v>6.8298495521437992E-3</c:v>
                </c:pt>
                <c:pt idx="56">
                  <c:v>6.8298756370758001E-3</c:v>
                </c:pt>
                <c:pt idx="57">
                  <c:v>6.8298947497207997E-3</c:v>
                </c:pt>
                <c:pt idx="58">
                  <c:v>6.8299267187868001E-3</c:v>
                </c:pt>
                <c:pt idx="59">
                  <c:v>6.8300153912828005E-3</c:v>
                </c:pt>
                <c:pt idx="60">
                  <c:v>6.8302798964357996E-3</c:v>
                </c:pt>
                <c:pt idx="61">
                  <c:v>6.8310343928827998E-3</c:v>
                </c:pt>
                <c:pt idx="62">
                  <c:v>6.8331371282977999E-3</c:v>
                </c:pt>
                <c:pt idx="63">
                  <c:v>6.8367470703308E-3</c:v>
                </c:pt>
                <c:pt idx="64">
                  <c:v>6.8445864322617999E-3</c:v>
                </c:pt>
                <c:pt idx="65">
                  <c:v>6.8607947839767992E-3</c:v>
                </c:pt>
                <c:pt idx="66">
                  <c:v>6.8913839640487992E-3</c:v>
                </c:pt>
                <c:pt idx="67">
                  <c:v>6.9440449182928002E-3</c:v>
                </c:pt>
                <c:pt idx="68">
                  <c:v>7.0253780310418007E-3</c:v>
                </c:pt>
                <c:pt idx="69">
                  <c:v>7.1391349592258005E-3</c:v>
                </c:pt>
                <c:pt idx="70">
                  <c:v>7.2843068346258007E-3</c:v>
                </c:pt>
                <c:pt idx="71">
                  <c:v>7.4550251143227992E-3</c:v>
                </c:pt>
                <c:pt idx="72">
                  <c:v>7.6445865984208E-3</c:v>
                </c:pt>
                <c:pt idx="73">
                  <c:v>7.8476180473747992E-3</c:v>
                </c:pt>
                <c:pt idx="74">
                  <c:v>8.0597986515918013E-3</c:v>
                </c:pt>
                <c:pt idx="75">
                  <c:v>8.2785806306687991E-3</c:v>
                </c:pt>
                <c:pt idx="76">
                  <c:v>8.5007617624108002E-3</c:v>
                </c:pt>
                <c:pt idx="77">
                  <c:v>8.7259232546687999E-3</c:v>
                </c:pt>
                <c:pt idx="78">
                  <c:v>8.9524047226107982E-3</c:v>
                </c:pt>
                <c:pt idx="79">
                  <c:v>9.1797586484647989E-3</c:v>
                </c:pt>
                <c:pt idx="80">
                  <c:v>9.4074537245437996E-3</c:v>
                </c:pt>
                <c:pt idx="81">
                  <c:v>9.6404332933207985E-3</c:v>
                </c:pt>
                <c:pt idx="82">
                  <c:v>9.8720643885748006E-3</c:v>
                </c:pt>
                <c:pt idx="83">
                  <c:v>1.08360992520708E-2</c:v>
                </c:pt>
                <c:pt idx="84">
                  <c:v>1.0836100041360798E-2</c:v>
                </c:pt>
                <c:pt idx="85">
                  <c:v>1.0836119528640799E-2</c:v>
                </c:pt>
                <c:pt idx="86">
                  <c:v>1.0836549600453799E-2</c:v>
                </c:pt>
                <c:pt idx="87">
                  <c:v>1.0839939887765798E-2</c:v>
                </c:pt>
                <c:pt idx="88">
                  <c:v>1.08533464267138E-2</c:v>
                </c:pt>
                <c:pt idx="89">
                  <c:v>1.0886761213022799E-2</c:v>
                </c:pt>
                <c:pt idx="90">
                  <c:v>1.0947635415155799E-2</c:v>
                </c:pt>
                <c:pt idx="91">
                  <c:v>1.1037535363677797E-2</c:v>
                </c:pt>
                <c:pt idx="92">
                  <c:v>1.1152254048503799E-2</c:v>
                </c:pt>
                <c:pt idx="93">
                  <c:v>1.12838027342878E-2</c:v>
                </c:pt>
                <c:pt idx="94">
                  <c:v>1.1425992652962798E-2</c:v>
                </c:pt>
                <c:pt idx="95">
                  <c:v>1.1574362487039799E-2</c:v>
                </c:pt>
                <c:pt idx="96">
                  <c:v>1.17253004379308E-2</c:v>
                </c:pt>
                <c:pt idx="97">
                  <c:v>1.1876478565555799E-2</c:v>
                </c:pt>
                <c:pt idx="98">
                  <c:v>1.20262009769488E-2</c:v>
                </c:pt>
                <c:pt idx="99">
                  <c:v>1.21733478892238E-2</c:v>
                </c:pt>
                <c:pt idx="100">
                  <c:v>1.2316889270866799E-2</c:v>
                </c:pt>
                <c:pt idx="101">
                  <c:v>1.24562058077578E-2</c:v>
                </c:pt>
                <c:pt idx="102">
                  <c:v>1.25884748580928E-2</c:v>
                </c:pt>
                <c:pt idx="103">
                  <c:v>1.2713563666284799E-2</c:v>
                </c:pt>
                <c:pt idx="104">
                  <c:v>1.2831728318619798E-2</c:v>
                </c:pt>
                <c:pt idx="105">
                  <c:v>1.2943076889843801E-2</c:v>
                </c:pt>
                <c:pt idx="106">
                  <c:v>1.3047648500007798E-2</c:v>
                </c:pt>
                <c:pt idx="107">
                  <c:v>1.3145336533679799E-2</c:v>
                </c:pt>
                <c:pt idx="108">
                  <c:v>1.32360718440208E-2</c:v>
                </c:pt>
                <c:pt idx="109">
                  <c:v>1.33198503164128E-2</c:v>
                </c:pt>
                <c:pt idx="110">
                  <c:v>1.3396644557351799E-2</c:v>
                </c:pt>
                <c:pt idx="111">
                  <c:v>1.3466435462324799E-2</c:v>
                </c:pt>
                <c:pt idx="112">
                  <c:v>1.35292592641078E-2</c:v>
                </c:pt>
                <c:pt idx="113">
                  <c:v>1.3585207544278798E-2</c:v>
                </c:pt>
                <c:pt idx="114">
                  <c:v>1.5160171966705799E-2</c:v>
                </c:pt>
                <c:pt idx="115">
                  <c:v>1.5160317967073799E-2</c:v>
                </c:pt>
                <c:pt idx="116">
                  <c:v>1.5160407520557799E-2</c:v>
                </c:pt>
                <c:pt idx="117">
                  <c:v>1.5160455205779799E-2</c:v>
                </c:pt>
                <c:pt idx="118">
                  <c:v>1.5160478686696798E-2</c:v>
                </c:pt>
                <c:pt idx="119">
                  <c:v>1.5160493560661799E-2</c:v>
                </c:pt>
                <c:pt idx="120">
                  <c:v>1.5160515581078799E-2</c:v>
                </c:pt>
                <c:pt idx="121">
                  <c:v>1.5160577600688799E-2</c:v>
                </c:pt>
                <c:pt idx="122">
                  <c:v>1.5160775404926798E-2</c:v>
                </c:pt>
                <c:pt idx="123">
                  <c:v>1.5161390253216799E-2</c:v>
                </c:pt>
                <c:pt idx="124">
                  <c:v>1.5163252766228798E-2</c:v>
                </c:pt>
                <c:pt idx="125">
                  <c:v>1.5166618711667797E-2</c:v>
                </c:pt>
                <c:pt idx="126">
                  <c:v>1.5174194441331799E-2</c:v>
                </c:pt>
                <c:pt idx="127">
                  <c:v>1.5190198847500801E-2</c:v>
                </c:pt>
                <c:pt idx="128">
                  <c:v>1.52207292841448E-2</c:v>
                </c:pt>
                <c:pt idx="129">
                  <c:v>1.52735131826198E-2</c:v>
                </c:pt>
                <c:pt idx="130">
                  <c:v>1.5355131234952798E-2</c:v>
                </c:pt>
                <c:pt idx="131">
                  <c:v>1.54693079712858E-2</c:v>
                </c:pt>
                <c:pt idx="132">
                  <c:v>1.5615052164288799E-2</c:v>
                </c:pt>
                <c:pt idx="133">
                  <c:v>1.5786525848611798E-2</c:v>
                </c:pt>
                <c:pt idx="134">
                  <c:v>1.59770467461968E-2</c:v>
                </c:pt>
                <c:pt idx="135">
                  <c:v>1.6181159549563798E-2</c:v>
                </c:pt>
                <c:pt idx="136">
                  <c:v>1.6394599685891798E-2</c:v>
                </c:pt>
                <c:pt idx="137">
                  <c:v>1.66148608755988E-2</c:v>
                </c:pt>
                <c:pt idx="138">
                  <c:v>1.68388591230508E-2</c:v>
                </c:pt>
                <c:pt idx="139">
                  <c:v>1.7066217342598798E-2</c:v>
                </c:pt>
                <c:pt idx="140">
                  <c:v>1.72954217096618E-2</c:v>
                </c:pt>
                <c:pt idx="141">
                  <c:v>1.7526145604281798E-2</c:v>
                </c:pt>
                <c:pt idx="142">
                  <c:v>1.77633760486378E-2</c:v>
                </c:pt>
                <c:pt idx="143">
                  <c:v>1.7999573186214798E-2</c:v>
                </c:pt>
                <c:pt idx="144">
                  <c:v>1.8237056837567798E-2</c:v>
                </c:pt>
                <c:pt idx="145">
                  <c:v>1.9317867212046799E-2</c:v>
                </c:pt>
                <c:pt idx="146">
                  <c:v>1.9317868928357799E-2</c:v>
                </c:pt>
                <c:pt idx="147">
                  <c:v>1.93178940749608E-2</c:v>
                </c:pt>
                <c:pt idx="148">
                  <c:v>1.9318314611763799E-2</c:v>
                </c:pt>
                <c:pt idx="149">
                  <c:v>1.9321402307541799E-2</c:v>
                </c:pt>
                <c:pt idx="150">
                  <c:v>1.9333511603557799E-2</c:v>
                </c:pt>
                <c:pt idx="151">
                  <c:v>1.9364145974261799E-2</c:v>
                </c:pt>
                <c:pt idx="152">
                  <c:v>1.9421086113884798E-2</c:v>
                </c:pt>
                <c:pt idx="153">
                  <c:v>1.9506662411714799E-2</c:v>
                </c:pt>
                <c:pt idx="154">
                  <c:v>1.9617304721070799E-2</c:v>
                </c:pt>
                <c:pt idx="155">
                  <c:v>1.97453596239868E-2</c:v>
                </c:pt>
                <c:pt idx="156">
                  <c:v>1.9884648297835799E-2</c:v>
                </c:pt>
                <c:pt idx="157">
                  <c:v>2.0030615666029799E-2</c:v>
                </c:pt>
                <c:pt idx="158">
                  <c:v>2.01795511372088E-2</c:v>
                </c:pt>
                <c:pt idx="159">
                  <c:v>2.0329039411492798E-2</c:v>
                </c:pt>
                <c:pt idx="160">
                  <c:v>2.0477319297492799E-2</c:v>
                </c:pt>
                <c:pt idx="161">
                  <c:v>2.06232223156558E-2</c:v>
                </c:pt>
                <c:pt idx="162">
                  <c:v>2.0765684108206801E-2</c:v>
                </c:pt>
                <c:pt idx="163">
                  <c:v>2.0904058270265799E-2</c:v>
                </c:pt>
                <c:pt idx="164">
                  <c:v>2.1035536738246798E-2</c:v>
                </c:pt>
                <c:pt idx="165">
                  <c:v>2.11599617616028E-2</c:v>
                </c:pt>
                <c:pt idx="166">
                  <c:v>2.12775640476488E-2</c:v>
                </c:pt>
                <c:pt idx="167">
                  <c:v>2.1388433654530799E-2</c:v>
                </c:pt>
                <c:pt idx="168">
                  <c:v>2.1492596091424798E-2</c:v>
                </c:pt>
                <c:pt idx="169">
                  <c:v>2.1589934800652799E-2</c:v>
                </c:pt>
                <c:pt idx="170">
                  <c:v>2.16803721605968E-2</c:v>
                </c:pt>
                <c:pt idx="171">
                  <c:v>2.1763896941227798E-2</c:v>
                </c:pt>
                <c:pt idx="172">
                  <c:v>2.1840476152126798E-2</c:v>
                </c:pt>
                <c:pt idx="173">
                  <c:v>2.1910085675478801E-2</c:v>
                </c:pt>
                <c:pt idx="174">
                  <c:v>2.19727573568218E-2</c:v>
                </c:pt>
                <c:pt idx="175">
                  <c:v>2.2028580327453799E-2</c:v>
                </c:pt>
                <c:pt idx="176">
                  <c:v>2.3599194773544798E-2</c:v>
                </c:pt>
                <c:pt idx="177">
                  <c:v>2.3599340023966801E-2</c:v>
                </c:pt>
                <c:pt idx="178">
                  <c:v>2.3599428737127798E-2</c:v>
                </c:pt>
                <c:pt idx="179">
                  <c:v>2.3599475660027798E-2</c:v>
                </c:pt>
                <c:pt idx="180">
                  <c:v>2.3599498153756799E-2</c:v>
                </c:pt>
                <c:pt idx="181">
                  <c:v>2.3599511476169798E-2</c:v>
                </c:pt>
                <c:pt idx="182">
                  <c:v>2.3599530002940797E-2</c:v>
                </c:pt>
                <c:pt idx="183">
                  <c:v>2.3599582558327798E-2</c:v>
                </c:pt>
                <c:pt idx="184">
                  <c:v>2.35997554369488E-2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513352"/>
        <c:axId val="658506296"/>
      </c:scatterChart>
      <c:scatterChart>
        <c:scatterStyle val="smoothMarker"/>
        <c:varyColors val="0"/>
        <c:ser>
          <c:idx val="2"/>
          <c:order val="2"/>
          <c:tx>
            <c:v>rel. Fehler (kum. Kriechdehnung)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Auswertung!$M$36:$M$187</c:f>
              <c:numCache>
                <c:formatCode>General</c:formatCode>
                <c:ptCount val="152"/>
                <c:pt idx="0">
                  <c:v>1800.1818181818001</c:v>
                </c:pt>
                <c:pt idx="1">
                  <c:v>1801.1818181818001</c:v>
                </c:pt>
                <c:pt idx="2">
                  <c:v>1802.1818181818001</c:v>
                </c:pt>
                <c:pt idx="3">
                  <c:v>1803.1818181818001</c:v>
                </c:pt>
                <c:pt idx="4">
                  <c:v>1804.1818181818001</c:v>
                </c:pt>
                <c:pt idx="5">
                  <c:v>1805.1818181818001</c:v>
                </c:pt>
                <c:pt idx="6">
                  <c:v>1806.1818181818001</c:v>
                </c:pt>
                <c:pt idx="7">
                  <c:v>1807.1818181818001</c:v>
                </c:pt>
                <c:pt idx="8">
                  <c:v>1808.1818181818001</c:v>
                </c:pt>
                <c:pt idx="9">
                  <c:v>1809.1818181818001</c:v>
                </c:pt>
                <c:pt idx="10">
                  <c:v>1810.1818181818001</c:v>
                </c:pt>
                <c:pt idx="11">
                  <c:v>1811.1818181818001</c:v>
                </c:pt>
                <c:pt idx="12">
                  <c:v>1812.1818181818001</c:v>
                </c:pt>
                <c:pt idx="13">
                  <c:v>1813.1818181818001</c:v>
                </c:pt>
                <c:pt idx="14">
                  <c:v>1814.1818181818001</c:v>
                </c:pt>
                <c:pt idx="15">
                  <c:v>1815.1818181818001</c:v>
                </c:pt>
                <c:pt idx="16">
                  <c:v>1816.1818181818001</c:v>
                </c:pt>
                <c:pt idx="17">
                  <c:v>1817.1818181818001</c:v>
                </c:pt>
                <c:pt idx="18">
                  <c:v>1818.1818181818001</c:v>
                </c:pt>
                <c:pt idx="19">
                  <c:v>3588.1818181818003</c:v>
                </c:pt>
                <c:pt idx="20">
                  <c:v>3589.3636363636001</c:v>
                </c:pt>
                <c:pt idx="21">
                  <c:v>3590.5454545454004</c:v>
                </c:pt>
                <c:pt idx="22">
                  <c:v>3591.7272727273003</c:v>
                </c:pt>
                <c:pt idx="23">
                  <c:v>3592.9090909091001</c:v>
                </c:pt>
                <c:pt idx="24">
                  <c:v>3594.0909090909004</c:v>
                </c:pt>
                <c:pt idx="25">
                  <c:v>3595.2727272727002</c:v>
                </c:pt>
                <c:pt idx="26">
                  <c:v>3596.4545454545</c:v>
                </c:pt>
                <c:pt idx="27">
                  <c:v>3597.6363636363003</c:v>
                </c:pt>
                <c:pt idx="28">
                  <c:v>3598.8181818181001</c:v>
                </c:pt>
                <c:pt idx="29">
                  <c:v>3599.9999999999</c:v>
                </c:pt>
                <c:pt idx="30">
                  <c:v>3600.909090909</c:v>
                </c:pt>
                <c:pt idx="31">
                  <c:v>3601.8181818181001</c:v>
                </c:pt>
                <c:pt idx="32">
                  <c:v>3602.7272727272002</c:v>
                </c:pt>
                <c:pt idx="33">
                  <c:v>3603.6363636363003</c:v>
                </c:pt>
                <c:pt idx="34">
                  <c:v>3604.5454545454004</c:v>
                </c:pt>
                <c:pt idx="35">
                  <c:v>3605.4545454545</c:v>
                </c:pt>
                <c:pt idx="36">
                  <c:v>3606.3636363636001</c:v>
                </c:pt>
                <c:pt idx="37">
                  <c:v>3607.2727272726002</c:v>
                </c:pt>
                <c:pt idx="38">
                  <c:v>3608.1818181817002</c:v>
                </c:pt>
                <c:pt idx="39">
                  <c:v>3609.0909090908003</c:v>
                </c:pt>
                <c:pt idx="40">
                  <c:v>3609.9999999999</c:v>
                </c:pt>
                <c:pt idx="41">
                  <c:v>3610.909090909</c:v>
                </c:pt>
                <c:pt idx="42">
                  <c:v>3611.8181818181001</c:v>
                </c:pt>
                <c:pt idx="43">
                  <c:v>3612.7272727272002</c:v>
                </c:pt>
                <c:pt idx="44">
                  <c:v>3613.6363636363003</c:v>
                </c:pt>
                <c:pt idx="45">
                  <c:v>3614.5454545454004</c:v>
                </c:pt>
                <c:pt idx="46">
                  <c:v>3615.4545454545</c:v>
                </c:pt>
                <c:pt idx="47">
                  <c:v>3616.3636363635001</c:v>
                </c:pt>
                <c:pt idx="48">
                  <c:v>3617.2727272726002</c:v>
                </c:pt>
                <c:pt idx="49">
                  <c:v>3618.1818181817002</c:v>
                </c:pt>
                <c:pt idx="50">
                  <c:v>5388.1818181816998</c:v>
                </c:pt>
                <c:pt idx="51">
                  <c:v>5389.1818181816998</c:v>
                </c:pt>
                <c:pt idx="52">
                  <c:v>5390.1818181816998</c:v>
                </c:pt>
                <c:pt idx="53">
                  <c:v>5391.1818181816998</c:v>
                </c:pt>
                <c:pt idx="54">
                  <c:v>5392.1818181816998</c:v>
                </c:pt>
                <c:pt idx="55">
                  <c:v>5393.1818181816998</c:v>
                </c:pt>
                <c:pt idx="56">
                  <c:v>5394.1818181816998</c:v>
                </c:pt>
                <c:pt idx="57">
                  <c:v>5395.1818181816998</c:v>
                </c:pt>
                <c:pt idx="58">
                  <c:v>5396.1818181816998</c:v>
                </c:pt>
                <c:pt idx="59">
                  <c:v>5397.1818181816998</c:v>
                </c:pt>
                <c:pt idx="60">
                  <c:v>5398.1818181816998</c:v>
                </c:pt>
                <c:pt idx="61">
                  <c:v>5399.1818181816998</c:v>
                </c:pt>
                <c:pt idx="62">
                  <c:v>5400.1818181816998</c:v>
                </c:pt>
                <c:pt idx="63">
                  <c:v>5401.1818181816998</c:v>
                </c:pt>
                <c:pt idx="64">
                  <c:v>5402.1818181816998</c:v>
                </c:pt>
                <c:pt idx="65">
                  <c:v>5403.1818181816998</c:v>
                </c:pt>
                <c:pt idx="66">
                  <c:v>5404.1818181816998</c:v>
                </c:pt>
                <c:pt idx="67">
                  <c:v>5405.1818181816998</c:v>
                </c:pt>
                <c:pt idx="68">
                  <c:v>5406.1818181816998</c:v>
                </c:pt>
                <c:pt idx="69">
                  <c:v>5407.1818181816998</c:v>
                </c:pt>
                <c:pt idx="70">
                  <c:v>5408.1818181816998</c:v>
                </c:pt>
                <c:pt idx="71">
                  <c:v>5409.1818181816998</c:v>
                </c:pt>
                <c:pt idx="72">
                  <c:v>5410.1818181816998</c:v>
                </c:pt>
                <c:pt idx="73">
                  <c:v>5411.1818181816998</c:v>
                </c:pt>
                <c:pt idx="74">
                  <c:v>5412.1818181816998</c:v>
                </c:pt>
                <c:pt idx="75">
                  <c:v>5413.1818181816998</c:v>
                </c:pt>
                <c:pt idx="76">
                  <c:v>5414.1818181816998</c:v>
                </c:pt>
                <c:pt idx="77">
                  <c:v>5415.1818181816998</c:v>
                </c:pt>
                <c:pt idx="78">
                  <c:v>5416.1818181816998</c:v>
                </c:pt>
                <c:pt idx="79">
                  <c:v>5417.1818181816998</c:v>
                </c:pt>
                <c:pt idx="80">
                  <c:v>5418.1818181816998</c:v>
                </c:pt>
                <c:pt idx="81">
                  <c:v>7188.1818181816998</c:v>
                </c:pt>
                <c:pt idx="82">
                  <c:v>7189.3636363635005</c:v>
                </c:pt>
                <c:pt idx="83">
                  <c:v>7190.5454545453003</c:v>
                </c:pt>
                <c:pt idx="84">
                  <c:v>7191.7272727272002</c:v>
                </c:pt>
                <c:pt idx="85">
                  <c:v>7192.909090909</c:v>
                </c:pt>
                <c:pt idx="86">
                  <c:v>7194.0909090907999</c:v>
                </c:pt>
                <c:pt idx="87">
                  <c:v>7195.2727272726006</c:v>
                </c:pt>
                <c:pt idx="88">
                  <c:v>7196.4545454544004</c:v>
                </c:pt>
                <c:pt idx="89">
                  <c:v>7197.6363636362003</c:v>
                </c:pt>
                <c:pt idx="90">
                  <c:v>7198.8181818180001</c:v>
                </c:pt>
                <c:pt idx="91">
                  <c:v>7199.9999999997999</c:v>
                </c:pt>
                <c:pt idx="92">
                  <c:v>7200.9090909089</c:v>
                </c:pt>
                <c:pt idx="93">
                  <c:v>7201.8181818180001</c:v>
                </c:pt>
                <c:pt idx="94">
                  <c:v>7202.7272727271002</c:v>
                </c:pt>
                <c:pt idx="95">
                  <c:v>7203.6363636362003</c:v>
                </c:pt>
                <c:pt idx="96">
                  <c:v>7204.5454545453003</c:v>
                </c:pt>
                <c:pt idx="97">
                  <c:v>7205.4545454544004</c:v>
                </c:pt>
                <c:pt idx="98">
                  <c:v>7206.3636363635005</c:v>
                </c:pt>
                <c:pt idx="99">
                  <c:v>7207.2727272725006</c:v>
                </c:pt>
                <c:pt idx="100">
                  <c:v>7208.1818181815997</c:v>
                </c:pt>
                <c:pt idx="101">
                  <c:v>7209.0909090906998</c:v>
                </c:pt>
                <c:pt idx="102">
                  <c:v>7209.9999999997999</c:v>
                </c:pt>
                <c:pt idx="103">
                  <c:v>7210.9090909089</c:v>
                </c:pt>
                <c:pt idx="104">
                  <c:v>7211.8181818180001</c:v>
                </c:pt>
                <c:pt idx="105">
                  <c:v>7212.7272727271002</c:v>
                </c:pt>
                <c:pt idx="106">
                  <c:v>7213.6363636362003</c:v>
                </c:pt>
                <c:pt idx="107">
                  <c:v>7214.5454545453003</c:v>
                </c:pt>
                <c:pt idx="108">
                  <c:v>7215.4545454544004</c:v>
                </c:pt>
                <c:pt idx="109">
                  <c:v>7216.3636363635005</c:v>
                </c:pt>
                <c:pt idx="110">
                  <c:v>7217.2727272725006</c:v>
                </c:pt>
                <c:pt idx="111">
                  <c:v>7218.1818181815997</c:v>
                </c:pt>
                <c:pt idx="112">
                  <c:v>8988.1818181815997</c:v>
                </c:pt>
                <c:pt idx="113">
                  <c:v>8989.1818181815997</c:v>
                </c:pt>
                <c:pt idx="114">
                  <c:v>8990.1818181815997</c:v>
                </c:pt>
                <c:pt idx="115">
                  <c:v>8991.1818181815997</c:v>
                </c:pt>
                <c:pt idx="116">
                  <c:v>8992.1818181815997</c:v>
                </c:pt>
                <c:pt idx="117">
                  <c:v>8993.1818181815997</c:v>
                </c:pt>
                <c:pt idx="118">
                  <c:v>8994.1818181815997</c:v>
                </c:pt>
                <c:pt idx="119">
                  <c:v>8995.1818181815997</c:v>
                </c:pt>
                <c:pt idx="120">
                  <c:v>8996.1818181815997</c:v>
                </c:pt>
                <c:pt idx="121">
                  <c:v>8997.1818181815997</c:v>
                </c:pt>
                <c:pt idx="122">
                  <c:v>8998.1818181815997</c:v>
                </c:pt>
                <c:pt idx="123">
                  <c:v>8999.1818181815997</c:v>
                </c:pt>
                <c:pt idx="124">
                  <c:v>9000.1818181815997</c:v>
                </c:pt>
                <c:pt idx="125">
                  <c:v>9001.1818181815997</c:v>
                </c:pt>
                <c:pt idx="126">
                  <c:v>9002.1818181815997</c:v>
                </c:pt>
                <c:pt idx="127">
                  <c:v>9003.1818181815997</c:v>
                </c:pt>
                <c:pt idx="128">
                  <c:v>9004.1818181815997</c:v>
                </c:pt>
                <c:pt idx="129">
                  <c:v>9005.1818181815997</c:v>
                </c:pt>
                <c:pt idx="130">
                  <c:v>9006.1818181815997</c:v>
                </c:pt>
                <c:pt idx="131">
                  <c:v>9007.1818181815997</c:v>
                </c:pt>
                <c:pt idx="132">
                  <c:v>9008.1818181815997</c:v>
                </c:pt>
                <c:pt idx="133">
                  <c:v>9009.1818181815997</c:v>
                </c:pt>
                <c:pt idx="134">
                  <c:v>9010.1818181815997</c:v>
                </c:pt>
                <c:pt idx="135">
                  <c:v>9011.1818181815997</c:v>
                </c:pt>
                <c:pt idx="136">
                  <c:v>9012.1818181815997</c:v>
                </c:pt>
                <c:pt idx="137">
                  <c:v>9013.1818181815997</c:v>
                </c:pt>
                <c:pt idx="138">
                  <c:v>9014.1818181815997</c:v>
                </c:pt>
                <c:pt idx="139">
                  <c:v>9015.1818181815997</c:v>
                </c:pt>
                <c:pt idx="140">
                  <c:v>9016.1818181815997</c:v>
                </c:pt>
                <c:pt idx="141">
                  <c:v>9017.1818181815997</c:v>
                </c:pt>
                <c:pt idx="142">
                  <c:v>9018.1818181815997</c:v>
                </c:pt>
                <c:pt idx="143">
                  <c:v>10788.1818181816</c:v>
                </c:pt>
                <c:pt idx="144">
                  <c:v>10789.3636363634</c:v>
                </c:pt>
                <c:pt idx="145">
                  <c:v>10790.545454545299</c:v>
                </c:pt>
                <c:pt idx="146">
                  <c:v>10791.727272727101</c:v>
                </c:pt>
                <c:pt idx="147">
                  <c:v>10792.909090908901</c:v>
                </c:pt>
                <c:pt idx="148">
                  <c:v>10794.090909090701</c:v>
                </c:pt>
                <c:pt idx="149">
                  <c:v>10795.272727272501</c:v>
                </c:pt>
                <c:pt idx="150">
                  <c:v>10796.4545454543</c:v>
                </c:pt>
                <c:pt idx="151">
                  <c:v>10797.6363636361</c:v>
                </c:pt>
              </c:numCache>
            </c:numRef>
          </c:xVal>
          <c:yVal>
            <c:numRef>
              <c:f>Auswertung!$P$36:$P$187</c:f>
              <c:numCache>
                <c:formatCode>0.00%</c:formatCode>
                <c:ptCount val="152"/>
                <c:pt idx="0">
                  <c:v>1.5301490171375293E-2</c:v>
                </c:pt>
                <c:pt idx="1">
                  <c:v>1.381532499323935E-2</c:v>
                </c:pt>
                <c:pt idx="2">
                  <c:v>1.2445715308461175E-2</c:v>
                </c:pt>
                <c:pt idx="3">
                  <c:v>1.1205781809101702E-2</c:v>
                </c:pt>
                <c:pt idx="4">
                  <c:v>1.0088904745624797E-2</c:v>
                </c:pt>
                <c:pt idx="5">
                  <c:v>9.0905084458416108E-3</c:v>
                </c:pt>
                <c:pt idx="6">
                  <c:v>8.1967602923065166E-3</c:v>
                </c:pt>
                <c:pt idx="7">
                  <c:v>7.4320720441151521E-3</c:v>
                </c:pt>
                <c:pt idx="8">
                  <c:v>6.7784076625027542E-3</c:v>
                </c:pt>
                <c:pt idx="9">
                  <c:v>6.2155013649453006E-3</c:v>
                </c:pt>
                <c:pt idx="10">
                  <c:v>5.727939884372992E-3</c:v>
                </c:pt>
                <c:pt idx="11">
                  <c:v>5.3035298363573076E-3</c:v>
                </c:pt>
                <c:pt idx="12">
                  <c:v>4.9334208703060069E-3</c:v>
                </c:pt>
                <c:pt idx="13">
                  <c:v>4.6099144241443036E-3</c:v>
                </c:pt>
                <c:pt idx="14">
                  <c:v>4.3262866871960201E-3</c:v>
                </c:pt>
                <c:pt idx="15">
                  <c:v>4.0771310189375133E-3</c:v>
                </c:pt>
                <c:pt idx="16">
                  <c:v>3.8575143165177437E-3</c:v>
                </c:pt>
                <c:pt idx="17">
                  <c:v>3.6633808099340534E-3</c:v>
                </c:pt>
                <c:pt idx="18">
                  <c:v>3.4918820943764298E-3</c:v>
                </c:pt>
                <c:pt idx="19">
                  <c:v>1.7125089966271751E-3</c:v>
                </c:pt>
                <c:pt idx="20">
                  <c:v>1.7129914654559588E-3</c:v>
                </c:pt>
                <c:pt idx="21">
                  <c:v>1.7134358885571152E-3</c:v>
                </c:pt>
                <c:pt idx="22">
                  <c:v>1.7138453657672187E-3</c:v>
                </c:pt>
                <c:pt idx="23">
                  <c:v>1.7142542139842337E-3</c:v>
                </c:pt>
                <c:pt idx="24">
                  <c:v>1.7148191687136199E-3</c:v>
                </c:pt>
                <c:pt idx="25">
                  <c:v>1.7159634611460682E-3</c:v>
                </c:pt>
                <c:pt idx="26">
                  <c:v>1.7188218895296998E-3</c:v>
                </c:pt>
                <c:pt idx="27">
                  <c:v>1.7256477603139391E-3</c:v>
                </c:pt>
                <c:pt idx="28">
                  <c:v>1.739543533823373E-3</c:v>
                </c:pt>
                <c:pt idx="29">
                  <c:v>1.7624783870277101E-3</c:v>
                </c:pt>
                <c:pt idx="30">
                  <c:v>1.7821459216196774E-3</c:v>
                </c:pt>
                <c:pt idx="31">
                  <c:v>1.7902049455648359E-3</c:v>
                </c:pt>
                <c:pt idx="32">
                  <c:v>1.759353260195986E-3</c:v>
                </c:pt>
                <c:pt idx="33">
                  <c:v>1.6468994672826549E-3</c:v>
                </c:pt>
                <c:pt idx="34">
                  <c:v>1.416129842404992E-3</c:v>
                </c:pt>
                <c:pt idx="35">
                  <c:v>1.06568606997967E-3</c:v>
                </c:pt>
                <c:pt idx="36">
                  <c:v>6.3995042663533407E-4</c:v>
                </c:pt>
                <c:pt idx="37">
                  <c:v>2.278230260792368E-4</c:v>
                </c:pt>
                <c:pt idx="38">
                  <c:v>6.8376396589643257E-5</c:v>
                </c:pt>
                <c:pt idx="39">
                  <c:v>4.7841326463742492E-5</c:v>
                </c:pt>
                <c:pt idx="40">
                  <c:v>1.0429112782629766E-4</c:v>
                </c:pt>
                <c:pt idx="41">
                  <c:v>1.0286326479107762E-4</c:v>
                </c:pt>
                <c:pt idx="42">
                  <c:v>5.3709976429965213E-5</c:v>
                </c:pt>
                <c:pt idx="43">
                  <c:v>1.0784979590925876E-5</c:v>
                </c:pt>
                <c:pt idx="44">
                  <c:v>9.6505417636012902E-5</c:v>
                </c:pt>
                <c:pt idx="45">
                  <c:v>1.6598192555554849E-4</c:v>
                </c:pt>
                <c:pt idx="46">
                  <c:v>2.1432312821236893E-4</c:v>
                </c:pt>
                <c:pt idx="47">
                  <c:v>2.2755535633818056E-4</c:v>
                </c:pt>
                <c:pt idx="48">
                  <c:v>3.69983772415285E-4</c:v>
                </c:pt>
                <c:pt idx="49">
                  <c:v>8.4514335026424753E-4</c:v>
                </c:pt>
                <c:pt idx="50">
                  <c:v>1.4675794516286567E-3</c:v>
                </c:pt>
                <c:pt idx="51">
                  <c:v>1.4675781480211153E-3</c:v>
                </c:pt>
                <c:pt idx="52">
                  <c:v>1.4677174549963528E-3</c:v>
                </c:pt>
                <c:pt idx="53">
                  <c:v>1.471526055199389E-3</c:v>
                </c:pt>
                <c:pt idx="54">
                  <c:v>1.49676506331486E-3</c:v>
                </c:pt>
                <c:pt idx="55">
                  <c:v>1.5719158508316745E-3</c:v>
                </c:pt>
                <c:pt idx="56">
                  <c:v>1.6975978047089808E-3</c:v>
                </c:pt>
                <c:pt idx="57">
                  <c:v>1.8272281773457633E-3</c:v>
                </c:pt>
                <c:pt idx="58">
                  <c:v>1.9019283750583346E-3</c:v>
                </c:pt>
                <c:pt idx="59">
                  <c:v>1.8901981932997953E-3</c:v>
                </c:pt>
                <c:pt idx="60">
                  <c:v>1.9123493074251732E-3</c:v>
                </c:pt>
                <c:pt idx="61">
                  <c:v>1.8563327368674718E-3</c:v>
                </c:pt>
                <c:pt idx="62">
                  <c:v>1.7433624489735808E-3</c:v>
                </c:pt>
                <c:pt idx="63">
                  <c:v>1.5949283219444728E-3</c:v>
                </c:pt>
                <c:pt idx="64">
                  <c:v>1.4259819703912381E-3</c:v>
                </c:pt>
                <c:pt idx="65">
                  <c:v>1.2485060355791582E-3</c:v>
                </c:pt>
                <c:pt idx="66">
                  <c:v>1.0687524308145371E-3</c:v>
                </c:pt>
                <c:pt idx="67">
                  <c:v>8.9225210455761632E-4</c:v>
                </c:pt>
                <c:pt idx="68">
                  <c:v>7.2093152315422823E-4</c:v>
                </c:pt>
                <c:pt idx="69">
                  <c:v>5.669703588881826E-4</c:v>
                </c:pt>
                <c:pt idx="70">
                  <c:v>4.3003481278333872E-4</c:v>
                </c:pt>
                <c:pt idx="71">
                  <c:v>3.0776705675116916E-4</c:v>
                </c:pt>
                <c:pt idx="72">
                  <c:v>1.9828557546292048E-4</c:v>
                </c:pt>
                <c:pt idx="73">
                  <c:v>1.0005054416089673E-4</c:v>
                </c:pt>
                <c:pt idx="74">
                  <c:v>1.1934195286745892E-5</c:v>
                </c:pt>
                <c:pt idx="75">
                  <c:v>6.7172927099008267E-5</c:v>
                </c:pt>
                <c:pt idx="76">
                  <c:v>1.3832279962282503E-4</c:v>
                </c:pt>
                <c:pt idx="77">
                  <c:v>2.024007913454132E-4</c:v>
                </c:pt>
                <c:pt idx="78">
                  <c:v>2.6030345178694274E-4</c:v>
                </c:pt>
                <c:pt idx="79">
                  <c:v>3.128218024931279E-4</c:v>
                </c:pt>
                <c:pt idx="80">
                  <c:v>3.604387253357849E-4</c:v>
                </c:pt>
                <c:pt idx="81">
                  <c:v>2.2074128838297184E-3</c:v>
                </c:pt>
                <c:pt idx="82">
                  <c:v>2.2076076619027638E-3</c:v>
                </c:pt>
                <c:pt idx="83">
                  <c:v>2.2077843470741441E-3</c:v>
                </c:pt>
                <c:pt idx="84">
                  <c:v>2.2079382853827986E-3</c:v>
                </c:pt>
                <c:pt idx="85">
                  <c:v>2.2080823175121534E-3</c:v>
                </c:pt>
                <c:pt idx="86">
                  <c:v>2.2082538310405396E-3</c:v>
                </c:pt>
                <c:pt idx="87">
                  <c:v>2.2085813038603291E-3</c:v>
                </c:pt>
                <c:pt idx="88">
                  <c:v>2.2093996852003321E-3</c:v>
                </c:pt>
                <c:pt idx="89">
                  <c:v>2.2114589259086279E-3</c:v>
                </c:pt>
                <c:pt idx="90">
                  <c:v>2.2158774210588672E-3</c:v>
                </c:pt>
                <c:pt idx="91">
                  <c:v>2.2231598787151355E-3</c:v>
                </c:pt>
                <c:pt idx="92">
                  <c:v>2.2287067330396923E-3</c:v>
                </c:pt>
                <c:pt idx="93">
                  <c:v>2.2279194383586277E-3</c:v>
                </c:pt>
                <c:pt idx="94">
                  <c:v>2.2086402698172736E-3</c:v>
                </c:pt>
                <c:pt idx="95">
                  <c:v>2.1523418522213528E-3</c:v>
                </c:pt>
                <c:pt idx="96">
                  <c:v>2.0433899050175722E-3</c:v>
                </c:pt>
                <c:pt idx="97">
                  <c:v>1.8811533002994635E-3</c:v>
                </c:pt>
                <c:pt idx="98">
                  <c:v>1.6840665893829109E-3</c:v>
                </c:pt>
                <c:pt idx="99">
                  <c:v>1.4906071156186151E-3</c:v>
                </c:pt>
                <c:pt idx="100">
                  <c:v>1.4132732320477183E-3</c:v>
                </c:pt>
                <c:pt idx="101">
                  <c:v>1.3558658873283453E-3</c:v>
                </c:pt>
                <c:pt idx="102">
                  <c:v>1.3284942832688443E-3</c:v>
                </c:pt>
                <c:pt idx="103">
                  <c:v>1.33190492297591E-3</c:v>
                </c:pt>
                <c:pt idx="104">
                  <c:v>1.362806923724575E-3</c:v>
                </c:pt>
                <c:pt idx="105">
                  <c:v>1.4077939129462996E-3</c:v>
                </c:pt>
                <c:pt idx="106">
                  <c:v>1.4706154592892015E-3</c:v>
                </c:pt>
                <c:pt idx="107">
                  <c:v>1.5351197575038426E-3</c:v>
                </c:pt>
                <c:pt idx="108">
                  <c:v>1.6005588529265768E-3</c:v>
                </c:pt>
                <c:pt idx="109">
                  <c:v>1.3626032407543958E-3</c:v>
                </c:pt>
                <c:pt idx="110">
                  <c:v>1.238868574718037E-3</c:v>
                </c:pt>
                <c:pt idx="111">
                  <c:v>1.1373516659517783E-3</c:v>
                </c:pt>
                <c:pt idx="112">
                  <c:v>2.3734396052230463E-3</c:v>
                </c:pt>
                <c:pt idx="113">
                  <c:v>2.3734402897578524E-3</c:v>
                </c:pt>
                <c:pt idx="114">
                  <c:v>2.3733028664637778E-3</c:v>
                </c:pt>
                <c:pt idx="115">
                  <c:v>2.3705900491315024E-3</c:v>
                </c:pt>
                <c:pt idx="116">
                  <c:v>2.3533242585162266E-3</c:v>
                </c:pt>
                <c:pt idx="117">
                  <c:v>2.3000170791549123E-3</c:v>
                </c:pt>
                <c:pt idx="118">
                  <c:v>2.2018734760072319E-3</c:v>
                </c:pt>
                <c:pt idx="119">
                  <c:v>2.0818646154581659E-3</c:v>
                </c:pt>
                <c:pt idx="120">
                  <c:v>1.9792332013651515E-3</c:v>
                </c:pt>
                <c:pt idx="121">
                  <c:v>1.9215402038403821E-3</c:v>
                </c:pt>
                <c:pt idx="122">
                  <c:v>1.8530081332874782E-3</c:v>
                </c:pt>
                <c:pt idx="123">
                  <c:v>1.8326293738410023E-3</c:v>
                </c:pt>
                <c:pt idx="124">
                  <c:v>1.84950099894674E-3</c:v>
                </c:pt>
                <c:pt idx="125">
                  <c:v>1.8917067037762319E-3</c:v>
                </c:pt>
                <c:pt idx="126">
                  <c:v>1.9504411782839061E-3</c:v>
                </c:pt>
                <c:pt idx="127">
                  <c:v>2.018470010433445E-3</c:v>
                </c:pt>
                <c:pt idx="128">
                  <c:v>2.0917466399693204E-3</c:v>
                </c:pt>
                <c:pt idx="129">
                  <c:v>2.1667067313798595E-3</c:v>
                </c:pt>
                <c:pt idx="130">
                  <c:v>2.2418472111836352E-3</c:v>
                </c:pt>
                <c:pt idx="131">
                  <c:v>2.309973731078684E-3</c:v>
                </c:pt>
                <c:pt idx="132">
                  <c:v>2.370825318470562E-3</c:v>
                </c:pt>
                <c:pt idx="133">
                  <c:v>2.4253750814881895E-3</c:v>
                </c:pt>
                <c:pt idx="134">
                  <c:v>2.47441246996281E-3</c:v>
                </c:pt>
                <c:pt idx="135">
                  <c:v>2.5185910985407482E-3</c:v>
                </c:pt>
                <c:pt idx="136">
                  <c:v>2.5583884462064437E-3</c:v>
                </c:pt>
                <c:pt idx="137">
                  <c:v>2.5942917221589059E-3</c:v>
                </c:pt>
                <c:pt idx="138">
                  <c:v>2.626787263938377E-3</c:v>
                </c:pt>
                <c:pt idx="139">
                  <c:v>2.6562725790426115E-3</c:v>
                </c:pt>
                <c:pt idx="140">
                  <c:v>2.6831918067124995E-3</c:v>
                </c:pt>
                <c:pt idx="141">
                  <c:v>2.7079323629979951E-3</c:v>
                </c:pt>
                <c:pt idx="142">
                  <c:v>2.7306794652787268E-3</c:v>
                </c:pt>
                <c:pt idx="143">
                  <c:v>3.7280511661002742E-3</c:v>
                </c:pt>
                <c:pt idx="144">
                  <c:v>3.7281580871394672E-3</c:v>
                </c:pt>
                <c:pt idx="145">
                  <c:v>3.7282614554043792E-3</c:v>
                </c:pt>
                <c:pt idx="146">
                  <c:v>3.7283434754111725E-3</c:v>
                </c:pt>
                <c:pt idx="147">
                  <c:v>3.7284235134215017E-3</c:v>
                </c:pt>
                <c:pt idx="148">
                  <c:v>3.728516520899687E-3</c:v>
                </c:pt>
                <c:pt idx="149">
                  <c:v>3.7286829176013687E-3</c:v>
                </c:pt>
                <c:pt idx="150">
                  <c:v>3.7290977364422447E-3</c:v>
                </c:pt>
                <c:pt idx="151">
                  <c:v>3.7301639929571868E-3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89440"/>
        <c:axId val="658482384"/>
      </c:scatterChart>
      <c:valAx>
        <c:axId val="6585133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506296"/>
        <c:crosses val="autoZero"/>
        <c:crossBetween val="midCat"/>
      </c:valAx>
      <c:valAx>
        <c:axId val="65850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513352"/>
        <c:crosses val="autoZero"/>
        <c:crossBetween val="midCat"/>
      </c:valAx>
      <c:valAx>
        <c:axId val="658482384"/>
        <c:scaling>
          <c:orientation val="minMax"/>
          <c:max val="0.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rel.</a:t>
                </a:r>
                <a:r>
                  <a:rPr lang="de-DE" baseline="0"/>
                  <a:t> </a:t>
                </a:r>
                <a:r>
                  <a:rPr lang="de-DE"/>
                  <a:t>Fehler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489440"/>
        <c:crosses val="max"/>
        <c:crossBetween val="midCat"/>
      </c:valAx>
      <c:valAx>
        <c:axId val="65848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848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Auswertung Kriechdehnung 3. Zyklus</a:t>
            </a:r>
            <a:r>
              <a:rPr lang="de-DE" sz="1400" b="0" i="0" u="none" strike="noStrik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Auswertung!$S$27:$S$89</c:f>
              <c:numCache>
                <c:formatCode>0.00E+00</c:formatCode>
                <c:ptCount val="63"/>
                <c:pt idx="0">
                  <c:v>0</c:v>
                </c:pt>
                <c:pt idx="1">
                  <c:v>3.4579479479997233E-6</c:v>
                </c:pt>
                <c:pt idx="2">
                  <c:v>1.1038599423002227E-5</c:v>
                </c:pt>
                <c:pt idx="3">
                  <c:v>2.6784583730999484E-5</c:v>
                </c:pt>
                <c:pt idx="4">
                  <c:v>5.6521948216002593E-5</c:v>
                </c:pt>
                <c:pt idx="5">
                  <c:v>1.0774861766900054E-4</c:v>
                </c:pt>
                <c:pt idx="6">
                  <c:v>1.8703281908800246E-4</c:v>
                </c:pt>
                <c:pt idx="7">
                  <c:v>2.9836505035200217E-4</c:v>
                </c:pt>
                <c:pt idx="8">
                  <c:v>4.4132460732700107E-4</c:v>
                </c:pt>
                <c:pt idx="9">
                  <c:v>6.1182988686800041E-4</c:v>
                </c:pt>
                <c:pt idx="10">
                  <c:v>8.0170067864200265E-4</c:v>
                </c:pt>
                <c:pt idx="11">
                  <c:v>1.0056465117359997E-3</c:v>
                </c:pt>
                <c:pt idx="12">
                  <c:v>1.2194266443950018E-3</c:v>
                </c:pt>
                <c:pt idx="13">
                  <c:v>1.4404964111200021E-3</c:v>
                </c:pt>
                <c:pt idx="14">
                  <c:v>1.6655599742769998E-3</c:v>
                </c:pt>
                <c:pt idx="15">
                  <c:v>1.8943139374330009E-3</c:v>
                </c:pt>
                <c:pt idx="16">
                  <c:v>2.1249748623150023E-3</c:v>
                </c:pt>
                <c:pt idx="17">
                  <c:v>2.3572039901879997E-3</c:v>
                </c:pt>
                <c:pt idx="18">
                  <c:v>2.5905752965930014E-3</c:v>
                </c:pt>
                <c:pt idx="19">
                  <c:v>2.8248617398650006E-3</c:v>
                </c:pt>
                <c:pt idx="20">
                  <c:v>3.0607841904369999E-3</c:v>
                </c:pt>
                <c:pt idx="21">
                  <c:v>4.1667878719260018E-3</c:v>
                </c:pt>
                <c:pt idx="22">
                  <c:v>4.1667896056070027E-3</c:v>
                </c:pt>
                <c:pt idx="23">
                  <c:v>4.1668121446610008E-3</c:v>
                </c:pt>
                <c:pt idx="24">
                  <c:v>4.1671810253399999E-3</c:v>
                </c:pt>
                <c:pt idx="25">
                  <c:v>4.1699408773900014E-3</c:v>
                </c:pt>
                <c:pt idx="26">
                  <c:v>4.1810433101630018E-3</c:v>
                </c:pt>
                <c:pt idx="27">
                  <c:v>4.2098392511430022E-3</c:v>
                </c:pt>
                <c:pt idx="28">
                  <c:v>4.2645643237070006E-3</c:v>
                </c:pt>
                <c:pt idx="29">
                  <c:v>4.348308999992001E-3</c:v>
                </c:pt>
                <c:pt idx="30">
                  <c:v>4.4580345216810001E-3</c:v>
                </c:pt>
                <c:pt idx="31">
                  <c:v>4.5849776484120017E-3</c:v>
                </c:pt>
                <c:pt idx="32">
                  <c:v>4.7241181823480007E-3</c:v>
                </c:pt>
                <c:pt idx="33">
                  <c:v>4.8706927426199996E-3</c:v>
                </c:pt>
                <c:pt idx="34">
                  <c:v>5.0207590680019995E-3</c:v>
                </c:pt>
                <c:pt idx="35">
                  <c:v>5.1717292825079995E-3</c:v>
                </c:pt>
                <c:pt idx="36">
                  <c:v>5.3216975384000019E-3</c:v>
                </c:pt>
                <c:pt idx="37">
                  <c:v>5.4694130838570006E-3</c:v>
                </c:pt>
                <c:pt idx="38">
                  <c:v>5.6137367425290012E-3</c:v>
                </c:pt>
                <c:pt idx="39">
                  <c:v>5.7539890604710008E-3</c:v>
                </c:pt>
                <c:pt idx="40">
                  <c:v>5.8872025687329993E-3</c:v>
                </c:pt>
                <c:pt idx="41">
                  <c:v>6.0132093416569998E-3</c:v>
                </c:pt>
                <c:pt idx="42">
                  <c:v>6.1322573778210022E-3</c:v>
                </c:pt>
                <c:pt idx="43">
                  <c:v>6.2444505297910013E-3</c:v>
                </c:pt>
                <c:pt idx="44">
                  <c:v>6.3498256190139997E-3</c:v>
                </c:pt>
                <c:pt idx="45">
                  <c:v>6.4482737047180001E-3</c:v>
                </c:pt>
                <c:pt idx="46">
                  <c:v>6.5397254547869994E-3</c:v>
                </c:pt>
                <c:pt idx="47">
                  <c:v>6.6241784233120014E-3</c:v>
                </c:pt>
                <c:pt idx="48">
                  <c:v>6.7016067102950022E-3</c:v>
                </c:pt>
                <c:pt idx="49">
                  <c:v>6.771994592444E-3</c:v>
                </c:pt>
                <c:pt idx="50">
                  <c:v>6.8353814471950013E-3</c:v>
                </c:pt>
                <c:pt idx="51">
                  <c:v>6.8918598158520007E-3</c:v>
                </c:pt>
                <c:pt idx="52">
                  <c:v>8.490464784857002E-3</c:v>
                </c:pt>
                <c:pt idx="53">
                  <c:v>8.4906131209920022E-3</c:v>
                </c:pt>
                <c:pt idx="54">
                  <c:v>8.4907046238510003E-3</c:v>
                </c:pt>
                <c:pt idx="55">
                  <c:v>8.4907536724900014E-3</c:v>
                </c:pt>
                <c:pt idx="56">
                  <c:v>8.4907781534180014E-3</c:v>
                </c:pt>
                <c:pt idx="57">
                  <c:v>8.490793737079002E-3</c:v>
                </c:pt>
                <c:pt idx="58">
                  <c:v>8.4908162895180016E-3</c:v>
                </c:pt>
                <c:pt idx="59">
                  <c:v>8.4908789045710018E-3</c:v>
                </c:pt>
                <c:pt idx="60" formatCode="0.00000E+00">
                  <c:v>8.4910777824350019E-3</c:v>
                </c:pt>
                <c:pt idx="61" formatCode="0.00000E+00">
                  <c:v>8.491694744568002E-3</c:v>
                </c:pt>
                <c:pt idx="62" formatCode="0.00000E+00">
                  <c:v>8.4935543662660005E-3</c:v>
                </c:pt>
              </c:numCache>
            </c:numRef>
          </c:yVal>
          <c:smooth val="0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Auswertung!$R$27:$R$89</c:f>
              <c:numCache>
                <c:formatCode>General</c:formatCode>
                <c:ptCount val="63"/>
                <c:pt idx="0">
                  <c:v>0</c:v>
                </c:pt>
                <c:pt idx="1">
                  <c:v>0.90909090910008672</c:v>
                </c:pt>
                <c:pt idx="2">
                  <c:v>1.8181818182001734</c:v>
                </c:pt>
                <c:pt idx="3">
                  <c:v>2.7272727273002602</c:v>
                </c:pt>
                <c:pt idx="4">
                  <c:v>3.6363636364003469</c:v>
                </c:pt>
                <c:pt idx="5">
                  <c:v>4.5454545455004336</c:v>
                </c:pt>
                <c:pt idx="6">
                  <c:v>5.4545454546005203</c:v>
                </c:pt>
                <c:pt idx="7">
                  <c:v>6.363636363700607</c:v>
                </c:pt>
                <c:pt idx="8">
                  <c:v>7.2727272727006493</c:v>
                </c:pt>
                <c:pt idx="9">
                  <c:v>8.1818181817998266</c:v>
                </c:pt>
                <c:pt idx="10">
                  <c:v>9.0909090908999133</c:v>
                </c:pt>
                <c:pt idx="11">
                  <c:v>10</c:v>
                </c:pt>
                <c:pt idx="12">
                  <c:v>10.909090909100087</c:v>
                </c:pt>
                <c:pt idx="13">
                  <c:v>11.818181818200173</c:v>
                </c:pt>
                <c:pt idx="14">
                  <c:v>12.72727272730026</c:v>
                </c:pt>
                <c:pt idx="15">
                  <c:v>13.636363636400347</c:v>
                </c:pt>
                <c:pt idx="16">
                  <c:v>14.545454545500434</c:v>
                </c:pt>
                <c:pt idx="17">
                  <c:v>15.45454545460052</c:v>
                </c:pt>
                <c:pt idx="18">
                  <c:v>16.363636363700607</c:v>
                </c:pt>
                <c:pt idx="19">
                  <c:v>17.272727272700649</c:v>
                </c:pt>
                <c:pt idx="20">
                  <c:v>18.181818181799827</c:v>
                </c:pt>
                <c:pt idx="21">
                  <c:v>1788.1818181817998</c:v>
                </c:pt>
                <c:pt idx="22">
                  <c:v>1789.1818181817998</c:v>
                </c:pt>
                <c:pt idx="23">
                  <c:v>1790.1818181817998</c:v>
                </c:pt>
                <c:pt idx="24">
                  <c:v>1791.1818181817998</c:v>
                </c:pt>
                <c:pt idx="25">
                  <c:v>1792.1818181817998</c:v>
                </c:pt>
                <c:pt idx="26">
                  <c:v>1793.1818181817998</c:v>
                </c:pt>
                <c:pt idx="27">
                  <c:v>1794.1818181817998</c:v>
                </c:pt>
                <c:pt idx="28">
                  <c:v>1795.1818181817998</c:v>
                </c:pt>
                <c:pt idx="29">
                  <c:v>1796.1818181817998</c:v>
                </c:pt>
                <c:pt idx="30">
                  <c:v>1797.1818181817998</c:v>
                </c:pt>
                <c:pt idx="31">
                  <c:v>1798.1818181817998</c:v>
                </c:pt>
                <c:pt idx="32">
                  <c:v>1799.1818181817998</c:v>
                </c:pt>
                <c:pt idx="33">
                  <c:v>1800.1818181817998</c:v>
                </c:pt>
                <c:pt idx="34">
                  <c:v>1801.1818181817998</c:v>
                </c:pt>
                <c:pt idx="35">
                  <c:v>1802.1818181817998</c:v>
                </c:pt>
                <c:pt idx="36">
                  <c:v>1803.1818181817998</c:v>
                </c:pt>
                <c:pt idx="37">
                  <c:v>1804.1818181817998</c:v>
                </c:pt>
                <c:pt idx="38">
                  <c:v>1805.1818181817998</c:v>
                </c:pt>
                <c:pt idx="39">
                  <c:v>1806.1818181817998</c:v>
                </c:pt>
                <c:pt idx="40">
                  <c:v>1807.1818181817998</c:v>
                </c:pt>
                <c:pt idx="41">
                  <c:v>1808.1818181817998</c:v>
                </c:pt>
                <c:pt idx="42">
                  <c:v>1809.1818181817998</c:v>
                </c:pt>
                <c:pt idx="43">
                  <c:v>1810.1818181817998</c:v>
                </c:pt>
                <c:pt idx="44">
                  <c:v>1811.1818181817998</c:v>
                </c:pt>
                <c:pt idx="45">
                  <c:v>1812.1818181817998</c:v>
                </c:pt>
                <c:pt idx="46">
                  <c:v>1813.1818181817998</c:v>
                </c:pt>
                <c:pt idx="47">
                  <c:v>1814.1818181817998</c:v>
                </c:pt>
                <c:pt idx="48">
                  <c:v>1815.1818181817998</c:v>
                </c:pt>
                <c:pt idx="49">
                  <c:v>1816.1818181817998</c:v>
                </c:pt>
                <c:pt idx="50">
                  <c:v>1817.1818181817998</c:v>
                </c:pt>
                <c:pt idx="51">
                  <c:v>1818.1818181817998</c:v>
                </c:pt>
                <c:pt idx="52">
                  <c:v>3588.1818181817998</c:v>
                </c:pt>
                <c:pt idx="53">
                  <c:v>3589.3636363635997</c:v>
                </c:pt>
                <c:pt idx="54">
                  <c:v>3590.5454545454995</c:v>
                </c:pt>
                <c:pt idx="55">
                  <c:v>3591.7272727273012</c:v>
                </c:pt>
                <c:pt idx="56">
                  <c:v>3592.909090909101</c:v>
                </c:pt>
                <c:pt idx="57">
                  <c:v>3594.0909090909008</c:v>
                </c:pt>
                <c:pt idx="58">
                  <c:v>3595.2727272727006</c:v>
                </c:pt>
                <c:pt idx="59">
                  <c:v>3596.4545454545005</c:v>
                </c:pt>
                <c:pt idx="60">
                  <c:v>3597.6363636363003</c:v>
                </c:pt>
                <c:pt idx="61">
                  <c:v>3598.8181818181001</c:v>
                </c:pt>
                <c:pt idx="62">
                  <c:v>3599.9999999999</c:v>
                </c:pt>
              </c:numCache>
            </c:numRef>
          </c:xVal>
          <c:yVal>
            <c:numRef>
              <c:f>Auswertung!$T$27:$T$89</c:f>
              <c:numCache>
                <c:formatCode>0.00E+00</c:formatCode>
                <c:ptCount val="63"/>
                <c:pt idx="0">
                  <c:v>0</c:v>
                </c:pt>
                <c:pt idx="1">
                  <c:v>3.3659454389996235E-6</c:v>
                </c:pt>
                <c:pt idx="2">
                  <c:v>1.0941675103001702E-5</c:v>
                </c:pt>
                <c:pt idx="3">
                  <c:v>2.6946081272002931E-5</c:v>
                </c:pt>
                <c:pt idx="4">
                  <c:v>5.7476517916002501E-5</c:v>
                </c:pt>
                <c:pt idx="5">
                  <c:v>1.1026041639100245E-4</c:v>
                </c:pt>
                <c:pt idx="6">
                  <c:v>1.9187846872400008E-4</c:v>
                </c:pt>
                <c:pt idx="7">
                  <c:v>3.0605520505700215E-4</c:v>
                </c:pt>
                <c:pt idx="8">
                  <c:v>4.5179939806000088E-4</c:v>
                </c:pt>
                <c:pt idx="9">
                  <c:v>6.232730823830003E-4</c:v>
                </c:pt>
                <c:pt idx="10">
                  <c:v>8.1379397996800273E-4</c:v>
                </c:pt>
                <c:pt idx="11">
                  <c:v>1.017906783335E-3</c:v>
                </c:pt>
                <c:pt idx="12">
                  <c:v>1.2313469196629998E-3</c:v>
                </c:pt>
                <c:pt idx="13">
                  <c:v>1.4516081093700027E-3</c:v>
                </c:pt>
                <c:pt idx="14">
                  <c:v>1.6756063568220021E-3</c:v>
                </c:pt>
                <c:pt idx="15">
                  <c:v>1.9029645763700004E-3</c:v>
                </c:pt>
                <c:pt idx="16">
                  <c:v>2.1321689434330021E-3</c:v>
                </c:pt>
                <c:pt idx="17">
                  <c:v>2.3628928380530004E-3</c:v>
                </c:pt>
                <c:pt idx="18">
                  <c:v>2.6001232824090018E-3</c:v>
                </c:pt>
                <c:pt idx="19">
                  <c:v>2.8363204199860007E-3</c:v>
                </c:pt>
                <c:pt idx="20">
                  <c:v>3.0738040713390001E-3</c:v>
                </c:pt>
                <c:pt idx="21">
                  <c:v>4.1546144458180015E-3</c:v>
                </c:pt>
                <c:pt idx="22">
                  <c:v>4.1546161621290011E-3</c:v>
                </c:pt>
                <c:pt idx="23">
                  <c:v>4.1546413087320024E-3</c:v>
                </c:pt>
                <c:pt idx="24">
                  <c:v>4.1550618455350012E-3</c:v>
                </c:pt>
                <c:pt idx="25">
                  <c:v>4.1581495413130012E-3</c:v>
                </c:pt>
                <c:pt idx="26">
                  <c:v>4.1702588373290009E-3</c:v>
                </c:pt>
                <c:pt idx="27">
                  <c:v>4.2008932080330012E-3</c:v>
                </c:pt>
                <c:pt idx="28">
                  <c:v>4.2578333476560003E-3</c:v>
                </c:pt>
                <c:pt idx="29">
                  <c:v>4.3434096454860009E-3</c:v>
                </c:pt>
                <c:pt idx="30">
                  <c:v>4.4540519548420011E-3</c:v>
                </c:pt>
                <c:pt idx="31">
                  <c:v>4.5821068577580025E-3</c:v>
                </c:pt>
                <c:pt idx="32">
                  <c:v>4.7213955316070012E-3</c:v>
                </c:pt>
                <c:pt idx="33">
                  <c:v>4.8673628998010011E-3</c:v>
                </c:pt>
                <c:pt idx="34">
                  <c:v>5.0162983709800026E-3</c:v>
                </c:pt>
                <c:pt idx="35">
                  <c:v>5.1657866452640006E-3</c:v>
                </c:pt>
                <c:pt idx="36">
                  <c:v>5.3140665312640008E-3</c:v>
                </c:pt>
                <c:pt idx="37">
                  <c:v>5.4599695494270024E-3</c:v>
                </c:pt>
                <c:pt idx="38">
                  <c:v>5.6024313419780029E-3</c:v>
                </c:pt>
                <c:pt idx="39">
                  <c:v>5.7408055040370012E-3</c:v>
                </c:pt>
                <c:pt idx="40">
                  <c:v>5.8722839720179998E-3</c:v>
                </c:pt>
                <c:pt idx="41">
                  <c:v>5.9967089953740019E-3</c:v>
                </c:pt>
                <c:pt idx="42">
                  <c:v>6.1143112814200026E-3</c:v>
                </c:pt>
                <c:pt idx="43">
                  <c:v>6.2251808883020017E-3</c:v>
                </c:pt>
                <c:pt idx="44">
                  <c:v>6.3293433251959998E-3</c:v>
                </c:pt>
                <c:pt idx="45">
                  <c:v>6.4266820344240014E-3</c:v>
                </c:pt>
                <c:pt idx="46">
                  <c:v>6.5171193943680018E-3</c:v>
                </c:pt>
                <c:pt idx="47">
                  <c:v>6.6006441749990007E-3</c:v>
                </c:pt>
                <c:pt idx="48">
                  <c:v>6.6772233858980005E-3</c:v>
                </c:pt>
                <c:pt idx="49">
                  <c:v>6.7468329092500029E-3</c:v>
                </c:pt>
                <c:pt idx="50">
                  <c:v>6.8095045905930025E-3</c:v>
                </c:pt>
                <c:pt idx="51">
                  <c:v>6.8653275612250014E-3</c:v>
                </c:pt>
                <c:pt idx="52">
                  <c:v>8.4359420073160003E-3</c:v>
                </c:pt>
                <c:pt idx="53">
                  <c:v>8.4360872577380029E-3</c:v>
                </c:pt>
                <c:pt idx="54">
                  <c:v>8.4361759708990007E-3</c:v>
                </c:pt>
                <c:pt idx="55">
                  <c:v>8.4362228937990003E-3</c:v>
                </c:pt>
                <c:pt idx="56">
                  <c:v>8.4362453875280012E-3</c:v>
                </c:pt>
                <c:pt idx="57">
                  <c:v>8.4362587099410004E-3</c:v>
                </c:pt>
                <c:pt idx="58">
                  <c:v>8.4362772367119997E-3</c:v>
                </c:pt>
                <c:pt idx="59">
                  <c:v>8.4363297920990003E-3</c:v>
                </c:pt>
                <c:pt idx="60" formatCode="0.0000E+00">
                  <c:v>8.4365026707200023E-3</c:v>
                </c:pt>
                <c:pt idx="61" formatCode="0.0000E+00">
                  <c:v>8.4370624663120015E-3</c:v>
                </c:pt>
                <c:pt idx="62" formatCode="0.0000E+00">
                  <c:v>8.4388271575470027E-3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82776"/>
        <c:axId val="658484344"/>
      </c:scatterChart>
      <c:valAx>
        <c:axId val="658482776"/>
        <c:scaling>
          <c:orientation val="minMax"/>
          <c:max val="36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484344"/>
        <c:crosses val="autoZero"/>
        <c:crossBetween val="midCat"/>
        <c:majorUnit val="600"/>
      </c:valAx>
      <c:valAx>
        <c:axId val="6584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acc. creepstrain per Cycle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482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SJM6 CTU @Tref 80°C E+-15</a:t>
            </a:r>
            <a:endParaRPr lang="de-DE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MJM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Auswertung!$T$103:$T$163</c:f>
              <c:numCache>
                <c:formatCode>General</c:formatCode>
                <c:ptCount val="61"/>
                <c:pt idx="0">
                  <c:v>3.8037427427612954E-6</c:v>
                </c:pt>
                <c:pt idx="1">
                  <c:v>8.3387166224185705E-6</c:v>
                </c:pt>
                <c:pt idx="2">
                  <c:v>1.7320582738622124E-5</c:v>
                </c:pt>
                <c:pt idx="3">
                  <c:v>3.2711100933173189E-5</c:v>
                </c:pt>
                <c:pt idx="4">
                  <c:v>5.6349336397728872E-5</c:v>
                </c:pt>
                <c:pt idx="5">
                  <c:v>8.7212621560021664E-5</c:v>
                </c:pt>
                <c:pt idx="6">
                  <c:v>1.2246545438916335E-4</c:v>
                </c:pt>
                <c:pt idx="7">
                  <c:v>1.5725551268821702E-4</c:v>
                </c:pt>
                <c:pt idx="8">
                  <c:v>1.8755580749339347E-4</c:v>
                </c:pt>
                <c:pt idx="9">
                  <c:v>2.0885787094929395E-4</c:v>
                </c:pt>
                <c:pt idx="10">
                  <c:v>2.2434041640113198E-4</c:v>
                </c:pt>
                <c:pt idx="11">
                  <c:v>2.3515814592252825E-4</c:v>
                </c:pt>
                <c:pt idx="12">
                  <c:v>2.4317674339504534E-4</c:v>
                </c:pt>
                <c:pt idx="13">
                  <c:v>2.4756991947019822E-4</c:v>
                </c:pt>
                <c:pt idx="14">
                  <c:v>2.5162935946906087E-4</c:v>
                </c:pt>
                <c:pt idx="15">
                  <c:v>2.5372701736764013E-4</c:v>
                </c:pt>
                <c:pt idx="16">
                  <c:v>2.5545204065771822E-4</c:v>
                </c:pt>
                <c:pt idx="17">
                  <c:v>2.5670843704291024E-4</c:v>
                </c:pt>
                <c:pt idx="18">
                  <c:v>2.5771508762495861E-4</c:v>
                </c:pt>
                <c:pt idx="19">
                  <c:v>2.5951469562683903E-4</c:v>
                </c:pt>
                <c:pt idx="20">
                  <c:v>6.2486083699943605E-7</c:v>
                </c:pt>
                <c:pt idx="21">
                  <c:v>1.7336810008428127E-9</c:v>
                </c:pt>
                <c:pt idx="22">
                  <c:v>2.2539053998182901E-8</c:v>
                </c:pt>
                <c:pt idx="23">
                  <c:v>3.6888067899906729E-7</c:v>
                </c:pt>
                <c:pt idx="24">
                  <c:v>2.7598520500014823E-6</c:v>
                </c:pt>
                <c:pt idx="25">
                  <c:v>1.1102432773000409E-5</c:v>
                </c:pt>
                <c:pt idx="26">
                  <c:v>2.8795940980000378E-5</c:v>
                </c:pt>
                <c:pt idx="27">
                  <c:v>5.4725072563998473E-5</c:v>
                </c:pt>
                <c:pt idx="28">
                  <c:v>8.3744676285000402E-5</c:v>
                </c:pt>
                <c:pt idx="29">
                  <c:v>1.0972552168899904E-4</c:v>
                </c:pt>
                <c:pt idx="30">
                  <c:v>1.2694312673100158E-4</c:v>
                </c:pt>
                <c:pt idx="31">
                  <c:v>1.3914053393599898E-4</c:v>
                </c:pt>
                <c:pt idx="32">
                  <c:v>1.4657456027199894E-4</c:v>
                </c:pt>
                <c:pt idx="33">
                  <c:v>1.500663253819999E-4</c:v>
                </c:pt>
                <c:pt idx="34">
                  <c:v>1.5097021450600004E-4</c:v>
                </c:pt>
                <c:pt idx="35">
                  <c:v>1.4996825589200236E-4</c:v>
                </c:pt>
                <c:pt idx="36">
                  <c:v>1.4771554545699866E-4</c:v>
                </c:pt>
                <c:pt idx="37">
                  <c:v>1.4432365867200064E-4</c:v>
                </c:pt>
                <c:pt idx="38">
                  <c:v>1.4025231794199955E-4</c:v>
                </c:pt>
                <c:pt idx="39">
                  <c:v>1.3321350826199854E-4</c:v>
                </c:pt>
                <c:pt idx="40">
                  <c:v>1.2600677292400053E-4</c:v>
                </c:pt>
                <c:pt idx="41">
                  <c:v>1.1904803616400242E-4</c:v>
                </c:pt>
                <c:pt idx="42">
                  <c:v>1.121931519699991E-4</c:v>
                </c:pt>
                <c:pt idx="43">
                  <c:v>1.0537508922299835E-4</c:v>
                </c:pt>
                <c:pt idx="44">
                  <c:v>9.8448085704000432E-5</c:v>
                </c:pt>
                <c:pt idx="45">
                  <c:v>9.1451750068999305E-5</c:v>
                </c:pt>
                <c:pt idx="46">
                  <c:v>8.4452968525002003E-5</c:v>
                </c:pt>
                <c:pt idx="47">
                  <c:v>7.7428286983000777E-5</c:v>
                </c:pt>
                <c:pt idx="48">
                  <c:v>7.0387882148997827E-5</c:v>
                </c:pt>
                <c:pt idx="49">
                  <c:v>6.3386854751001226E-5</c:v>
                </c:pt>
                <c:pt idx="50">
                  <c:v>5.6478368656999456E-5</c:v>
                </c:pt>
                <c:pt idx="51">
                  <c:v>9.0316664915536789E-7</c:v>
                </c:pt>
                <c:pt idx="52">
                  <c:v>1.2551519115596852E-7</c:v>
                </c:pt>
                <c:pt idx="53">
                  <c:v>7.7425496070024074E-8</c:v>
                </c:pt>
                <c:pt idx="54">
                  <c:v>4.150269453992437E-8</c:v>
                </c:pt>
                <c:pt idx="55">
                  <c:v>2.0714631384987101E-8</c:v>
                </c:pt>
                <c:pt idx="56">
                  <c:v>1.3186174692950612E-8</c:v>
                </c:pt>
                <c:pt idx="57">
                  <c:v>1.9082832999977761E-8</c:v>
                </c:pt>
                <c:pt idx="58">
                  <c:v>5.2981967924048449E-8</c:v>
                </c:pt>
                <c:pt idx="59">
                  <c:v>1.6828126954116627E-7</c:v>
                </c:pt>
                <c:pt idx="60">
                  <c:v>5.2204488177747852E-7</c:v>
                </c:pt>
              </c:numCache>
            </c:numRef>
          </c:yVal>
          <c:smooth val="1"/>
        </c:ser>
        <c:ser>
          <c:idx val="1"/>
          <c:order val="1"/>
          <c:tx>
            <c:v>effMJM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Auswertung!$R$103:$R$163</c:f>
              <c:numCache>
                <c:formatCode>General</c:formatCode>
                <c:ptCount val="61"/>
                <c:pt idx="0">
                  <c:v>27.5</c:v>
                </c:pt>
                <c:pt idx="1">
                  <c:v>32.5</c:v>
                </c:pt>
                <c:pt idx="2">
                  <c:v>37.5</c:v>
                </c:pt>
                <c:pt idx="3">
                  <c:v>42.5</c:v>
                </c:pt>
                <c:pt idx="4">
                  <c:v>47.5</c:v>
                </c:pt>
                <c:pt idx="5">
                  <c:v>52.5</c:v>
                </c:pt>
                <c:pt idx="6">
                  <c:v>57.5</c:v>
                </c:pt>
                <c:pt idx="7">
                  <c:v>62.5</c:v>
                </c:pt>
                <c:pt idx="8">
                  <c:v>67.5</c:v>
                </c:pt>
                <c:pt idx="9">
                  <c:v>72.5</c:v>
                </c:pt>
                <c:pt idx="10">
                  <c:v>77.5</c:v>
                </c:pt>
                <c:pt idx="11">
                  <c:v>82.5</c:v>
                </c:pt>
                <c:pt idx="12">
                  <c:v>87.5</c:v>
                </c:pt>
                <c:pt idx="13">
                  <c:v>92.5</c:v>
                </c:pt>
                <c:pt idx="14">
                  <c:v>97.5</c:v>
                </c:pt>
                <c:pt idx="15">
                  <c:v>102.5</c:v>
                </c:pt>
                <c:pt idx="16">
                  <c:v>107.5</c:v>
                </c:pt>
                <c:pt idx="17">
                  <c:v>112.5</c:v>
                </c:pt>
                <c:pt idx="18">
                  <c:v>117.5</c:v>
                </c:pt>
                <c:pt idx="19">
                  <c:v>122.5</c:v>
                </c:pt>
                <c:pt idx="20">
                  <c:v>125</c:v>
                </c:pt>
                <c:pt idx="21">
                  <c:v>122.25</c:v>
                </c:pt>
                <c:pt idx="22">
                  <c:v>116.75</c:v>
                </c:pt>
                <c:pt idx="23">
                  <c:v>111.25</c:v>
                </c:pt>
                <c:pt idx="24">
                  <c:v>105.75</c:v>
                </c:pt>
                <c:pt idx="25">
                  <c:v>100.25</c:v>
                </c:pt>
                <c:pt idx="26">
                  <c:v>94.75</c:v>
                </c:pt>
                <c:pt idx="27">
                  <c:v>89.25</c:v>
                </c:pt>
                <c:pt idx="28">
                  <c:v>83.75</c:v>
                </c:pt>
                <c:pt idx="29">
                  <c:v>78.25</c:v>
                </c:pt>
                <c:pt idx="30">
                  <c:v>72.75</c:v>
                </c:pt>
                <c:pt idx="31">
                  <c:v>67.25</c:v>
                </c:pt>
                <c:pt idx="32">
                  <c:v>61.75</c:v>
                </c:pt>
                <c:pt idx="33">
                  <c:v>56.25</c:v>
                </c:pt>
                <c:pt idx="34">
                  <c:v>50.75</c:v>
                </c:pt>
                <c:pt idx="35">
                  <c:v>45.25</c:v>
                </c:pt>
                <c:pt idx="36">
                  <c:v>39.75</c:v>
                </c:pt>
                <c:pt idx="37">
                  <c:v>34.25</c:v>
                </c:pt>
                <c:pt idx="38">
                  <c:v>28.75</c:v>
                </c:pt>
                <c:pt idx="39">
                  <c:v>23.25</c:v>
                </c:pt>
                <c:pt idx="40">
                  <c:v>17.75</c:v>
                </c:pt>
                <c:pt idx="41">
                  <c:v>12.25</c:v>
                </c:pt>
                <c:pt idx="42">
                  <c:v>6.75</c:v>
                </c:pt>
                <c:pt idx="43">
                  <c:v>1.25</c:v>
                </c:pt>
                <c:pt idx="44">
                  <c:v>-4.25</c:v>
                </c:pt>
                <c:pt idx="45">
                  <c:v>-9.75</c:v>
                </c:pt>
                <c:pt idx="46">
                  <c:v>-15.25</c:v>
                </c:pt>
                <c:pt idx="47">
                  <c:v>-20.75</c:v>
                </c:pt>
                <c:pt idx="48">
                  <c:v>-26.25</c:v>
                </c:pt>
                <c:pt idx="49">
                  <c:v>-31.75</c:v>
                </c:pt>
                <c:pt idx="50">
                  <c:v>-37.25</c:v>
                </c:pt>
                <c:pt idx="51">
                  <c:v>-40</c:v>
                </c:pt>
                <c:pt idx="52">
                  <c:v>-36.75</c:v>
                </c:pt>
                <c:pt idx="53">
                  <c:v>-30.25</c:v>
                </c:pt>
                <c:pt idx="54">
                  <c:v>-23.75</c:v>
                </c:pt>
                <c:pt idx="55">
                  <c:v>-17.25</c:v>
                </c:pt>
                <c:pt idx="56">
                  <c:v>-10.75</c:v>
                </c:pt>
                <c:pt idx="57">
                  <c:v>-4.25</c:v>
                </c:pt>
                <c:pt idx="58">
                  <c:v>2.25</c:v>
                </c:pt>
                <c:pt idx="59">
                  <c:v>8.75</c:v>
                </c:pt>
                <c:pt idx="60">
                  <c:v>15.25</c:v>
                </c:pt>
              </c:numCache>
            </c:numRef>
          </c:xVal>
          <c:yVal>
            <c:numRef>
              <c:f>Auswertung!$U$103:$U$163</c:f>
              <c:numCache>
                <c:formatCode>General</c:formatCode>
                <c:ptCount val="61"/>
                <c:pt idx="0">
                  <c:v>3.7025399828622072E-6</c:v>
                </c:pt>
                <c:pt idx="1">
                  <c:v>8.333302630318159E-6</c:v>
                </c:pt>
                <c:pt idx="2">
                  <c:v>1.7604846785723622E-5</c:v>
                </c:pt>
                <c:pt idx="3">
                  <c:v>3.3583480308060489E-5</c:v>
                </c:pt>
                <c:pt idx="4">
                  <c:v>5.8062288321913783E-5</c:v>
                </c:pt>
                <c:pt idx="5">
                  <c:v>8.9779857565391023E-5</c:v>
                </c:pt>
                <c:pt idx="6">
                  <c:v>1.2559440996503436E-4</c:v>
                </c:pt>
                <c:pt idx="7">
                  <c:v>1.6031861231932302E-4</c:v>
                </c:pt>
                <c:pt idx="8">
                  <c:v>1.8862105275358387E-4</c:v>
                </c:pt>
                <c:pt idx="9">
                  <c:v>2.0957298734138694E-4</c:v>
                </c:pt>
                <c:pt idx="10">
                  <c:v>2.2452408370143034E-4</c:v>
                </c:pt>
                <c:pt idx="11">
                  <c:v>2.3478414995842947E-4</c:v>
                </c:pt>
                <c:pt idx="12">
                  <c:v>2.4228730867525725E-4</c:v>
                </c:pt>
                <c:pt idx="13">
                  <c:v>2.463980721947119E-4</c:v>
                </c:pt>
                <c:pt idx="14">
                  <c:v>2.5009404150027329E-4</c:v>
                </c:pt>
                <c:pt idx="15">
                  <c:v>2.521248037667566E-4</c:v>
                </c:pt>
                <c:pt idx="16">
                  <c:v>2.537962840794359E-4</c:v>
                </c:pt>
                <c:pt idx="17">
                  <c:v>2.6095348878896711E-4</c:v>
                </c:pt>
                <c:pt idx="18">
                  <c:v>2.5981685136066839E-4</c:v>
                </c:pt>
                <c:pt idx="19">
                  <c:v>2.6123201648592349E-4</c:v>
                </c:pt>
                <c:pt idx="20">
                  <c:v>6.1062733021412512E-7</c:v>
                </c:pt>
                <c:pt idx="21">
                  <c:v>1.7163109995721459E-9</c:v>
                </c:pt>
                <c:pt idx="22">
                  <c:v>2.5146603001291457E-8</c:v>
                </c:pt>
                <c:pt idx="23">
                  <c:v>4.2053680299886098E-7</c:v>
                </c:pt>
                <c:pt idx="24">
                  <c:v>3.0876957780000269E-6</c:v>
                </c:pt>
                <c:pt idx="25">
                  <c:v>1.2109296015999638E-5</c:v>
                </c:pt>
                <c:pt idx="26">
                  <c:v>3.0634370704000352E-5</c:v>
                </c:pt>
                <c:pt idx="27">
                  <c:v>5.6940139622999042E-5</c:v>
                </c:pt>
                <c:pt idx="28">
                  <c:v>8.5576297830000647E-5</c:v>
                </c:pt>
                <c:pt idx="29">
                  <c:v>1.1064230935600022E-4</c:v>
                </c:pt>
                <c:pt idx="30">
                  <c:v>1.2805490291600136E-4</c:v>
                </c:pt>
                <c:pt idx="31">
                  <c:v>1.3928867384899873E-4</c:v>
                </c:pt>
                <c:pt idx="32">
                  <c:v>1.4596736819399991E-4</c:v>
                </c:pt>
                <c:pt idx="33">
                  <c:v>1.4893547117900141E-4</c:v>
                </c:pt>
                <c:pt idx="34">
                  <c:v>1.49488274283998E-4</c:v>
                </c:pt>
                <c:pt idx="35">
                  <c:v>1.4827988600000022E-4</c:v>
                </c:pt>
                <c:pt idx="36">
                  <c:v>1.4590301816300166E-4</c:v>
                </c:pt>
                <c:pt idx="37">
                  <c:v>1.424617925510005E-4</c:v>
                </c:pt>
                <c:pt idx="38">
                  <c:v>1.383741620589983E-4</c:v>
                </c:pt>
                <c:pt idx="39">
                  <c:v>1.3147846798099855E-4</c:v>
                </c:pt>
                <c:pt idx="40">
                  <c:v>1.2442502335600208E-4</c:v>
                </c:pt>
                <c:pt idx="41">
                  <c:v>1.1760228604600076E-4</c:v>
                </c:pt>
                <c:pt idx="42">
                  <c:v>1.1086960688199907E-4</c:v>
                </c:pt>
                <c:pt idx="43">
                  <c:v>1.0416243689399807E-4</c:v>
                </c:pt>
                <c:pt idx="44">
                  <c:v>9.7338709228001613E-5</c:v>
                </c:pt>
                <c:pt idx="45">
                  <c:v>9.0437359944000456E-5</c:v>
                </c:pt>
                <c:pt idx="46">
                  <c:v>8.3524780630998829E-5</c:v>
                </c:pt>
                <c:pt idx="47">
                  <c:v>7.6579210898999883E-5</c:v>
                </c:pt>
                <c:pt idx="48">
                  <c:v>6.960952335200235E-5</c:v>
                </c:pt>
                <c:pt idx="49">
                  <c:v>6.2671681342999636E-5</c:v>
                </c:pt>
                <c:pt idx="50">
                  <c:v>5.5822970631998897E-5</c:v>
                </c:pt>
                <c:pt idx="51">
                  <c:v>8.873527944016943E-7</c:v>
                </c:pt>
                <c:pt idx="52">
                  <c:v>1.2290420323486558E-7</c:v>
                </c:pt>
                <c:pt idx="53">
                  <c:v>7.5064982377555677E-8</c:v>
                </c:pt>
                <c:pt idx="54">
                  <c:v>3.9703992307868696E-8</c:v>
                </c:pt>
                <c:pt idx="55">
                  <c:v>1.9033155308796209E-8</c:v>
                </c:pt>
                <c:pt idx="56">
                  <c:v>1.1272810999475055E-8</c:v>
                </c:pt>
                <c:pt idx="57">
                  <c:v>1.567649853809843E-8</c:v>
                </c:pt>
                <c:pt idx="58">
                  <c:v>4.4469942847405882E-8</c:v>
                </c:pt>
                <c:pt idx="59">
                  <c:v>1.4628191008090004E-7</c:v>
                </c:pt>
                <c:pt idx="60">
                  <c:v>4.7367319323745036E-7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85128"/>
        <c:axId val="658491008"/>
      </c:scatterChart>
      <c:valAx>
        <c:axId val="658485128"/>
        <c:scaling>
          <c:orientation val="minMax"/>
          <c:max val="130"/>
          <c:min val="-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491008"/>
        <c:crosses val="autoZero"/>
        <c:crossBetween val="midCat"/>
      </c:valAx>
      <c:valAx>
        <c:axId val="658491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485128"/>
        <c:crossesAt val="-4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761999</xdr:colOff>
      <xdr:row>1</xdr:row>
      <xdr:rowOff>0</xdr:rowOff>
    </xdr:from>
    <xdr:to>
      <xdr:col>26</xdr:col>
      <xdr:colOff>9524</xdr:colOff>
      <xdr:row>22</xdr:row>
      <xdr:rowOff>171450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761999</xdr:colOff>
      <xdr:row>27</xdr:row>
      <xdr:rowOff>14286</xdr:rowOff>
    </xdr:from>
    <xdr:to>
      <xdr:col>30</xdr:col>
      <xdr:colOff>371474</xdr:colOff>
      <xdr:row>45</xdr:row>
      <xdr:rowOff>171449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390525</xdr:colOff>
      <xdr:row>99</xdr:row>
      <xdr:rowOff>52386</xdr:rowOff>
    </xdr:from>
    <xdr:to>
      <xdr:col>30</xdr:col>
      <xdr:colOff>647700</xdr:colOff>
      <xdr:row>125</xdr:row>
      <xdr:rowOff>190499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C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54" workbookViewId="0"/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7.7109375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3.4600833635997E-16</v>
      </c>
      <c r="C2">
        <v>-273.14999999999998</v>
      </c>
      <c r="D2">
        <v>-1301.7181818182</v>
      </c>
    </row>
    <row r="3" spans="1:4" x14ac:dyDescent="0.25">
      <c r="A3">
        <v>2</v>
      </c>
      <c r="B3" s="1">
        <v>3.5297292806236E-3</v>
      </c>
      <c r="C3">
        <v>-273.14999999999998</v>
      </c>
      <c r="D3">
        <v>-1172.2181818182</v>
      </c>
    </row>
    <row r="4" spans="1:4" x14ac:dyDescent="0.25">
      <c r="A4">
        <v>3</v>
      </c>
      <c r="B4" s="1">
        <v>6.2161093188182999E-3</v>
      </c>
      <c r="C4">
        <v>-273.14999999999998</v>
      </c>
      <c r="D4">
        <v>-1001.8181818181999</v>
      </c>
    </row>
    <row r="5" spans="1:4" x14ac:dyDescent="0.25">
      <c r="A5">
        <v>4</v>
      </c>
      <c r="B5" s="1">
        <v>7.0506142007432998E-3</v>
      </c>
      <c r="C5">
        <v>-273.14999999999998</v>
      </c>
      <c r="D5">
        <v>-1.8181818182</v>
      </c>
    </row>
    <row r="6" spans="1:4" x14ac:dyDescent="0.25">
      <c r="A6">
        <v>5</v>
      </c>
      <c r="B6" s="1">
        <v>7.0506755481837997E-3</v>
      </c>
      <c r="C6">
        <v>-273.14999999999998</v>
      </c>
      <c r="D6">
        <v>-0.90909090910000001</v>
      </c>
    </row>
    <row r="7" spans="1:4" x14ac:dyDescent="0.25">
      <c r="A7">
        <v>6</v>
      </c>
      <c r="B7" s="1">
        <v>7.0506955661672E-3</v>
      </c>
      <c r="C7">
        <v>-273.14999999999998</v>
      </c>
      <c r="D7">
        <v>0</v>
      </c>
    </row>
    <row r="8" spans="1:4" x14ac:dyDescent="0.25">
      <c r="A8">
        <v>7</v>
      </c>
      <c r="B8" s="1">
        <v>7.0507166685484998E-3</v>
      </c>
      <c r="C8">
        <v>-273.14999999999998</v>
      </c>
      <c r="D8">
        <v>0.90909090910000001</v>
      </c>
    </row>
    <row r="9" spans="1:4" x14ac:dyDescent="0.25">
      <c r="A9">
        <v>8</v>
      </c>
      <c r="B9" s="1">
        <v>7.0507740562881002E-3</v>
      </c>
      <c r="C9">
        <v>-273.14999999999998</v>
      </c>
      <c r="D9">
        <v>1.8181818182</v>
      </c>
    </row>
    <row r="10" spans="1:4" x14ac:dyDescent="0.25">
      <c r="A10">
        <v>9</v>
      </c>
      <c r="B10" s="1">
        <v>7.0509668864105002E-3</v>
      </c>
      <c r="C10">
        <v>-273.14999999999998</v>
      </c>
      <c r="D10">
        <v>2.7272727272999999</v>
      </c>
    </row>
    <row r="11" spans="1:4" x14ac:dyDescent="0.25">
      <c r="A11">
        <v>10</v>
      </c>
      <c r="B11" s="1">
        <v>7.0516093597476999E-3</v>
      </c>
      <c r="C11">
        <v>-273.14999999999998</v>
      </c>
      <c r="D11">
        <v>3.6363636364</v>
      </c>
    </row>
    <row r="12" spans="1:4" x14ac:dyDescent="0.25">
      <c r="A12">
        <v>11</v>
      </c>
      <c r="B12" s="1">
        <v>7.0536798454751996E-3</v>
      </c>
      <c r="C12">
        <v>-273.14999999999998</v>
      </c>
      <c r="D12">
        <v>4.5454545455000002</v>
      </c>
    </row>
    <row r="13" spans="1:4" x14ac:dyDescent="0.25">
      <c r="A13">
        <v>12</v>
      </c>
      <c r="B13" s="1">
        <v>7.0599510044892996E-3</v>
      </c>
      <c r="C13">
        <v>-273.14999999999998</v>
      </c>
      <c r="D13">
        <v>5.4545454544999998</v>
      </c>
    </row>
    <row r="14" spans="1:4" x14ac:dyDescent="0.25">
      <c r="A14">
        <v>13</v>
      </c>
      <c r="B14" s="1">
        <v>7.0768523967183004E-3</v>
      </c>
      <c r="C14">
        <v>-273.14999999999998</v>
      </c>
      <c r="D14">
        <v>6.3636363636000004</v>
      </c>
    </row>
    <row r="15" spans="1:4" x14ac:dyDescent="0.25">
      <c r="A15">
        <v>14</v>
      </c>
      <c r="B15" s="1">
        <v>7.1150265985515998E-3</v>
      </c>
      <c r="C15">
        <v>-273.14999999999998</v>
      </c>
      <c r="D15">
        <v>7.2727272727000001</v>
      </c>
    </row>
    <row r="16" spans="1:4" x14ac:dyDescent="0.25">
      <c r="A16">
        <v>15</v>
      </c>
      <c r="B16" s="1">
        <v>7.1866262876893999E-3</v>
      </c>
      <c r="C16">
        <v>-273.14999999999998</v>
      </c>
      <c r="D16">
        <v>8.1818181818000006</v>
      </c>
    </row>
    <row r="17" spans="1:4" x14ac:dyDescent="0.25">
      <c r="A17">
        <v>16</v>
      </c>
      <c r="B17" s="1">
        <v>7.2979193704118001E-3</v>
      </c>
      <c r="C17">
        <v>-273.14999999999998</v>
      </c>
      <c r="D17">
        <v>9.0909090909000003</v>
      </c>
    </row>
    <row r="18" spans="1:4" x14ac:dyDescent="0.25">
      <c r="A18">
        <v>17</v>
      </c>
      <c r="B18" s="1">
        <v>7.4465282149146998E-3</v>
      </c>
      <c r="C18">
        <v>-273.14999999999998</v>
      </c>
      <c r="D18">
        <v>10</v>
      </c>
    </row>
    <row r="19" spans="1:4" x14ac:dyDescent="0.25">
      <c r="A19">
        <v>18</v>
      </c>
      <c r="B19" s="1">
        <v>7.6231119039444004E-3</v>
      </c>
      <c r="C19">
        <v>-273.14999999999998</v>
      </c>
      <c r="D19">
        <v>10.9090909091</v>
      </c>
    </row>
    <row r="20" spans="1:4" x14ac:dyDescent="0.25">
      <c r="A20">
        <v>19</v>
      </c>
      <c r="B20" s="1">
        <v>7.8186112681441003E-3</v>
      </c>
      <c r="C20">
        <v>-273.14999999999998</v>
      </c>
      <c r="D20">
        <v>11.818181818199999</v>
      </c>
    </row>
    <row r="21" spans="1:4" x14ac:dyDescent="0.25">
      <c r="A21">
        <v>20</v>
      </c>
      <c r="B21" s="1">
        <v>8.0245723466236003E-3</v>
      </c>
      <c r="C21">
        <v>-273.14999999999998</v>
      </c>
      <c r="D21">
        <v>12.727272727300001</v>
      </c>
    </row>
    <row r="22" spans="1:4" x14ac:dyDescent="0.25">
      <c r="A22">
        <v>21</v>
      </c>
      <c r="B22" s="1">
        <v>8.2350312150975997E-3</v>
      </c>
      <c r="C22">
        <v>-273.14999999999998</v>
      </c>
      <c r="D22">
        <v>13.6363636364</v>
      </c>
    </row>
    <row r="23" spans="1:4" x14ac:dyDescent="0.25">
      <c r="A23">
        <v>22</v>
      </c>
      <c r="B23" s="1">
        <v>8.4443929757317994E-3</v>
      </c>
      <c r="C23">
        <v>-273.14999999999998</v>
      </c>
      <c r="D23">
        <v>14.5454545454</v>
      </c>
    </row>
    <row r="24" spans="1:4" x14ac:dyDescent="0.25">
      <c r="A24">
        <v>23</v>
      </c>
      <c r="B24" s="1">
        <v>8.6481260822691992E-3</v>
      </c>
      <c r="C24">
        <v>-273.14999999999998</v>
      </c>
      <c r="D24">
        <v>15.4545454545</v>
      </c>
    </row>
    <row r="25" spans="1:4" x14ac:dyDescent="0.25">
      <c r="A25">
        <v>24</v>
      </c>
      <c r="B25" s="1">
        <v>8.8419622059073E-3</v>
      </c>
      <c r="C25">
        <v>-273.14999999999998</v>
      </c>
      <c r="D25">
        <v>16.363636363600001</v>
      </c>
    </row>
    <row r="26" spans="1:4" x14ac:dyDescent="0.25">
      <c r="A26">
        <v>25</v>
      </c>
      <c r="B26" s="1">
        <v>9.3120654676052007E-3</v>
      </c>
      <c r="C26">
        <v>-273.14999999999998</v>
      </c>
      <c r="D26">
        <v>1786.3636363636001</v>
      </c>
    </row>
    <row r="27" spans="1:4" x14ac:dyDescent="0.25">
      <c r="A27">
        <v>26</v>
      </c>
      <c r="B27" s="1">
        <v>9.3120661943613004E-3</v>
      </c>
      <c r="C27">
        <v>-273.14999999999998</v>
      </c>
      <c r="D27">
        <v>1787.3636363636001</v>
      </c>
    </row>
    <row r="28" spans="1:4" x14ac:dyDescent="0.25">
      <c r="A28">
        <v>27</v>
      </c>
      <c r="B28" s="1">
        <v>9.3121033856116003E-3</v>
      </c>
      <c r="C28">
        <v>-273.14999999999998</v>
      </c>
      <c r="D28">
        <v>1788.3636363636001</v>
      </c>
    </row>
    <row r="29" spans="1:4" x14ac:dyDescent="0.25">
      <c r="A29">
        <v>28</v>
      </c>
      <c r="B29" s="1">
        <v>9.3129260552109999E-3</v>
      </c>
      <c r="C29">
        <v>-273.14999999999998</v>
      </c>
      <c r="D29">
        <v>1789.3636363636001</v>
      </c>
    </row>
    <row r="30" spans="1:4" x14ac:dyDescent="0.25">
      <c r="A30">
        <v>29</v>
      </c>
      <c r="B30" s="1">
        <v>9.3188545041657002E-3</v>
      </c>
      <c r="C30">
        <v>-273.14999999999998</v>
      </c>
      <c r="D30">
        <v>1790.3636363636001</v>
      </c>
    </row>
    <row r="31" spans="1:4" x14ac:dyDescent="0.25">
      <c r="A31">
        <v>30</v>
      </c>
      <c r="B31" s="1">
        <v>9.3402178611597993E-3</v>
      </c>
      <c r="C31">
        <v>-273.14999999999998</v>
      </c>
      <c r="D31">
        <v>1791.3636363636001</v>
      </c>
    </row>
    <row r="32" spans="1:4" x14ac:dyDescent="0.25">
      <c r="A32">
        <v>31</v>
      </c>
      <c r="B32" s="1">
        <v>9.3888318333596992E-3</v>
      </c>
      <c r="C32">
        <v>-273.14999999999998</v>
      </c>
      <c r="D32">
        <v>1792.3636363636001</v>
      </c>
    </row>
    <row r="33" spans="1:4" x14ac:dyDescent="0.25">
      <c r="A33">
        <v>32</v>
      </c>
      <c r="B33" s="1">
        <v>9.4704066500686992E-3</v>
      </c>
      <c r="C33">
        <v>-273.14999999999998</v>
      </c>
      <c r="D33">
        <v>1793.3636363636001</v>
      </c>
    </row>
    <row r="34" spans="1:4" x14ac:dyDescent="0.25">
      <c r="A34">
        <v>33</v>
      </c>
      <c r="B34" s="1">
        <v>9.5829330442951995E-3</v>
      </c>
      <c r="C34">
        <v>-273.14999999999998</v>
      </c>
      <c r="D34">
        <v>1794.3636363636001</v>
      </c>
    </row>
    <row r="35" spans="1:4" x14ac:dyDescent="0.25">
      <c r="A35">
        <v>34</v>
      </c>
      <c r="B35" s="1">
        <v>9.7191706870694006E-3</v>
      </c>
      <c r="C35">
        <v>-273.14999999999998</v>
      </c>
      <c r="D35">
        <v>1795.3636363636001</v>
      </c>
    </row>
    <row r="36" spans="1:4" x14ac:dyDescent="0.25">
      <c r="A36">
        <v>35</v>
      </c>
      <c r="B36" s="1">
        <v>9.8676475750839997E-3</v>
      </c>
      <c r="C36">
        <v>-273.14999999999998</v>
      </c>
      <c r="D36">
        <v>1796.3636363636001</v>
      </c>
    </row>
    <row r="37" spans="1:4" x14ac:dyDescent="0.25">
      <c r="A37">
        <v>36</v>
      </c>
      <c r="B37" s="1">
        <v>1.0024285280073E-2</v>
      </c>
      <c r="C37">
        <v>-273.14999999999998</v>
      </c>
      <c r="D37">
        <v>1797.3636363636001</v>
      </c>
    </row>
    <row r="38" spans="1:4" x14ac:dyDescent="0.25">
      <c r="A38">
        <v>37</v>
      </c>
      <c r="B38" s="1">
        <v>1.0184998583241E-2</v>
      </c>
      <c r="C38">
        <v>-273.14999999999998</v>
      </c>
      <c r="D38">
        <v>1798.3636363636001</v>
      </c>
    </row>
    <row r="39" spans="1:4" x14ac:dyDescent="0.25">
      <c r="A39">
        <v>38</v>
      </c>
      <c r="B39" s="1">
        <v>1.0346538075164001E-2</v>
      </c>
      <c r="C39">
        <v>-273.14999999999998</v>
      </c>
      <c r="D39">
        <v>1799.3636363636001</v>
      </c>
    </row>
    <row r="40" spans="1:4" x14ac:dyDescent="0.25">
      <c r="A40">
        <v>39</v>
      </c>
      <c r="B40" s="1">
        <v>1.0506930384744E-2</v>
      </c>
      <c r="C40">
        <v>-273.14999999999998</v>
      </c>
      <c r="D40">
        <v>1800.3636363636001</v>
      </c>
    </row>
    <row r="41" spans="1:4" x14ac:dyDescent="0.25">
      <c r="A41">
        <v>40</v>
      </c>
      <c r="B41" s="1">
        <v>1.0664728478714001E-2</v>
      </c>
      <c r="C41">
        <v>-273.14999999999998</v>
      </c>
      <c r="D41">
        <v>1801.3636363636001</v>
      </c>
    </row>
    <row r="42" spans="1:4" x14ac:dyDescent="0.25">
      <c r="A42">
        <v>41</v>
      </c>
      <c r="B42" s="1">
        <v>1.0819028565205E-2</v>
      </c>
      <c r="C42">
        <v>-273.14999999999998</v>
      </c>
      <c r="D42">
        <v>1802.3636363636001</v>
      </c>
    </row>
    <row r="43" spans="1:4" x14ac:dyDescent="0.25">
      <c r="A43">
        <v>42</v>
      </c>
      <c r="B43" s="1">
        <v>1.096893583152E-2</v>
      </c>
      <c r="C43">
        <v>-273.14999999999998</v>
      </c>
      <c r="D43">
        <v>1803.3636363636001</v>
      </c>
    </row>
    <row r="44" spans="1:4" x14ac:dyDescent="0.25">
      <c r="A44">
        <v>43</v>
      </c>
      <c r="B44" s="1">
        <v>1.1113961595977001E-2</v>
      </c>
      <c r="C44">
        <v>-273.14999999999998</v>
      </c>
      <c r="D44">
        <v>1804.3636363636001</v>
      </c>
    </row>
    <row r="45" spans="1:4" x14ac:dyDescent="0.25">
      <c r="A45">
        <v>44</v>
      </c>
      <c r="B45" s="1">
        <v>1.1251125276227E-2</v>
      </c>
      <c r="C45">
        <v>-273.14999999999998</v>
      </c>
      <c r="D45">
        <v>1805.3636363636001</v>
      </c>
    </row>
    <row r="46" spans="1:4" x14ac:dyDescent="0.25">
      <c r="A46">
        <v>45</v>
      </c>
      <c r="B46" s="1">
        <v>1.1380422283466999E-2</v>
      </c>
      <c r="C46">
        <v>-273.14999999999998</v>
      </c>
      <c r="D46">
        <v>1806.3636363636001</v>
      </c>
    </row>
    <row r="47" spans="1:4" x14ac:dyDescent="0.25">
      <c r="A47">
        <v>46</v>
      </c>
      <c r="B47" s="1">
        <v>1.1502237528694E-2</v>
      </c>
      <c r="C47">
        <v>-273.14999999999998</v>
      </c>
      <c r="D47">
        <v>1807.3636363636001</v>
      </c>
    </row>
    <row r="48" spans="1:4" x14ac:dyDescent="0.25">
      <c r="A48">
        <v>47</v>
      </c>
      <c r="B48" s="1">
        <v>1.1616772772772999E-2</v>
      </c>
      <c r="C48">
        <v>-273.14999999999998</v>
      </c>
      <c r="D48">
        <v>1808.3636363636001</v>
      </c>
    </row>
    <row r="49" spans="1:4" x14ac:dyDescent="0.25">
      <c r="A49">
        <v>48</v>
      </c>
      <c r="B49" s="1">
        <v>1.1724139193887E-2</v>
      </c>
      <c r="C49">
        <v>-273.14999999999998</v>
      </c>
      <c r="D49">
        <v>1809.3636363636001</v>
      </c>
    </row>
    <row r="50" spans="1:4" x14ac:dyDescent="0.25">
      <c r="A50">
        <v>49</v>
      </c>
      <c r="B50" s="1">
        <v>1.1824280231519E-2</v>
      </c>
      <c r="C50">
        <v>-273.14999999999998</v>
      </c>
      <c r="D50">
        <v>1810.3636363636001</v>
      </c>
    </row>
    <row r="51" spans="1:4" x14ac:dyDescent="0.25">
      <c r="A51">
        <v>50</v>
      </c>
      <c r="B51" s="1">
        <v>1.1917172071883E-2</v>
      </c>
      <c r="C51">
        <v>-273.14999999999998</v>
      </c>
      <c r="D51">
        <v>1811.3636363636001</v>
      </c>
    </row>
    <row r="52" spans="1:4" x14ac:dyDescent="0.25">
      <c r="A52">
        <v>51</v>
      </c>
      <c r="B52" s="1">
        <v>1.2002849964385E-2</v>
      </c>
      <c r="C52">
        <v>-273.14999999999998</v>
      </c>
      <c r="D52">
        <v>1812.3636363636001</v>
      </c>
    </row>
    <row r="53" spans="1:4" x14ac:dyDescent="0.25">
      <c r="A53">
        <v>52</v>
      </c>
      <c r="B53" s="1">
        <v>1.2081318234248999E-2</v>
      </c>
      <c r="C53">
        <v>-273.14999999999998</v>
      </c>
      <c r="D53">
        <v>1813.3636363636001</v>
      </c>
    </row>
    <row r="54" spans="1:4" x14ac:dyDescent="0.25">
      <c r="A54">
        <v>53</v>
      </c>
      <c r="B54" s="1">
        <v>1.2152585669216001E-2</v>
      </c>
      <c r="C54">
        <v>-273.14999999999998</v>
      </c>
      <c r="D54">
        <v>1814.3636363636001</v>
      </c>
    </row>
    <row r="55" spans="1:4" x14ac:dyDescent="0.25">
      <c r="A55">
        <v>54</v>
      </c>
      <c r="B55" s="1">
        <v>1.22167113427E-2</v>
      </c>
      <c r="C55">
        <v>-273.14999999999998</v>
      </c>
      <c r="D55">
        <v>1815.3636363636001</v>
      </c>
    </row>
    <row r="56" spans="1:4" x14ac:dyDescent="0.25">
      <c r="A56">
        <v>55</v>
      </c>
      <c r="B56" s="1">
        <v>1.2273806756263E-2</v>
      </c>
      <c r="C56">
        <v>-273.14999999999998</v>
      </c>
      <c r="D56">
        <v>1816.3636363636001</v>
      </c>
    </row>
    <row r="57" spans="1:4" x14ac:dyDescent="0.25">
      <c r="A57">
        <v>56</v>
      </c>
      <c r="B57" s="1">
        <v>1.3891889765410999E-2</v>
      </c>
      <c r="C57">
        <v>-273.14999999999998</v>
      </c>
      <c r="D57">
        <v>3586.3636363636001</v>
      </c>
    </row>
    <row r="58" spans="1:4" x14ac:dyDescent="0.25">
      <c r="A58">
        <v>57</v>
      </c>
      <c r="B58" s="1">
        <v>1.3892041504515999E-2</v>
      </c>
      <c r="C58">
        <v>-273.14999999999998</v>
      </c>
      <c r="D58">
        <v>3587.5454545453999</v>
      </c>
    </row>
    <row r="59" spans="1:4" x14ac:dyDescent="0.25">
      <c r="A59">
        <v>58</v>
      </c>
      <c r="B59" s="1">
        <v>1.3892136438714E-2</v>
      </c>
      <c r="C59">
        <v>-273.14999999999998</v>
      </c>
      <c r="D59">
        <v>3588.7272727272002</v>
      </c>
    </row>
    <row r="60" spans="1:4" x14ac:dyDescent="0.25">
      <c r="A60">
        <v>59</v>
      </c>
      <c r="B60" s="1">
        <v>1.3892189154416E-2</v>
      </c>
      <c r="C60">
        <v>-273.14999999999998</v>
      </c>
      <c r="D60">
        <v>3589.9090909091001</v>
      </c>
    </row>
    <row r="61" spans="1:4" x14ac:dyDescent="0.25">
      <c r="A61">
        <v>60</v>
      </c>
      <c r="B61" s="1">
        <v>1.3892218086110001E-2</v>
      </c>
      <c r="C61">
        <v>-273.14999999999998</v>
      </c>
      <c r="D61">
        <v>3591.0909090908999</v>
      </c>
    </row>
    <row r="62" spans="1:4" x14ac:dyDescent="0.25">
      <c r="A62">
        <v>61</v>
      </c>
      <c r="B62" s="1">
        <v>1.3892241103422E-2</v>
      </c>
      <c r="C62">
        <v>-273.14999999999998</v>
      </c>
      <c r="D62">
        <v>3592.2727272727002</v>
      </c>
    </row>
    <row r="63" spans="1:4" x14ac:dyDescent="0.25">
      <c r="A63">
        <v>62</v>
      </c>
      <c r="B63" s="1">
        <v>1.3892280969718999E-2</v>
      </c>
      <c r="C63">
        <v>-273.14999999999998</v>
      </c>
      <c r="D63">
        <v>3593.4545454545</v>
      </c>
    </row>
    <row r="64" spans="1:4" x14ac:dyDescent="0.25">
      <c r="A64">
        <v>63</v>
      </c>
      <c r="B64" s="1">
        <v>1.3892389384976001E-2</v>
      </c>
      <c r="C64">
        <v>-273.14999999999998</v>
      </c>
      <c r="D64">
        <v>3594.6363636362998</v>
      </c>
    </row>
    <row r="65" spans="1:4" x14ac:dyDescent="0.25">
      <c r="A65">
        <v>64</v>
      </c>
      <c r="B65" s="1">
        <v>1.3892701129163E-2</v>
      </c>
      <c r="C65">
        <v>-273.14999999999998</v>
      </c>
      <c r="D65">
        <v>3595.8181818181001</v>
      </c>
    </row>
    <row r="66" spans="1:4" x14ac:dyDescent="0.25">
      <c r="A66">
        <v>65</v>
      </c>
      <c r="B66" s="1">
        <v>1.3893552182144E-2</v>
      </c>
      <c r="C66">
        <v>-273.14999999999998</v>
      </c>
      <c r="D66">
        <v>3596.9999999999</v>
      </c>
    </row>
    <row r="67" spans="1:4" x14ac:dyDescent="0.25">
      <c r="A67">
        <v>66</v>
      </c>
      <c r="B67" s="1">
        <v>1.3895815849001E-2</v>
      </c>
      <c r="C67">
        <v>-273.14999999999998</v>
      </c>
      <c r="D67">
        <v>3598.1818181816998</v>
      </c>
    </row>
    <row r="68" spans="1:4" x14ac:dyDescent="0.25">
      <c r="A68">
        <v>67</v>
      </c>
      <c r="B68" s="1">
        <v>1.3899567104559E-2</v>
      </c>
      <c r="C68">
        <v>-273.14999999999998</v>
      </c>
      <c r="D68">
        <v>3599.0909090907999</v>
      </c>
    </row>
    <row r="69" spans="1:4" x14ac:dyDescent="0.25">
      <c r="A69">
        <v>68</v>
      </c>
      <c r="B69" s="1">
        <v>1.3907475820587999E-2</v>
      </c>
      <c r="C69">
        <v>-273.14999999999998</v>
      </c>
      <c r="D69">
        <v>3599.9999999999</v>
      </c>
    </row>
    <row r="70" spans="1:4" x14ac:dyDescent="0.25">
      <c r="A70">
        <v>69</v>
      </c>
      <c r="B70" s="1">
        <v>1.3923500820200999E-2</v>
      </c>
      <c r="C70">
        <v>-273.14999999999998</v>
      </c>
      <c r="D70">
        <v>3600.909090909</v>
      </c>
    </row>
    <row r="71" spans="1:4" x14ac:dyDescent="0.25">
      <c r="A71">
        <v>70</v>
      </c>
      <c r="B71" s="1">
        <v>1.3953366303553E-2</v>
      </c>
      <c r="C71">
        <v>-273.14999999999998</v>
      </c>
      <c r="D71">
        <v>3601.8181818181001</v>
      </c>
    </row>
    <row r="72" spans="1:4" x14ac:dyDescent="0.25">
      <c r="A72">
        <v>71</v>
      </c>
      <c r="B72" s="1">
        <v>1.4004506733773001E-2</v>
      </c>
      <c r="C72">
        <v>-273.14999999999998</v>
      </c>
      <c r="D72">
        <v>3602.7272727272002</v>
      </c>
    </row>
    <row r="73" spans="1:4" x14ac:dyDescent="0.25">
      <c r="A73">
        <v>72</v>
      </c>
      <c r="B73" s="1">
        <v>1.4083487066430001E-2</v>
      </c>
      <c r="C73">
        <v>-273.14999999999998</v>
      </c>
      <c r="D73">
        <v>3603.6363636362998</v>
      </c>
    </row>
    <row r="74" spans="1:4" x14ac:dyDescent="0.25">
      <c r="A74">
        <v>73</v>
      </c>
      <c r="B74" s="1">
        <v>1.4194320778041E-2</v>
      </c>
      <c r="C74">
        <v>-273.14999999999998</v>
      </c>
      <c r="D74">
        <v>3604.5454545453999</v>
      </c>
    </row>
    <row r="75" spans="1:4" x14ac:dyDescent="0.25">
      <c r="A75">
        <v>74</v>
      </c>
      <c r="B75" s="1">
        <v>1.4336580946361E-2</v>
      </c>
      <c r="C75">
        <v>-273.14999999999998</v>
      </c>
      <c r="D75">
        <v>3605.4545454544</v>
      </c>
    </row>
    <row r="76" spans="1:4" x14ac:dyDescent="0.25">
      <c r="A76">
        <v>75</v>
      </c>
      <c r="B76" s="1">
        <v>1.4506149097677E-2</v>
      </c>
      <c r="C76">
        <v>-273.14999999999998</v>
      </c>
      <c r="D76">
        <v>3606.3636363635001</v>
      </c>
    </row>
    <row r="77" spans="1:4" x14ac:dyDescent="0.25">
      <c r="A77">
        <v>76</v>
      </c>
      <c r="B77" s="1">
        <v>1.4694835089497E-2</v>
      </c>
      <c r="C77">
        <v>-273.14999999999998</v>
      </c>
      <c r="D77">
        <v>3607.2727272726002</v>
      </c>
    </row>
    <row r="78" spans="1:4" x14ac:dyDescent="0.25">
      <c r="A78">
        <v>77</v>
      </c>
      <c r="B78" s="1">
        <v>1.4897413896527999E-2</v>
      </c>
      <c r="C78">
        <v>-273.14999999999998</v>
      </c>
      <c r="D78">
        <v>3608.1818181816998</v>
      </c>
    </row>
    <row r="79" spans="1:4" x14ac:dyDescent="0.25">
      <c r="A79">
        <v>78</v>
      </c>
      <c r="B79" s="1">
        <v>1.5109583880403E-2</v>
      </c>
      <c r="C79">
        <v>-273.14999999999998</v>
      </c>
      <c r="D79">
        <v>3609.0909090907999</v>
      </c>
    </row>
    <row r="80" spans="1:4" x14ac:dyDescent="0.25">
      <c r="A80">
        <v>79</v>
      </c>
      <c r="B80" s="1">
        <v>1.5328750212922E-2</v>
      </c>
      <c r="C80">
        <v>-273.14999999999998</v>
      </c>
      <c r="D80">
        <v>3609.9999999999</v>
      </c>
    </row>
    <row r="81" spans="1:4" x14ac:dyDescent="0.25">
      <c r="A81">
        <v>80</v>
      </c>
      <c r="B81" s="1">
        <v>1.5551467644684999E-2</v>
      </c>
      <c r="C81">
        <v>-273.14999999999998</v>
      </c>
      <c r="D81">
        <v>3610.909090909</v>
      </c>
    </row>
    <row r="82" spans="1:4" x14ac:dyDescent="0.25">
      <c r="A82">
        <v>81</v>
      </c>
      <c r="B82" s="1">
        <v>1.5777379635554999E-2</v>
      </c>
      <c r="C82">
        <v>-273.14999999999998</v>
      </c>
      <c r="D82">
        <v>3611.8181818181001</v>
      </c>
    </row>
    <row r="83" spans="1:4" x14ac:dyDescent="0.25">
      <c r="A83">
        <v>82</v>
      </c>
      <c r="B83" s="1">
        <v>1.6004505107408001E-2</v>
      </c>
      <c r="C83">
        <v>-273.14999999999998</v>
      </c>
      <c r="D83">
        <v>3612.7272727272002</v>
      </c>
    </row>
    <row r="84" spans="1:4" x14ac:dyDescent="0.25">
      <c r="A84">
        <v>83</v>
      </c>
      <c r="B84" s="1">
        <v>1.6232340705555001E-2</v>
      </c>
      <c r="C84">
        <v>-273.14999999999998</v>
      </c>
      <c r="D84">
        <v>3613.6363636362998</v>
      </c>
    </row>
    <row r="85" spans="1:4" x14ac:dyDescent="0.25">
      <c r="A85">
        <v>84</v>
      </c>
      <c r="B85" s="1">
        <v>1.6460209129014001E-2</v>
      </c>
      <c r="C85">
        <v>-273.14999999999998</v>
      </c>
      <c r="D85">
        <v>3614.5454545452999</v>
      </c>
    </row>
    <row r="86" spans="1:4" x14ac:dyDescent="0.25">
      <c r="A86">
        <v>85</v>
      </c>
      <c r="B86" s="1">
        <v>1.6687482009358E-2</v>
      </c>
      <c r="C86">
        <v>-273.14999999999998</v>
      </c>
      <c r="D86">
        <v>3615.4545454544</v>
      </c>
    </row>
    <row r="87" spans="1:4" x14ac:dyDescent="0.25">
      <c r="A87">
        <v>86</v>
      </c>
      <c r="B87" s="1">
        <v>1.6914342325084999E-2</v>
      </c>
      <c r="C87">
        <v>-273.14999999999998</v>
      </c>
      <c r="D87">
        <v>3616.3636363635001</v>
      </c>
    </row>
    <row r="88" spans="1:4" x14ac:dyDescent="0.25">
      <c r="A88">
        <v>87</v>
      </c>
      <c r="B88" s="1">
        <v>1.7870833920690998E-2</v>
      </c>
      <c r="C88">
        <v>-273.14999999999998</v>
      </c>
      <c r="D88">
        <v>5386.3636363634996</v>
      </c>
    </row>
    <row r="89" spans="1:4" x14ac:dyDescent="0.25">
      <c r="A89">
        <v>88</v>
      </c>
      <c r="B89" s="1">
        <v>1.7870834722908999E-2</v>
      </c>
      <c r="C89">
        <v>-273.14999999999998</v>
      </c>
      <c r="D89">
        <v>5387.3636363634996</v>
      </c>
    </row>
    <row r="90" spans="1:4" x14ac:dyDescent="0.25">
      <c r="A90">
        <v>89</v>
      </c>
      <c r="B90" s="1">
        <v>1.7870852676506E-2</v>
      </c>
      <c r="C90">
        <v>-273.14999999999998</v>
      </c>
      <c r="D90">
        <v>5388.3636363634996</v>
      </c>
    </row>
    <row r="91" spans="1:4" x14ac:dyDescent="0.25">
      <c r="A91">
        <v>90</v>
      </c>
      <c r="B91" s="1">
        <v>1.7871240966976999E-2</v>
      </c>
      <c r="C91">
        <v>-273.14999999999998</v>
      </c>
      <c r="D91">
        <v>5389.3636363634996</v>
      </c>
    </row>
    <row r="92" spans="1:4" x14ac:dyDescent="0.25">
      <c r="A92">
        <v>91</v>
      </c>
      <c r="B92" s="1">
        <v>1.7874353493681001E-2</v>
      </c>
      <c r="C92">
        <v>-273.14999999999998</v>
      </c>
      <c r="D92">
        <v>5390.3636363634996</v>
      </c>
    </row>
    <row r="93" spans="1:4" x14ac:dyDescent="0.25">
      <c r="A93">
        <v>92</v>
      </c>
      <c r="B93" s="1">
        <v>1.7886926855830002E-2</v>
      </c>
      <c r="C93">
        <v>-273.14999999999998</v>
      </c>
      <c r="D93">
        <v>5391.3636363634996</v>
      </c>
    </row>
    <row r="94" spans="1:4" x14ac:dyDescent="0.25">
      <c r="A94">
        <v>93</v>
      </c>
      <c r="B94" s="1">
        <v>1.7918925392546001E-2</v>
      </c>
      <c r="C94">
        <v>-273.14999999999998</v>
      </c>
      <c r="D94">
        <v>5392.3636363634996</v>
      </c>
    </row>
    <row r="95" spans="1:4" x14ac:dyDescent="0.25">
      <c r="A95">
        <v>94</v>
      </c>
      <c r="B95" s="1">
        <v>1.7978282272885001E-2</v>
      </c>
      <c r="C95">
        <v>-273.14999999999998</v>
      </c>
      <c r="D95">
        <v>5393.3636363634996</v>
      </c>
    </row>
    <row r="96" spans="1:4" x14ac:dyDescent="0.25">
      <c r="A96">
        <v>95</v>
      </c>
      <c r="B96" s="1">
        <v>1.8067196813353999E-2</v>
      </c>
      <c r="C96">
        <v>-273.14999999999998</v>
      </c>
      <c r="D96">
        <v>5394.3636363634996</v>
      </c>
    </row>
    <row r="97" spans="1:4" x14ac:dyDescent="0.25">
      <c r="A97">
        <v>96</v>
      </c>
      <c r="B97" s="1">
        <v>1.8181828048942E-2</v>
      </c>
      <c r="C97">
        <v>-273.14999999999998</v>
      </c>
      <c r="D97">
        <v>5395.3636363634996</v>
      </c>
    </row>
    <row r="98" spans="1:4" x14ac:dyDescent="0.25">
      <c r="A98">
        <v>97</v>
      </c>
      <c r="B98" s="1">
        <v>1.8312879549691002E-2</v>
      </c>
      <c r="C98">
        <v>-273.14999999999998</v>
      </c>
      <c r="D98">
        <v>5396.3636363634996</v>
      </c>
    </row>
    <row r="99" spans="1:4" x14ac:dyDescent="0.25">
      <c r="A99">
        <v>98</v>
      </c>
      <c r="B99" s="1">
        <v>1.8455435710180001E-2</v>
      </c>
      <c r="C99">
        <v>-273.14999999999998</v>
      </c>
      <c r="D99">
        <v>5397.3636363634996</v>
      </c>
    </row>
    <row r="100" spans="1:4" x14ac:dyDescent="0.25">
      <c r="A100">
        <v>99</v>
      </c>
      <c r="B100" s="1">
        <v>1.8604833495737001E-2</v>
      </c>
      <c r="C100">
        <v>-273.14999999999998</v>
      </c>
      <c r="D100">
        <v>5398.3636363634996</v>
      </c>
    </row>
    <row r="101" spans="1:4" x14ac:dyDescent="0.25">
      <c r="A101">
        <v>100</v>
      </c>
      <c r="B101" s="1">
        <v>1.8757243404203001E-2</v>
      </c>
      <c r="C101">
        <v>-273.14999999999998</v>
      </c>
      <c r="D101">
        <v>5399.3636363634996</v>
      </c>
    </row>
    <row r="102" spans="1:4" x14ac:dyDescent="0.25">
      <c r="A102">
        <v>101</v>
      </c>
      <c r="B102" s="1">
        <v>1.8910181237527999E-2</v>
      </c>
      <c r="C102">
        <v>-273.14999999999998</v>
      </c>
      <c r="D102">
        <v>5400.3636363634996</v>
      </c>
    </row>
    <row r="103" spans="1:4" x14ac:dyDescent="0.25">
      <c r="A103">
        <v>102</v>
      </c>
      <c r="B103" s="1">
        <v>1.9061819115860999E-2</v>
      </c>
      <c r="C103">
        <v>-273.14999999999998</v>
      </c>
      <c r="D103">
        <v>5401.3636363634996</v>
      </c>
    </row>
    <row r="104" spans="1:4" x14ac:dyDescent="0.25">
      <c r="A104">
        <v>103</v>
      </c>
      <c r="B104" s="1">
        <v>1.9210965684758999E-2</v>
      </c>
      <c r="C104">
        <v>-273.14999999999998</v>
      </c>
      <c r="D104">
        <v>5402.3636363634996</v>
      </c>
    </row>
    <row r="105" spans="1:4" x14ac:dyDescent="0.25">
      <c r="A105">
        <v>104</v>
      </c>
      <c r="B105" s="1">
        <v>1.9356523498141001E-2</v>
      </c>
      <c r="C105">
        <v>-273.14999999999998</v>
      </c>
      <c r="D105">
        <v>5403.3636363634996</v>
      </c>
    </row>
    <row r="106" spans="1:4" x14ac:dyDescent="0.25">
      <c r="A106">
        <v>105</v>
      </c>
      <c r="B106" s="1">
        <v>1.9497846406428002E-2</v>
      </c>
      <c r="C106">
        <v>-273.14999999999998</v>
      </c>
      <c r="D106">
        <v>5404.3636363634996</v>
      </c>
    </row>
    <row r="107" spans="1:4" x14ac:dyDescent="0.25">
      <c r="A107">
        <v>106</v>
      </c>
      <c r="B107" s="1">
        <v>1.9631955811068001E-2</v>
      </c>
      <c r="C107">
        <v>-273.14999999999998</v>
      </c>
      <c r="D107">
        <v>5405.3636363634996</v>
      </c>
    </row>
    <row r="108" spans="1:4" x14ac:dyDescent="0.25">
      <c r="A108">
        <v>107</v>
      </c>
      <c r="B108" s="1">
        <v>1.9758712942165E-2</v>
      </c>
      <c r="C108">
        <v>-273.14999999999998</v>
      </c>
      <c r="D108">
        <v>5406.3636363634996</v>
      </c>
    </row>
    <row r="109" spans="1:4" x14ac:dyDescent="0.25">
      <c r="A109">
        <v>108</v>
      </c>
      <c r="B109" s="1">
        <v>1.987839455116E-2</v>
      </c>
      <c r="C109">
        <v>-273.14999999999998</v>
      </c>
      <c r="D109">
        <v>5407.3636363634996</v>
      </c>
    </row>
    <row r="110" spans="1:4" x14ac:dyDescent="0.25">
      <c r="A110">
        <v>109</v>
      </c>
      <c r="B110" s="1">
        <v>1.9991125173922E-2</v>
      </c>
      <c r="C110">
        <v>-273.14999999999998</v>
      </c>
      <c r="D110">
        <v>5408.3636363634996</v>
      </c>
    </row>
    <row r="111" spans="1:4" x14ac:dyDescent="0.25">
      <c r="A111">
        <v>110</v>
      </c>
      <c r="B111" s="1">
        <v>2.0096957407014001E-2</v>
      </c>
      <c r="C111">
        <v>-273.14999999999998</v>
      </c>
      <c r="D111">
        <v>5409.3636363634996</v>
      </c>
    </row>
    <row r="112" spans="1:4" x14ac:dyDescent="0.25">
      <c r="A112">
        <v>111</v>
      </c>
      <c r="B112" s="1">
        <v>2.0195793857281999E-2</v>
      </c>
      <c r="C112">
        <v>-273.14999999999998</v>
      </c>
      <c r="D112">
        <v>5410.3636363634996</v>
      </c>
    </row>
    <row r="113" spans="1:4" x14ac:dyDescent="0.25">
      <c r="A113">
        <v>112</v>
      </c>
      <c r="B113" s="1">
        <v>2.0287575210181E-2</v>
      </c>
      <c r="C113">
        <v>-273.14999999999998</v>
      </c>
      <c r="D113">
        <v>5411.3636363634996</v>
      </c>
    </row>
    <row r="114" spans="1:4" x14ac:dyDescent="0.25">
      <c r="A114">
        <v>113</v>
      </c>
      <c r="B114" s="1">
        <v>2.0372307211028999E-2</v>
      </c>
      <c r="C114">
        <v>-273.14999999999998</v>
      </c>
      <c r="D114">
        <v>5412.3636363634996</v>
      </c>
    </row>
    <row r="115" spans="1:4" x14ac:dyDescent="0.25">
      <c r="A115">
        <v>114</v>
      </c>
      <c r="B115" s="1">
        <v>2.0449970798474E-2</v>
      </c>
      <c r="C115">
        <v>-273.14999999999998</v>
      </c>
      <c r="D115">
        <v>5413.3636363634996</v>
      </c>
    </row>
    <row r="116" spans="1:4" x14ac:dyDescent="0.25">
      <c r="A116">
        <v>115</v>
      </c>
      <c r="B116" s="1">
        <v>2.0520555935396999E-2</v>
      </c>
      <c r="C116">
        <v>-273.14999999999998</v>
      </c>
      <c r="D116">
        <v>5414.3636363634996</v>
      </c>
    </row>
    <row r="117" spans="1:4" x14ac:dyDescent="0.25">
      <c r="A117">
        <v>116</v>
      </c>
      <c r="B117" s="1">
        <v>2.0584107036474002E-2</v>
      </c>
      <c r="C117">
        <v>-273.14999999999998</v>
      </c>
      <c r="D117">
        <v>5415.3636363634996</v>
      </c>
    </row>
    <row r="118" spans="1:4" x14ac:dyDescent="0.25">
      <c r="A118">
        <v>117</v>
      </c>
      <c r="B118" s="1">
        <v>2.0640720145486E-2</v>
      </c>
      <c r="C118">
        <v>-273.14999999999998</v>
      </c>
      <c r="D118">
        <v>5416.3636363634996</v>
      </c>
    </row>
    <row r="119" spans="1:4" x14ac:dyDescent="0.25">
      <c r="A119">
        <v>118</v>
      </c>
      <c r="B119" s="1">
        <v>2.2244324960333E-2</v>
      </c>
      <c r="C119">
        <v>-273.14999999999998</v>
      </c>
      <c r="D119">
        <v>7186.3636363634996</v>
      </c>
    </row>
    <row r="120" spans="1:4" x14ac:dyDescent="0.25">
      <c r="A120">
        <v>119</v>
      </c>
      <c r="B120" s="1">
        <v>2.2244474249675E-2</v>
      </c>
      <c r="C120">
        <v>-273.14999999999998</v>
      </c>
      <c r="D120">
        <v>7187.5454545453003</v>
      </c>
    </row>
    <row r="121" spans="1:4" x14ac:dyDescent="0.25">
      <c r="A121">
        <v>120</v>
      </c>
      <c r="B121" s="1">
        <v>2.2244566691781001E-2</v>
      </c>
      <c r="C121">
        <v>-273.14999999999998</v>
      </c>
      <c r="D121">
        <v>7188.7272727271002</v>
      </c>
    </row>
    <row r="122" spans="1:4" x14ac:dyDescent="0.25">
      <c r="A122">
        <v>121</v>
      </c>
      <c r="B122" s="1">
        <v>2.2244616826629E-2</v>
      </c>
      <c r="C122">
        <v>-273.14999999999998</v>
      </c>
      <c r="D122">
        <v>7189.909090909</v>
      </c>
    </row>
    <row r="123" spans="1:4" x14ac:dyDescent="0.25">
      <c r="A123">
        <v>122</v>
      </c>
      <c r="B123" s="1">
        <v>2.2244642552776001E-2</v>
      </c>
      <c r="C123">
        <v>-273.14999999999998</v>
      </c>
      <c r="D123">
        <v>7191.0909090907999</v>
      </c>
    </row>
    <row r="124" spans="1:4" x14ac:dyDescent="0.25">
      <c r="A124">
        <v>123</v>
      </c>
      <c r="B124" s="1">
        <v>2.2244660071408E-2</v>
      </c>
      <c r="C124">
        <v>-273.14999999999998</v>
      </c>
      <c r="D124">
        <v>7192.2727272725997</v>
      </c>
    </row>
    <row r="125" spans="1:4" x14ac:dyDescent="0.25">
      <c r="A125">
        <v>124</v>
      </c>
      <c r="B125" s="1">
        <v>2.2244687127217E-2</v>
      </c>
      <c r="C125">
        <v>-273.14999999999998</v>
      </c>
      <c r="D125">
        <v>7193.4545454544004</v>
      </c>
    </row>
    <row r="126" spans="1:4" x14ac:dyDescent="0.25">
      <c r="A126">
        <v>125</v>
      </c>
      <c r="B126" s="1">
        <v>2.2244761746235998E-2</v>
      </c>
      <c r="C126">
        <v>-273.14999999999998</v>
      </c>
      <c r="D126">
        <v>7194.6363636362003</v>
      </c>
    </row>
    <row r="127" spans="1:4" x14ac:dyDescent="0.25">
      <c r="A127">
        <v>126</v>
      </c>
      <c r="B127" s="1">
        <v>2.2244991346632999E-2</v>
      </c>
      <c r="C127">
        <v>-273.14999999999998</v>
      </c>
      <c r="D127">
        <v>7195.8181818180001</v>
      </c>
    </row>
    <row r="128" spans="1:4" x14ac:dyDescent="0.25">
      <c r="A128">
        <v>127</v>
      </c>
      <c r="B128" s="1">
        <v>2.2245674845755001E-2</v>
      </c>
      <c r="C128">
        <v>-273.14999999999998</v>
      </c>
      <c r="D128">
        <v>7196.9999999997999</v>
      </c>
    </row>
    <row r="129" spans="1:4" x14ac:dyDescent="0.25">
      <c r="A129">
        <v>128</v>
      </c>
      <c r="B129" s="1">
        <v>2.2247652412599999E-2</v>
      </c>
      <c r="C129">
        <v>-273.14999999999998</v>
      </c>
      <c r="D129">
        <v>7198.1818181815997</v>
      </c>
    </row>
    <row r="130" spans="1:4" x14ac:dyDescent="0.25">
      <c r="A130">
        <v>129</v>
      </c>
      <c r="B130" s="1">
        <v>2.2251110360547999E-2</v>
      </c>
      <c r="C130">
        <v>-273.14999999999998</v>
      </c>
      <c r="D130">
        <v>7199.0909090906998</v>
      </c>
    </row>
    <row r="131" spans="1:4" x14ac:dyDescent="0.25">
      <c r="A131">
        <v>130</v>
      </c>
      <c r="B131" s="1">
        <v>2.2258691012023001E-2</v>
      </c>
      <c r="C131">
        <v>-273.14999999999998</v>
      </c>
      <c r="D131">
        <v>7199.9999999997999</v>
      </c>
    </row>
    <row r="132" spans="1:4" x14ac:dyDescent="0.25">
      <c r="A132">
        <v>131</v>
      </c>
      <c r="B132" s="1">
        <v>2.2274436996330998E-2</v>
      </c>
      <c r="C132">
        <v>-273.14999999999998</v>
      </c>
      <c r="D132">
        <v>7200.9090909089</v>
      </c>
    </row>
    <row r="133" spans="1:4" x14ac:dyDescent="0.25">
      <c r="A133">
        <v>132</v>
      </c>
      <c r="B133" s="1">
        <v>2.2304174360816002E-2</v>
      </c>
      <c r="C133">
        <v>-273.14999999999998</v>
      </c>
      <c r="D133">
        <v>7201.8181818180001</v>
      </c>
    </row>
    <row r="134" spans="1:4" x14ac:dyDescent="0.25">
      <c r="A134">
        <v>133</v>
      </c>
      <c r="B134" s="1">
        <v>2.2355401030269E-2</v>
      </c>
      <c r="C134">
        <v>-273.14999999999998</v>
      </c>
      <c r="D134">
        <v>7202.7272727271002</v>
      </c>
    </row>
    <row r="135" spans="1:4" x14ac:dyDescent="0.25">
      <c r="A135">
        <v>134</v>
      </c>
      <c r="B135" s="1">
        <v>2.2434685231688001E-2</v>
      </c>
      <c r="C135">
        <v>-273.14999999999998</v>
      </c>
      <c r="D135">
        <v>7203.6363636362003</v>
      </c>
    </row>
    <row r="136" spans="1:4" x14ac:dyDescent="0.25">
      <c r="A136">
        <v>135</v>
      </c>
      <c r="B136" s="1">
        <v>2.2546017462952001E-2</v>
      </c>
      <c r="C136">
        <v>-273.14999999999998</v>
      </c>
      <c r="D136">
        <v>7204.5454545453003</v>
      </c>
    </row>
    <row r="137" spans="1:4" x14ac:dyDescent="0.25">
      <c r="A137">
        <v>136</v>
      </c>
      <c r="B137" s="1">
        <v>2.2688977019927E-2</v>
      </c>
      <c r="C137">
        <v>-273.14999999999998</v>
      </c>
      <c r="D137">
        <v>7205.4545454543004</v>
      </c>
    </row>
    <row r="138" spans="1:4" x14ac:dyDescent="0.25">
      <c r="A138">
        <v>137</v>
      </c>
      <c r="B138" s="1">
        <v>2.2859482299467999E-2</v>
      </c>
      <c r="C138">
        <v>-273.14999999999998</v>
      </c>
      <c r="D138">
        <v>7206.3636363633996</v>
      </c>
    </row>
    <row r="139" spans="1:4" x14ac:dyDescent="0.25">
      <c r="A139">
        <v>138</v>
      </c>
      <c r="B139" s="1">
        <v>2.3049353091242002E-2</v>
      </c>
      <c r="C139">
        <v>-273.14999999999998</v>
      </c>
      <c r="D139">
        <v>7207.2727272724997</v>
      </c>
    </row>
    <row r="140" spans="1:4" x14ac:dyDescent="0.25">
      <c r="A140">
        <v>139</v>
      </c>
      <c r="B140" s="1">
        <v>2.3253298924335999E-2</v>
      </c>
      <c r="C140">
        <v>-273.14999999999998</v>
      </c>
      <c r="D140">
        <v>7208.1818181815997</v>
      </c>
    </row>
    <row r="141" spans="1:4" x14ac:dyDescent="0.25">
      <c r="A141">
        <v>140</v>
      </c>
      <c r="B141" s="1">
        <v>2.3467079056995001E-2</v>
      </c>
      <c r="C141">
        <v>-273.14999999999998</v>
      </c>
      <c r="D141">
        <v>7209.0909090906998</v>
      </c>
    </row>
    <row r="142" spans="1:4" x14ac:dyDescent="0.25">
      <c r="A142">
        <v>141</v>
      </c>
      <c r="B142" s="1">
        <v>2.3688148823720001E-2</v>
      </c>
      <c r="C142">
        <v>-273.14999999999998</v>
      </c>
      <c r="D142">
        <v>7209.9999999997999</v>
      </c>
    </row>
    <row r="143" spans="1:4" x14ac:dyDescent="0.25">
      <c r="A143">
        <v>142</v>
      </c>
      <c r="B143" s="1">
        <v>2.3913212386876999E-2</v>
      </c>
      <c r="C143">
        <v>-273.14999999999998</v>
      </c>
      <c r="D143">
        <v>7210.9090909089</v>
      </c>
    </row>
    <row r="144" spans="1:4" x14ac:dyDescent="0.25">
      <c r="A144">
        <v>143</v>
      </c>
      <c r="B144" s="1">
        <v>2.4141966350033E-2</v>
      </c>
      <c r="C144">
        <v>-273.14999999999998</v>
      </c>
      <c r="D144">
        <v>7211.8181818180001</v>
      </c>
    </row>
    <row r="145" spans="1:4" x14ac:dyDescent="0.25">
      <c r="A145">
        <v>144</v>
      </c>
      <c r="B145" s="1">
        <v>2.4372627274915001E-2</v>
      </c>
      <c r="C145">
        <v>-273.14999999999998</v>
      </c>
      <c r="D145">
        <v>7212.7272727271002</v>
      </c>
    </row>
    <row r="146" spans="1:4" x14ac:dyDescent="0.25">
      <c r="A146">
        <v>145</v>
      </c>
      <c r="B146" s="1">
        <v>2.4604856402787999E-2</v>
      </c>
      <c r="C146">
        <v>-273.14999999999998</v>
      </c>
      <c r="D146">
        <v>7213.6363636362003</v>
      </c>
    </row>
    <row r="147" spans="1:4" x14ac:dyDescent="0.25">
      <c r="A147">
        <v>146</v>
      </c>
      <c r="B147" s="1">
        <v>2.4838227709193E-2</v>
      </c>
      <c r="C147">
        <v>-273.14999999999998</v>
      </c>
      <c r="D147">
        <v>7214.5454545453003</v>
      </c>
    </row>
    <row r="148" spans="1:4" x14ac:dyDescent="0.25">
      <c r="A148">
        <v>147</v>
      </c>
      <c r="B148" s="1">
        <v>2.5072514152465E-2</v>
      </c>
      <c r="C148">
        <v>-273.14999999999998</v>
      </c>
      <c r="D148">
        <v>7215.4545454543004</v>
      </c>
    </row>
    <row r="149" spans="1:4" x14ac:dyDescent="0.25">
      <c r="A149">
        <v>148</v>
      </c>
      <c r="B149" s="1">
        <v>2.5308436603036999E-2</v>
      </c>
      <c r="C149">
        <v>-273.14999999999998</v>
      </c>
      <c r="D149">
        <v>7216.3636363633996</v>
      </c>
    </row>
    <row r="150" spans="1:4" x14ac:dyDescent="0.25">
      <c r="A150">
        <v>149</v>
      </c>
      <c r="B150" s="1">
        <v>2.6414440284526001E-2</v>
      </c>
      <c r="C150">
        <v>-273.14999999999998</v>
      </c>
      <c r="D150">
        <v>8986.3636363633996</v>
      </c>
    </row>
    <row r="151" spans="1:4" x14ac:dyDescent="0.25">
      <c r="A151">
        <v>150</v>
      </c>
      <c r="B151" s="1">
        <v>2.6414442018207002E-2</v>
      </c>
      <c r="C151">
        <v>-273.14999999999998</v>
      </c>
      <c r="D151">
        <v>8987.3636363633996</v>
      </c>
    </row>
    <row r="152" spans="1:4" x14ac:dyDescent="0.25">
      <c r="A152">
        <v>151</v>
      </c>
      <c r="B152" s="1">
        <v>2.6414464557261E-2</v>
      </c>
      <c r="C152">
        <v>-273.14999999999998</v>
      </c>
      <c r="D152">
        <v>8988.3636363633996</v>
      </c>
    </row>
    <row r="153" spans="1:4" x14ac:dyDescent="0.25">
      <c r="A153">
        <v>152</v>
      </c>
      <c r="B153" s="1">
        <v>2.6414833437939999E-2</v>
      </c>
      <c r="C153">
        <v>-273.14999999999998</v>
      </c>
      <c r="D153">
        <v>8989.3636363633996</v>
      </c>
    </row>
    <row r="154" spans="1:4" x14ac:dyDescent="0.25">
      <c r="A154">
        <v>153</v>
      </c>
      <c r="B154" s="1">
        <v>2.641759328999E-2</v>
      </c>
      <c r="C154">
        <v>-273.14999999999998</v>
      </c>
      <c r="D154">
        <v>8990.3636363633996</v>
      </c>
    </row>
    <row r="155" spans="1:4" x14ac:dyDescent="0.25">
      <c r="A155">
        <v>154</v>
      </c>
      <c r="B155" s="1">
        <v>2.6428695722763001E-2</v>
      </c>
      <c r="C155">
        <v>-273.14999999999998</v>
      </c>
      <c r="D155">
        <v>8991.3636363633996</v>
      </c>
    </row>
    <row r="156" spans="1:4" x14ac:dyDescent="0.25">
      <c r="A156">
        <v>155</v>
      </c>
      <c r="B156" s="1">
        <v>2.6457491663743001E-2</v>
      </c>
      <c r="C156">
        <v>-273.14999999999998</v>
      </c>
      <c r="D156">
        <v>8992.3636363633996</v>
      </c>
    </row>
    <row r="157" spans="1:4" x14ac:dyDescent="0.25">
      <c r="A157">
        <v>156</v>
      </c>
      <c r="B157" s="1">
        <v>2.6512216736307E-2</v>
      </c>
      <c r="C157">
        <v>-273.14999999999998</v>
      </c>
      <c r="D157">
        <v>8993.3636363633996</v>
      </c>
    </row>
    <row r="158" spans="1:4" x14ac:dyDescent="0.25">
      <c r="A158">
        <v>157</v>
      </c>
      <c r="B158" s="1">
        <v>2.6595961412592E-2</v>
      </c>
      <c r="C158">
        <v>-273.14999999999998</v>
      </c>
      <c r="D158">
        <v>8994.3636363633996</v>
      </c>
    </row>
    <row r="159" spans="1:4" x14ac:dyDescent="0.25">
      <c r="A159">
        <v>158</v>
      </c>
      <c r="B159" s="1">
        <v>2.6705686934280999E-2</v>
      </c>
      <c r="C159">
        <v>-273.14999999999998</v>
      </c>
      <c r="D159">
        <v>8995.3636363633996</v>
      </c>
    </row>
    <row r="160" spans="1:4" x14ac:dyDescent="0.25">
      <c r="A160">
        <v>159</v>
      </c>
      <c r="B160" s="1">
        <v>2.6832630061012001E-2</v>
      </c>
      <c r="C160">
        <v>-273.14999999999998</v>
      </c>
      <c r="D160">
        <v>8996.3636363633996</v>
      </c>
    </row>
    <row r="161" spans="1:4" x14ac:dyDescent="0.25">
      <c r="A161">
        <v>160</v>
      </c>
      <c r="B161" s="1">
        <v>2.6971770594948E-2</v>
      </c>
      <c r="C161">
        <v>-273.14999999999998</v>
      </c>
      <c r="D161">
        <v>8997.3636363633996</v>
      </c>
    </row>
    <row r="162" spans="1:4" x14ac:dyDescent="0.25">
      <c r="A162">
        <v>161</v>
      </c>
      <c r="B162" s="1">
        <v>2.7118345155219999E-2</v>
      </c>
      <c r="C162">
        <v>-273.14999999999998</v>
      </c>
      <c r="D162">
        <v>8998.3636363633996</v>
      </c>
    </row>
    <row r="163" spans="1:4" x14ac:dyDescent="0.25">
      <c r="A163">
        <v>162</v>
      </c>
      <c r="B163" s="1">
        <v>2.7268411480601999E-2</v>
      </c>
      <c r="C163">
        <v>-273.14999999999998</v>
      </c>
      <c r="D163">
        <v>8999.3636363633996</v>
      </c>
    </row>
    <row r="164" spans="1:4" x14ac:dyDescent="0.25">
      <c r="A164">
        <v>163</v>
      </c>
      <c r="B164" s="1">
        <v>2.7419381695107999E-2</v>
      </c>
      <c r="C164">
        <v>-273.14999999999998</v>
      </c>
      <c r="D164">
        <v>9000.3636363633996</v>
      </c>
    </row>
    <row r="165" spans="1:4" x14ac:dyDescent="0.25">
      <c r="A165">
        <v>164</v>
      </c>
      <c r="B165" s="1">
        <v>2.7569349951000001E-2</v>
      </c>
      <c r="C165">
        <v>-273.14999999999998</v>
      </c>
      <c r="D165">
        <v>9001.3636363633996</v>
      </c>
    </row>
    <row r="166" spans="1:4" x14ac:dyDescent="0.25">
      <c r="A166">
        <v>165</v>
      </c>
      <c r="B166" s="1">
        <v>2.7717065496457E-2</v>
      </c>
      <c r="C166">
        <v>-273.14999999999998</v>
      </c>
      <c r="D166">
        <v>9002.3636363633996</v>
      </c>
    </row>
    <row r="167" spans="1:4" x14ac:dyDescent="0.25">
      <c r="A167">
        <v>166</v>
      </c>
      <c r="B167" s="1">
        <v>2.7861389155129E-2</v>
      </c>
      <c r="C167">
        <v>-273.14999999999998</v>
      </c>
      <c r="D167">
        <v>9003.3636363633996</v>
      </c>
    </row>
    <row r="168" spans="1:4" x14ac:dyDescent="0.25">
      <c r="A168">
        <v>167</v>
      </c>
      <c r="B168" s="1">
        <v>2.8001641473071E-2</v>
      </c>
      <c r="C168">
        <v>-273.14999999999998</v>
      </c>
      <c r="D168">
        <v>9004.3636363633996</v>
      </c>
    </row>
    <row r="169" spans="1:4" x14ac:dyDescent="0.25">
      <c r="A169">
        <v>168</v>
      </c>
      <c r="B169" s="1">
        <v>2.8134854981332998E-2</v>
      </c>
      <c r="C169">
        <v>-273.14999999999998</v>
      </c>
      <c r="D169">
        <v>9005.3636363633996</v>
      </c>
    </row>
    <row r="170" spans="1:4" x14ac:dyDescent="0.25">
      <c r="A170">
        <v>169</v>
      </c>
      <c r="B170" s="1">
        <v>2.8260861754256999E-2</v>
      </c>
      <c r="C170">
        <v>-273.14999999999998</v>
      </c>
      <c r="D170">
        <v>9006.3636363633996</v>
      </c>
    </row>
    <row r="171" spans="1:4" x14ac:dyDescent="0.25">
      <c r="A171">
        <v>170</v>
      </c>
      <c r="B171" s="1">
        <v>2.8379909790421001E-2</v>
      </c>
      <c r="C171">
        <v>-273.14999999999998</v>
      </c>
      <c r="D171">
        <v>9007.3636363633996</v>
      </c>
    </row>
    <row r="172" spans="1:4" x14ac:dyDescent="0.25">
      <c r="A172">
        <v>171</v>
      </c>
      <c r="B172" s="1">
        <v>2.8492102942391E-2</v>
      </c>
      <c r="C172">
        <v>-273.14999999999998</v>
      </c>
      <c r="D172">
        <v>9008.3636363633996</v>
      </c>
    </row>
    <row r="173" spans="1:4" x14ac:dyDescent="0.25">
      <c r="A173">
        <v>172</v>
      </c>
      <c r="B173" s="1">
        <v>2.8597478031613999E-2</v>
      </c>
      <c r="C173">
        <v>-273.14999999999998</v>
      </c>
      <c r="D173">
        <v>9009.3636363633996</v>
      </c>
    </row>
    <row r="174" spans="1:4" x14ac:dyDescent="0.25">
      <c r="A174">
        <v>173</v>
      </c>
      <c r="B174" s="1">
        <v>2.8695926117317999E-2</v>
      </c>
      <c r="C174">
        <v>-273.14999999999998</v>
      </c>
      <c r="D174">
        <v>9010.3636363633996</v>
      </c>
    </row>
    <row r="175" spans="1:4" x14ac:dyDescent="0.25">
      <c r="A175">
        <v>174</v>
      </c>
      <c r="B175" s="1">
        <v>2.8787377867386998E-2</v>
      </c>
      <c r="C175">
        <v>-273.14999999999998</v>
      </c>
      <c r="D175">
        <v>9011.3636363633996</v>
      </c>
    </row>
    <row r="176" spans="1:4" x14ac:dyDescent="0.25">
      <c r="A176">
        <v>175</v>
      </c>
      <c r="B176" s="1">
        <v>2.8871830835912E-2</v>
      </c>
      <c r="C176">
        <v>-273.14999999999998</v>
      </c>
      <c r="D176">
        <v>9012.3636363633996</v>
      </c>
    </row>
    <row r="177" spans="1:4" x14ac:dyDescent="0.25">
      <c r="A177">
        <v>176</v>
      </c>
      <c r="B177" s="1">
        <v>2.8949259122895001E-2</v>
      </c>
      <c r="C177">
        <v>-273.14999999999998</v>
      </c>
      <c r="D177">
        <v>9013.3636363633996</v>
      </c>
    </row>
    <row r="178" spans="1:4" x14ac:dyDescent="0.25">
      <c r="A178">
        <v>177</v>
      </c>
      <c r="B178" s="1">
        <v>2.9019647005043999E-2</v>
      </c>
      <c r="C178">
        <v>-273.14999999999998</v>
      </c>
      <c r="D178">
        <v>9014.3636363633996</v>
      </c>
    </row>
    <row r="179" spans="1:4" x14ac:dyDescent="0.25">
      <c r="A179">
        <v>178</v>
      </c>
      <c r="B179" s="1">
        <v>2.9083033859795E-2</v>
      </c>
      <c r="C179">
        <v>-273.14999999999998</v>
      </c>
      <c r="D179">
        <v>9015.3636363633996</v>
      </c>
    </row>
    <row r="180" spans="1:4" x14ac:dyDescent="0.25">
      <c r="A180">
        <v>179</v>
      </c>
      <c r="B180" s="1">
        <v>2.9139512228452E-2</v>
      </c>
      <c r="C180">
        <v>-273.14999999999998</v>
      </c>
      <c r="D180">
        <v>9016.3636363633996</v>
      </c>
    </row>
    <row r="181" spans="1:4" x14ac:dyDescent="0.25">
      <c r="A181">
        <v>180</v>
      </c>
      <c r="B181" s="1">
        <v>3.0738117197457001E-2</v>
      </c>
      <c r="C181">
        <v>-273.14999999999998</v>
      </c>
      <c r="D181">
        <v>10786.3636363634</v>
      </c>
    </row>
    <row r="182" spans="1:4" x14ac:dyDescent="0.25">
      <c r="A182">
        <v>181</v>
      </c>
      <c r="B182" s="1">
        <v>3.0738265533592001E-2</v>
      </c>
      <c r="C182">
        <v>-273.14999999999998</v>
      </c>
      <c r="D182">
        <v>10787.545454545199</v>
      </c>
    </row>
    <row r="183" spans="1:4" x14ac:dyDescent="0.25">
      <c r="A183">
        <v>182</v>
      </c>
      <c r="B183" s="1">
        <v>3.0738357036450999E-2</v>
      </c>
      <c r="C183">
        <v>-273.14999999999998</v>
      </c>
      <c r="D183">
        <v>10788.727272727099</v>
      </c>
    </row>
    <row r="184" spans="1:4" x14ac:dyDescent="0.25">
      <c r="A184">
        <v>183</v>
      </c>
      <c r="B184" s="1">
        <v>3.073840608509E-2</v>
      </c>
      <c r="C184">
        <v>-273.14999999999998</v>
      </c>
      <c r="D184">
        <v>10789.909090908901</v>
      </c>
    </row>
    <row r="185" spans="1:4" x14ac:dyDescent="0.25">
      <c r="A185">
        <v>184</v>
      </c>
      <c r="B185" s="1">
        <v>3.0738430566018E-2</v>
      </c>
      <c r="C185">
        <v>-273.14999999999998</v>
      </c>
      <c r="D185">
        <v>10791.090909090701</v>
      </c>
    </row>
    <row r="186" spans="1:4" x14ac:dyDescent="0.25">
      <c r="A186">
        <v>185</v>
      </c>
      <c r="B186" s="1">
        <v>3.0738446149679001E-2</v>
      </c>
      <c r="C186">
        <v>-273.14999999999998</v>
      </c>
      <c r="D186">
        <v>10792.272727272501</v>
      </c>
    </row>
    <row r="187" spans="1:4" x14ac:dyDescent="0.25">
      <c r="A187">
        <v>186</v>
      </c>
      <c r="B187" s="1">
        <v>3.0738468702118001E-2</v>
      </c>
      <c r="C187">
        <v>-273.14999999999998</v>
      </c>
      <c r="D187">
        <v>10793.4545454543</v>
      </c>
    </row>
    <row r="188" spans="1:4" x14ac:dyDescent="0.25">
      <c r="A188">
        <v>187</v>
      </c>
      <c r="B188" s="1">
        <v>3.0738531317171001E-2</v>
      </c>
      <c r="C188">
        <v>-273.14999999999998</v>
      </c>
      <c r="D188">
        <v>10794.6363636361</v>
      </c>
    </row>
    <row r="189" spans="1:4" x14ac:dyDescent="0.25">
      <c r="A189">
        <v>188</v>
      </c>
      <c r="B189" s="1">
        <v>3.0738730195035001E-2</v>
      </c>
      <c r="C189">
        <v>-273.14999999999998</v>
      </c>
      <c r="D189">
        <v>10795.8181818179</v>
      </c>
    </row>
    <row r="190" spans="1:4" x14ac:dyDescent="0.25">
      <c r="A190">
        <v>189</v>
      </c>
      <c r="B190" s="1">
        <v>3.0739347157168001E-2</v>
      </c>
      <c r="C190">
        <v>-273.14999999999998</v>
      </c>
      <c r="D190">
        <v>10796.9999999997</v>
      </c>
    </row>
    <row r="191" spans="1:4" x14ac:dyDescent="0.25">
      <c r="A191">
        <v>190</v>
      </c>
      <c r="B191" s="1">
        <v>3.0741206778866E-2</v>
      </c>
      <c r="C191">
        <v>-273.14999999999998</v>
      </c>
      <c r="D191">
        <v>10798.1818181815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199" workbookViewId="0">
      <selection activeCell="A2" sqref="A2:A381"/>
    </sheetView>
  </sheetViews>
  <sheetFormatPr baseColWidth="10" defaultRowHeight="15" x14ac:dyDescent="0.25"/>
  <cols>
    <col min="1" max="1" width="4" bestFit="1" customWidth="1"/>
    <col min="2" max="2" width="8.28515625" bestFit="1" customWidth="1"/>
    <col min="3" max="3" width="6" bestFit="1" customWidth="1"/>
    <col min="4" max="4" width="12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>
        <v>4.6814576164815003E-16</v>
      </c>
      <c r="C2">
        <v>150</v>
      </c>
      <c r="D2">
        <v>-1301.7181818182</v>
      </c>
    </row>
    <row r="3" spans="1:4" x14ac:dyDescent="0.25">
      <c r="A3">
        <v>2</v>
      </c>
      <c r="B3" s="1">
        <v>3.6068634688742E-3</v>
      </c>
      <c r="C3">
        <v>96</v>
      </c>
      <c r="D3">
        <v>-1172.2181818182</v>
      </c>
    </row>
    <row r="4" spans="1:4" x14ac:dyDescent="0.25">
      <c r="A4">
        <v>3</v>
      </c>
      <c r="B4" s="1">
        <v>6.2457631385528E-3</v>
      </c>
      <c r="C4">
        <v>25</v>
      </c>
      <c r="D4">
        <v>-1001.8181818181999</v>
      </c>
    </row>
    <row r="5" spans="1:4" x14ac:dyDescent="0.25">
      <c r="A5">
        <v>4</v>
      </c>
      <c r="B5" s="1">
        <v>7.0535024364602001E-3</v>
      </c>
      <c r="C5">
        <v>25</v>
      </c>
      <c r="D5">
        <v>-1.8181818182</v>
      </c>
    </row>
    <row r="6" spans="1:4" x14ac:dyDescent="0.25">
      <c r="A6">
        <v>5</v>
      </c>
      <c r="B6" s="1">
        <v>7.0535588773497004E-3</v>
      </c>
      <c r="C6">
        <v>30</v>
      </c>
      <c r="D6">
        <v>-0.90909090910000001</v>
      </c>
    </row>
    <row r="7" spans="1:4" x14ac:dyDescent="0.25">
      <c r="A7">
        <v>6</v>
      </c>
      <c r="B7" s="1">
        <v>7.0535756625402001E-3</v>
      </c>
      <c r="C7">
        <v>35</v>
      </c>
      <c r="D7">
        <v>0</v>
      </c>
    </row>
    <row r="8" spans="1:4" x14ac:dyDescent="0.25">
      <c r="A8">
        <v>7</v>
      </c>
      <c r="B8" s="1">
        <v>7.0535925158592997E-3</v>
      </c>
      <c r="C8">
        <v>40</v>
      </c>
      <c r="D8">
        <v>0.90909090910000001</v>
      </c>
    </row>
    <row r="9" spans="1:4" x14ac:dyDescent="0.25">
      <c r="A9">
        <v>8</v>
      </c>
      <c r="B9" s="1">
        <v>7.0536401018787996E-3</v>
      </c>
      <c r="C9">
        <v>45</v>
      </c>
      <c r="D9">
        <v>1.8181818182</v>
      </c>
    </row>
    <row r="10" spans="1:4" x14ac:dyDescent="0.25">
      <c r="A10">
        <v>9</v>
      </c>
      <c r="B10" s="1">
        <v>7.0538082946077999E-3</v>
      </c>
      <c r="C10">
        <v>50</v>
      </c>
      <c r="D10">
        <v>2.7272727272999999</v>
      </c>
    </row>
    <row r="11" spans="1:4" x14ac:dyDescent="0.25">
      <c r="A11">
        <v>10</v>
      </c>
      <c r="B11" s="1">
        <v>7.0544013580849003E-3</v>
      </c>
      <c r="C11">
        <v>55</v>
      </c>
      <c r="D11">
        <v>3.6363636364</v>
      </c>
    </row>
    <row r="12" spans="1:4" x14ac:dyDescent="0.25">
      <c r="A12">
        <v>11</v>
      </c>
      <c r="B12" s="1">
        <v>7.0564183114769996E-3</v>
      </c>
      <c r="C12">
        <v>60</v>
      </c>
      <c r="D12">
        <v>4.5454545455000002</v>
      </c>
    </row>
    <row r="13" spans="1:4" x14ac:dyDescent="0.25">
      <c r="A13">
        <v>12</v>
      </c>
      <c r="B13" s="1">
        <v>7.0627612515720998E-3</v>
      </c>
      <c r="C13">
        <v>65</v>
      </c>
      <c r="D13">
        <v>5.4545454544999998</v>
      </c>
    </row>
    <row r="14" spans="1:4" x14ac:dyDescent="0.25">
      <c r="A14">
        <v>13</v>
      </c>
      <c r="B14" s="1">
        <v>7.0801714470010999E-3</v>
      </c>
      <c r="C14">
        <v>70</v>
      </c>
      <c r="D14">
        <v>6.3636363636000004</v>
      </c>
    </row>
    <row r="15" spans="1:4" x14ac:dyDescent="0.25">
      <c r="A15">
        <v>14</v>
      </c>
      <c r="B15" s="1">
        <v>7.1196208058480004E-3</v>
      </c>
      <c r="C15">
        <v>75</v>
      </c>
      <c r="D15">
        <v>7.2727272727000001</v>
      </c>
    </row>
    <row r="16" spans="1:4" x14ac:dyDescent="0.25">
      <c r="A16">
        <v>15</v>
      </c>
      <c r="B16" s="1">
        <v>7.1931759660174002E-3</v>
      </c>
      <c r="C16">
        <v>80</v>
      </c>
      <c r="D16">
        <v>8.1818181818000006</v>
      </c>
    </row>
    <row r="17" spans="1:4" x14ac:dyDescent="0.25">
      <c r="A17">
        <v>16</v>
      </c>
      <c r="B17" s="1">
        <v>7.3063644909426998E-3</v>
      </c>
      <c r="C17">
        <v>85</v>
      </c>
      <c r="D17">
        <v>9.0909090909000003</v>
      </c>
    </row>
    <row r="18" spans="1:4" x14ac:dyDescent="0.25">
      <c r="A18">
        <v>17</v>
      </c>
      <c r="B18" s="1">
        <v>7.4560747491513001E-3</v>
      </c>
      <c r="C18">
        <v>90</v>
      </c>
      <c r="D18">
        <v>10</v>
      </c>
    </row>
    <row r="19" spans="1:4" x14ac:dyDescent="0.25">
      <c r="A19">
        <v>18</v>
      </c>
      <c r="B19" s="1">
        <v>7.6328486773534999E-3</v>
      </c>
      <c r="C19">
        <v>95</v>
      </c>
      <c r="D19">
        <v>10.9090909091</v>
      </c>
    </row>
    <row r="20" spans="1:4" x14ac:dyDescent="0.25">
      <c r="A20">
        <v>19</v>
      </c>
      <c r="B20" s="1">
        <v>7.8277926783375997E-3</v>
      </c>
      <c r="C20">
        <v>100</v>
      </c>
      <c r="D20">
        <v>11.818181818199999</v>
      </c>
    </row>
    <row r="21" spans="1:4" x14ac:dyDescent="0.25">
      <c r="A21">
        <v>20</v>
      </c>
      <c r="B21" s="1">
        <v>8.0330407895693005E-3</v>
      </c>
      <c r="C21">
        <v>105</v>
      </c>
      <c r="D21">
        <v>12.727272727300001</v>
      </c>
    </row>
    <row r="22" spans="1:4" x14ac:dyDescent="0.25">
      <c r="A22">
        <v>21</v>
      </c>
      <c r="B22" s="1">
        <v>8.2430648367978008E-3</v>
      </c>
      <c r="C22">
        <v>110</v>
      </c>
      <c r="D22">
        <v>13.6363636364</v>
      </c>
    </row>
    <row r="23" spans="1:4" x14ac:dyDescent="0.25">
      <c r="A23">
        <v>22</v>
      </c>
      <c r="B23" s="1">
        <v>8.4528321579847004E-3</v>
      </c>
      <c r="C23">
        <v>115</v>
      </c>
      <c r="D23">
        <v>14.5454545454</v>
      </c>
    </row>
    <row r="24" spans="1:4" x14ac:dyDescent="0.25">
      <c r="A24">
        <v>23</v>
      </c>
      <c r="B24" s="1">
        <v>8.6624812892743003E-3</v>
      </c>
      <c r="C24">
        <v>120</v>
      </c>
      <c r="D24">
        <v>15.4545454545</v>
      </c>
    </row>
    <row r="25" spans="1:4" x14ac:dyDescent="0.25">
      <c r="A25">
        <v>24</v>
      </c>
      <c r="B25" s="1">
        <v>8.8630765724433992E-3</v>
      </c>
      <c r="C25">
        <v>125</v>
      </c>
      <c r="D25">
        <v>16.363636363600001</v>
      </c>
    </row>
    <row r="26" spans="1:4" x14ac:dyDescent="0.25">
      <c r="A26">
        <v>25</v>
      </c>
      <c r="B26" s="1">
        <v>9.3764544456853994E-3</v>
      </c>
      <c r="C26">
        <v>125</v>
      </c>
      <c r="D26">
        <v>1786.3636363636001</v>
      </c>
    </row>
    <row r="27" spans="1:4" x14ac:dyDescent="0.25">
      <c r="A27">
        <v>26</v>
      </c>
      <c r="B27" s="1">
        <v>9.3764550384000007E-3</v>
      </c>
      <c r="C27">
        <v>119.5</v>
      </c>
      <c r="D27">
        <v>1787.3636363636001</v>
      </c>
    </row>
    <row r="28" spans="1:4" x14ac:dyDescent="0.25">
      <c r="A28">
        <v>27</v>
      </c>
      <c r="B28" s="1">
        <v>9.3764861919511007E-3</v>
      </c>
      <c r="C28">
        <v>114</v>
      </c>
      <c r="D28">
        <v>1788.3636363636001</v>
      </c>
    </row>
    <row r="29" spans="1:4" x14ac:dyDescent="0.25">
      <c r="A29">
        <v>28</v>
      </c>
      <c r="B29" s="1">
        <v>9.3772475431361992E-3</v>
      </c>
      <c r="C29">
        <v>108.5</v>
      </c>
      <c r="D29">
        <v>1789.3636363636001</v>
      </c>
    </row>
    <row r="30" spans="1:4" x14ac:dyDescent="0.25">
      <c r="A30">
        <v>29</v>
      </c>
      <c r="B30" s="1">
        <v>9.3829642187194008E-3</v>
      </c>
      <c r="C30">
        <v>103</v>
      </c>
      <c r="D30">
        <v>1790.3636363636001</v>
      </c>
    </row>
    <row r="31" spans="1:4" x14ac:dyDescent="0.25">
      <c r="A31">
        <v>30</v>
      </c>
      <c r="B31" s="1">
        <v>9.4038760916891999E-3</v>
      </c>
      <c r="C31">
        <v>97.5</v>
      </c>
      <c r="D31">
        <v>1791.3636363636001</v>
      </c>
    </row>
    <row r="32" spans="1:4" x14ac:dyDescent="0.25">
      <c r="A32">
        <v>31</v>
      </c>
      <c r="B32" s="1">
        <v>9.4516197316223995E-3</v>
      </c>
      <c r="C32">
        <v>92</v>
      </c>
      <c r="D32">
        <v>1792.3636363636001</v>
      </c>
    </row>
    <row r="33" spans="1:4" x14ac:dyDescent="0.25">
      <c r="A33">
        <v>32</v>
      </c>
      <c r="B33" s="1">
        <v>9.5316820617963992E-3</v>
      </c>
      <c r="C33">
        <v>86.5</v>
      </c>
      <c r="D33">
        <v>1793.3636363636001</v>
      </c>
    </row>
    <row r="34" spans="1:4" x14ac:dyDescent="0.25">
      <c r="A34">
        <v>33</v>
      </c>
      <c r="B34" s="1">
        <v>9.6419855631598994E-3</v>
      </c>
      <c r="C34">
        <v>81</v>
      </c>
      <c r="D34">
        <v>1794.3636363636001</v>
      </c>
    </row>
    <row r="35" spans="1:4" x14ac:dyDescent="0.25">
      <c r="A35">
        <v>34</v>
      </c>
      <c r="B35" s="1">
        <v>9.7754254125930994E-3</v>
      </c>
      <c r="C35">
        <v>75.5</v>
      </c>
      <c r="D35">
        <v>1795.3636363636001</v>
      </c>
    </row>
    <row r="36" spans="1:4" x14ac:dyDescent="0.25">
      <c r="A36">
        <v>35</v>
      </c>
      <c r="B36" s="1">
        <v>9.9225844090684006E-3</v>
      </c>
      <c r="C36">
        <v>70</v>
      </c>
      <c r="D36">
        <v>1796.3636363636001</v>
      </c>
    </row>
    <row r="37" spans="1:4" x14ac:dyDescent="0.25">
      <c r="A37">
        <v>36</v>
      </c>
      <c r="B37" s="1">
        <v>1.0077364051848E-2</v>
      </c>
      <c r="C37">
        <v>64.5</v>
      </c>
      <c r="D37">
        <v>1797.3636363636001</v>
      </c>
    </row>
    <row r="38" spans="1:4" x14ac:dyDescent="0.25">
      <c r="A38">
        <v>37</v>
      </c>
      <c r="B38" s="1">
        <v>1.0235847570780001E-2</v>
      </c>
      <c r="C38">
        <v>59</v>
      </c>
      <c r="D38">
        <v>1798.3636363636001</v>
      </c>
    </row>
    <row r="39" spans="1:4" x14ac:dyDescent="0.25">
      <c r="A39">
        <v>38</v>
      </c>
      <c r="B39" s="1">
        <v>1.0394960570359E-2</v>
      </c>
      <c r="C39">
        <v>53.5</v>
      </c>
      <c r="D39">
        <v>1799.3636363636001</v>
      </c>
    </row>
    <row r="40" spans="1:4" x14ac:dyDescent="0.25">
      <c r="A40">
        <v>39</v>
      </c>
      <c r="B40" s="1">
        <v>1.0552834947703E-2</v>
      </c>
      <c r="C40">
        <v>48</v>
      </c>
      <c r="D40">
        <v>1800.3636363636001</v>
      </c>
    </row>
    <row r="41" spans="1:4" x14ac:dyDescent="0.25">
      <c r="A41">
        <v>40</v>
      </c>
      <c r="B41" s="1">
        <v>1.0708115690463E-2</v>
      </c>
      <c r="C41">
        <v>42.5</v>
      </c>
      <c r="D41">
        <v>1801.3636363636001</v>
      </c>
    </row>
    <row r="42" spans="1:4" x14ac:dyDescent="0.25">
      <c r="A42">
        <v>41</v>
      </c>
      <c r="B42" s="1">
        <v>1.0859935974486999E-2</v>
      </c>
      <c r="C42">
        <v>37</v>
      </c>
      <c r="D42">
        <v>1802.3636363636001</v>
      </c>
    </row>
    <row r="43" spans="1:4" x14ac:dyDescent="0.25">
      <c r="A43">
        <v>42</v>
      </c>
      <c r="B43" s="1">
        <v>1.1007443603114999E-2</v>
      </c>
      <c r="C43">
        <v>31.5</v>
      </c>
      <c r="D43">
        <v>1803.3636363636001</v>
      </c>
    </row>
    <row r="44" spans="1:4" x14ac:dyDescent="0.25">
      <c r="A44">
        <v>43</v>
      </c>
      <c r="B44" s="1">
        <v>1.1150156116277E-2</v>
      </c>
      <c r="C44">
        <v>26</v>
      </c>
      <c r="D44">
        <v>1804.3636363636001</v>
      </c>
    </row>
    <row r="45" spans="1:4" x14ac:dyDescent="0.25">
      <c r="A45">
        <v>44</v>
      </c>
      <c r="B45" s="1">
        <v>1.1285232012878999E-2</v>
      </c>
      <c r="C45">
        <v>20.5</v>
      </c>
      <c r="D45">
        <v>1805.3636363636001</v>
      </c>
    </row>
    <row r="46" spans="1:4" x14ac:dyDescent="0.25">
      <c r="A46">
        <v>45</v>
      </c>
      <c r="B46" s="1">
        <v>1.1412659723469E-2</v>
      </c>
      <c r="C46">
        <v>15</v>
      </c>
      <c r="D46">
        <v>1806.3636363636001</v>
      </c>
    </row>
    <row r="47" spans="1:4" x14ac:dyDescent="0.25">
      <c r="A47">
        <v>46</v>
      </c>
      <c r="B47" s="1">
        <v>1.1532794835282001E-2</v>
      </c>
      <c r="C47">
        <v>9.5</v>
      </c>
      <c r="D47">
        <v>1807.3636363636001</v>
      </c>
    </row>
    <row r="48" spans="1:4" x14ac:dyDescent="0.25">
      <c r="A48">
        <v>47</v>
      </c>
      <c r="B48" s="1">
        <v>1.1645815690293E-2</v>
      </c>
      <c r="C48">
        <v>4</v>
      </c>
      <c r="D48">
        <v>1808.3636363636001</v>
      </c>
    </row>
    <row r="49" spans="1:4" x14ac:dyDescent="0.25">
      <c r="A49">
        <v>48</v>
      </c>
      <c r="B49" s="1">
        <v>1.1751813608846E-2</v>
      </c>
      <c r="C49">
        <v>-1.5</v>
      </c>
      <c r="D49">
        <v>1809.3636363636001</v>
      </c>
    </row>
    <row r="50" spans="1:4" x14ac:dyDescent="0.25">
      <c r="A50">
        <v>49</v>
      </c>
      <c r="B50" s="1">
        <v>1.185071897086E-2</v>
      </c>
      <c r="C50">
        <v>-7</v>
      </c>
      <c r="D50">
        <v>1810.3636363636001</v>
      </c>
    </row>
    <row r="51" spans="1:4" x14ac:dyDescent="0.25">
      <c r="A51">
        <v>50</v>
      </c>
      <c r="B51" s="1">
        <v>1.1942494722926E-2</v>
      </c>
      <c r="C51">
        <v>-12.5</v>
      </c>
      <c r="D51">
        <v>1811.3636363636001</v>
      </c>
    </row>
    <row r="52" spans="1:4" x14ac:dyDescent="0.25">
      <c r="A52">
        <v>51</v>
      </c>
      <c r="B52" s="1">
        <v>1.2027162991758E-2</v>
      </c>
      <c r="C52">
        <v>-18</v>
      </c>
      <c r="D52">
        <v>1812.3636363636001</v>
      </c>
    </row>
    <row r="53" spans="1:4" x14ac:dyDescent="0.25">
      <c r="A53">
        <v>52</v>
      </c>
      <c r="B53" s="1">
        <v>1.2104717309428E-2</v>
      </c>
      <c r="C53">
        <v>-23.5</v>
      </c>
      <c r="D53">
        <v>1813.3636363636001</v>
      </c>
    </row>
    <row r="54" spans="1:4" x14ac:dyDescent="0.25">
      <c r="A54">
        <v>53</v>
      </c>
      <c r="B54" s="1">
        <v>1.2175154832915E-2</v>
      </c>
      <c r="C54">
        <v>-29</v>
      </c>
      <c r="D54">
        <v>1814.3636363636001</v>
      </c>
    </row>
    <row r="55" spans="1:4" x14ac:dyDescent="0.25">
      <c r="A55">
        <v>54</v>
      </c>
      <c r="B55" s="1">
        <v>1.2238524959549E-2</v>
      </c>
      <c r="C55">
        <v>-34.5</v>
      </c>
      <c r="D55">
        <v>1815.3636363636001</v>
      </c>
    </row>
    <row r="56" spans="1:4" x14ac:dyDescent="0.25">
      <c r="A56">
        <v>55</v>
      </c>
      <c r="B56" s="1">
        <v>1.229493376454E-2</v>
      </c>
      <c r="C56">
        <v>-40</v>
      </c>
      <c r="D56">
        <v>1816.3636363636001</v>
      </c>
    </row>
    <row r="57" spans="1:4" x14ac:dyDescent="0.25">
      <c r="A57">
        <v>56</v>
      </c>
      <c r="B57" s="1">
        <v>1.3883062255175001E-2</v>
      </c>
      <c r="C57">
        <v>-40</v>
      </c>
      <c r="D57">
        <v>3586.3636363636001</v>
      </c>
    </row>
    <row r="58" spans="1:4" x14ac:dyDescent="0.25">
      <c r="A58">
        <v>57</v>
      </c>
      <c r="B58" s="1">
        <v>1.388321043365E-2</v>
      </c>
      <c r="C58">
        <v>-33.5</v>
      </c>
      <c r="D58">
        <v>3587.5454545453999</v>
      </c>
    </row>
    <row r="59" spans="1:4" x14ac:dyDescent="0.25">
      <c r="A59">
        <v>58</v>
      </c>
      <c r="B59" s="1">
        <v>1.3883302164696E-2</v>
      </c>
      <c r="C59">
        <v>-27</v>
      </c>
      <c r="D59">
        <v>3588.7272727272002</v>
      </c>
    </row>
    <row r="60" spans="1:4" x14ac:dyDescent="0.25">
      <c r="A60">
        <v>59</v>
      </c>
      <c r="B60" s="1">
        <v>1.3883351988603999E-2</v>
      </c>
      <c r="C60">
        <v>-20.5</v>
      </c>
      <c r="D60">
        <v>3589.9090909091001</v>
      </c>
    </row>
    <row r="61" spans="1:4" x14ac:dyDescent="0.25">
      <c r="A61">
        <v>60</v>
      </c>
      <c r="B61" s="1">
        <v>1.3883378073536E-2</v>
      </c>
      <c r="C61">
        <v>-14</v>
      </c>
      <c r="D61">
        <v>3591.0909090908999</v>
      </c>
    </row>
    <row r="62" spans="1:4" x14ac:dyDescent="0.25">
      <c r="A62">
        <v>61</v>
      </c>
      <c r="B62" s="1">
        <v>1.3883397186181E-2</v>
      </c>
      <c r="C62">
        <v>-7.5</v>
      </c>
      <c r="D62">
        <v>3592.2727272727002</v>
      </c>
    </row>
    <row r="63" spans="1:4" x14ac:dyDescent="0.25">
      <c r="A63">
        <v>62</v>
      </c>
      <c r="B63" s="1">
        <v>1.3883429155247E-2</v>
      </c>
      <c r="C63">
        <v>-1</v>
      </c>
      <c r="D63">
        <v>3593.4545454545</v>
      </c>
    </row>
    <row r="64" spans="1:4" x14ac:dyDescent="0.25">
      <c r="A64">
        <v>63</v>
      </c>
      <c r="B64" s="1">
        <v>1.3883517827743001E-2</v>
      </c>
      <c r="C64">
        <v>5.5</v>
      </c>
      <c r="D64">
        <v>3594.6363636362998</v>
      </c>
    </row>
    <row r="65" spans="1:4" x14ac:dyDescent="0.25">
      <c r="A65">
        <v>64</v>
      </c>
      <c r="B65" s="1">
        <v>1.3883782332896E-2</v>
      </c>
      <c r="C65">
        <v>12</v>
      </c>
      <c r="D65">
        <v>3595.8181818181001</v>
      </c>
    </row>
    <row r="66" spans="1:4" x14ac:dyDescent="0.25">
      <c r="A66">
        <v>65</v>
      </c>
      <c r="B66" s="1">
        <v>1.3884536829343E-2</v>
      </c>
      <c r="C66">
        <v>18.5</v>
      </c>
      <c r="D66">
        <v>3596.9999999999</v>
      </c>
    </row>
    <row r="67" spans="1:4" x14ac:dyDescent="0.25">
      <c r="A67">
        <v>66</v>
      </c>
      <c r="B67" s="1">
        <v>1.3886639564758E-2</v>
      </c>
      <c r="C67">
        <v>25</v>
      </c>
      <c r="D67">
        <v>3598.1818181816998</v>
      </c>
    </row>
    <row r="68" spans="1:4" x14ac:dyDescent="0.25">
      <c r="A68">
        <v>67</v>
      </c>
      <c r="B68" s="1">
        <v>1.3890249506791E-2</v>
      </c>
      <c r="C68">
        <v>30</v>
      </c>
      <c r="D68">
        <v>3599.0909090907999</v>
      </c>
    </row>
    <row r="69" spans="1:4" x14ac:dyDescent="0.25">
      <c r="A69">
        <v>68</v>
      </c>
      <c r="B69" s="1">
        <v>1.3898088868722E-2</v>
      </c>
      <c r="C69">
        <v>35</v>
      </c>
      <c r="D69">
        <v>3599.9999999999</v>
      </c>
    </row>
    <row r="70" spans="1:4" x14ac:dyDescent="0.25">
      <c r="A70">
        <v>69</v>
      </c>
      <c r="B70" s="1">
        <v>1.3914297220436999E-2</v>
      </c>
      <c r="C70">
        <v>40</v>
      </c>
      <c r="D70">
        <v>3600.909090909</v>
      </c>
    </row>
    <row r="71" spans="1:4" x14ac:dyDescent="0.25">
      <c r="A71">
        <v>70</v>
      </c>
      <c r="B71" s="1">
        <v>1.3944886400508999E-2</v>
      </c>
      <c r="C71">
        <v>45</v>
      </c>
      <c r="D71">
        <v>3601.8181818181001</v>
      </c>
    </row>
    <row r="72" spans="1:4" x14ac:dyDescent="0.25">
      <c r="A72">
        <v>71</v>
      </c>
      <c r="B72" s="1">
        <v>1.3997547354753E-2</v>
      </c>
      <c r="C72">
        <v>50</v>
      </c>
      <c r="D72">
        <v>3602.7272727272002</v>
      </c>
    </row>
    <row r="73" spans="1:4" x14ac:dyDescent="0.25">
      <c r="A73">
        <v>72</v>
      </c>
      <c r="B73" s="1">
        <v>1.4078880467502001E-2</v>
      </c>
      <c r="C73">
        <v>55</v>
      </c>
      <c r="D73">
        <v>3603.6363636362998</v>
      </c>
    </row>
    <row r="74" spans="1:4" x14ac:dyDescent="0.25">
      <c r="A74">
        <v>73</v>
      </c>
      <c r="B74" s="1">
        <v>1.4192637395686001E-2</v>
      </c>
      <c r="C74">
        <v>60</v>
      </c>
      <c r="D74">
        <v>3604.5454545453999</v>
      </c>
    </row>
    <row r="75" spans="1:4" x14ac:dyDescent="0.25">
      <c r="A75">
        <v>74</v>
      </c>
      <c r="B75" s="1">
        <v>1.4337809271086001E-2</v>
      </c>
      <c r="C75">
        <v>65</v>
      </c>
      <c r="D75">
        <v>3605.4545454544</v>
      </c>
    </row>
    <row r="76" spans="1:4" x14ac:dyDescent="0.25">
      <c r="A76">
        <v>75</v>
      </c>
      <c r="B76" s="1">
        <v>1.4508527550782999E-2</v>
      </c>
      <c r="C76">
        <v>70</v>
      </c>
      <c r="D76">
        <v>3606.3636363635001</v>
      </c>
    </row>
    <row r="77" spans="1:4" x14ac:dyDescent="0.25">
      <c r="A77">
        <v>76</v>
      </c>
      <c r="B77" s="1">
        <v>1.4698089034881E-2</v>
      </c>
      <c r="C77">
        <v>75</v>
      </c>
      <c r="D77">
        <v>3607.2727272726002</v>
      </c>
    </row>
    <row r="78" spans="1:4" x14ac:dyDescent="0.25">
      <c r="A78">
        <v>77</v>
      </c>
      <c r="B78" s="1">
        <v>1.4901120483835E-2</v>
      </c>
      <c r="C78">
        <v>80</v>
      </c>
      <c r="D78">
        <v>3608.1818181816998</v>
      </c>
    </row>
    <row r="79" spans="1:4" x14ac:dyDescent="0.25">
      <c r="A79">
        <v>78</v>
      </c>
      <c r="B79" s="1">
        <v>1.5113301088052001E-2</v>
      </c>
      <c r="C79">
        <v>85</v>
      </c>
      <c r="D79">
        <v>3609.0909090907999</v>
      </c>
    </row>
    <row r="80" spans="1:4" x14ac:dyDescent="0.25">
      <c r="A80">
        <v>79</v>
      </c>
      <c r="B80" s="1">
        <v>1.5332083067129E-2</v>
      </c>
      <c r="C80">
        <v>90</v>
      </c>
      <c r="D80">
        <v>3609.9999999999</v>
      </c>
    </row>
    <row r="81" spans="1:4" x14ac:dyDescent="0.25">
      <c r="A81">
        <v>80</v>
      </c>
      <c r="B81" s="1">
        <v>1.5554264198870999E-2</v>
      </c>
      <c r="C81">
        <v>95</v>
      </c>
      <c r="D81">
        <v>3610.909090909</v>
      </c>
    </row>
    <row r="82" spans="1:4" x14ac:dyDescent="0.25">
      <c r="A82">
        <v>81</v>
      </c>
      <c r="B82" s="1">
        <v>1.5779425691129001E-2</v>
      </c>
      <c r="C82">
        <v>100</v>
      </c>
      <c r="D82">
        <v>3611.8181818181001</v>
      </c>
    </row>
    <row r="83" spans="1:4" x14ac:dyDescent="0.25">
      <c r="A83">
        <v>82</v>
      </c>
      <c r="B83" s="1">
        <v>1.6005907159070999E-2</v>
      </c>
      <c r="C83">
        <v>105</v>
      </c>
      <c r="D83">
        <v>3612.7272727272002</v>
      </c>
    </row>
    <row r="84" spans="1:4" x14ac:dyDescent="0.25">
      <c r="A84">
        <v>83</v>
      </c>
      <c r="B84" s="1">
        <v>1.6233261084925E-2</v>
      </c>
      <c r="C84">
        <v>110</v>
      </c>
      <c r="D84">
        <v>3613.6363636362998</v>
      </c>
    </row>
    <row r="85" spans="1:4" x14ac:dyDescent="0.25">
      <c r="A85">
        <v>84</v>
      </c>
      <c r="B85" s="1">
        <v>1.6460956161004001E-2</v>
      </c>
      <c r="C85">
        <v>115</v>
      </c>
      <c r="D85">
        <v>3614.5454545452999</v>
      </c>
    </row>
    <row r="86" spans="1:4" x14ac:dyDescent="0.25">
      <c r="A86">
        <v>85</v>
      </c>
      <c r="B86" s="1">
        <v>1.6693935729781E-2</v>
      </c>
      <c r="C86">
        <v>120</v>
      </c>
      <c r="D86">
        <v>3615.4545454544</v>
      </c>
    </row>
    <row r="87" spans="1:4" x14ac:dyDescent="0.25">
      <c r="A87">
        <v>86</v>
      </c>
      <c r="B87" s="1">
        <v>1.6925566825035002E-2</v>
      </c>
      <c r="C87">
        <v>125</v>
      </c>
      <c r="D87">
        <v>3616.3636363635001</v>
      </c>
    </row>
    <row r="88" spans="1:4" x14ac:dyDescent="0.25">
      <c r="A88">
        <v>87</v>
      </c>
      <c r="B88" s="1">
        <v>1.7889601688531001E-2</v>
      </c>
      <c r="C88">
        <v>125</v>
      </c>
      <c r="D88">
        <v>5386.3636363634996</v>
      </c>
    </row>
    <row r="89" spans="1:4" x14ac:dyDescent="0.25">
      <c r="A89">
        <v>88</v>
      </c>
      <c r="B89" s="1">
        <v>1.7889602477820999E-2</v>
      </c>
      <c r="C89">
        <v>119.5</v>
      </c>
      <c r="D89">
        <v>5387.3636363634996</v>
      </c>
    </row>
    <row r="90" spans="1:4" x14ac:dyDescent="0.25">
      <c r="A90">
        <v>89</v>
      </c>
      <c r="B90" s="1">
        <v>1.7889621965101001E-2</v>
      </c>
      <c r="C90">
        <v>114</v>
      </c>
      <c r="D90">
        <v>5388.3636363634996</v>
      </c>
    </row>
    <row r="91" spans="1:4" x14ac:dyDescent="0.25">
      <c r="A91">
        <v>90</v>
      </c>
      <c r="B91" s="1">
        <v>1.7890052036914E-2</v>
      </c>
      <c r="C91">
        <v>108.5</v>
      </c>
      <c r="D91">
        <v>5389.3636363634996</v>
      </c>
    </row>
    <row r="92" spans="1:4" x14ac:dyDescent="0.25">
      <c r="A92">
        <v>91</v>
      </c>
      <c r="B92" s="1">
        <v>1.7893442324225999E-2</v>
      </c>
      <c r="C92">
        <v>103</v>
      </c>
      <c r="D92">
        <v>5390.3636363634996</v>
      </c>
    </row>
    <row r="93" spans="1:4" x14ac:dyDescent="0.25">
      <c r="A93">
        <v>92</v>
      </c>
      <c r="B93" s="1">
        <v>1.7906848863174001E-2</v>
      </c>
      <c r="C93">
        <v>97.5</v>
      </c>
      <c r="D93">
        <v>5391.3636363634996</v>
      </c>
    </row>
    <row r="94" spans="1:4" x14ac:dyDescent="0.25">
      <c r="A94">
        <v>93</v>
      </c>
      <c r="B94" s="1">
        <v>1.7940263649483E-2</v>
      </c>
      <c r="C94">
        <v>92</v>
      </c>
      <c r="D94">
        <v>5392.3636363634996</v>
      </c>
    </row>
    <row r="95" spans="1:4" x14ac:dyDescent="0.25">
      <c r="A95">
        <v>94</v>
      </c>
      <c r="B95" s="1">
        <v>1.8001137851616E-2</v>
      </c>
      <c r="C95">
        <v>86.5</v>
      </c>
      <c r="D95">
        <v>5393.3636363634996</v>
      </c>
    </row>
    <row r="96" spans="1:4" x14ac:dyDescent="0.25">
      <c r="A96">
        <v>95</v>
      </c>
      <c r="B96" s="1">
        <v>1.8091037800137998E-2</v>
      </c>
      <c r="C96">
        <v>81</v>
      </c>
      <c r="D96">
        <v>5394.3636363634996</v>
      </c>
    </row>
    <row r="97" spans="1:4" x14ac:dyDescent="0.25">
      <c r="A97">
        <v>96</v>
      </c>
      <c r="B97" s="1">
        <v>1.8205756484964E-2</v>
      </c>
      <c r="C97">
        <v>75.5</v>
      </c>
      <c r="D97">
        <v>5395.3636363634996</v>
      </c>
    </row>
    <row r="98" spans="1:4" x14ac:dyDescent="0.25">
      <c r="A98">
        <v>97</v>
      </c>
      <c r="B98" s="1">
        <v>1.8337305170748001E-2</v>
      </c>
      <c r="C98">
        <v>70</v>
      </c>
      <c r="D98">
        <v>5396.3636363634996</v>
      </c>
    </row>
    <row r="99" spans="1:4" x14ac:dyDescent="0.25">
      <c r="A99">
        <v>98</v>
      </c>
      <c r="B99" s="1">
        <v>1.8479495089422999E-2</v>
      </c>
      <c r="C99">
        <v>64.5</v>
      </c>
      <c r="D99">
        <v>5397.3636363634996</v>
      </c>
    </row>
    <row r="100" spans="1:4" x14ac:dyDescent="0.25">
      <c r="A100">
        <v>99</v>
      </c>
      <c r="B100" s="1">
        <v>1.86278649235E-2</v>
      </c>
      <c r="C100">
        <v>59</v>
      </c>
      <c r="D100">
        <v>5398.3636363634996</v>
      </c>
    </row>
    <row r="101" spans="1:4" x14ac:dyDescent="0.25">
      <c r="A101">
        <v>100</v>
      </c>
      <c r="B101" s="1">
        <v>1.8778802874391001E-2</v>
      </c>
      <c r="C101">
        <v>53.5</v>
      </c>
      <c r="D101">
        <v>5399.3636363634996</v>
      </c>
    </row>
    <row r="102" spans="1:4" x14ac:dyDescent="0.25">
      <c r="A102">
        <v>101</v>
      </c>
      <c r="B102" s="1">
        <v>1.8929981002016E-2</v>
      </c>
      <c r="C102">
        <v>48</v>
      </c>
      <c r="D102">
        <v>5400.3636363634996</v>
      </c>
    </row>
    <row r="103" spans="1:4" x14ac:dyDescent="0.25">
      <c r="A103">
        <v>102</v>
      </c>
      <c r="B103" s="1">
        <v>1.9079703413409001E-2</v>
      </c>
      <c r="C103">
        <v>42.5</v>
      </c>
      <c r="D103">
        <v>5401.3636363634996</v>
      </c>
    </row>
    <row r="104" spans="1:4" x14ac:dyDescent="0.25">
      <c r="A104">
        <v>103</v>
      </c>
      <c r="B104" s="1">
        <v>1.9226850325684001E-2</v>
      </c>
      <c r="C104">
        <v>37</v>
      </c>
      <c r="D104">
        <v>5402.3636363634996</v>
      </c>
    </row>
    <row r="105" spans="1:4" x14ac:dyDescent="0.25">
      <c r="A105">
        <v>104</v>
      </c>
      <c r="B105" s="1">
        <v>1.9370391707327E-2</v>
      </c>
      <c r="C105">
        <v>31.5</v>
      </c>
      <c r="D105">
        <v>5403.3636363634996</v>
      </c>
    </row>
    <row r="106" spans="1:4" x14ac:dyDescent="0.25">
      <c r="A106">
        <v>105</v>
      </c>
      <c r="B106" s="1">
        <v>1.9509708244218001E-2</v>
      </c>
      <c r="C106">
        <v>26</v>
      </c>
      <c r="D106">
        <v>5404.3636363634996</v>
      </c>
    </row>
    <row r="107" spans="1:4" x14ac:dyDescent="0.25">
      <c r="A107">
        <v>106</v>
      </c>
      <c r="B107" s="1">
        <v>1.9641977294553001E-2</v>
      </c>
      <c r="C107">
        <v>20.5</v>
      </c>
      <c r="D107">
        <v>5405.3636363634996</v>
      </c>
    </row>
    <row r="108" spans="1:4" x14ac:dyDescent="0.25">
      <c r="A108">
        <v>107</v>
      </c>
      <c r="B108" s="1">
        <v>1.9767066102745E-2</v>
      </c>
      <c r="C108">
        <v>15</v>
      </c>
      <c r="D108">
        <v>5406.3636363634996</v>
      </c>
    </row>
    <row r="109" spans="1:4" x14ac:dyDescent="0.25">
      <c r="A109">
        <v>108</v>
      </c>
      <c r="B109" s="1">
        <v>1.9885230755079999E-2</v>
      </c>
      <c r="C109">
        <v>9.5</v>
      </c>
      <c r="D109">
        <v>5407.3636363634996</v>
      </c>
    </row>
    <row r="110" spans="1:4" x14ac:dyDescent="0.25">
      <c r="A110">
        <v>109</v>
      </c>
      <c r="B110" s="1">
        <v>1.9996579326304002E-2</v>
      </c>
      <c r="C110">
        <v>4</v>
      </c>
      <c r="D110">
        <v>5408.3636363634996</v>
      </c>
    </row>
    <row r="111" spans="1:4" x14ac:dyDescent="0.25">
      <c r="A111">
        <v>110</v>
      </c>
      <c r="B111" s="1">
        <v>2.0101150936467999E-2</v>
      </c>
      <c r="C111">
        <v>-1.5</v>
      </c>
      <c r="D111">
        <v>5409.3636363634996</v>
      </c>
    </row>
    <row r="112" spans="1:4" x14ac:dyDescent="0.25">
      <c r="A112">
        <v>111</v>
      </c>
      <c r="B112" s="1">
        <v>2.019883897014E-2</v>
      </c>
      <c r="C112">
        <v>-7</v>
      </c>
      <c r="D112">
        <v>5410.3636363634996</v>
      </c>
    </row>
    <row r="113" spans="1:4" x14ac:dyDescent="0.25">
      <c r="A113">
        <v>112</v>
      </c>
      <c r="B113" s="1">
        <v>2.0289574280481001E-2</v>
      </c>
      <c r="C113">
        <v>-12.5</v>
      </c>
      <c r="D113">
        <v>5411.3636363634996</v>
      </c>
    </row>
    <row r="114" spans="1:4" x14ac:dyDescent="0.25">
      <c r="A114">
        <v>113</v>
      </c>
      <c r="B114" s="1">
        <v>2.0373352752873001E-2</v>
      </c>
      <c r="C114">
        <v>-18</v>
      </c>
      <c r="D114">
        <v>5412.3636363634996</v>
      </c>
    </row>
    <row r="115" spans="1:4" x14ac:dyDescent="0.25">
      <c r="A115">
        <v>114</v>
      </c>
      <c r="B115" s="1">
        <v>2.0450146993812E-2</v>
      </c>
      <c r="C115">
        <v>-23.5</v>
      </c>
      <c r="D115">
        <v>5413.3636363634996</v>
      </c>
    </row>
    <row r="116" spans="1:4" x14ac:dyDescent="0.25">
      <c r="A116">
        <v>115</v>
      </c>
      <c r="B116" s="1">
        <v>2.0519937898785E-2</v>
      </c>
      <c r="C116">
        <v>-29</v>
      </c>
      <c r="D116">
        <v>5414.3636363634996</v>
      </c>
    </row>
    <row r="117" spans="1:4" x14ac:dyDescent="0.25">
      <c r="A117">
        <v>116</v>
      </c>
      <c r="B117" s="1">
        <v>2.0582761700568001E-2</v>
      </c>
      <c r="C117">
        <v>-34.5</v>
      </c>
      <c r="D117">
        <v>5415.3636363634996</v>
      </c>
    </row>
    <row r="118" spans="1:4" x14ac:dyDescent="0.25">
      <c r="A118">
        <v>117</v>
      </c>
      <c r="B118" s="1">
        <v>2.0638709980738999E-2</v>
      </c>
      <c r="C118">
        <v>-40</v>
      </c>
      <c r="D118">
        <v>5416.3636363634996</v>
      </c>
    </row>
    <row r="119" spans="1:4" x14ac:dyDescent="0.25">
      <c r="A119">
        <v>118</v>
      </c>
      <c r="B119" s="1">
        <v>2.2213674403166E-2</v>
      </c>
      <c r="C119">
        <v>-40</v>
      </c>
      <c r="D119">
        <v>7186.3636363634996</v>
      </c>
    </row>
    <row r="120" spans="1:4" x14ac:dyDescent="0.25">
      <c r="A120">
        <v>119</v>
      </c>
      <c r="B120" s="1">
        <v>2.2213820403534E-2</v>
      </c>
      <c r="C120">
        <v>-33.5</v>
      </c>
      <c r="D120">
        <v>7187.5454545453003</v>
      </c>
    </row>
    <row r="121" spans="1:4" x14ac:dyDescent="0.25">
      <c r="A121">
        <v>120</v>
      </c>
      <c r="B121" s="1">
        <v>2.2213909957018E-2</v>
      </c>
      <c r="C121">
        <v>-27</v>
      </c>
      <c r="D121">
        <v>7188.7272727271002</v>
      </c>
    </row>
    <row r="122" spans="1:4" x14ac:dyDescent="0.25">
      <c r="A122">
        <v>121</v>
      </c>
      <c r="B122" s="1">
        <v>2.221395764224E-2</v>
      </c>
      <c r="C122">
        <v>-20.5</v>
      </c>
      <c r="D122">
        <v>7189.909090909</v>
      </c>
    </row>
    <row r="123" spans="1:4" x14ac:dyDescent="0.25">
      <c r="A123">
        <v>122</v>
      </c>
      <c r="B123" s="1">
        <v>2.2213981123156999E-2</v>
      </c>
      <c r="C123">
        <v>-14</v>
      </c>
      <c r="D123">
        <v>7191.0909090907999</v>
      </c>
    </row>
    <row r="124" spans="1:4" x14ac:dyDescent="0.25">
      <c r="A124">
        <v>123</v>
      </c>
      <c r="B124" s="1">
        <v>2.2213995997122E-2</v>
      </c>
      <c r="C124">
        <v>-7.5</v>
      </c>
      <c r="D124">
        <v>7192.2727272725997</v>
      </c>
    </row>
    <row r="125" spans="1:4" x14ac:dyDescent="0.25">
      <c r="A125">
        <v>124</v>
      </c>
      <c r="B125" s="1">
        <v>2.2214018017539E-2</v>
      </c>
      <c r="C125">
        <v>-1</v>
      </c>
      <c r="D125">
        <v>7193.4545454544004</v>
      </c>
    </row>
    <row r="126" spans="1:4" x14ac:dyDescent="0.25">
      <c r="A126">
        <v>125</v>
      </c>
      <c r="B126" s="1">
        <v>2.2214080037149E-2</v>
      </c>
      <c r="C126">
        <v>5.5</v>
      </c>
      <c r="D126">
        <v>7194.6363636362003</v>
      </c>
    </row>
    <row r="127" spans="1:4" x14ac:dyDescent="0.25">
      <c r="A127">
        <v>126</v>
      </c>
      <c r="B127" s="1">
        <v>2.2214277841386999E-2</v>
      </c>
      <c r="C127">
        <v>12</v>
      </c>
      <c r="D127">
        <v>7195.8181818180001</v>
      </c>
    </row>
    <row r="128" spans="1:4" x14ac:dyDescent="0.25">
      <c r="A128" s="17">
        <v>127</v>
      </c>
      <c r="B128" s="18">
        <v>2.2214892689677E-2</v>
      </c>
      <c r="C128" s="17">
        <v>18.5</v>
      </c>
      <c r="D128">
        <v>7196.9999999997999</v>
      </c>
    </row>
    <row r="129" spans="1:4" x14ac:dyDescent="0.25">
      <c r="A129">
        <v>128</v>
      </c>
      <c r="B129" s="1">
        <v>2.2216755202688999E-2</v>
      </c>
      <c r="C129">
        <v>25</v>
      </c>
      <c r="D129">
        <v>7198.1818181815997</v>
      </c>
    </row>
    <row r="130" spans="1:4" x14ac:dyDescent="0.25">
      <c r="A130">
        <v>129</v>
      </c>
      <c r="B130" s="1">
        <v>2.2220121148127998E-2</v>
      </c>
      <c r="C130">
        <v>30</v>
      </c>
      <c r="D130">
        <v>7199.0909090906998</v>
      </c>
    </row>
    <row r="131" spans="1:4" x14ac:dyDescent="0.25">
      <c r="A131">
        <v>130</v>
      </c>
      <c r="B131" s="1">
        <v>2.2227696877792E-2</v>
      </c>
      <c r="C131">
        <v>35</v>
      </c>
      <c r="D131">
        <v>7199.9999999997999</v>
      </c>
    </row>
    <row r="132" spans="1:4" x14ac:dyDescent="0.25">
      <c r="A132">
        <v>131</v>
      </c>
      <c r="B132" s="1">
        <v>2.2243701283961002E-2</v>
      </c>
      <c r="C132">
        <v>40</v>
      </c>
      <c r="D132">
        <v>7200.9090909089</v>
      </c>
    </row>
    <row r="133" spans="1:4" x14ac:dyDescent="0.25">
      <c r="A133">
        <v>132</v>
      </c>
      <c r="B133" s="1">
        <v>2.2274231720605001E-2</v>
      </c>
      <c r="C133">
        <v>45</v>
      </c>
      <c r="D133">
        <v>7201.8181818180001</v>
      </c>
    </row>
    <row r="134" spans="1:4" x14ac:dyDescent="0.25">
      <c r="A134">
        <v>133</v>
      </c>
      <c r="B134" s="1">
        <v>2.2327015619080001E-2</v>
      </c>
      <c r="C134">
        <v>50</v>
      </c>
      <c r="D134">
        <v>7202.7272727271002</v>
      </c>
    </row>
    <row r="135" spans="1:4" x14ac:dyDescent="0.25">
      <c r="A135">
        <v>134</v>
      </c>
      <c r="B135" s="1">
        <v>2.2408633671412999E-2</v>
      </c>
      <c r="C135">
        <v>55</v>
      </c>
      <c r="D135">
        <v>7203.6363636362003</v>
      </c>
    </row>
    <row r="136" spans="1:4" x14ac:dyDescent="0.25">
      <c r="A136">
        <v>135</v>
      </c>
      <c r="B136" s="1">
        <v>2.2522810407746001E-2</v>
      </c>
      <c r="C136">
        <v>60</v>
      </c>
      <c r="D136">
        <v>7204.5454545453003</v>
      </c>
    </row>
    <row r="137" spans="1:4" x14ac:dyDescent="0.25">
      <c r="A137">
        <v>136</v>
      </c>
      <c r="B137" s="1">
        <v>2.2668554600749E-2</v>
      </c>
      <c r="C137">
        <v>65</v>
      </c>
      <c r="D137">
        <v>7205.4545454543004</v>
      </c>
    </row>
    <row r="138" spans="1:4" x14ac:dyDescent="0.25">
      <c r="A138">
        <v>137</v>
      </c>
      <c r="B138" s="1">
        <v>2.2840028285071999E-2</v>
      </c>
      <c r="C138">
        <v>70</v>
      </c>
      <c r="D138">
        <v>7206.3636363633996</v>
      </c>
    </row>
    <row r="139" spans="1:4" x14ac:dyDescent="0.25">
      <c r="A139">
        <v>138</v>
      </c>
      <c r="B139" s="1">
        <v>2.3030549182657001E-2</v>
      </c>
      <c r="C139">
        <v>75</v>
      </c>
      <c r="D139">
        <v>7207.2727272724997</v>
      </c>
    </row>
    <row r="140" spans="1:4" x14ac:dyDescent="0.25">
      <c r="A140">
        <v>139</v>
      </c>
      <c r="B140" s="1">
        <v>2.3234661986023999E-2</v>
      </c>
      <c r="C140">
        <v>80</v>
      </c>
      <c r="D140">
        <v>7208.1818181815997</v>
      </c>
    </row>
    <row r="141" spans="1:4" x14ac:dyDescent="0.25">
      <c r="A141">
        <v>140</v>
      </c>
      <c r="B141" s="1">
        <v>2.3448102122351999E-2</v>
      </c>
      <c r="C141">
        <v>85</v>
      </c>
      <c r="D141">
        <v>7209.0909090906998</v>
      </c>
    </row>
    <row r="142" spans="1:4" x14ac:dyDescent="0.25">
      <c r="A142">
        <v>141</v>
      </c>
      <c r="B142" s="1">
        <v>2.3668363312059001E-2</v>
      </c>
      <c r="C142">
        <v>90</v>
      </c>
      <c r="D142">
        <v>7209.9999999997999</v>
      </c>
    </row>
    <row r="143" spans="1:4" x14ac:dyDescent="0.25">
      <c r="A143">
        <v>142</v>
      </c>
      <c r="B143" s="1">
        <v>2.3892361559511001E-2</v>
      </c>
      <c r="C143">
        <v>95</v>
      </c>
      <c r="D143">
        <v>7210.9090909089</v>
      </c>
    </row>
    <row r="144" spans="1:4" x14ac:dyDescent="0.25">
      <c r="A144">
        <v>143</v>
      </c>
      <c r="B144" s="1">
        <v>2.4119719779058999E-2</v>
      </c>
      <c r="C144">
        <v>100</v>
      </c>
      <c r="D144">
        <v>7211.8181818180001</v>
      </c>
    </row>
    <row r="145" spans="1:4" x14ac:dyDescent="0.25">
      <c r="A145">
        <v>144</v>
      </c>
      <c r="B145" s="1">
        <v>2.4348924146122001E-2</v>
      </c>
      <c r="C145">
        <v>105</v>
      </c>
      <c r="D145">
        <v>7212.7272727271002</v>
      </c>
    </row>
    <row r="146" spans="1:4" x14ac:dyDescent="0.25">
      <c r="A146">
        <v>145</v>
      </c>
      <c r="B146" s="1">
        <v>2.4579648040741999E-2</v>
      </c>
      <c r="C146">
        <v>110</v>
      </c>
      <c r="D146">
        <v>7213.6363636362003</v>
      </c>
    </row>
    <row r="147" spans="1:4" x14ac:dyDescent="0.25">
      <c r="A147">
        <v>146</v>
      </c>
      <c r="B147" s="1">
        <v>2.4816878485098001E-2</v>
      </c>
      <c r="C147">
        <v>115</v>
      </c>
      <c r="D147">
        <v>7214.5454545453003</v>
      </c>
    </row>
    <row r="148" spans="1:4" x14ac:dyDescent="0.25">
      <c r="A148">
        <v>147</v>
      </c>
      <c r="B148" s="1">
        <v>2.5053075622674999E-2</v>
      </c>
      <c r="C148">
        <v>120</v>
      </c>
      <c r="D148">
        <v>7215.4545454543004</v>
      </c>
    </row>
    <row r="149" spans="1:4" x14ac:dyDescent="0.25">
      <c r="A149">
        <v>148</v>
      </c>
      <c r="B149" s="1">
        <v>2.5290559274027999E-2</v>
      </c>
      <c r="C149">
        <v>125</v>
      </c>
      <c r="D149">
        <v>7216.3636363633996</v>
      </c>
    </row>
    <row r="150" spans="1:4" x14ac:dyDescent="0.25">
      <c r="A150">
        <v>149</v>
      </c>
      <c r="B150" s="1">
        <v>2.6371369648507E-2</v>
      </c>
      <c r="C150">
        <v>125</v>
      </c>
      <c r="D150">
        <v>8986.3636363633996</v>
      </c>
    </row>
    <row r="151" spans="1:4" x14ac:dyDescent="0.25">
      <c r="A151">
        <v>150</v>
      </c>
      <c r="B151" s="1">
        <v>2.6371371364818E-2</v>
      </c>
      <c r="C151">
        <v>119.5</v>
      </c>
      <c r="D151">
        <v>8987.3636363633996</v>
      </c>
    </row>
    <row r="152" spans="1:4" x14ac:dyDescent="0.25">
      <c r="A152">
        <v>151</v>
      </c>
      <c r="B152" s="1">
        <v>2.6371396511421001E-2</v>
      </c>
      <c r="C152">
        <v>114</v>
      </c>
      <c r="D152">
        <v>8988.3636363633996</v>
      </c>
    </row>
    <row r="153" spans="1:4" x14ac:dyDescent="0.25">
      <c r="A153">
        <v>152</v>
      </c>
      <c r="B153" s="1">
        <v>2.6371817048224E-2</v>
      </c>
      <c r="C153">
        <v>108.5</v>
      </c>
      <c r="D153">
        <v>8989.3636363633996</v>
      </c>
    </row>
    <row r="154" spans="1:4" x14ac:dyDescent="0.25">
      <c r="A154">
        <v>153</v>
      </c>
      <c r="B154" s="1">
        <v>2.6374904744002E-2</v>
      </c>
      <c r="C154">
        <v>103</v>
      </c>
      <c r="D154">
        <v>8990.3636363633996</v>
      </c>
    </row>
    <row r="155" spans="1:4" x14ac:dyDescent="0.25">
      <c r="A155">
        <v>154</v>
      </c>
      <c r="B155" s="1">
        <v>2.6387014040018E-2</v>
      </c>
      <c r="C155">
        <v>97.5</v>
      </c>
      <c r="D155">
        <v>8991.3636363633996</v>
      </c>
    </row>
    <row r="156" spans="1:4" x14ac:dyDescent="0.25">
      <c r="A156">
        <v>155</v>
      </c>
      <c r="B156" s="1">
        <v>2.6417648410722E-2</v>
      </c>
      <c r="C156">
        <v>92</v>
      </c>
      <c r="D156">
        <v>8992.3636363633996</v>
      </c>
    </row>
    <row r="157" spans="1:4" x14ac:dyDescent="0.25">
      <c r="A157">
        <v>156</v>
      </c>
      <c r="B157" s="1">
        <v>2.6474588550344999E-2</v>
      </c>
      <c r="C157">
        <v>86.5</v>
      </c>
      <c r="D157">
        <v>8993.3636363633996</v>
      </c>
    </row>
    <row r="158" spans="1:4" x14ac:dyDescent="0.25">
      <c r="A158">
        <v>157</v>
      </c>
      <c r="B158" s="1">
        <v>2.6560164848175E-2</v>
      </c>
      <c r="C158">
        <v>81</v>
      </c>
      <c r="D158">
        <v>8994.3636363633996</v>
      </c>
    </row>
    <row r="159" spans="1:4" x14ac:dyDescent="0.25">
      <c r="A159">
        <v>158</v>
      </c>
      <c r="B159" s="1">
        <v>2.6670807157531E-2</v>
      </c>
      <c r="C159">
        <v>75.5</v>
      </c>
      <c r="D159">
        <v>8995.3636363633996</v>
      </c>
    </row>
    <row r="160" spans="1:4" x14ac:dyDescent="0.25">
      <c r="A160">
        <v>159</v>
      </c>
      <c r="B160" s="1">
        <v>2.6798862060447001E-2</v>
      </c>
      <c r="C160">
        <v>70</v>
      </c>
      <c r="D160">
        <v>8996.3636363633996</v>
      </c>
    </row>
    <row r="161" spans="1:4" x14ac:dyDescent="0.25">
      <c r="A161">
        <v>160</v>
      </c>
      <c r="B161" s="1">
        <v>2.6938150734296E-2</v>
      </c>
      <c r="C161">
        <v>64.5</v>
      </c>
      <c r="D161">
        <v>8997.3636363633996</v>
      </c>
    </row>
    <row r="162" spans="1:4" x14ac:dyDescent="0.25">
      <c r="A162">
        <v>161</v>
      </c>
      <c r="B162" s="1">
        <v>2.708411810249E-2</v>
      </c>
      <c r="C162">
        <v>59</v>
      </c>
      <c r="D162">
        <v>8998.3636363633996</v>
      </c>
    </row>
    <row r="163" spans="1:4" x14ac:dyDescent="0.25">
      <c r="A163">
        <v>162</v>
      </c>
      <c r="B163" s="1">
        <v>2.7233053573669001E-2</v>
      </c>
      <c r="C163">
        <v>53.5</v>
      </c>
      <c r="D163">
        <v>8999.3636363633996</v>
      </c>
    </row>
    <row r="164" spans="1:4" x14ac:dyDescent="0.25">
      <c r="A164">
        <v>163</v>
      </c>
      <c r="B164" s="1">
        <v>2.7382541847952999E-2</v>
      </c>
      <c r="C164">
        <v>48</v>
      </c>
      <c r="D164">
        <v>9000.3636363633996</v>
      </c>
    </row>
    <row r="165" spans="1:4" x14ac:dyDescent="0.25">
      <c r="A165">
        <v>164</v>
      </c>
      <c r="B165" s="1">
        <v>2.7530821733953E-2</v>
      </c>
      <c r="C165">
        <v>42.5</v>
      </c>
      <c r="D165">
        <v>9001.3636363633996</v>
      </c>
    </row>
    <row r="166" spans="1:4" x14ac:dyDescent="0.25">
      <c r="A166">
        <v>165</v>
      </c>
      <c r="B166" s="1">
        <v>2.7676724752116001E-2</v>
      </c>
      <c r="C166">
        <v>37</v>
      </c>
      <c r="D166">
        <v>9002.3636363633996</v>
      </c>
    </row>
    <row r="167" spans="1:4" x14ac:dyDescent="0.25">
      <c r="A167">
        <v>166</v>
      </c>
      <c r="B167" s="1">
        <v>2.7819186544667002E-2</v>
      </c>
      <c r="C167">
        <v>31.5</v>
      </c>
      <c r="D167">
        <v>9003.3636363633996</v>
      </c>
    </row>
    <row r="168" spans="1:4" x14ac:dyDescent="0.25">
      <c r="A168">
        <v>167</v>
      </c>
      <c r="B168" s="1">
        <v>2.7957560706726E-2</v>
      </c>
      <c r="C168">
        <v>26</v>
      </c>
      <c r="D168">
        <v>9004.3636363633996</v>
      </c>
    </row>
    <row r="169" spans="1:4" x14ac:dyDescent="0.25">
      <c r="A169">
        <v>168</v>
      </c>
      <c r="B169" s="1">
        <v>2.8089039174706999E-2</v>
      </c>
      <c r="C169">
        <v>20.5</v>
      </c>
      <c r="D169">
        <v>9005.3636363633996</v>
      </c>
    </row>
    <row r="170" spans="1:4" x14ac:dyDescent="0.25">
      <c r="A170">
        <v>169</v>
      </c>
      <c r="B170" s="1">
        <v>2.8213464198063001E-2</v>
      </c>
      <c r="C170">
        <v>15</v>
      </c>
      <c r="D170">
        <v>9006.3636363633996</v>
      </c>
    </row>
    <row r="171" spans="1:4" x14ac:dyDescent="0.25">
      <c r="A171">
        <v>170</v>
      </c>
      <c r="B171" s="1">
        <v>2.8331066484109001E-2</v>
      </c>
      <c r="C171">
        <v>9.5</v>
      </c>
      <c r="D171">
        <v>9007.3636363633996</v>
      </c>
    </row>
    <row r="172" spans="1:4" x14ac:dyDescent="0.25">
      <c r="A172">
        <v>171</v>
      </c>
      <c r="B172" s="1">
        <v>2.8441936090991E-2</v>
      </c>
      <c r="C172">
        <v>4</v>
      </c>
      <c r="D172">
        <v>9008.3636363633996</v>
      </c>
    </row>
    <row r="173" spans="1:4" x14ac:dyDescent="0.25">
      <c r="A173">
        <v>172</v>
      </c>
      <c r="B173" s="1">
        <v>2.8546098527884999E-2</v>
      </c>
      <c r="C173">
        <v>-1.5</v>
      </c>
      <c r="D173">
        <v>9009.3636363633996</v>
      </c>
    </row>
    <row r="174" spans="1:4" x14ac:dyDescent="0.25">
      <c r="A174">
        <v>173</v>
      </c>
      <c r="B174" s="1">
        <v>2.8643437237113E-2</v>
      </c>
      <c r="C174">
        <v>-7</v>
      </c>
      <c r="D174">
        <v>9010.3636363633996</v>
      </c>
    </row>
    <row r="175" spans="1:4" x14ac:dyDescent="0.25">
      <c r="A175">
        <v>174</v>
      </c>
      <c r="B175" s="1">
        <v>2.8733874597057001E-2</v>
      </c>
      <c r="C175">
        <v>-12.5</v>
      </c>
      <c r="D175">
        <v>9011.3636363633996</v>
      </c>
    </row>
    <row r="176" spans="1:4" x14ac:dyDescent="0.25">
      <c r="A176">
        <v>175</v>
      </c>
      <c r="B176" s="1">
        <v>2.8817399377687999E-2</v>
      </c>
      <c r="C176">
        <v>-18</v>
      </c>
      <c r="D176">
        <v>9012.3636363633996</v>
      </c>
    </row>
    <row r="177" spans="1:5" x14ac:dyDescent="0.25">
      <c r="A177">
        <v>176</v>
      </c>
      <c r="B177" s="1">
        <v>2.8893978588586999E-2</v>
      </c>
      <c r="C177">
        <v>-23.5</v>
      </c>
      <c r="D177">
        <v>9013.3636363633996</v>
      </c>
    </row>
    <row r="178" spans="1:5" x14ac:dyDescent="0.25">
      <c r="A178">
        <v>177</v>
      </c>
      <c r="B178" s="1">
        <v>2.8963588111939002E-2</v>
      </c>
      <c r="C178">
        <v>-29</v>
      </c>
      <c r="D178">
        <v>9014.3636363633996</v>
      </c>
    </row>
    <row r="179" spans="1:5" x14ac:dyDescent="0.25">
      <c r="A179">
        <v>178</v>
      </c>
      <c r="B179" s="1">
        <v>2.9026259793282001E-2</v>
      </c>
      <c r="C179">
        <v>-34.5</v>
      </c>
      <c r="D179">
        <v>9015.3636363633996</v>
      </c>
    </row>
    <row r="180" spans="1:5" x14ac:dyDescent="0.25">
      <c r="A180">
        <v>179</v>
      </c>
      <c r="B180" s="1">
        <v>2.9082082763914E-2</v>
      </c>
      <c r="C180">
        <v>-40</v>
      </c>
      <c r="D180">
        <v>9016.3636363633996</v>
      </c>
    </row>
    <row r="181" spans="1:5" x14ac:dyDescent="0.25">
      <c r="A181">
        <v>180</v>
      </c>
      <c r="B181" s="1">
        <v>3.0652697210004999E-2</v>
      </c>
      <c r="C181">
        <v>-40</v>
      </c>
      <c r="D181">
        <v>10786.3636363634</v>
      </c>
    </row>
    <row r="182" spans="1:5" x14ac:dyDescent="0.25">
      <c r="A182">
        <v>181</v>
      </c>
      <c r="B182" s="1">
        <v>3.0652842460427002E-2</v>
      </c>
      <c r="C182">
        <v>-33.5</v>
      </c>
      <c r="D182">
        <v>10787.545454545199</v>
      </c>
    </row>
    <row r="183" spans="1:5" x14ac:dyDescent="0.25">
      <c r="A183">
        <v>182</v>
      </c>
      <c r="B183" s="1">
        <v>3.0652931173587999E-2</v>
      </c>
      <c r="C183">
        <v>-27</v>
      </c>
      <c r="D183">
        <v>10788.727272727099</v>
      </c>
    </row>
    <row r="184" spans="1:5" x14ac:dyDescent="0.25">
      <c r="A184">
        <v>183</v>
      </c>
      <c r="B184" s="1">
        <v>3.0652978096487999E-2</v>
      </c>
      <c r="C184">
        <v>-20.5</v>
      </c>
      <c r="D184">
        <v>10789.909090908901</v>
      </c>
    </row>
    <row r="185" spans="1:5" x14ac:dyDescent="0.25">
      <c r="A185">
        <v>184</v>
      </c>
      <c r="B185" s="1">
        <v>3.0653000590217E-2</v>
      </c>
      <c r="C185">
        <v>-14</v>
      </c>
      <c r="D185">
        <v>10791.090909090701</v>
      </c>
    </row>
    <row r="186" spans="1:5" x14ac:dyDescent="0.25">
      <c r="A186">
        <v>185</v>
      </c>
      <c r="B186" s="1">
        <v>3.0653013912629999E-2</v>
      </c>
      <c r="C186">
        <v>-7.5</v>
      </c>
      <c r="D186">
        <v>10792.272727272501</v>
      </c>
    </row>
    <row r="187" spans="1:5" x14ac:dyDescent="0.25">
      <c r="A187">
        <v>186</v>
      </c>
      <c r="B187" s="1">
        <v>3.0653032439400998E-2</v>
      </c>
      <c r="C187">
        <v>-1</v>
      </c>
      <c r="D187">
        <v>10793.4545454543</v>
      </c>
    </row>
    <row r="188" spans="1:5" x14ac:dyDescent="0.25">
      <c r="A188">
        <v>187</v>
      </c>
      <c r="B188" s="1">
        <v>3.0653084994787999E-2</v>
      </c>
      <c r="C188">
        <v>5.5</v>
      </c>
      <c r="D188">
        <v>10794.6363636361</v>
      </c>
    </row>
    <row r="189" spans="1:5" x14ac:dyDescent="0.25">
      <c r="A189">
        <v>188</v>
      </c>
      <c r="B189" s="1">
        <v>3.0653257873409001E-2</v>
      </c>
      <c r="C189">
        <v>12</v>
      </c>
      <c r="D189">
        <v>10795.8181818179</v>
      </c>
    </row>
    <row r="190" spans="1:5" x14ac:dyDescent="0.25">
      <c r="A190">
        <v>189</v>
      </c>
      <c r="B190" s="1">
        <v>3.0653817669001E-2</v>
      </c>
      <c r="C190">
        <v>18.5</v>
      </c>
      <c r="D190">
        <v>10796.9999999997</v>
      </c>
      <c r="E190" t="e">
        <f>D191-#REF!</f>
        <v>#REF!</v>
      </c>
    </row>
    <row r="191" spans="1:5" x14ac:dyDescent="0.25">
      <c r="A191">
        <v>190</v>
      </c>
      <c r="B191" s="1">
        <v>3.0655582360236001E-2</v>
      </c>
      <c r="C191">
        <v>25</v>
      </c>
      <c r="D191">
        <v>10798.1818181815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1"/>
  <sheetViews>
    <sheetView workbookViewId="0">
      <selection activeCell="C5" sqref="C5"/>
    </sheetView>
  </sheetViews>
  <sheetFormatPr baseColWidth="10" defaultRowHeight="15" x14ac:dyDescent="0.25"/>
  <sheetData>
    <row r="1" spans="1:3" x14ac:dyDescent="0.25">
      <c r="A1" t="s">
        <v>2</v>
      </c>
      <c r="B1" t="s">
        <v>3</v>
      </c>
      <c r="C1" t="s">
        <v>19</v>
      </c>
    </row>
    <row r="2" spans="1:3" x14ac:dyDescent="0.25">
      <c r="A2">
        <v>150</v>
      </c>
      <c r="B2">
        <f>1300</f>
        <v>1300</v>
      </c>
      <c r="C2">
        <v>-1301.7181818182</v>
      </c>
    </row>
    <row r="3" spans="1:3" x14ac:dyDescent="0.25">
      <c r="A3">
        <v>96</v>
      </c>
      <c r="B3">
        <f t="shared" ref="B3:B4" si="0">C3-$C$5</f>
        <v>-1170.4000000000001</v>
      </c>
      <c r="C3">
        <v>-1172.2181818182</v>
      </c>
    </row>
    <row r="4" spans="1:3" x14ac:dyDescent="0.25">
      <c r="A4">
        <v>25</v>
      </c>
      <c r="B4">
        <f t="shared" si="0"/>
        <v>-1000</v>
      </c>
      <c r="C4">
        <v>-1001.8181818181999</v>
      </c>
    </row>
    <row r="5" spans="1:3" x14ac:dyDescent="0.25">
      <c r="A5">
        <v>25</v>
      </c>
      <c r="B5">
        <f>C5-$C$5</f>
        <v>0</v>
      </c>
      <c r="C5">
        <v>-1.8181818182</v>
      </c>
    </row>
    <row r="6" spans="1:3" x14ac:dyDescent="0.25">
      <c r="A6">
        <v>30</v>
      </c>
      <c r="B6">
        <f t="shared" ref="B6:B69" si="1">C6-$C$5</f>
        <v>0.90909090910000001</v>
      </c>
      <c r="C6">
        <v>-0.90909090910000001</v>
      </c>
    </row>
    <row r="7" spans="1:3" x14ac:dyDescent="0.25">
      <c r="A7">
        <v>35</v>
      </c>
      <c r="B7">
        <f t="shared" si="1"/>
        <v>1.8181818182</v>
      </c>
      <c r="C7">
        <v>0</v>
      </c>
    </row>
    <row r="8" spans="1:3" x14ac:dyDescent="0.25">
      <c r="A8">
        <v>40</v>
      </c>
      <c r="B8">
        <f t="shared" si="1"/>
        <v>2.7272727272999999</v>
      </c>
      <c r="C8">
        <v>0.90909090910000001</v>
      </c>
    </row>
    <row r="9" spans="1:3" x14ac:dyDescent="0.25">
      <c r="A9">
        <v>45</v>
      </c>
      <c r="B9">
        <f t="shared" si="1"/>
        <v>3.6363636364</v>
      </c>
      <c r="C9">
        <v>1.8181818182</v>
      </c>
    </row>
    <row r="10" spans="1:3" x14ac:dyDescent="0.25">
      <c r="A10">
        <v>50</v>
      </c>
      <c r="B10">
        <f t="shared" si="1"/>
        <v>4.5454545455000002</v>
      </c>
      <c r="C10">
        <v>2.7272727272999999</v>
      </c>
    </row>
    <row r="11" spans="1:3" x14ac:dyDescent="0.25">
      <c r="A11">
        <v>55</v>
      </c>
      <c r="B11">
        <f t="shared" si="1"/>
        <v>5.4545454545999998</v>
      </c>
      <c r="C11">
        <v>3.6363636364</v>
      </c>
    </row>
    <row r="12" spans="1:3" x14ac:dyDescent="0.25">
      <c r="A12">
        <v>60</v>
      </c>
      <c r="B12">
        <f t="shared" si="1"/>
        <v>6.3636363637000004</v>
      </c>
      <c r="C12">
        <v>4.5454545455000002</v>
      </c>
    </row>
    <row r="13" spans="1:3" x14ac:dyDescent="0.25">
      <c r="A13">
        <v>65</v>
      </c>
      <c r="B13">
        <f t="shared" si="1"/>
        <v>7.2727272727000001</v>
      </c>
      <c r="C13">
        <v>5.4545454544999998</v>
      </c>
    </row>
    <row r="14" spans="1:3" x14ac:dyDescent="0.25">
      <c r="A14">
        <v>70</v>
      </c>
      <c r="B14">
        <f t="shared" si="1"/>
        <v>8.1818181818000006</v>
      </c>
      <c r="C14">
        <v>6.3636363636000004</v>
      </c>
    </row>
    <row r="15" spans="1:3" x14ac:dyDescent="0.25">
      <c r="A15">
        <v>75</v>
      </c>
      <c r="B15">
        <f t="shared" si="1"/>
        <v>9.0909090909000003</v>
      </c>
      <c r="C15">
        <v>7.2727272727000001</v>
      </c>
    </row>
    <row r="16" spans="1:3" x14ac:dyDescent="0.25">
      <c r="A16">
        <v>80</v>
      </c>
      <c r="B16">
        <f t="shared" si="1"/>
        <v>10</v>
      </c>
      <c r="C16">
        <v>8.1818181818000006</v>
      </c>
    </row>
    <row r="17" spans="1:3" x14ac:dyDescent="0.25">
      <c r="A17">
        <v>85</v>
      </c>
      <c r="B17">
        <f t="shared" si="1"/>
        <v>10.9090909091</v>
      </c>
      <c r="C17">
        <v>9.0909090909000003</v>
      </c>
    </row>
    <row r="18" spans="1:3" x14ac:dyDescent="0.25">
      <c r="A18">
        <v>90</v>
      </c>
      <c r="B18">
        <f t="shared" si="1"/>
        <v>11.818181818199999</v>
      </c>
      <c r="C18">
        <v>10</v>
      </c>
    </row>
    <row r="19" spans="1:3" x14ac:dyDescent="0.25">
      <c r="A19">
        <v>95</v>
      </c>
      <c r="B19">
        <f t="shared" si="1"/>
        <v>12.727272727299999</v>
      </c>
      <c r="C19">
        <v>10.9090909091</v>
      </c>
    </row>
    <row r="20" spans="1:3" x14ac:dyDescent="0.25">
      <c r="A20">
        <v>100</v>
      </c>
      <c r="B20">
        <f t="shared" si="1"/>
        <v>13.636363636399999</v>
      </c>
      <c r="C20">
        <v>11.818181818199999</v>
      </c>
    </row>
    <row r="21" spans="1:3" x14ac:dyDescent="0.25">
      <c r="A21">
        <v>105</v>
      </c>
      <c r="B21">
        <f t="shared" si="1"/>
        <v>14.5454545455</v>
      </c>
      <c r="C21">
        <v>12.727272727300001</v>
      </c>
    </row>
    <row r="22" spans="1:3" x14ac:dyDescent="0.25">
      <c r="A22">
        <v>110</v>
      </c>
      <c r="B22">
        <f t="shared" si="1"/>
        <v>15.4545454546</v>
      </c>
      <c r="C22">
        <v>13.6363636364</v>
      </c>
    </row>
    <row r="23" spans="1:3" x14ac:dyDescent="0.25">
      <c r="A23">
        <v>115</v>
      </c>
      <c r="B23">
        <f t="shared" si="1"/>
        <v>16.363636363600001</v>
      </c>
      <c r="C23">
        <v>14.5454545454</v>
      </c>
    </row>
    <row r="24" spans="1:3" x14ac:dyDescent="0.25">
      <c r="A24">
        <v>120</v>
      </c>
      <c r="B24">
        <f t="shared" si="1"/>
        <v>17.272727272699999</v>
      </c>
      <c r="C24">
        <v>15.4545454545</v>
      </c>
    </row>
    <row r="25" spans="1:3" x14ac:dyDescent="0.25">
      <c r="A25">
        <v>125</v>
      </c>
      <c r="B25">
        <f t="shared" si="1"/>
        <v>18.181818181800001</v>
      </c>
      <c r="C25">
        <v>16.363636363600001</v>
      </c>
    </row>
    <row r="26" spans="1:3" x14ac:dyDescent="0.25">
      <c r="A26">
        <v>125</v>
      </c>
      <c r="B26">
        <f t="shared" si="1"/>
        <v>1788.1818181818001</v>
      </c>
      <c r="C26">
        <v>1786.3636363636001</v>
      </c>
    </row>
    <row r="27" spans="1:3" x14ac:dyDescent="0.25">
      <c r="A27">
        <v>119.5</v>
      </c>
      <c r="B27">
        <f t="shared" si="1"/>
        <v>1789.1818181818001</v>
      </c>
      <c r="C27">
        <v>1787.3636363636001</v>
      </c>
    </row>
    <row r="28" spans="1:3" x14ac:dyDescent="0.25">
      <c r="A28">
        <v>114</v>
      </c>
      <c r="B28">
        <f t="shared" si="1"/>
        <v>1790.1818181818001</v>
      </c>
      <c r="C28">
        <v>1788.3636363636001</v>
      </c>
    </row>
    <row r="29" spans="1:3" x14ac:dyDescent="0.25">
      <c r="A29">
        <v>108.5</v>
      </c>
      <c r="B29">
        <f t="shared" si="1"/>
        <v>1791.1818181818001</v>
      </c>
      <c r="C29">
        <v>1789.3636363636001</v>
      </c>
    </row>
    <row r="30" spans="1:3" x14ac:dyDescent="0.25">
      <c r="A30">
        <v>103</v>
      </c>
      <c r="B30">
        <f t="shared" si="1"/>
        <v>1792.1818181818001</v>
      </c>
      <c r="C30">
        <v>1790.3636363636001</v>
      </c>
    </row>
    <row r="31" spans="1:3" x14ac:dyDescent="0.25">
      <c r="A31">
        <v>97.5</v>
      </c>
      <c r="B31">
        <f t="shared" si="1"/>
        <v>1793.1818181818001</v>
      </c>
      <c r="C31">
        <v>1791.3636363636001</v>
      </c>
    </row>
    <row r="32" spans="1:3" x14ac:dyDescent="0.25">
      <c r="A32">
        <v>92</v>
      </c>
      <c r="B32">
        <f t="shared" si="1"/>
        <v>1794.1818181818001</v>
      </c>
      <c r="C32">
        <v>1792.3636363636001</v>
      </c>
    </row>
    <row r="33" spans="1:3" x14ac:dyDescent="0.25">
      <c r="A33">
        <v>86.5</v>
      </c>
      <c r="B33">
        <f t="shared" si="1"/>
        <v>1795.1818181818001</v>
      </c>
      <c r="C33">
        <v>1793.3636363636001</v>
      </c>
    </row>
    <row r="34" spans="1:3" x14ac:dyDescent="0.25">
      <c r="A34">
        <v>81</v>
      </c>
      <c r="B34">
        <f t="shared" si="1"/>
        <v>1796.1818181818001</v>
      </c>
      <c r="C34">
        <v>1794.3636363636001</v>
      </c>
    </row>
    <row r="35" spans="1:3" x14ac:dyDescent="0.25">
      <c r="A35">
        <v>75.5</v>
      </c>
      <c r="B35">
        <f t="shared" si="1"/>
        <v>1797.1818181818001</v>
      </c>
      <c r="C35">
        <v>1795.3636363636001</v>
      </c>
    </row>
    <row r="36" spans="1:3" x14ac:dyDescent="0.25">
      <c r="A36">
        <v>70</v>
      </c>
      <c r="B36">
        <f t="shared" si="1"/>
        <v>1798.1818181818001</v>
      </c>
      <c r="C36">
        <v>1796.3636363636001</v>
      </c>
    </row>
    <row r="37" spans="1:3" x14ac:dyDescent="0.25">
      <c r="A37">
        <v>64.5</v>
      </c>
      <c r="B37">
        <f t="shared" si="1"/>
        <v>1799.1818181818001</v>
      </c>
      <c r="C37">
        <v>1797.3636363636001</v>
      </c>
    </row>
    <row r="38" spans="1:3" x14ac:dyDescent="0.25">
      <c r="A38">
        <v>59</v>
      </c>
      <c r="B38">
        <f t="shared" si="1"/>
        <v>1800.1818181818001</v>
      </c>
      <c r="C38">
        <v>1798.3636363636001</v>
      </c>
    </row>
    <row r="39" spans="1:3" x14ac:dyDescent="0.25">
      <c r="A39">
        <v>53.5</v>
      </c>
      <c r="B39">
        <f t="shared" si="1"/>
        <v>1801.1818181818001</v>
      </c>
      <c r="C39">
        <v>1799.3636363636001</v>
      </c>
    </row>
    <row r="40" spans="1:3" x14ac:dyDescent="0.25">
      <c r="A40">
        <v>48</v>
      </c>
      <c r="B40">
        <f t="shared" si="1"/>
        <v>1802.1818181818001</v>
      </c>
      <c r="C40">
        <v>1800.3636363636001</v>
      </c>
    </row>
    <row r="41" spans="1:3" x14ac:dyDescent="0.25">
      <c r="A41">
        <v>42.5</v>
      </c>
      <c r="B41">
        <f t="shared" si="1"/>
        <v>1803.1818181818001</v>
      </c>
      <c r="C41">
        <v>1801.3636363636001</v>
      </c>
    </row>
    <row r="42" spans="1:3" x14ac:dyDescent="0.25">
      <c r="A42">
        <v>37</v>
      </c>
      <c r="B42">
        <f t="shared" si="1"/>
        <v>1804.1818181818001</v>
      </c>
      <c r="C42">
        <v>1802.3636363636001</v>
      </c>
    </row>
    <row r="43" spans="1:3" x14ac:dyDescent="0.25">
      <c r="A43">
        <v>31.5</v>
      </c>
      <c r="B43">
        <f t="shared" si="1"/>
        <v>1805.1818181818001</v>
      </c>
      <c r="C43">
        <v>1803.3636363636001</v>
      </c>
    </row>
    <row r="44" spans="1:3" x14ac:dyDescent="0.25">
      <c r="A44">
        <v>26</v>
      </c>
      <c r="B44">
        <f t="shared" si="1"/>
        <v>1806.1818181818001</v>
      </c>
      <c r="C44">
        <v>1804.3636363636001</v>
      </c>
    </row>
    <row r="45" spans="1:3" x14ac:dyDescent="0.25">
      <c r="A45">
        <v>20.5</v>
      </c>
      <c r="B45">
        <f t="shared" si="1"/>
        <v>1807.1818181818001</v>
      </c>
      <c r="C45">
        <v>1805.3636363636001</v>
      </c>
    </row>
    <row r="46" spans="1:3" x14ac:dyDescent="0.25">
      <c r="A46">
        <v>15</v>
      </c>
      <c r="B46">
        <f t="shared" si="1"/>
        <v>1808.1818181818001</v>
      </c>
      <c r="C46">
        <v>1806.3636363636001</v>
      </c>
    </row>
    <row r="47" spans="1:3" x14ac:dyDescent="0.25">
      <c r="A47">
        <v>9.5</v>
      </c>
      <c r="B47">
        <f t="shared" si="1"/>
        <v>1809.1818181818001</v>
      </c>
      <c r="C47">
        <v>1807.3636363636001</v>
      </c>
    </row>
    <row r="48" spans="1:3" x14ac:dyDescent="0.25">
      <c r="A48">
        <v>4</v>
      </c>
      <c r="B48">
        <f t="shared" si="1"/>
        <v>1810.1818181818001</v>
      </c>
      <c r="C48">
        <v>1808.3636363636001</v>
      </c>
    </row>
    <row r="49" spans="1:3" x14ac:dyDescent="0.25">
      <c r="A49">
        <v>-1.5</v>
      </c>
      <c r="B49">
        <f t="shared" si="1"/>
        <v>1811.1818181818001</v>
      </c>
      <c r="C49">
        <v>1809.3636363636001</v>
      </c>
    </row>
    <row r="50" spans="1:3" x14ac:dyDescent="0.25">
      <c r="A50">
        <v>-7</v>
      </c>
      <c r="B50">
        <f t="shared" si="1"/>
        <v>1812.1818181818001</v>
      </c>
      <c r="C50">
        <v>1810.3636363636001</v>
      </c>
    </row>
    <row r="51" spans="1:3" x14ac:dyDescent="0.25">
      <c r="A51">
        <v>-12.5</v>
      </c>
      <c r="B51">
        <f t="shared" si="1"/>
        <v>1813.1818181818001</v>
      </c>
      <c r="C51">
        <v>1811.3636363636001</v>
      </c>
    </row>
    <row r="52" spans="1:3" x14ac:dyDescent="0.25">
      <c r="A52">
        <v>-18</v>
      </c>
      <c r="B52">
        <f t="shared" si="1"/>
        <v>1814.1818181818001</v>
      </c>
      <c r="C52">
        <v>1812.3636363636001</v>
      </c>
    </row>
    <row r="53" spans="1:3" x14ac:dyDescent="0.25">
      <c r="A53">
        <v>-23.5</v>
      </c>
      <c r="B53">
        <f t="shared" si="1"/>
        <v>1815.1818181818001</v>
      </c>
      <c r="C53">
        <v>1813.3636363636001</v>
      </c>
    </row>
    <row r="54" spans="1:3" x14ac:dyDescent="0.25">
      <c r="A54">
        <v>-29</v>
      </c>
      <c r="B54">
        <f t="shared" si="1"/>
        <v>1816.1818181818001</v>
      </c>
      <c r="C54">
        <v>1814.3636363636001</v>
      </c>
    </row>
    <row r="55" spans="1:3" x14ac:dyDescent="0.25">
      <c r="A55">
        <v>-34.5</v>
      </c>
      <c r="B55">
        <f t="shared" si="1"/>
        <v>1817.1818181818001</v>
      </c>
      <c r="C55">
        <v>1815.3636363636001</v>
      </c>
    </row>
    <row r="56" spans="1:3" x14ac:dyDescent="0.25">
      <c r="A56">
        <v>-40</v>
      </c>
      <c r="B56">
        <f t="shared" si="1"/>
        <v>1818.1818181818001</v>
      </c>
      <c r="C56">
        <v>1816.3636363636001</v>
      </c>
    </row>
    <row r="57" spans="1:3" x14ac:dyDescent="0.25">
      <c r="A57">
        <v>-40</v>
      </c>
      <c r="B57">
        <f t="shared" si="1"/>
        <v>3588.1818181818003</v>
      </c>
      <c r="C57">
        <v>3586.3636363636001</v>
      </c>
    </row>
    <row r="58" spans="1:3" x14ac:dyDescent="0.25">
      <c r="A58">
        <v>-33.5</v>
      </c>
      <c r="B58">
        <f t="shared" si="1"/>
        <v>3589.3636363636001</v>
      </c>
      <c r="C58">
        <v>3587.5454545453999</v>
      </c>
    </row>
    <row r="59" spans="1:3" x14ac:dyDescent="0.25">
      <c r="A59">
        <v>-27</v>
      </c>
      <c r="B59">
        <f t="shared" si="1"/>
        <v>3590.5454545454004</v>
      </c>
      <c r="C59">
        <v>3588.7272727272002</v>
      </c>
    </row>
    <row r="60" spans="1:3" x14ac:dyDescent="0.25">
      <c r="A60">
        <v>-20.5</v>
      </c>
      <c r="B60">
        <f t="shared" si="1"/>
        <v>3591.7272727273003</v>
      </c>
      <c r="C60">
        <v>3589.9090909091001</v>
      </c>
    </row>
    <row r="61" spans="1:3" x14ac:dyDescent="0.25">
      <c r="A61">
        <v>-14</v>
      </c>
      <c r="B61">
        <f t="shared" si="1"/>
        <v>3592.9090909091001</v>
      </c>
      <c r="C61">
        <v>3591.0909090908999</v>
      </c>
    </row>
    <row r="62" spans="1:3" x14ac:dyDescent="0.25">
      <c r="A62">
        <v>-7.5</v>
      </c>
      <c r="B62">
        <f t="shared" si="1"/>
        <v>3594.0909090909004</v>
      </c>
      <c r="C62">
        <v>3592.2727272727002</v>
      </c>
    </row>
    <row r="63" spans="1:3" x14ac:dyDescent="0.25">
      <c r="A63">
        <v>-1</v>
      </c>
      <c r="B63">
        <f t="shared" si="1"/>
        <v>3595.2727272727002</v>
      </c>
      <c r="C63">
        <v>3593.4545454545</v>
      </c>
    </row>
    <row r="64" spans="1:3" x14ac:dyDescent="0.25">
      <c r="A64">
        <v>5.5</v>
      </c>
      <c r="B64">
        <f t="shared" si="1"/>
        <v>3596.4545454545</v>
      </c>
      <c r="C64">
        <v>3594.6363636362998</v>
      </c>
    </row>
    <row r="65" spans="1:3" x14ac:dyDescent="0.25">
      <c r="A65">
        <v>12</v>
      </c>
      <c r="B65">
        <f t="shared" si="1"/>
        <v>3597.6363636363003</v>
      </c>
      <c r="C65">
        <v>3595.8181818181001</v>
      </c>
    </row>
    <row r="66" spans="1:3" x14ac:dyDescent="0.25">
      <c r="A66">
        <v>18.5</v>
      </c>
      <c r="B66">
        <f t="shared" si="1"/>
        <v>3598.8181818181001</v>
      </c>
      <c r="C66">
        <v>3596.9999999999</v>
      </c>
    </row>
    <row r="67" spans="1:3" x14ac:dyDescent="0.25">
      <c r="A67">
        <v>25</v>
      </c>
      <c r="B67">
        <f t="shared" si="1"/>
        <v>3599.9999999999</v>
      </c>
      <c r="C67">
        <v>3598.1818181816998</v>
      </c>
    </row>
    <row r="68" spans="1:3" x14ac:dyDescent="0.25">
      <c r="A68">
        <v>30</v>
      </c>
      <c r="B68">
        <f t="shared" si="1"/>
        <v>3600.909090909</v>
      </c>
      <c r="C68">
        <v>3599.0909090907999</v>
      </c>
    </row>
    <row r="69" spans="1:3" x14ac:dyDescent="0.25">
      <c r="A69">
        <v>35</v>
      </c>
      <c r="B69">
        <f t="shared" si="1"/>
        <v>3601.8181818181001</v>
      </c>
      <c r="C69">
        <v>3599.9999999999</v>
      </c>
    </row>
    <row r="70" spans="1:3" x14ac:dyDescent="0.25">
      <c r="A70">
        <v>40</v>
      </c>
      <c r="B70">
        <f t="shared" ref="B70:B133" si="2">C70-$C$5</f>
        <v>3602.7272727272002</v>
      </c>
      <c r="C70">
        <v>3600.909090909</v>
      </c>
    </row>
    <row r="71" spans="1:3" x14ac:dyDescent="0.25">
      <c r="A71">
        <v>45</v>
      </c>
      <c r="B71">
        <f t="shared" si="2"/>
        <v>3603.6363636363003</v>
      </c>
      <c r="C71">
        <v>3601.8181818181001</v>
      </c>
    </row>
    <row r="72" spans="1:3" x14ac:dyDescent="0.25">
      <c r="A72">
        <v>50</v>
      </c>
      <c r="B72">
        <f t="shared" si="2"/>
        <v>3604.5454545454004</v>
      </c>
      <c r="C72">
        <v>3602.7272727272002</v>
      </c>
    </row>
    <row r="73" spans="1:3" x14ac:dyDescent="0.25">
      <c r="A73">
        <v>55</v>
      </c>
      <c r="B73">
        <f t="shared" si="2"/>
        <v>3605.4545454545</v>
      </c>
      <c r="C73">
        <v>3603.6363636362998</v>
      </c>
    </row>
    <row r="74" spans="1:3" x14ac:dyDescent="0.25">
      <c r="A74">
        <v>60</v>
      </c>
      <c r="B74">
        <f t="shared" si="2"/>
        <v>3606.3636363636001</v>
      </c>
      <c r="C74">
        <v>3604.5454545453999</v>
      </c>
    </row>
    <row r="75" spans="1:3" x14ac:dyDescent="0.25">
      <c r="A75">
        <v>65</v>
      </c>
      <c r="B75">
        <f t="shared" si="2"/>
        <v>3607.2727272726002</v>
      </c>
      <c r="C75">
        <v>3605.4545454544</v>
      </c>
    </row>
    <row r="76" spans="1:3" x14ac:dyDescent="0.25">
      <c r="A76">
        <v>70</v>
      </c>
      <c r="B76">
        <f t="shared" si="2"/>
        <v>3608.1818181817002</v>
      </c>
      <c r="C76">
        <v>3606.3636363635001</v>
      </c>
    </row>
    <row r="77" spans="1:3" x14ac:dyDescent="0.25">
      <c r="A77">
        <v>75</v>
      </c>
      <c r="B77">
        <f t="shared" si="2"/>
        <v>3609.0909090908003</v>
      </c>
      <c r="C77">
        <v>3607.2727272726002</v>
      </c>
    </row>
    <row r="78" spans="1:3" x14ac:dyDescent="0.25">
      <c r="A78">
        <v>80</v>
      </c>
      <c r="B78">
        <f t="shared" si="2"/>
        <v>3609.9999999999</v>
      </c>
      <c r="C78">
        <v>3608.1818181816998</v>
      </c>
    </row>
    <row r="79" spans="1:3" x14ac:dyDescent="0.25">
      <c r="A79">
        <v>85</v>
      </c>
      <c r="B79">
        <f t="shared" si="2"/>
        <v>3610.909090909</v>
      </c>
      <c r="C79">
        <v>3609.0909090907999</v>
      </c>
    </row>
    <row r="80" spans="1:3" x14ac:dyDescent="0.25">
      <c r="A80">
        <v>90</v>
      </c>
      <c r="B80">
        <f t="shared" si="2"/>
        <v>3611.8181818181001</v>
      </c>
      <c r="C80">
        <v>3609.9999999999</v>
      </c>
    </row>
    <row r="81" spans="1:3" x14ac:dyDescent="0.25">
      <c r="A81">
        <v>95</v>
      </c>
      <c r="B81">
        <f t="shared" si="2"/>
        <v>3612.7272727272002</v>
      </c>
      <c r="C81">
        <v>3610.909090909</v>
      </c>
    </row>
    <row r="82" spans="1:3" x14ac:dyDescent="0.25">
      <c r="A82">
        <v>100</v>
      </c>
      <c r="B82">
        <f t="shared" si="2"/>
        <v>3613.6363636363003</v>
      </c>
      <c r="C82">
        <v>3611.8181818181001</v>
      </c>
    </row>
    <row r="83" spans="1:3" x14ac:dyDescent="0.25">
      <c r="A83">
        <v>105</v>
      </c>
      <c r="B83">
        <f t="shared" si="2"/>
        <v>3614.5454545454004</v>
      </c>
      <c r="C83">
        <v>3612.7272727272002</v>
      </c>
    </row>
    <row r="84" spans="1:3" x14ac:dyDescent="0.25">
      <c r="A84">
        <v>110</v>
      </c>
      <c r="B84">
        <f t="shared" si="2"/>
        <v>3615.4545454545</v>
      </c>
      <c r="C84">
        <v>3613.6363636362998</v>
      </c>
    </row>
    <row r="85" spans="1:3" x14ac:dyDescent="0.25">
      <c r="A85">
        <v>115</v>
      </c>
      <c r="B85">
        <f t="shared" si="2"/>
        <v>3616.3636363635001</v>
      </c>
      <c r="C85">
        <v>3614.5454545452999</v>
      </c>
    </row>
    <row r="86" spans="1:3" x14ac:dyDescent="0.25">
      <c r="A86">
        <v>120</v>
      </c>
      <c r="B86">
        <f t="shared" si="2"/>
        <v>3617.2727272726002</v>
      </c>
      <c r="C86">
        <v>3615.4545454544</v>
      </c>
    </row>
    <row r="87" spans="1:3" x14ac:dyDescent="0.25">
      <c r="A87">
        <v>125</v>
      </c>
      <c r="B87">
        <f t="shared" si="2"/>
        <v>3618.1818181817002</v>
      </c>
      <c r="C87">
        <v>3616.3636363635001</v>
      </c>
    </row>
    <row r="88" spans="1:3" x14ac:dyDescent="0.25">
      <c r="A88">
        <v>125</v>
      </c>
      <c r="B88">
        <f t="shared" si="2"/>
        <v>5388.1818181816998</v>
      </c>
      <c r="C88">
        <v>5386.3636363634996</v>
      </c>
    </row>
    <row r="89" spans="1:3" x14ac:dyDescent="0.25">
      <c r="A89">
        <v>119.5</v>
      </c>
      <c r="B89">
        <f t="shared" si="2"/>
        <v>5389.1818181816998</v>
      </c>
      <c r="C89">
        <v>5387.3636363634996</v>
      </c>
    </row>
    <row r="90" spans="1:3" x14ac:dyDescent="0.25">
      <c r="A90">
        <v>114</v>
      </c>
      <c r="B90">
        <f t="shared" si="2"/>
        <v>5390.1818181816998</v>
      </c>
      <c r="C90">
        <v>5388.3636363634996</v>
      </c>
    </row>
    <row r="91" spans="1:3" x14ac:dyDescent="0.25">
      <c r="A91">
        <v>108.5</v>
      </c>
      <c r="B91">
        <f t="shared" si="2"/>
        <v>5391.1818181816998</v>
      </c>
      <c r="C91">
        <v>5389.3636363634996</v>
      </c>
    </row>
    <row r="92" spans="1:3" x14ac:dyDescent="0.25">
      <c r="A92">
        <v>103</v>
      </c>
      <c r="B92">
        <f t="shared" si="2"/>
        <v>5392.1818181816998</v>
      </c>
      <c r="C92">
        <v>5390.3636363634996</v>
      </c>
    </row>
    <row r="93" spans="1:3" x14ac:dyDescent="0.25">
      <c r="A93">
        <v>97.5</v>
      </c>
      <c r="B93">
        <f t="shared" si="2"/>
        <v>5393.1818181816998</v>
      </c>
      <c r="C93">
        <v>5391.3636363634996</v>
      </c>
    </row>
    <row r="94" spans="1:3" x14ac:dyDescent="0.25">
      <c r="A94">
        <v>92</v>
      </c>
      <c r="B94">
        <f t="shared" si="2"/>
        <v>5394.1818181816998</v>
      </c>
      <c r="C94">
        <v>5392.3636363634996</v>
      </c>
    </row>
    <row r="95" spans="1:3" x14ac:dyDescent="0.25">
      <c r="A95">
        <v>86.5</v>
      </c>
      <c r="B95">
        <f t="shared" si="2"/>
        <v>5395.1818181816998</v>
      </c>
      <c r="C95">
        <v>5393.3636363634996</v>
      </c>
    </row>
    <row r="96" spans="1:3" x14ac:dyDescent="0.25">
      <c r="A96">
        <v>81</v>
      </c>
      <c r="B96">
        <f t="shared" si="2"/>
        <v>5396.1818181816998</v>
      </c>
      <c r="C96">
        <v>5394.3636363634996</v>
      </c>
    </row>
    <row r="97" spans="1:3" x14ac:dyDescent="0.25">
      <c r="A97">
        <v>75.5</v>
      </c>
      <c r="B97">
        <f t="shared" si="2"/>
        <v>5397.1818181816998</v>
      </c>
      <c r="C97">
        <v>5395.3636363634996</v>
      </c>
    </row>
    <row r="98" spans="1:3" x14ac:dyDescent="0.25">
      <c r="A98">
        <v>70</v>
      </c>
      <c r="B98">
        <f t="shared" si="2"/>
        <v>5398.1818181816998</v>
      </c>
      <c r="C98">
        <v>5396.3636363634996</v>
      </c>
    </row>
    <row r="99" spans="1:3" x14ac:dyDescent="0.25">
      <c r="A99">
        <v>64.5</v>
      </c>
      <c r="B99">
        <f t="shared" si="2"/>
        <v>5399.1818181816998</v>
      </c>
      <c r="C99">
        <v>5397.3636363634996</v>
      </c>
    </row>
    <row r="100" spans="1:3" x14ac:dyDescent="0.25">
      <c r="A100">
        <v>59</v>
      </c>
      <c r="B100">
        <f t="shared" si="2"/>
        <v>5400.1818181816998</v>
      </c>
      <c r="C100">
        <v>5398.3636363634996</v>
      </c>
    </row>
    <row r="101" spans="1:3" x14ac:dyDescent="0.25">
      <c r="A101">
        <v>53.5</v>
      </c>
      <c r="B101">
        <f t="shared" si="2"/>
        <v>5401.1818181816998</v>
      </c>
      <c r="C101">
        <v>5399.3636363634996</v>
      </c>
    </row>
    <row r="102" spans="1:3" x14ac:dyDescent="0.25">
      <c r="A102">
        <v>48</v>
      </c>
      <c r="B102">
        <f t="shared" si="2"/>
        <v>5402.1818181816998</v>
      </c>
      <c r="C102">
        <v>5400.3636363634996</v>
      </c>
    </row>
    <row r="103" spans="1:3" x14ac:dyDescent="0.25">
      <c r="A103">
        <v>42.5</v>
      </c>
      <c r="B103">
        <f t="shared" si="2"/>
        <v>5403.1818181816998</v>
      </c>
      <c r="C103">
        <v>5401.3636363634996</v>
      </c>
    </row>
    <row r="104" spans="1:3" x14ac:dyDescent="0.25">
      <c r="A104">
        <v>37</v>
      </c>
      <c r="B104">
        <f t="shared" si="2"/>
        <v>5404.1818181816998</v>
      </c>
      <c r="C104">
        <v>5402.3636363634996</v>
      </c>
    </row>
    <row r="105" spans="1:3" x14ac:dyDescent="0.25">
      <c r="A105">
        <v>31.5</v>
      </c>
      <c r="B105">
        <f t="shared" si="2"/>
        <v>5405.1818181816998</v>
      </c>
      <c r="C105">
        <v>5403.3636363634996</v>
      </c>
    </row>
    <row r="106" spans="1:3" x14ac:dyDescent="0.25">
      <c r="A106">
        <v>26</v>
      </c>
      <c r="B106">
        <f t="shared" si="2"/>
        <v>5406.1818181816998</v>
      </c>
      <c r="C106">
        <v>5404.3636363634996</v>
      </c>
    </row>
    <row r="107" spans="1:3" x14ac:dyDescent="0.25">
      <c r="A107">
        <v>20.5</v>
      </c>
      <c r="B107">
        <f t="shared" si="2"/>
        <v>5407.1818181816998</v>
      </c>
      <c r="C107">
        <v>5405.3636363634996</v>
      </c>
    </row>
    <row r="108" spans="1:3" x14ac:dyDescent="0.25">
      <c r="A108">
        <v>15</v>
      </c>
      <c r="B108">
        <f t="shared" si="2"/>
        <v>5408.1818181816998</v>
      </c>
      <c r="C108">
        <v>5406.3636363634996</v>
      </c>
    </row>
    <row r="109" spans="1:3" x14ac:dyDescent="0.25">
      <c r="A109">
        <v>9.5</v>
      </c>
      <c r="B109">
        <f t="shared" si="2"/>
        <v>5409.1818181816998</v>
      </c>
      <c r="C109">
        <v>5407.3636363634996</v>
      </c>
    </row>
    <row r="110" spans="1:3" x14ac:dyDescent="0.25">
      <c r="A110">
        <v>4</v>
      </c>
      <c r="B110">
        <f t="shared" si="2"/>
        <v>5410.1818181816998</v>
      </c>
      <c r="C110">
        <v>5408.3636363634996</v>
      </c>
    </row>
    <row r="111" spans="1:3" x14ac:dyDescent="0.25">
      <c r="A111">
        <v>-1.5</v>
      </c>
      <c r="B111">
        <f t="shared" si="2"/>
        <v>5411.1818181816998</v>
      </c>
      <c r="C111">
        <v>5409.3636363634996</v>
      </c>
    </row>
    <row r="112" spans="1:3" x14ac:dyDescent="0.25">
      <c r="A112">
        <v>-7</v>
      </c>
      <c r="B112">
        <f t="shared" si="2"/>
        <v>5412.1818181816998</v>
      </c>
      <c r="C112">
        <v>5410.3636363634996</v>
      </c>
    </row>
    <row r="113" spans="1:3" x14ac:dyDescent="0.25">
      <c r="A113">
        <v>-12.5</v>
      </c>
      <c r="B113">
        <f t="shared" si="2"/>
        <v>5413.1818181816998</v>
      </c>
      <c r="C113">
        <v>5411.3636363634996</v>
      </c>
    </row>
    <row r="114" spans="1:3" x14ac:dyDescent="0.25">
      <c r="A114">
        <v>-18</v>
      </c>
      <c r="B114">
        <f t="shared" si="2"/>
        <v>5414.1818181816998</v>
      </c>
      <c r="C114">
        <v>5412.3636363634996</v>
      </c>
    </row>
    <row r="115" spans="1:3" x14ac:dyDescent="0.25">
      <c r="A115">
        <v>-23.5</v>
      </c>
      <c r="B115">
        <f t="shared" si="2"/>
        <v>5415.1818181816998</v>
      </c>
      <c r="C115">
        <v>5413.3636363634996</v>
      </c>
    </row>
    <row r="116" spans="1:3" x14ac:dyDescent="0.25">
      <c r="A116">
        <v>-29</v>
      </c>
      <c r="B116">
        <f t="shared" si="2"/>
        <v>5416.1818181816998</v>
      </c>
      <c r="C116">
        <v>5414.3636363634996</v>
      </c>
    </row>
    <row r="117" spans="1:3" x14ac:dyDescent="0.25">
      <c r="A117">
        <v>-34.5</v>
      </c>
      <c r="B117">
        <f t="shared" si="2"/>
        <v>5417.1818181816998</v>
      </c>
      <c r="C117">
        <v>5415.3636363634996</v>
      </c>
    </row>
    <row r="118" spans="1:3" x14ac:dyDescent="0.25">
      <c r="A118">
        <v>-40</v>
      </c>
      <c r="B118">
        <f t="shared" si="2"/>
        <v>5418.1818181816998</v>
      </c>
      <c r="C118">
        <v>5416.3636363634996</v>
      </c>
    </row>
    <row r="119" spans="1:3" x14ac:dyDescent="0.25">
      <c r="A119">
        <v>-40</v>
      </c>
      <c r="B119">
        <f t="shared" si="2"/>
        <v>7188.1818181816998</v>
      </c>
      <c r="C119">
        <v>7186.3636363634996</v>
      </c>
    </row>
    <row r="120" spans="1:3" x14ac:dyDescent="0.25">
      <c r="A120">
        <v>-33.5</v>
      </c>
      <c r="B120">
        <f t="shared" si="2"/>
        <v>7189.3636363635005</v>
      </c>
      <c r="C120">
        <v>7187.5454545453003</v>
      </c>
    </row>
    <row r="121" spans="1:3" x14ac:dyDescent="0.25">
      <c r="A121">
        <v>-27</v>
      </c>
      <c r="B121">
        <f t="shared" si="2"/>
        <v>7190.5454545453003</v>
      </c>
      <c r="C121">
        <v>7188.7272727271002</v>
      </c>
    </row>
    <row r="122" spans="1:3" x14ac:dyDescent="0.25">
      <c r="A122">
        <v>-20.5</v>
      </c>
      <c r="B122">
        <f t="shared" si="2"/>
        <v>7191.7272727272002</v>
      </c>
      <c r="C122">
        <v>7189.909090909</v>
      </c>
    </row>
    <row r="123" spans="1:3" x14ac:dyDescent="0.25">
      <c r="A123">
        <v>-14</v>
      </c>
      <c r="B123">
        <f t="shared" si="2"/>
        <v>7192.909090909</v>
      </c>
      <c r="C123">
        <v>7191.0909090907999</v>
      </c>
    </row>
    <row r="124" spans="1:3" x14ac:dyDescent="0.25">
      <c r="A124">
        <v>-7.5</v>
      </c>
      <c r="B124">
        <f t="shared" si="2"/>
        <v>7194.0909090907999</v>
      </c>
      <c r="C124">
        <v>7192.2727272725997</v>
      </c>
    </row>
    <row r="125" spans="1:3" x14ac:dyDescent="0.25">
      <c r="A125">
        <v>-1</v>
      </c>
      <c r="B125">
        <f t="shared" si="2"/>
        <v>7195.2727272726006</v>
      </c>
      <c r="C125">
        <v>7193.4545454544004</v>
      </c>
    </row>
    <row r="126" spans="1:3" x14ac:dyDescent="0.25">
      <c r="A126">
        <v>5.5</v>
      </c>
      <c r="B126">
        <f t="shared" si="2"/>
        <v>7196.4545454544004</v>
      </c>
      <c r="C126">
        <v>7194.6363636362003</v>
      </c>
    </row>
    <row r="127" spans="1:3" x14ac:dyDescent="0.25">
      <c r="A127">
        <v>12</v>
      </c>
      <c r="B127">
        <f t="shared" si="2"/>
        <v>7197.6363636362003</v>
      </c>
      <c r="C127">
        <v>7195.8181818180001</v>
      </c>
    </row>
    <row r="128" spans="1:3" x14ac:dyDescent="0.25">
      <c r="A128">
        <v>18.5</v>
      </c>
      <c r="B128">
        <f t="shared" si="2"/>
        <v>7198.8181818180001</v>
      </c>
      <c r="C128">
        <v>7196.9999999997999</v>
      </c>
    </row>
    <row r="129" spans="1:3" x14ac:dyDescent="0.25">
      <c r="A129">
        <v>25</v>
      </c>
      <c r="B129">
        <f t="shared" si="2"/>
        <v>7199.9999999997999</v>
      </c>
      <c r="C129">
        <v>7198.1818181815997</v>
      </c>
    </row>
    <row r="130" spans="1:3" x14ac:dyDescent="0.25">
      <c r="A130">
        <v>30</v>
      </c>
      <c r="B130">
        <f t="shared" si="2"/>
        <v>7200.9090909089</v>
      </c>
      <c r="C130">
        <v>7199.0909090906998</v>
      </c>
    </row>
    <row r="131" spans="1:3" x14ac:dyDescent="0.25">
      <c r="A131">
        <v>35</v>
      </c>
      <c r="B131">
        <f t="shared" si="2"/>
        <v>7201.8181818180001</v>
      </c>
      <c r="C131">
        <v>7199.9999999997999</v>
      </c>
    </row>
    <row r="132" spans="1:3" x14ac:dyDescent="0.25">
      <c r="A132">
        <v>40</v>
      </c>
      <c r="B132">
        <f t="shared" si="2"/>
        <v>7202.7272727271002</v>
      </c>
      <c r="C132">
        <v>7200.9090909089</v>
      </c>
    </row>
    <row r="133" spans="1:3" x14ac:dyDescent="0.25">
      <c r="A133">
        <v>45</v>
      </c>
      <c r="B133">
        <f t="shared" si="2"/>
        <v>7203.6363636362003</v>
      </c>
      <c r="C133">
        <v>7201.8181818180001</v>
      </c>
    </row>
    <row r="134" spans="1:3" x14ac:dyDescent="0.25">
      <c r="A134">
        <v>50</v>
      </c>
      <c r="B134">
        <f t="shared" ref="B134:B191" si="3">C134-$C$5</f>
        <v>7204.5454545453003</v>
      </c>
      <c r="C134">
        <v>7202.7272727271002</v>
      </c>
    </row>
    <row r="135" spans="1:3" x14ac:dyDescent="0.25">
      <c r="A135">
        <v>55</v>
      </c>
      <c r="B135">
        <f t="shared" si="3"/>
        <v>7205.4545454544004</v>
      </c>
      <c r="C135">
        <v>7203.6363636362003</v>
      </c>
    </row>
    <row r="136" spans="1:3" x14ac:dyDescent="0.25">
      <c r="A136">
        <v>60</v>
      </c>
      <c r="B136">
        <f t="shared" si="3"/>
        <v>7206.3636363635005</v>
      </c>
      <c r="C136">
        <v>7204.5454545453003</v>
      </c>
    </row>
    <row r="137" spans="1:3" x14ac:dyDescent="0.25">
      <c r="A137">
        <v>65</v>
      </c>
      <c r="B137">
        <f t="shared" si="3"/>
        <v>7207.2727272725006</v>
      </c>
      <c r="C137">
        <v>7205.4545454543004</v>
      </c>
    </row>
    <row r="138" spans="1:3" x14ac:dyDescent="0.25">
      <c r="A138">
        <v>70</v>
      </c>
      <c r="B138">
        <f t="shared" si="3"/>
        <v>7208.1818181815997</v>
      </c>
      <c r="C138">
        <v>7206.3636363633996</v>
      </c>
    </row>
    <row r="139" spans="1:3" x14ac:dyDescent="0.25">
      <c r="A139">
        <v>75</v>
      </c>
      <c r="B139">
        <f t="shared" si="3"/>
        <v>7209.0909090906998</v>
      </c>
      <c r="C139">
        <v>7207.2727272724997</v>
      </c>
    </row>
    <row r="140" spans="1:3" x14ac:dyDescent="0.25">
      <c r="A140">
        <v>80</v>
      </c>
      <c r="B140">
        <f t="shared" si="3"/>
        <v>7209.9999999997999</v>
      </c>
      <c r="C140">
        <v>7208.1818181815997</v>
      </c>
    </row>
    <row r="141" spans="1:3" x14ac:dyDescent="0.25">
      <c r="A141">
        <v>85</v>
      </c>
      <c r="B141">
        <f t="shared" si="3"/>
        <v>7210.9090909089</v>
      </c>
      <c r="C141">
        <v>7209.0909090906998</v>
      </c>
    </row>
    <row r="142" spans="1:3" x14ac:dyDescent="0.25">
      <c r="A142">
        <v>90</v>
      </c>
      <c r="B142">
        <f t="shared" si="3"/>
        <v>7211.8181818180001</v>
      </c>
      <c r="C142">
        <v>7209.9999999997999</v>
      </c>
    </row>
    <row r="143" spans="1:3" x14ac:dyDescent="0.25">
      <c r="A143">
        <v>95</v>
      </c>
      <c r="B143">
        <f t="shared" si="3"/>
        <v>7212.7272727271002</v>
      </c>
      <c r="C143">
        <v>7210.9090909089</v>
      </c>
    </row>
    <row r="144" spans="1:3" x14ac:dyDescent="0.25">
      <c r="A144">
        <v>100</v>
      </c>
      <c r="B144">
        <f t="shared" si="3"/>
        <v>7213.6363636362003</v>
      </c>
      <c r="C144">
        <v>7211.8181818180001</v>
      </c>
    </row>
    <row r="145" spans="1:3" x14ac:dyDescent="0.25">
      <c r="A145">
        <v>105</v>
      </c>
      <c r="B145">
        <f t="shared" si="3"/>
        <v>7214.5454545453003</v>
      </c>
      <c r="C145">
        <v>7212.7272727271002</v>
      </c>
    </row>
    <row r="146" spans="1:3" x14ac:dyDescent="0.25">
      <c r="A146">
        <v>110</v>
      </c>
      <c r="B146">
        <f t="shared" si="3"/>
        <v>7215.4545454544004</v>
      </c>
      <c r="C146">
        <v>7213.6363636362003</v>
      </c>
    </row>
    <row r="147" spans="1:3" x14ac:dyDescent="0.25">
      <c r="A147">
        <v>115</v>
      </c>
      <c r="B147">
        <f t="shared" si="3"/>
        <v>7216.3636363635005</v>
      </c>
      <c r="C147">
        <v>7214.5454545453003</v>
      </c>
    </row>
    <row r="148" spans="1:3" x14ac:dyDescent="0.25">
      <c r="A148">
        <v>120</v>
      </c>
      <c r="B148">
        <f t="shared" si="3"/>
        <v>7217.2727272725006</v>
      </c>
      <c r="C148">
        <v>7215.4545454543004</v>
      </c>
    </row>
    <row r="149" spans="1:3" x14ac:dyDescent="0.25">
      <c r="A149">
        <v>125</v>
      </c>
      <c r="B149">
        <f t="shared" si="3"/>
        <v>7218.1818181815997</v>
      </c>
      <c r="C149">
        <v>7216.3636363633996</v>
      </c>
    </row>
    <row r="150" spans="1:3" x14ac:dyDescent="0.25">
      <c r="A150">
        <v>125</v>
      </c>
      <c r="B150">
        <f t="shared" si="3"/>
        <v>8988.1818181815997</v>
      </c>
      <c r="C150">
        <v>8986.3636363633996</v>
      </c>
    </row>
    <row r="151" spans="1:3" x14ac:dyDescent="0.25">
      <c r="A151">
        <v>119.5</v>
      </c>
      <c r="B151">
        <f t="shared" si="3"/>
        <v>8989.1818181815997</v>
      </c>
      <c r="C151">
        <v>8987.3636363633996</v>
      </c>
    </row>
    <row r="152" spans="1:3" x14ac:dyDescent="0.25">
      <c r="A152">
        <v>114</v>
      </c>
      <c r="B152">
        <f t="shared" si="3"/>
        <v>8990.1818181815997</v>
      </c>
      <c r="C152">
        <v>8988.3636363633996</v>
      </c>
    </row>
    <row r="153" spans="1:3" x14ac:dyDescent="0.25">
      <c r="A153">
        <v>108.5</v>
      </c>
      <c r="B153">
        <f t="shared" si="3"/>
        <v>8991.1818181815997</v>
      </c>
      <c r="C153">
        <v>8989.3636363633996</v>
      </c>
    </row>
    <row r="154" spans="1:3" x14ac:dyDescent="0.25">
      <c r="A154">
        <v>103</v>
      </c>
      <c r="B154">
        <f t="shared" si="3"/>
        <v>8992.1818181815997</v>
      </c>
      <c r="C154">
        <v>8990.3636363633996</v>
      </c>
    </row>
    <row r="155" spans="1:3" x14ac:dyDescent="0.25">
      <c r="A155">
        <v>97.5</v>
      </c>
      <c r="B155">
        <f t="shared" si="3"/>
        <v>8993.1818181815997</v>
      </c>
      <c r="C155">
        <v>8991.3636363633996</v>
      </c>
    </row>
    <row r="156" spans="1:3" x14ac:dyDescent="0.25">
      <c r="A156">
        <v>92</v>
      </c>
      <c r="B156">
        <f t="shared" si="3"/>
        <v>8994.1818181815997</v>
      </c>
      <c r="C156">
        <v>8992.3636363633996</v>
      </c>
    </row>
    <row r="157" spans="1:3" x14ac:dyDescent="0.25">
      <c r="A157">
        <v>86.5</v>
      </c>
      <c r="B157">
        <f t="shared" si="3"/>
        <v>8995.1818181815997</v>
      </c>
      <c r="C157">
        <v>8993.3636363633996</v>
      </c>
    </row>
    <row r="158" spans="1:3" x14ac:dyDescent="0.25">
      <c r="A158">
        <v>81</v>
      </c>
      <c r="B158">
        <f t="shared" si="3"/>
        <v>8996.1818181815997</v>
      </c>
      <c r="C158">
        <v>8994.3636363633996</v>
      </c>
    </row>
    <row r="159" spans="1:3" x14ac:dyDescent="0.25">
      <c r="A159">
        <v>75.5</v>
      </c>
      <c r="B159">
        <f t="shared" si="3"/>
        <v>8997.1818181815997</v>
      </c>
      <c r="C159">
        <v>8995.3636363633996</v>
      </c>
    </row>
    <row r="160" spans="1:3" x14ac:dyDescent="0.25">
      <c r="A160">
        <v>70</v>
      </c>
      <c r="B160">
        <f t="shared" si="3"/>
        <v>8998.1818181815997</v>
      </c>
      <c r="C160">
        <v>8996.3636363633996</v>
      </c>
    </row>
    <row r="161" spans="1:3" x14ac:dyDescent="0.25">
      <c r="A161">
        <v>64.5</v>
      </c>
      <c r="B161">
        <f t="shared" si="3"/>
        <v>8999.1818181815997</v>
      </c>
      <c r="C161">
        <v>8997.3636363633996</v>
      </c>
    </row>
    <row r="162" spans="1:3" x14ac:dyDescent="0.25">
      <c r="A162">
        <v>59</v>
      </c>
      <c r="B162">
        <f t="shared" si="3"/>
        <v>9000.1818181815997</v>
      </c>
      <c r="C162">
        <v>8998.3636363633996</v>
      </c>
    </row>
    <row r="163" spans="1:3" x14ac:dyDescent="0.25">
      <c r="A163">
        <v>53.5</v>
      </c>
      <c r="B163">
        <f t="shared" si="3"/>
        <v>9001.1818181815997</v>
      </c>
      <c r="C163">
        <v>8999.3636363633996</v>
      </c>
    </row>
    <row r="164" spans="1:3" x14ac:dyDescent="0.25">
      <c r="A164">
        <v>48</v>
      </c>
      <c r="B164">
        <f t="shared" si="3"/>
        <v>9002.1818181815997</v>
      </c>
      <c r="C164">
        <v>9000.3636363633996</v>
      </c>
    </row>
    <row r="165" spans="1:3" x14ac:dyDescent="0.25">
      <c r="A165">
        <v>42.5</v>
      </c>
      <c r="B165">
        <f t="shared" si="3"/>
        <v>9003.1818181815997</v>
      </c>
      <c r="C165">
        <v>9001.3636363633996</v>
      </c>
    </row>
    <row r="166" spans="1:3" x14ac:dyDescent="0.25">
      <c r="A166">
        <v>37</v>
      </c>
      <c r="B166">
        <f t="shared" si="3"/>
        <v>9004.1818181815997</v>
      </c>
      <c r="C166">
        <v>9002.3636363633996</v>
      </c>
    </row>
    <row r="167" spans="1:3" x14ac:dyDescent="0.25">
      <c r="A167">
        <v>31.5</v>
      </c>
      <c r="B167">
        <f t="shared" si="3"/>
        <v>9005.1818181815997</v>
      </c>
      <c r="C167">
        <v>9003.3636363633996</v>
      </c>
    </row>
    <row r="168" spans="1:3" x14ac:dyDescent="0.25">
      <c r="A168">
        <v>26</v>
      </c>
      <c r="B168">
        <f t="shared" si="3"/>
        <v>9006.1818181815997</v>
      </c>
      <c r="C168">
        <v>9004.3636363633996</v>
      </c>
    </row>
    <row r="169" spans="1:3" x14ac:dyDescent="0.25">
      <c r="A169">
        <v>20.5</v>
      </c>
      <c r="B169">
        <f t="shared" si="3"/>
        <v>9007.1818181815997</v>
      </c>
      <c r="C169">
        <v>9005.3636363633996</v>
      </c>
    </row>
    <row r="170" spans="1:3" x14ac:dyDescent="0.25">
      <c r="A170">
        <v>15</v>
      </c>
      <c r="B170">
        <f t="shared" si="3"/>
        <v>9008.1818181815997</v>
      </c>
      <c r="C170">
        <v>9006.3636363633996</v>
      </c>
    </row>
    <row r="171" spans="1:3" x14ac:dyDescent="0.25">
      <c r="A171">
        <v>9.5</v>
      </c>
      <c r="B171">
        <f t="shared" si="3"/>
        <v>9009.1818181815997</v>
      </c>
      <c r="C171">
        <v>9007.3636363633996</v>
      </c>
    </row>
    <row r="172" spans="1:3" x14ac:dyDescent="0.25">
      <c r="A172">
        <v>4</v>
      </c>
      <c r="B172">
        <f t="shared" si="3"/>
        <v>9010.1818181815997</v>
      </c>
      <c r="C172">
        <v>9008.3636363633996</v>
      </c>
    </row>
    <row r="173" spans="1:3" x14ac:dyDescent="0.25">
      <c r="A173">
        <v>-1.5</v>
      </c>
      <c r="B173">
        <f t="shared" si="3"/>
        <v>9011.1818181815997</v>
      </c>
      <c r="C173">
        <v>9009.3636363633996</v>
      </c>
    </row>
    <row r="174" spans="1:3" x14ac:dyDescent="0.25">
      <c r="A174">
        <v>-7</v>
      </c>
      <c r="B174">
        <f t="shared" si="3"/>
        <v>9012.1818181815997</v>
      </c>
      <c r="C174">
        <v>9010.3636363633996</v>
      </c>
    </row>
    <row r="175" spans="1:3" x14ac:dyDescent="0.25">
      <c r="A175">
        <v>-12.5</v>
      </c>
      <c r="B175">
        <f t="shared" si="3"/>
        <v>9013.1818181815997</v>
      </c>
      <c r="C175">
        <v>9011.3636363633996</v>
      </c>
    </row>
    <row r="176" spans="1:3" x14ac:dyDescent="0.25">
      <c r="A176">
        <v>-18</v>
      </c>
      <c r="B176">
        <f t="shared" si="3"/>
        <v>9014.1818181815997</v>
      </c>
      <c r="C176">
        <v>9012.3636363633996</v>
      </c>
    </row>
    <row r="177" spans="1:3" x14ac:dyDescent="0.25">
      <c r="A177">
        <v>-23.5</v>
      </c>
      <c r="B177">
        <f t="shared" si="3"/>
        <v>9015.1818181815997</v>
      </c>
      <c r="C177">
        <v>9013.3636363633996</v>
      </c>
    </row>
    <row r="178" spans="1:3" x14ac:dyDescent="0.25">
      <c r="A178">
        <v>-29</v>
      </c>
      <c r="B178">
        <f t="shared" si="3"/>
        <v>9016.1818181815997</v>
      </c>
      <c r="C178">
        <v>9014.3636363633996</v>
      </c>
    </row>
    <row r="179" spans="1:3" x14ac:dyDescent="0.25">
      <c r="A179">
        <v>-34.5</v>
      </c>
      <c r="B179">
        <f t="shared" si="3"/>
        <v>9017.1818181815997</v>
      </c>
      <c r="C179">
        <v>9015.3636363633996</v>
      </c>
    </row>
    <row r="180" spans="1:3" x14ac:dyDescent="0.25">
      <c r="A180">
        <v>-40</v>
      </c>
      <c r="B180">
        <f t="shared" si="3"/>
        <v>9018.1818181815997</v>
      </c>
      <c r="C180">
        <v>9016.3636363633996</v>
      </c>
    </row>
    <row r="181" spans="1:3" x14ac:dyDescent="0.25">
      <c r="A181">
        <v>-40</v>
      </c>
      <c r="B181">
        <f t="shared" si="3"/>
        <v>10788.1818181816</v>
      </c>
      <c r="C181">
        <v>10786.3636363634</v>
      </c>
    </row>
    <row r="182" spans="1:3" x14ac:dyDescent="0.25">
      <c r="A182">
        <v>-33.5</v>
      </c>
      <c r="B182">
        <f t="shared" si="3"/>
        <v>10789.3636363634</v>
      </c>
      <c r="C182">
        <v>10787.545454545199</v>
      </c>
    </row>
    <row r="183" spans="1:3" x14ac:dyDescent="0.25">
      <c r="A183">
        <v>-27</v>
      </c>
      <c r="B183">
        <f t="shared" si="3"/>
        <v>10790.545454545299</v>
      </c>
      <c r="C183">
        <v>10788.727272727099</v>
      </c>
    </row>
    <row r="184" spans="1:3" x14ac:dyDescent="0.25">
      <c r="A184">
        <v>-20.5</v>
      </c>
      <c r="B184">
        <f t="shared" si="3"/>
        <v>10791.727272727101</v>
      </c>
      <c r="C184">
        <v>10789.909090908901</v>
      </c>
    </row>
    <row r="185" spans="1:3" x14ac:dyDescent="0.25">
      <c r="A185">
        <v>-14</v>
      </c>
      <c r="B185">
        <f t="shared" si="3"/>
        <v>10792.909090908901</v>
      </c>
      <c r="C185">
        <v>10791.090909090701</v>
      </c>
    </row>
    <row r="186" spans="1:3" x14ac:dyDescent="0.25">
      <c r="A186">
        <v>-7.5</v>
      </c>
      <c r="B186">
        <f t="shared" si="3"/>
        <v>10794.090909090701</v>
      </c>
      <c r="C186">
        <v>10792.272727272501</v>
      </c>
    </row>
    <row r="187" spans="1:3" x14ac:dyDescent="0.25">
      <c r="A187">
        <v>-1</v>
      </c>
      <c r="B187">
        <f t="shared" si="3"/>
        <v>10795.272727272501</v>
      </c>
      <c r="C187">
        <v>10793.4545454543</v>
      </c>
    </row>
    <row r="188" spans="1:3" x14ac:dyDescent="0.25">
      <c r="A188">
        <v>5.5</v>
      </c>
      <c r="B188">
        <f t="shared" si="3"/>
        <v>10796.4545454543</v>
      </c>
      <c r="C188">
        <v>10794.6363636361</v>
      </c>
    </row>
    <row r="189" spans="1:3" x14ac:dyDescent="0.25">
      <c r="A189">
        <v>12</v>
      </c>
      <c r="B189">
        <f t="shared" si="3"/>
        <v>10797.6363636361</v>
      </c>
      <c r="C189">
        <v>10795.8181818179</v>
      </c>
    </row>
    <row r="190" spans="1:3" x14ac:dyDescent="0.25">
      <c r="A190">
        <v>18.5</v>
      </c>
      <c r="B190">
        <f t="shared" si="3"/>
        <v>10798.8181818179</v>
      </c>
      <c r="C190">
        <v>10796.9999999997</v>
      </c>
    </row>
    <row r="191" spans="1:3" x14ac:dyDescent="0.25">
      <c r="A191">
        <v>25</v>
      </c>
      <c r="B191">
        <f t="shared" si="3"/>
        <v>10799.9999999997</v>
      </c>
      <c r="C191">
        <v>10798.1818181815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1"/>
  <sheetViews>
    <sheetView tabSelected="1" topLeftCell="P91" workbookViewId="0">
      <selection activeCell="AE97" sqref="AE97"/>
    </sheetView>
  </sheetViews>
  <sheetFormatPr baseColWidth="10" defaultRowHeight="15" x14ac:dyDescent="0.25"/>
  <cols>
    <col min="19" max="19" width="12.140625" bestFit="1" customWidth="1"/>
    <col min="20" max="20" width="12" bestFit="1" customWidth="1"/>
    <col min="23" max="24" width="21" bestFit="1" customWidth="1"/>
  </cols>
  <sheetData>
    <row r="1" spans="1:18" x14ac:dyDescent="0.25">
      <c r="A1" t="s">
        <v>5</v>
      </c>
      <c r="B1" t="s">
        <v>4</v>
      </c>
      <c r="C1" t="s">
        <v>2</v>
      </c>
      <c r="D1" t="s">
        <v>6</v>
      </c>
      <c r="E1" t="s">
        <v>7</v>
      </c>
      <c r="F1" t="s">
        <v>21</v>
      </c>
      <c r="G1" t="s">
        <v>20</v>
      </c>
      <c r="H1" t="s">
        <v>22</v>
      </c>
      <c r="J1" t="s">
        <v>23</v>
      </c>
      <c r="K1" s="12" t="s">
        <v>24</v>
      </c>
      <c r="L1" s="12"/>
      <c r="N1" t="s">
        <v>8</v>
      </c>
      <c r="R1" s="4">
        <f>(E191-D191)/D191</f>
        <v>-2.7853304278498046E-3</v>
      </c>
    </row>
    <row r="2" spans="1:18" x14ac:dyDescent="0.25">
      <c r="A2">
        <v>1</v>
      </c>
      <c r="B2" s="15">
        <v>-1299.9000000000001</v>
      </c>
      <c r="C2">
        <f>'Zeit|Temp'!A2</f>
        <v>150</v>
      </c>
      <c r="D2" s="1">
        <f>INDEX('Daten MJM'!$B$2:$B$191,Auswertung!$J$2+Auswertung!A2,1)</f>
        <v>3.4600833635997E-16</v>
      </c>
      <c r="E2" s="1">
        <f>IF(A2&gt;=-$K$2,INDEX('Daten effMJM'!$B$2:$B$191,Auswertung!$K$2+Auswertung!A2,1),E3)</f>
        <v>4.6814576164815003E-16</v>
      </c>
      <c r="F2" s="15">
        <f>INDEX('Daten MJM'!$D$2:$D$191,Auswertung!$J$2+Auswertung!A2,1)--1.8181818182</f>
        <v>-1299.9000000000001</v>
      </c>
      <c r="G2" s="15">
        <f>INDEX('Daten effMJM'!$C$2:$C$191,Auswertung!$K$2+Auswertung!A2,1)</f>
        <v>150</v>
      </c>
      <c r="H2" s="1" t="str">
        <f>IF(B2=F2,IF(C2=G2,"JA","NEIN"),"NEIN")</f>
        <v>JA</v>
      </c>
      <c r="I2" s="1"/>
      <c r="J2">
        <v>0</v>
      </c>
      <c r="K2">
        <f>MAX('Daten effMJM'!A2:A218)-190</f>
        <v>0</v>
      </c>
      <c r="N2" t="s">
        <v>6</v>
      </c>
      <c r="O2" t="s">
        <v>7</v>
      </c>
    </row>
    <row r="3" spans="1:18" x14ac:dyDescent="0.25">
      <c r="A3">
        <f>A2+1</f>
        <v>2</v>
      </c>
      <c r="B3">
        <f>'Zeit|Temp'!B3</f>
        <v>-1170.4000000000001</v>
      </c>
      <c r="C3">
        <f>'Zeit|Temp'!A3</f>
        <v>96</v>
      </c>
      <c r="D3" s="1">
        <f>INDEX('Daten MJM'!$B$2:$B$191,Auswertung!$J$2+Auswertung!A3,1)</f>
        <v>3.5297292806236E-3</v>
      </c>
      <c r="E3" s="1">
        <f>IF(A3&gt;=-$K$2,INDEX('Daten effMJM'!$B$2:$B$191,Auswertung!$K$2+Auswertung!A3,1),E4)</f>
        <v>3.6068634688742E-3</v>
      </c>
      <c r="F3" s="15">
        <f>INDEX('Daten MJM'!$D$2:$D$191,Auswertung!$J$2+Auswertung!A3,1)--1.8181818182</f>
        <v>-1170.4000000000001</v>
      </c>
      <c r="G3" s="15">
        <f>INDEX('Daten effMJM'!$C$2:$C$191,Auswertung!$K$2+Auswertung!A3,1)</f>
        <v>96</v>
      </c>
      <c r="H3" s="1" t="str">
        <f t="shared" ref="H3:H66" si="0">IF(B3=F3,IF(C3=G3,"JA","NEIN"),"NEIN")</f>
        <v>JA</v>
      </c>
      <c r="I3" s="1"/>
      <c r="M3">
        <f>B5</f>
        <v>0</v>
      </c>
      <c r="N3" s="1">
        <f>D5-$D$5</f>
        <v>0</v>
      </c>
      <c r="O3" s="1">
        <f>E5-$E$5</f>
        <v>0</v>
      </c>
    </row>
    <row r="4" spans="1:18" x14ac:dyDescent="0.25">
      <c r="A4">
        <f t="shared" ref="A4:A67" si="1">A3+1</f>
        <v>3</v>
      </c>
      <c r="B4">
        <f>'Zeit|Temp'!B4</f>
        <v>-1000</v>
      </c>
      <c r="C4">
        <f>'Zeit|Temp'!A4</f>
        <v>25</v>
      </c>
      <c r="D4" s="1">
        <f>INDEX('Daten MJM'!$B$2:$B$191,Auswertung!$J$2+Auswertung!A4,1)</f>
        <v>6.2161093188182999E-3</v>
      </c>
      <c r="E4" s="1">
        <f>IF(A4&gt;=-$K$2,INDEX('Daten effMJM'!$B$2:$B$191,Auswertung!$K$2+Auswertung!A4,1),E5)</f>
        <v>6.2457631385528E-3</v>
      </c>
      <c r="F4" s="15">
        <f>INDEX('Daten MJM'!$D$2:$D$191,Auswertung!$J$2+Auswertung!A4,1)--1.8181818182</f>
        <v>-1000</v>
      </c>
      <c r="G4" s="15">
        <f>INDEX('Daten effMJM'!$C$2:$C$191,Auswertung!$K$2+Auswertung!A4,1)</f>
        <v>25</v>
      </c>
      <c r="H4" s="1" t="str">
        <f t="shared" si="0"/>
        <v>JA</v>
      </c>
      <c r="I4" s="1"/>
      <c r="M4">
        <f t="shared" ref="M4:M67" si="2">B6</f>
        <v>0.90909090910000001</v>
      </c>
      <c r="N4" s="1">
        <f t="shared" ref="N4:N67" si="3">D6-$D$5</f>
        <v>6.1347440499966155E-8</v>
      </c>
      <c r="O4" s="1">
        <f t="shared" ref="O4:O67" si="4">E6-$E$5</f>
        <v>5.6440889500269931E-8</v>
      </c>
      <c r="P4" s="4">
        <f t="shared" ref="P4:P67" si="5">ABS((O4-N4)/N4)</f>
        <v>7.997971813834566E-2</v>
      </c>
    </row>
    <row r="5" spans="1:18" x14ac:dyDescent="0.25">
      <c r="A5">
        <f t="shared" si="1"/>
        <v>4</v>
      </c>
      <c r="B5">
        <f>'Zeit|Temp'!B5</f>
        <v>0</v>
      </c>
      <c r="C5">
        <f>'Zeit|Temp'!A5</f>
        <v>25</v>
      </c>
      <c r="D5" s="1">
        <f>INDEX('Daten MJM'!$B$2:$B$191,Auswertung!$J$2+Auswertung!A5,1)</f>
        <v>7.0506142007432998E-3</v>
      </c>
      <c r="E5" s="1">
        <f>IF(A5&gt;=-$K$2,INDEX('Daten effMJM'!$B$2:$B$191,Auswertung!$K$2+Auswertung!A5,1),E6)</f>
        <v>7.0535024364602001E-3</v>
      </c>
      <c r="F5" s="15">
        <f>INDEX('Daten MJM'!$D$2:$D$191,Auswertung!$J$2+Auswertung!A5,1)--1.8181818182</f>
        <v>0</v>
      </c>
      <c r="G5" s="15">
        <f>INDEX('Daten effMJM'!$C$2:$C$191,Auswertung!$K$2+Auswertung!A5,1)</f>
        <v>25</v>
      </c>
      <c r="H5" s="1" t="str">
        <f t="shared" si="0"/>
        <v>JA</v>
      </c>
      <c r="I5" s="1"/>
      <c r="M5">
        <f t="shared" si="2"/>
        <v>1.8181818182</v>
      </c>
      <c r="N5" s="1">
        <f t="shared" si="3"/>
        <v>8.1365423900206513E-8</v>
      </c>
      <c r="O5" s="1">
        <f t="shared" si="4"/>
        <v>7.3226079999946792E-8</v>
      </c>
      <c r="P5" s="4">
        <f t="shared" si="5"/>
        <v>0.10003443121297452</v>
      </c>
    </row>
    <row r="6" spans="1:18" x14ac:dyDescent="0.25">
      <c r="A6">
        <f t="shared" si="1"/>
        <v>5</v>
      </c>
      <c r="B6">
        <f>'Zeit|Temp'!B6</f>
        <v>0.90909090910000001</v>
      </c>
      <c r="C6">
        <f>'Zeit|Temp'!A6</f>
        <v>30</v>
      </c>
      <c r="D6" s="1">
        <f>INDEX('Daten MJM'!$B$2:$B$191,Auswertung!$J$2+Auswertung!A6,1)</f>
        <v>7.0506755481837997E-3</v>
      </c>
      <c r="E6" s="1">
        <f>IF(A6&gt;=-$K$2,INDEX('Daten effMJM'!$B$2:$B$191,Auswertung!$K$2+Auswertung!A6,1),E7)</f>
        <v>7.0535588773497004E-3</v>
      </c>
      <c r="F6" s="15">
        <f>INDEX('Daten MJM'!$D$2:$D$191,Auswertung!$J$2+Auswertung!A6,1)--1.8181818182</f>
        <v>0.90909090910000001</v>
      </c>
      <c r="G6" s="15">
        <f>INDEX('Daten effMJM'!$C$2:$C$191,Auswertung!$K$2+Auswertung!A6,1)</f>
        <v>30</v>
      </c>
      <c r="H6" s="1" t="str">
        <f t="shared" si="0"/>
        <v>JA</v>
      </c>
      <c r="I6" s="1"/>
      <c r="M6">
        <f t="shared" si="2"/>
        <v>2.7272727272999999</v>
      </c>
      <c r="N6" s="1">
        <f t="shared" si="3"/>
        <v>1.0246780520004745E-7</v>
      </c>
      <c r="O6" s="1">
        <f t="shared" si="4"/>
        <v>9.0079399099607382E-8</v>
      </c>
      <c r="P6" s="4">
        <f t="shared" si="5"/>
        <v>0.12090047284856188</v>
      </c>
    </row>
    <row r="7" spans="1:18" x14ac:dyDescent="0.25">
      <c r="A7">
        <f t="shared" si="1"/>
        <v>6</v>
      </c>
      <c r="B7">
        <f>'Zeit|Temp'!B7</f>
        <v>1.8181818182</v>
      </c>
      <c r="C7">
        <f>'Zeit|Temp'!A7</f>
        <v>35</v>
      </c>
      <c r="D7" s="1">
        <f>INDEX('Daten MJM'!$B$2:$B$191,Auswertung!$J$2+Auswertung!A7,1)</f>
        <v>7.0506955661672E-3</v>
      </c>
      <c r="E7" s="1">
        <f>IF(A7&gt;=-$K$2,INDEX('Daten effMJM'!$B$2:$B$191,Auswertung!$K$2+Auswertung!A7,1),E8)</f>
        <v>7.0535756625402001E-3</v>
      </c>
      <c r="F7" s="15">
        <f>INDEX('Daten MJM'!$D$2:$D$191,Auswertung!$J$2+Auswertung!A7,1)--1.8181818182</f>
        <v>1.8181818182</v>
      </c>
      <c r="G7" s="15">
        <f>INDEX('Daten effMJM'!$C$2:$C$191,Auswertung!$K$2+Auswertung!A7,1)</f>
        <v>35</v>
      </c>
      <c r="H7" s="1" t="str">
        <f t="shared" si="0"/>
        <v>JA</v>
      </c>
      <c r="I7" s="1"/>
      <c r="M7">
        <f t="shared" si="2"/>
        <v>3.6363636364</v>
      </c>
      <c r="N7" s="1">
        <f t="shared" si="3"/>
        <v>1.5985554480037883E-7</v>
      </c>
      <c r="O7" s="1">
        <f t="shared" si="4"/>
        <v>1.3766541859944192E-7</v>
      </c>
      <c r="P7" s="4">
        <f t="shared" si="5"/>
        <v>0.13881361593460551</v>
      </c>
    </row>
    <row r="8" spans="1:18" x14ac:dyDescent="0.25">
      <c r="A8">
        <f t="shared" si="1"/>
        <v>7</v>
      </c>
      <c r="B8">
        <f>'Zeit|Temp'!B8</f>
        <v>2.7272727272999999</v>
      </c>
      <c r="C8">
        <f>'Zeit|Temp'!A8</f>
        <v>40</v>
      </c>
      <c r="D8" s="1">
        <f>INDEX('Daten MJM'!$B$2:$B$191,Auswertung!$J$2+Auswertung!A8,1)</f>
        <v>7.0507166685484998E-3</v>
      </c>
      <c r="E8" s="1">
        <f>IF(A8&gt;=-$K$2,INDEX('Daten effMJM'!$B$2:$B$191,Auswertung!$K$2+Auswertung!A8,1),E9)</f>
        <v>7.0535925158592997E-3</v>
      </c>
      <c r="F8" s="15">
        <f>INDEX('Daten MJM'!$D$2:$D$191,Auswertung!$J$2+Auswertung!A8,1)--1.8181818182</f>
        <v>2.7272727272999999</v>
      </c>
      <c r="G8" s="15">
        <f>INDEX('Daten effMJM'!$C$2:$C$191,Auswertung!$K$2+Auswertung!A8,1)</f>
        <v>40</v>
      </c>
      <c r="H8" s="1" t="str">
        <f t="shared" si="0"/>
        <v>JA</v>
      </c>
      <c r="I8" s="1"/>
      <c r="M8">
        <f t="shared" si="2"/>
        <v>4.5454545455000002</v>
      </c>
      <c r="N8" s="1">
        <f t="shared" si="3"/>
        <v>3.5268566720043915E-7</v>
      </c>
      <c r="O8" s="1">
        <f t="shared" si="4"/>
        <v>3.0585814759977875E-7</v>
      </c>
      <c r="P8" s="4">
        <f t="shared" si="5"/>
        <v>0.1327740930681123</v>
      </c>
    </row>
    <row r="9" spans="1:18" x14ac:dyDescent="0.25">
      <c r="A9">
        <f t="shared" si="1"/>
        <v>8</v>
      </c>
      <c r="B9">
        <f>'Zeit|Temp'!B9</f>
        <v>3.6363636364</v>
      </c>
      <c r="C9">
        <f>'Zeit|Temp'!A9</f>
        <v>45</v>
      </c>
      <c r="D9" s="1">
        <f>INDEX('Daten MJM'!$B$2:$B$191,Auswertung!$J$2+Auswertung!A9,1)</f>
        <v>7.0507740562881002E-3</v>
      </c>
      <c r="E9" s="1">
        <f>IF(A9&gt;=-$K$2,INDEX('Daten effMJM'!$B$2:$B$191,Auswertung!$K$2+Auswertung!A9,1),E10)</f>
        <v>7.0536401018787996E-3</v>
      </c>
      <c r="F9" s="15">
        <f>INDEX('Daten MJM'!$D$2:$D$191,Auswertung!$J$2+Auswertung!A9,1)--1.8181818182</f>
        <v>3.6363636364</v>
      </c>
      <c r="G9" s="15">
        <f>INDEX('Daten effMJM'!$C$2:$C$191,Auswertung!$K$2+Auswertung!A9,1)</f>
        <v>45</v>
      </c>
      <c r="H9" s="1" t="str">
        <f t="shared" si="0"/>
        <v>JA</v>
      </c>
      <c r="I9" s="1"/>
      <c r="M9">
        <f t="shared" si="2"/>
        <v>5.4545454545999998</v>
      </c>
      <c r="N9" s="1">
        <f t="shared" si="3"/>
        <v>9.9515900440008687E-7</v>
      </c>
      <c r="O9" s="1">
        <f t="shared" si="4"/>
        <v>8.9892162470021214E-7</v>
      </c>
      <c r="P9" s="4">
        <f t="shared" si="5"/>
        <v>9.6705530748716531E-2</v>
      </c>
    </row>
    <row r="10" spans="1:18" x14ac:dyDescent="0.25">
      <c r="A10">
        <f t="shared" si="1"/>
        <v>9</v>
      </c>
      <c r="B10">
        <f>'Zeit|Temp'!B10</f>
        <v>4.5454545455000002</v>
      </c>
      <c r="C10">
        <f>'Zeit|Temp'!A10</f>
        <v>50</v>
      </c>
      <c r="D10" s="1">
        <f>INDEX('Daten MJM'!$B$2:$B$191,Auswertung!$J$2+Auswertung!A10,1)</f>
        <v>7.0509668864105002E-3</v>
      </c>
      <c r="E10" s="1">
        <f>IF(A10&gt;=-$K$2,INDEX('Daten effMJM'!$B$2:$B$191,Auswertung!$K$2+Auswertung!A10,1),E11)</f>
        <v>7.0538082946077999E-3</v>
      </c>
      <c r="F10" s="15">
        <f>INDEX('Daten MJM'!$D$2:$D$191,Auswertung!$J$2+Auswertung!A10,1)--1.8181818182</f>
        <v>4.5454545455000002</v>
      </c>
      <c r="G10" s="15">
        <f>INDEX('Daten effMJM'!$C$2:$C$191,Auswertung!$K$2+Auswertung!A10,1)</f>
        <v>50</v>
      </c>
      <c r="H10" s="1" t="str">
        <f t="shared" si="0"/>
        <v>JA</v>
      </c>
      <c r="I10" s="1"/>
      <c r="M10">
        <f t="shared" si="2"/>
        <v>6.3636363637000004</v>
      </c>
      <c r="N10" s="1">
        <f t="shared" si="3"/>
        <v>3.0656447318998248E-6</v>
      </c>
      <c r="O10" s="1">
        <f t="shared" si="4"/>
        <v>2.9158750167995046E-6</v>
      </c>
      <c r="P10" s="4">
        <f t="shared" si="5"/>
        <v>4.88542307403982E-2</v>
      </c>
    </row>
    <row r="11" spans="1:18" x14ac:dyDescent="0.25">
      <c r="A11">
        <f t="shared" si="1"/>
        <v>10</v>
      </c>
      <c r="B11">
        <f>'Zeit|Temp'!B11</f>
        <v>5.4545454545999998</v>
      </c>
      <c r="C11">
        <f>'Zeit|Temp'!A11</f>
        <v>55</v>
      </c>
      <c r="D11" s="1">
        <f>INDEX('Daten MJM'!$B$2:$B$191,Auswertung!$J$2+Auswertung!A11,1)</f>
        <v>7.0516093597476999E-3</v>
      </c>
      <c r="E11" s="1">
        <f>IF(A11&gt;=-$K$2,INDEX('Daten effMJM'!$B$2:$B$191,Auswertung!$K$2+Auswertung!A11,1),E12)</f>
        <v>7.0544013580849003E-3</v>
      </c>
      <c r="F11" s="15">
        <f>INDEX('Daten MJM'!$D$2:$D$191,Auswertung!$J$2+Auswertung!A11,1)--1.8181818182</f>
        <v>5.4545454545999998</v>
      </c>
      <c r="G11" s="15">
        <f>INDEX('Daten effMJM'!$C$2:$C$191,Auswertung!$K$2+Auswertung!A11,1)</f>
        <v>55</v>
      </c>
      <c r="H11" s="1" t="str">
        <f t="shared" si="0"/>
        <v>JA</v>
      </c>
      <c r="I11" s="1"/>
      <c r="M11">
        <f t="shared" si="2"/>
        <v>7.2727272727000001</v>
      </c>
      <c r="N11" s="1">
        <f t="shared" si="3"/>
        <v>9.3368037459998568E-6</v>
      </c>
      <c r="O11" s="1">
        <f t="shared" si="4"/>
        <v>9.2588151118996875E-6</v>
      </c>
      <c r="P11" s="4">
        <f t="shared" si="5"/>
        <v>8.3528192539745454E-3</v>
      </c>
    </row>
    <row r="12" spans="1:18" x14ac:dyDescent="0.25">
      <c r="A12">
        <f t="shared" si="1"/>
        <v>11</v>
      </c>
      <c r="B12">
        <f>'Zeit|Temp'!B12</f>
        <v>6.3636363637000004</v>
      </c>
      <c r="C12">
        <f>'Zeit|Temp'!A12</f>
        <v>60</v>
      </c>
      <c r="D12" s="1">
        <f>INDEX('Daten MJM'!$B$2:$B$191,Auswertung!$J$2+Auswertung!A12,1)</f>
        <v>7.0536798454751996E-3</v>
      </c>
      <c r="E12" s="1">
        <f>IF(A12&gt;=-$K$2,INDEX('Daten effMJM'!$B$2:$B$191,Auswertung!$K$2+Auswertung!A12,1),E13)</f>
        <v>7.0564183114769996E-3</v>
      </c>
      <c r="F12" s="15">
        <f>INDEX('Daten MJM'!$D$2:$D$191,Auswertung!$J$2+Auswertung!A12,1)--1.8181818182</f>
        <v>6.3636363637000004</v>
      </c>
      <c r="G12" s="15">
        <f>INDEX('Daten effMJM'!$C$2:$C$191,Auswertung!$K$2+Auswertung!A12,1)</f>
        <v>60</v>
      </c>
      <c r="H12" s="1" t="str">
        <f t="shared" si="0"/>
        <v>JA</v>
      </c>
      <c r="I12" s="1"/>
      <c r="M12">
        <f t="shared" si="2"/>
        <v>8.1818181818000006</v>
      </c>
      <c r="N12" s="1">
        <f t="shared" si="3"/>
        <v>2.6238195975000593E-5</v>
      </c>
      <c r="O12" s="1">
        <f t="shared" si="4"/>
        <v>2.6669010540899749E-5</v>
      </c>
      <c r="P12" s="4">
        <f t="shared" si="5"/>
        <v>1.6419366876809286E-2</v>
      </c>
    </row>
    <row r="13" spans="1:18" x14ac:dyDescent="0.25">
      <c r="A13">
        <f t="shared" si="1"/>
        <v>12</v>
      </c>
      <c r="B13">
        <f>'Zeit|Temp'!B13</f>
        <v>7.2727272727000001</v>
      </c>
      <c r="C13">
        <f>'Zeit|Temp'!A13</f>
        <v>65</v>
      </c>
      <c r="D13" s="1">
        <f>INDEX('Daten MJM'!$B$2:$B$191,Auswertung!$J$2+Auswertung!A13,1)</f>
        <v>7.0599510044892996E-3</v>
      </c>
      <c r="E13" s="1">
        <f>IF(A13&gt;=-$K$2,INDEX('Daten effMJM'!$B$2:$B$191,Auswertung!$K$2+Auswertung!A13,1),E14)</f>
        <v>7.0627612515720998E-3</v>
      </c>
      <c r="F13" s="15">
        <f>INDEX('Daten MJM'!$D$2:$D$191,Auswertung!$J$2+Auswertung!A13,1)--1.8181818182</f>
        <v>7.2727272727000001</v>
      </c>
      <c r="G13" s="15">
        <f>INDEX('Daten effMJM'!$C$2:$C$191,Auswertung!$K$2+Auswertung!A13,1)</f>
        <v>65</v>
      </c>
      <c r="H13" s="1" t="str">
        <f t="shared" si="0"/>
        <v>JA</v>
      </c>
      <c r="I13" s="1"/>
      <c r="M13">
        <f t="shared" si="2"/>
        <v>9.0909090909000003</v>
      </c>
      <c r="N13" s="1">
        <f t="shared" si="3"/>
        <v>6.4412397808299993E-5</v>
      </c>
      <c r="O13" s="1">
        <f t="shared" si="4"/>
        <v>6.6118369387800288E-5</v>
      </c>
      <c r="P13" s="4">
        <f t="shared" si="5"/>
        <v>2.6485143195219926E-2</v>
      </c>
    </row>
    <row r="14" spans="1:18" x14ac:dyDescent="0.25">
      <c r="A14">
        <f t="shared" si="1"/>
        <v>13</v>
      </c>
      <c r="B14">
        <f>'Zeit|Temp'!B14</f>
        <v>8.1818181818000006</v>
      </c>
      <c r="C14">
        <f>'Zeit|Temp'!A14</f>
        <v>70</v>
      </c>
      <c r="D14" s="1">
        <f>INDEX('Daten MJM'!$B$2:$B$191,Auswertung!$J$2+Auswertung!A14,1)</f>
        <v>7.0768523967183004E-3</v>
      </c>
      <c r="E14" s="1">
        <f>IF(A14&gt;=-$K$2,INDEX('Daten effMJM'!$B$2:$B$191,Auswertung!$K$2+Auswertung!A14,1),E15)</f>
        <v>7.0801714470010999E-3</v>
      </c>
      <c r="F14" s="15">
        <f>INDEX('Daten MJM'!$D$2:$D$191,Auswertung!$J$2+Auswertung!A14,1)--1.8181818182</f>
        <v>8.1818181818000006</v>
      </c>
      <c r="G14" s="15">
        <f>INDEX('Daten effMJM'!$C$2:$C$191,Auswertung!$K$2+Auswertung!A14,1)</f>
        <v>70</v>
      </c>
      <c r="H14" s="1" t="str">
        <f t="shared" si="0"/>
        <v>JA</v>
      </c>
      <c r="I14" s="1"/>
      <c r="M14">
        <f t="shared" si="2"/>
        <v>10</v>
      </c>
      <c r="N14" s="1">
        <f t="shared" si="3"/>
        <v>1.3601208694610008E-4</v>
      </c>
      <c r="O14" s="1">
        <f t="shared" si="4"/>
        <v>1.3967352955720005E-4</v>
      </c>
      <c r="P14" s="4">
        <f t="shared" si="5"/>
        <v>2.6919979637919641E-2</v>
      </c>
    </row>
    <row r="15" spans="1:18" x14ac:dyDescent="0.25">
      <c r="A15">
        <f t="shared" si="1"/>
        <v>14</v>
      </c>
      <c r="B15">
        <f>'Zeit|Temp'!B15</f>
        <v>9.0909090909000003</v>
      </c>
      <c r="C15">
        <f>'Zeit|Temp'!A15</f>
        <v>75</v>
      </c>
      <c r="D15" s="1">
        <f>INDEX('Daten MJM'!$B$2:$B$191,Auswertung!$J$2+Auswertung!A15,1)</f>
        <v>7.1150265985515998E-3</v>
      </c>
      <c r="E15" s="1">
        <f>IF(A15&gt;=-$K$2,INDEX('Daten effMJM'!$B$2:$B$191,Auswertung!$K$2+Auswertung!A15,1),E16)</f>
        <v>7.1196208058480004E-3</v>
      </c>
      <c r="F15" s="15">
        <f>INDEX('Daten MJM'!$D$2:$D$191,Auswertung!$J$2+Auswertung!A15,1)--1.8181818182</f>
        <v>9.0909090909000003</v>
      </c>
      <c r="G15" s="15">
        <f>INDEX('Daten effMJM'!$C$2:$C$191,Auswertung!$K$2+Auswertung!A15,1)</f>
        <v>75</v>
      </c>
      <c r="H15" s="1" t="str">
        <f t="shared" si="0"/>
        <v>JA</v>
      </c>
      <c r="I15" s="1"/>
      <c r="M15">
        <f t="shared" si="2"/>
        <v>10.9090909091</v>
      </c>
      <c r="N15" s="1">
        <f t="shared" si="3"/>
        <v>2.4730516966850035E-4</v>
      </c>
      <c r="O15" s="1">
        <f t="shared" si="4"/>
        <v>2.5286205448249964E-4</v>
      </c>
      <c r="P15" s="4">
        <f t="shared" si="5"/>
        <v>2.2469747888602586E-2</v>
      </c>
    </row>
    <row r="16" spans="1:18" x14ac:dyDescent="0.25">
      <c r="A16">
        <f t="shared" si="1"/>
        <v>15</v>
      </c>
      <c r="B16">
        <f>'Zeit|Temp'!B16</f>
        <v>10</v>
      </c>
      <c r="C16">
        <f>'Zeit|Temp'!A16</f>
        <v>80</v>
      </c>
      <c r="D16" s="1">
        <f>INDEX('Daten MJM'!$B$2:$B$191,Auswertung!$J$2+Auswertung!A16,1)</f>
        <v>7.1866262876893999E-3</v>
      </c>
      <c r="E16" s="1">
        <f>IF(A16&gt;=-$K$2,INDEX('Daten effMJM'!$B$2:$B$191,Auswertung!$K$2+Auswertung!A16,1),E17)</f>
        <v>7.1931759660174002E-3</v>
      </c>
      <c r="F16" s="15">
        <f>INDEX('Daten MJM'!$D$2:$D$191,Auswertung!$J$2+Auswertung!A16,1)--1.8181818182</f>
        <v>10</v>
      </c>
      <c r="G16" s="15">
        <f>INDEX('Daten effMJM'!$C$2:$C$191,Auswertung!$K$2+Auswertung!A16,1)</f>
        <v>80</v>
      </c>
      <c r="H16" s="1" t="str">
        <f t="shared" si="0"/>
        <v>JA</v>
      </c>
      <c r="I16" s="1"/>
      <c r="M16">
        <f t="shared" si="2"/>
        <v>11.818181818199999</v>
      </c>
      <c r="N16" s="1">
        <f t="shared" si="3"/>
        <v>3.9591401417139998E-4</v>
      </c>
      <c r="O16" s="1">
        <f t="shared" si="4"/>
        <v>4.0257231269109992E-4</v>
      </c>
      <c r="P16" s="4">
        <f t="shared" si="5"/>
        <v>1.6817536842273578E-2</v>
      </c>
    </row>
    <row r="17" spans="1:21" x14ac:dyDescent="0.25">
      <c r="A17">
        <f t="shared" si="1"/>
        <v>16</v>
      </c>
      <c r="B17">
        <f>'Zeit|Temp'!B17</f>
        <v>10.9090909091</v>
      </c>
      <c r="C17">
        <f>'Zeit|Temp'!A17</f>
        <v>85</v>
      </c>
      <c r="D17" s="1">
        <f>INDEX('Daten MJM'!$B$2:$B$191,Auswertung!$J$2+Auswertung!A17,1)</f>
        <v>7.2979193704118001E-3</v>
      </c>
      <c r="E17" s="1">
        <f>IF(A17&gt;=-$K$2,INDEX('Daten effMJM'!$B$2:$B$191,Auswertung!$K$2+Auswertung!A17,1),E18)</f>
        <v>7.3063644909426998E-3</v>
      </c>
      <c r="F17" s="15">
        <f>INDEX('Daten MJM'!$D$2:$D$191,Auswertung!$J$2+Auswertung!A17,1)--1.8181818182</f>
        <v>10.9090909091</v>
      </c>
      <c r="G17" s="15">
        <f>INDEX('Daten effMJM'!$C$2:$C$191,Auswertung!$K$2+Auswertung!A17,1)</f>
        <v>85</v>
      </c>
      <c r="H17" s="1" t="str">
        <f t="shared" si="0"/>
        <v>JA</v>
      </c>
      <c r="I17" s="1"/>
      <c r="M17">
        <f t="shared" si="2"/>
        <v>12.727272727299999</v>
      </c>
      <c r="N17" s="1">
        <f t="shared" si="3"/>
        <v>5.7249770320110058E-4</v>
      </c>
      <c r="O17" s="1">
        <f t="shared" si="4"/>
        <v>5.7934624089329978E-4</v>
      </c>
      <c r="P17" s="4">
        <f t="shared" si="5"/>
        <v>1.1962559245051709E-2</v>
      </c>
    </row>
    <row r="18" spans="1:21" x14ac:dyDescent="0.25">
      <c r="A18">
        <f t="shared" si="1"/>
        <v>17</v>
      </c>
      <c r="B18">
        <f>'Zeit|Temp'!B18</f>
        <v>11.818181818199999</v>
      </c>
      <c r="C18">
        <f>'Zeit|Temp'!A18</f>
        <v>90</v>
      </c>
      <c r="D18" s="1">
        <f>INDEX('Daten MJM'!$B$2:$B$191,Auswertung!$J$2+Auswertung!A18,1)</f>
        <v>7.4465282149146998E-3</v>
      </c>
      <c r="E18" s="1">
        <f>IF(A18&gt;=-$K$2,INDEX('Daten effMJM'!$B$2:$B$191,Auswertung!$K$2+Auswertung!A18,1),E19)</f>
        <v>7.4560747491513001E-3</v>
      </c>
      <c r="F18" s="15">
        <f>INDEX('Daten MJM'!$D$2:$D$191,Auswertung!$J$2+Auswertung!A18,1)--1.8181818182</f>
        <v>11.818181818199999</v>
      </c>
      <c r="G18" s="15">
        <f>INDEX('Daten effMJM'!$C$2:$C$191,Auswertung!$K$2+Auswertung!A18,1)</f>
        <v>90</v>
      </c>
      <c r="H18" s="1" t="str">
        <f t="shared" si="0"/>
        <v>JA</v>
      </c>
      <c r="I18" s="1"/>
      <c r="M18">
        <f t="shared" si="2"/>
        <v>13.636363636399999</v>
      </c>
      <c r="N18" s="1">
        <f t="shared" si="3"/>
        <v>7.6799706740080052E-4</v>
      </c>
      <c r="O18" s="1">
        <f t="shared" si="4"/>
        <v>7.7429024187739958E-4</v>
      </c>
      <c r="P18" s="4">
        <f t="shared" si="5"/>
        <v>8.1942688894602218E-3</v>
      </c>
    </row>
    <row r="19" spans="1:21" x14ac:dyDescent="0.25">
      <c r="A19">
        <f t="shared" si="1"/>
        <v>18</v>
      </c>
      <c r="B19">
        <f>'Zeit|Temp'!B19</f>
        <v>12.727272727299999</v>
      </c>
      <c r="C19">
        <f>'Zeit|Temp'!A19</f>
        <v>95</v>
      </c>
      <c r="D19" s="1">
        <f>INDEX('Daten MJM'!$B$2:$B$191,Auswertung!$J$2+Auswertung!A19,1)</f>
        <v>7.6231119039444004E-3</v>
      </c>
      <c r="E19" s="1">
        <f>IF(A19&gt;=-$K$2,INDEX('Daten effMJM'!$B$2:$B$191,Auswertung!$K$2+Auswertung!A19,1),E20)</f>
        <v>7.6328486773534999E-3</v>
      </c>
      <c r="F19" s="15">
        <f>INDEX('Daten MJM'!$D$2:$D$191,Auswertung!$J$2+Auswertung!A19,1)--1.8181818182</f>
        <v>12.727272727299999</v>
      </c>
      <c r="G19" s="15">
        <f>INDEX('Daten effMJM'!$C$2:$C$191,Auswertung!$K$2+Auswertung!A19,1)</f>
        <v>95</v>
      </c>
      <c r="H19" s="1" t="str">
        <f t="shared" si="0"/>
        <v>JA</v>
      </c>
      <c r="I19" s="1"/>
      <c r="M19">
        <f t="shared" si="2"/>
        <v>14.5454545455</v>
      </c>
      <c r="N19" s="1">
        <f t="shared" si="3"/>
        <v>9.7395814588030049E-4</v>
      </c>
      <c r="O19" s="1">
        <f t="shared" si="4"/>
        <v>9.795383531091004E-4</v>
      </c>
      <c r="P19" s="4">
        <f t="shared" si="5"/>
        <v>5.729411733351549E-3</v>
      </c>
    </row>
    <row r="20" spans="1:21" x14ac:dyDescent="0.25">
      <c r="A20">
        <f t="shared" si="1"/>
        <v>19</v>
      </c>
      <c r="B20">
        <f>'Zeit|Temp'!B20</f>
        <v>13.636363636399999</v>
      </c>
      <c r="C20">
        <f>'Zeit|Temp'!A20</f>
        <v>100</v>
      </c>
      <c r="D20" s="1">
        <f>INDEX('Daten MJM'!$B$2:$B$191,Auswertung!$J$2+Auswertung!A20,1)</f>
        <v>7.8186112681441003E-3</v>
      </c>
      <c r="E20" s="1">
        <f>IF(A20&gt;=-$K$2,INDEX('Daten effMJM'!$B$2:$B$191,Auswertung!$K$2+Auswertung!A20,1),E21)</f>
        <v>7.8277926783375997E-3</v>
      </c>
      <c r="F20" s="15">
        <f>INDEX('Daten MJM'!$D$2:$D$191,Auswertung!$J$2+Auswertung!A20,1)--1.8181818182</f>
        <v>13.636363636399999</v>
      </c>
      <c r="G20" s="15">
        <f>INDEX('Daten effMJM'!$C$2:$C$191,Auswertung!$K$2+Auswertung!A20,1)</f>
        <v>100</v>
      </c>
      <c r="H20" s="1" t="str">
        <f t="shared" si="0"/>
        <v>JA</v>
      </c>
      <c r="I20" s="1"/>
      <c r="M20">
        <f t="shared" si="2"/>
        <v>15.4545454546</v>
      </c>
      <c r="N20" s="1">
        <f t="shared" si="3"/>
        <v>1.1844170143543E-3</v>
      </c>
      <c r="O20" s="1">
        <f t="shared" si="4"/>
        <v>1.1895624003376007E-3</v>
      </c>
      <c r="P20" s="4">
        <f t="shared" si="5"/>
        <v>4.3442351139355694E-3</v>
      </c>
    </row>
    <row r="21" spans="1:21" x14ac:dyDescent="0.25">
      <c r="A21">
        <f t="shared" si="1"/>
        <v>20</v>
      </c>
      <c r="B21">
        <f>'Zeit|Temp'!B21</f>
        <v>14.5454545455</v>
      </c>
      <c r="C21">
        <f>'Zeit|Temp'!A21</f>
        <v>105</v>
      </c>
      <c r="D21" s="1">
        <f>INDEX('Daten MJM'!$B$2:$B$191,Auswertung!$J$2+Auswertung!A21,1)</f>
        <v>8.0245723466236003E-3</v>
      </c>
      <c r="E21" s="1">
        <f>IF(A21&gt;=-$K$2,INDEX('Daten effMJM'!$B$2:$B$191,Auswertung!$K$2+Auswertung!A21,1),E22)</f>
        <v>8.0330407895693005E-3</v>
      </c>
      <c r="F21" s="15">
        <f>INDEX('Daten MJM'!$D$2:$D$191,Auswertung!$J$2+Auswertung!A21,1)--1.8181818182</f>
        <v>14.5454545455</v>
      </c>
      <c r="G21" s="15">
        <f>INDEX('Daten effMJM'!$C$2:$C$191,Auswertung!$K$2+Auswertung!A21,1)</f>
        <v>105</v>
      </c>
      <c r="H21" s="1" t="str">
        <f t="shared" si="0"/>
        <v>JA</v>
      </c>
      <c r="I21" s="1"/>
      <c r="M21">
        <f t="shared" si="2"/>
        <v>16.363636363600001</v>
      </c>
      <c r="N21" s="1">
        <f t="shared" si="3"/>
        <v>1.3937787749884996E-3</v>
      </c>
      <c r="O21" s="1">
        <f t="shared" si="4"/>
        <v>1.3993297215245002E-3</v>
      </c>
      <c r="P21" s="4">
        <f t="shared" si="5"/>
        <v>3.9826596843149818E-3</v>
      </c>
    </row>
    <row r="22" spans="1:21" x14ac:dyDescent="0.25">
      <c r="A22">
        <f t="shared" si="1"/>
        <v>21</v>
      </c>
      <c r="B22">
        <f>'Zeit|Temp'!B22</f>
        <v>15.4545454546</v>
      </c>
      <c r="C22">
        <f>'Zeit|Temp'!A22</f>
        <v>110</v>
      </c>
      <c r="D22" s="1">
        <f>INDEX('Daten MJM'!$B$2:$B$191,Auswertung!$J$2+Auswertung!A22,1)</f>
        <v>8.2350312150975997E-3</v>
      </c>
      <c r="E22" s="1">
        <f>IF(A22&gt;=-$K$2,INDEX('Daten effMJM'!$B$2:$B$191,Auswertung!$K$2+Auswertung!A22,1),E23)</f>
        <v>8.2430648367978008E-3</v>
      </c>
      <c r="F22" s="15">
        <f>INDEX('Daten MJM'!$D$2:$D$191,Auswertung!$J$2+Auswertung!A22,1)--1.8181818182</f>
        <v>15.4545454546</v>
      </c>
      <c r="G22" s="15">
        <f>INDEX('Daten effMJM'!$C$2:$C$191,Auswertung!$K$2+Auswertung!A22,1)</f>
        <v>110</v>
      </c>
      <c r="H22" s="1" t="str">
        <f t="shared" si="0"/>
        <v>JA</v>
      </c>
      <c r="I22" s="1"/>
      <c r="M22">
        <f t="shared" si="2"/>
        <v>17.272727272699999</v>
      </c>
      <c r="N22" s="1">
        <f t="shared" si="3"/>
        <v>1.5975118815258994E-3</v>
      </c>
      <c r="O22" s="1">
        <f t="shared" si="4"/>
        <v>1.6089788528141002E-3</v>
      </c>
      <c r="P22" s="4">
        <f t="shared" si="5"/>
        <v>7.1780194068089692E-3</v>
      </c>
    </row>
    <row r="23" spans="1:21" x14ac:dyDescent="0.25">
      <c r="A23">
        <f t="shared" si="1"/>
        <v>22</v>
      </c>
      <c r="B23">
        <f>'Zeit|Temp'!B23</f>
        <v>16.363636363600001</v>
      </c>
      <c r="C23">
        <f>'Zeit|Temp'!A23</f>
        <v>115</v>
      </c>
      <c r="D23" s="1">
        <f>INDEX('Daten MJM'!$B$2:$B$191,Auswertung!$J$2+Auswertung!A23,1)</f>
        <v>8.4443929757317994E-3</v>
      </c>
      <c r="E23" s="1">
        <f>IF(A23&gt;=-$K$2,INDEX('Daten effMJM'!$B$2:$B$191,Auswertung!$K$2+Auswertung!A23,1),E24)</f>
        <v>8.4528321579847004E-3</v>
      </c>
      <c r="F23" s="15">
        <f>INDEX('Daten MJM'!$D$2:$D$191,Auswertung!$J$2+Auswertung!A23,1)--1.8181818182</f>
        <v>16.363636363600001</v>
      </c>
      <c r="G23" s="15">
        <f>INDEX('Daten effMJM'!$C$2:$C$191,Auswertung!$K$2+Auswertung!A23,1)</f>
        <v>115</v>
      </c>
      <c r="H23" s="1" t="str">
        <f t="shared" si="0"/>
        <v>JA</v>
      </c>
      <c r="I23" s="1"/>
      <c r="M23">
        <f t="shared" si="2"/>
        <v>18.181818181800001</v>
      </c>
      <c r="N23" s="1">
        <f t="shared" si="3"/>
        <v>1.7913480051640002E-3</v>
      </c>
      <c r="O23" s="1">
        <f t="shared" si="4"/>
        <v>1.8095741359831991E-3</v>
      </c>
      <c r="P23" s="4">
        <f t="shared" si="5"/>
        <v>1.0174533796145465E-2</v>
      </c>
    </row>
    <row r="24" spans="1:21" x14ac:dyDescent="0.25">
      <c r="A24">
        <f t="shared" si="1"/>
        <v>23</v>
      </c>
      <c r="B24">
        <f>'Zeit|Temp'!B24</f>
        <v>17.272727272699999</v>
      </c>
      <c r="C24">
        <f>'Zeit|Temp'!A24</f>
        <v>120</v>
      </c>
      <c r="D24" s="1">
        <f>INDEX('Daten MJM'!$B$2:$B$191,Auswertung!$J$2+Auswertung!A24,1)</f>
        <v>8.6481260822691992E-3</v>
      </c>
      <c r="E24" s="1">
        <f>IF(A24&gt;=-$K$2,INDEX('Daten effMJM'!$B$2:$B$191,Auswertung!$K$2+Auswertung!A24,1),E25)</f>
        <v>8.6624812892743003E-3</v>
      </c>
      <c r="F24" s="15">
        <f>INDEX('Daten MJM'!$D$2:$D$191,Auswertung!$J$2+Auswertung!A24,1)--1.8181818182</f>
        <v>17.272727272699999</v>
      </c>
      <c r="G24" s="15">
        <f>INDEX('Daten effMJM'!$C$2:$C$191,Auswertung!$K$2+Auswertung!A24,1)</f>
        <v>120</v>
      </c>
      <c r="H24" s="1" t="str">
        <f t="shared" si="0"/>
        <v>JA</v>
      </c>
      <c r="I24" s="1"/>
      <c r="M24">
        <f t="shared" si="2"/>
        <v>1788.1818181818001</v>
      </c>
      <c r="N24" s="1">
        <f t="shared" si="3"/>
        <v>2.2614512668619009E-3</v>
      </c>
      <c r="O24" s="1">
        <f t="shared" si="4"/>
        <v>2.3229520092251993E-3</v>
      </c>
      <c r="P24" s="4">
        <f t="shared" si="5"/>
        <v>2.7195254332692195E-2</v>
      </c>
    </row>
    <row r="25" spans="1:21" x14ac:dyDescent="0.25">
      <c r="A25">
        <f t="shared" si="1"/>
        <v>24</v>
      </c>
      <c r="B25">
        <f>'Zeit|Temp'!B25</f>
        <v>18.181818181800001</v>
      </c>
      <c r="C25">
        <f>'Zeit|Temp'!A25</f>
        <v>125</v>
      </c>
      <c r="D25" s="1">
        <f>INDEX('Daten MJM'!$B$2:$B$191,Auswertung!$J$2+Auswertung!A25,1)</f>
        <v>8.8419622059073E-3</v>
      </c>
      <c r="E25" s="1">
        <f>IF(A25&gt;=-$K$2,INDEX('Daten effMJM'!$B$2:$B$191,Auswertung!$K$2+Auswertung!A25,1),E26)</f>
        <v>8.8630765724433992E-3</v>
      </c>
      <c r="F25" s="15">
        <f>INDEX('Daten MJM'!$D$2:$D$191,Auswertung!$J$2+Auswertung!A25,1)--1.8181818182</f>
        <v>18.181818181800001</v>
      </c>
      <c r="G25" s="15">
        <f>INDEX('Daten effMJM'!$C$2:$C$191,Auswertung!$K$2+Auswertung!A25,1)</f>
        <v>125</v>
      </c>
      <c r="H25" s="1" t="str">
        <f t="shared" si="0"/>
        <v>JA</v>
      </c>
      <c r="I25" s="1"/>
      <c r="M25">
        <f t="shared" si="2"/>
        <v>1789.1818181818001</v>
      </c>
      <c r="N25" s="1">
        <f t="shared" si="3"/>
        <v>2.2614519936180006E-3</v>
      </c>
      <c r="O25" s="1">
        <f t="shared" si="4"/>
        <v>2.3229526019398006E-3</v>
      </c>
      <c r="P25" s="4">
        <f t="shared" si="5"/>
        <v>2.7195186320717678E-2</v>
      </c>
    </row>
    <row r="26" spans="1:21" x14ac:dyDescent="0.25">
      <c r="A26">
        <f t="shared" si="1"/>
        <v>25</v>
      </c>
      <c r="B26">
        <f>'Zeit|Temp'!B26</f>
        <v>1788.1818181818001</v>
      </c>
      <c r="C26">
        <f>'Zeit|Temp'!A26</f>
        <v>125</v>
      </c>
      <c r="D26" s="1">
        <f>INDEX('Daten MJM'!$B$2:$B$191,Auswertung!$J$2+Auswertung!A26,1)</f>
        <v>9.3120654676052007E-3</v>
      </c>
      <c r="E26" s="1">
        <f>IF(A26&gt;=-$K$2,INDEX('Daten effMJM'!$B$2:$B$191,Auswertung!$K$2+Auswertung!A26,1),E27)</f>
        <v>9.3764544456853994E-3</v>
      </c>
      <c r="F26" s="15">
        <f>INDEX('Daten MJM'!$D$2:$D$191,Auswertung!$J$2+Auswertung!A26,1)--1.8181818182</f>
        <v>1788.1818181818001</v>
      </c>
      <c r="G26" s="15">
        <f>INDEX('Daten effMJM'!$C$2:$C$191,Auswertung!$K$2+Auswertung!A26,1)</f>
        <v>125</v>
      </c>
      <c r="H26" s="1" t="str">
        <f t="shared" si="0"/>
        <v>JA</v>
      </c>
      <c r="I26" s="1"/>
      <c r="M26">
        <f t="shared" si="2"/>
        <v>1790.1818181818001</v>
      </c>
      <c r="N26" s="1">
        <f t="shared" si="3"/>
        <v>2.2614891848683006E-3</v>
      </c>
      <c r="O26" s="1">
        <f t="shared" si="4"/>
        <v>2.3229837554909006E-3</v>
      </c>
      <c r="P26" s="4">
        <f t="shared" si="5"/>
        <v>2.7192069294013084E-2</v>
      </c>
      <c r="R26" t="s">
        <v>9</v>
      </c>
      <c r="U26" s="8">
        <f>U89</f>
        <v>-6.4433812228669434E-3</v>
      </c>
    </row>
    <row r="27" spans="1:21" x14ac:dyDescent="0.25">
      <c r="A27">
        <f t="shared" si="1"/>
        <v>26</v>
      </c>
      <c r="B27">
        <f>'Zeit|Temp'!B27</f>
        <v>1789.1818181818001</v>
      </c>
      <c r="C27">
        <f>'Zeit|Temp'!A27</f>
        <v>119.5</v>
      </c>
      <c r="D27" s="1">
        <f>INDEX('Daten MJM'!$B$2:$B$191,Auswertung!$J$2+Auswertung!A27,1)</f>
        <v>9.3120661943613004E-3</v>
      </c>
      <c r="E27" s="1">
        <f>IF(A27&gt;=-$K$2,INDEX('Daten effMJM'!$B$2:$B$191,Auswertung!$K$2+Auswertung!A27,1),E28)</f>
        <v>9.3764550384000007E-3</v>
      </c>
      <c r="F27" s="15">
        <f>INDEX('Daten MJM'!$D$2:$D$191,Auswertung!$J$2+Auswertung!A27,1)--1.8181818182</f>
        <v>1789.1818181818001</v>
      </c>
      <c r="G27" s="15">
        <f>INDEX('Daten effMJM'!$C$2:$C$191,Auswertung!$K$2+Auswertung!A27,1)</f>
        <v>119.5</v>
      </c>
      <c r="H27" s="1" t="str">
        <f t="shared" si="0"/>
        <v>JA</v>
      </c>
      <c r="I27" s="1"/>
      <c r="M27">
        <f t="shared" si="2"/>
        <v>1791.1818181818001</v>
      </c>
      <c r="N27" s="1">
        <f t="shared" si="3"/>
        <v>2.2623118544677001E-3</v>
      </c>
      <c r="O27" s="1">
        <f t="shared" si="4"/>
        <v>2.3237451066759991E-3</v>
      </c>
      <c r="P27" s="4">
        <f t="shared" si="5"/>
        <v>2.7155076824169167E-2</v>
      </c>
      <c r="R27">
        <f t="shared" ref="R27:R58" si="6">M127-$M$127</f>
        <v>0</v>
      </c>
      <c r="S27" s="1">
        <f>N127-$N$127</f>
        <v>0</v>
      </c>
      <c r="T27" s="1">
        <f>O127-$O$127</f>
        <v>0</v>
      </c>
    </row>
    <row r="28" spans="1:21" x14ac:dyDescent="0.25">
      <c r="A28">
        <f t="shared" si="1"/>
        <v>27</v>
      </c>
      <c r="B28">
        <f>'Zeit|Temp'!B28</f>
        <v>1790.1818181818001</v>
      </c>
      <c r="C28">
        <f>'Zeit|Temp'!A28</f>
        <v>114</v>
      </c>
      <c r="D28" s="1">
        <f>INDEX('Daten MJM'!$B$2:$B$191,Auswertung!$J$2+Auswertung!A28,1)</f>
        <v>9.3121033856116003E-3</v>
      </c>
      <c r="E28" s="1">
        <f>IF(A28&gt;=-$K$2,INDEX('Daten effMJM'!$B$2:$B$191,Auswertung!$K$2+Auswertung!A28,1),E29)</f>
        <v>9.3764861919511007E-3</v>
      </c>
      <c r="F28" s="15">
        <f>INDEX('Daten MJM'!$D$2:$D$191,Auswertung!$J$2+Auswertung!A28,1)--1.8181818182</f>
        <v>1790.1818181818001</v>
      </c>
      <c r="G28" s="15">
        <f>INDEX('Daten effMJM'!$C$2:$C$191,Auswertung!$K$2+Auswertung!A28,1)</f>
        <v>114</v>
      </c>
      <c r="H28" s="1" t="str">
        <f t="shared" si="0"/>
        <v>JA</v>
      </c>
      <c r="I28" s="1"/>
      <c r="M28">
        <f t="shared" si="2"/>
        <v>1792.1818181818001</v>
      </c>
      <c r="N28" s="1">
        <f t="shared" si="3"/>
        <v>2.2682403034224004E-3</v>
      </c>
      <c r="O28" s="1">
        <f t="shared" si="4"/>
        <v>2.3294617822592007E-3</v>
      </c>
      <c r="P28" s="4">
        <f t="shared" si="5"/>
        <v>2.6990737597082263E-2</v>
      </c>
      <c r="R28">
        <f t="shared" si="6"/>
        <v>0.90909090910008672</v>
      </c>
      <c r="S28" s="1">
        <f t="shared" ref="S28:S87" si="7">N128-$N$127</f>
        <v>3.4579479479997233E-6</v>
      </c>
      <c r="T28" s="1">
        <f t="shared" ref="T28:T87" si="8">O128-$O$127</f>
        <v>3.3659454389996235E-6</v>
      </c>
    </row>
    <row r="29" spans="1:21" x14ac:dyDescent="0.25">
      <c r="A29">
        <f t="shared" si="1"/>
        <v>28</v>
      </c>
      <c r="B29">
        <f>'Zeit|Temp'!B29</f>
        <v>1791.1818181818001</v>
      </c>
      <c r="C29">
        <f>'Zeit|Temp'!A29</f>
        <v>108.5</v>
      </c>
      <c r="D29" s="1">
        <f>INDEX('Daten MJM'!$B$2:$B$191,Auswertung!$J$2+Auswertung!A29,1)</f>
        <v>9.3129260552109999E-3</v>
      </c>
      <c r="E29" s="1">
        <f>IF(A29&gt;=-$K$2,INDEX('Daten effMJM'!$B$2:$B$191,Auswertung!$K$2+Auswertung!A29,1),E30)</f>
        <v>9.3772475431361992E-3</v>
      </c>
      <c r="F29" s="15">
        <f>INDEX('Daten MJM'!$D$2:$D$191,Auswertung!$J$2+Auswertung!A29,1)--1.8181818182</f>
        <v>1791.1818181818001</v>
      </c>
      <c r="G29" s="15">
        <f>INDEX('Daten effMJM'!$C$2:$C$191,Auswertung!$K$2+Auswertung!A29,1)</f>
        <v>108.5</v>
      </c>
      <c r="H29" s="1" t="str">
        <f t="shared" si="0"/>
        <v>JA</v>
      </c>
      <c r="I29" s="1"/>
      <c r="M29">
        <f t="shared" si="2"/>
        <v>1793.1818181818001</v>
      </c>
      <c r="N29" s="1">
        <f t="shared" si="3"/>
        <v>2.2896036604164996E-3</v>
      </c>
      <c r="O29" s="1">
        <f t="shared" si="4"/>
        <v>2.3503736552289997E-3</v>
      </c>
      <c r="P29" s="4">
        <f t="shared" si="5"/>
        <v>2.6541709319876601E-2</v>
      </c>
      <c r="R29">
        <f t="shared" si="6"/>
        <v>1.8181818182001734</v>
      </c>
      <c r="S29" s="1">
        <f t="shared" si="7"/>
        <v>1.1038599423002227E-5</v>
      </c>
      <c r="T29" s="1">
        <f t="shared" si="8"/>
        <v>1.0941675103001702E-5</v>
      </c>
    </row>
    <row r="30" spans="1:21" x14ac:dyDescent="0.25">
      <c r="A30">
        <f t="shared" si="1"/>
        <v>29</v>
      </c>
      <c r="B30">
        <f>'Zeit|Temp'!B30</f>
        <v>1792.1818181818001</v>
      </c>
      <c r="C30">
        <f>'Zeit|Temp'!A30</f>
        <v>103</v>
      </c>
      <c r="D30" s="1">
        <f>INDEX('Daten MJM'!$B$2:$B$191,Auswertung!$J$2+Auswertung!A30,1)</f>
        <v>9.3188545041657002E-3</v>
      </c>
      <c r="E30" s="1">
        <f>IF(A30&gt;=-$K$2,INDEX('Daten effMJM'!$B$2:$B$191,Auswertung!$K$2+Auswertung!A30,1),E31)</f>
        <v>9.3829642187194008E-3</v>
      </c>
      <c r="F30" s="15">
        <f>INDEX('Daten MJM'!$D$2:$D$191,Auswertung!$J$2+Auswertung!A30,1)--1.8181818182</f>
        <v>1792.1818181818001</v>
      </c>
      <c r="G30" s="15">
        <f>INDEX('Daten effMJM'!$C$2:$C$191,Auswertung!$K$2+Auswertung!A30,1)</f>
        <v>103</v>
      </c>
      <c r="H30" s="1" t="str">
        <f t="shared" si="0"/>
        <v>JA</v>
      </c>
      <c r="I30" s="1"/>
      <c r="M30">
        <f t="shared" si="2"/>
        <v>1794.1818181818001</v>
      </c>
      <c r="N30" s="1">
        <f t="shared" si="3"/>
        <v>2.3382176326163994E-3</v>
      </c>
      <c r="O30" s="1">
        <f t="shared" si="4"/>
        <v>2.3981172951621993E-3</v>
      </c>
      <c r="P30" s="4">
        <f t="shared" si="5"/>
        <v>2.5617659241913188E-2</v>
      </c>
      <c r="R30">
        <f t="shared" si="6"/>
        <v>2.7272727273002602</v>
      </c>
      <c r="S30" s="1">
        <f t="shared" si="7"/>
        <v>2.6784583730999484E-5</v>
      </c>
      <c r="T30" s="1">
        <f t="shared" si="8"/>
        <v>2.6946081272002931E-5</v>
      </c>
    </row>
    <row r="31" spans="1:21" x14ac:dyDescent="0.25">
      <c r="A31">
        <f t="shared" si="1"/>
        <v>30</v>
      </c>
      <c r="B31">
        <f>'Zeit|Temp'!B31</f>
        <v>1793.1818181818001</v>
      </c>
      <c r="C31">
        <f>'Zeit|Temp'!A31</f>
        <v>97.5</v>
      </c>
      <c r="D31" s="1">
        <f>INDEX('Daten MJM'!$B$2:$B$191,Auswertung!$J$2+Auswertung!A31,1)</f>
        <v>9.3402178611597993E-3</v>
      </c>
      <c r="E31" s="1">
        <f>IF(A31&gt;=-$K$2,INDEX('Daten effMJM'!$B$2:$B$191,Auswertung!$K$2+Auswertung!A31,1),E32)</f>
        <v>9.4038760916891999E-3</v>
      </c>
      <c r="F31" s="15">
        <f>INDEX('Daten MJM'!$D$2:$D$191,Auswertung!$J$2+Auswertung!A31,1)--1.8181818182</f>
        <v>1793.1818181818001</v>
      </c>
      <c r="G31" s="15">
        <f>INDEX('Daten effMJM'!$C$2:$C$191,Auswertung!$K$2+Auswertung!A31,1)</f>
        <v>97.5</v>
      </c>
      <c r="H31" s="1" t="str">
        <f t="shared" si="0"/>
        <v>JA</v>
      </c>
      <c r="I31" s="1"/>
      <c r="M31">
        <f t="shared" si="2"/>
        <v>1795.1818181818001</v>
      </c>
      <c r="N31" s="1">
        <f t="shared" si="3"/>
        <v>2.4197924493253994E-3</v>
      </c>
      <c r="O31" s="1">
        <f t="shared" si="4"/>
        <v>2.4781796253361991E-3</v>
      </c>
      <c r="P31" s="4">
        <f t="shared" si="5"/>
        <v>2.4129001653458812E-2</v>
      </c>
      <c r="R31">
        <f t="shared" si="6"/>
        <v>3.6363636364003469</v>
      </c>
      <c r="S31" s="1">
        <f t="shared" si="7"/>
        <v>5.6521948216002593E-5</v>
      </c>
      <c r="T31" s="1">
        <f t="shared" si="8"/>
        <v>5.7476517916002501E-5</v>
      </c>
    </row>
    <row r="32" spans="1:21" x14ac:dyDescent="0.25">
      <c r="A32">
        <f t="shared" si="1"/>
        <v>31</v>
      </c>
      <c r="B32">
        <f>'Zeit|Temp'!B32</f>
        <v>1794.1818181818001</v>
      </c>
      <c r="C32">
        <f>'Zeit|Temp'!A32</f>
        <v>92</v>
      </c>
      <c r="D32" s="1">
        <f>INDEX('Daten MJM'!$B$2:$B$191,Auswertung!$J$2+Auswertung!A32,1)</f>
        <v>9.3888318333596992E-3</v>
      </c>
      <c r="E32" s="1">
        <f>IF(A32&gt;=-$K$2,INDEX('Daten effMJM'!$B$2:$B$191,Auswertung!$K$2+Auswertung!A32,1),E33)</f>
        <v>9.4516197316223995E-3</v>
      </c>
      <c r="F32" s="15">
        <f>INDEX('Daten MJM'!$D$2:$D$191,Auswertung!$J$2+Auswertung!A32,1)--1.8181818182</f>
        <v>1794.1818181818001</v>
      </c>
      <c r="G32" s="15">
        <f>INDEX('Daten effMJM'!$C$2:$C$191,Auswertung!$K$2+Auswertung!A32,1)</f>
        <v>92</v>
      </c>
      <c r="H32" s="1" t="str">
        <f t="shared" si="0"/>
        <v>JA</v>
      </c>
      <c r="I32" s="1"/>
      <c r="M32">
        <f t="shared" si="2"/>
        <v>1796.1818181818001</v>
      </c>
      <c r="N32" s="1">
        <f t="shared" si="3"/>
        <v>2.5323188435518998E-3</v>
      </c>
      <c r="O32" s="1">
        <f t="shared" si="4"/>
        <v>2.5884831266996993E-3</v>
      </c>
      <c r="P32" s="4">
        <f t="shared" si="5"/>
        <v>2.2178993490812537E-2</v>
      </c>
      <c r="R32">
        <f t="shared" si="6"/>
        <v>4.5454545455004336</v>
      </c>
      <c r="S32" s="1">
        <f t="shared" si="7"/>
        <v>1.0774861766900054E-4</v>
      </c>
      <c r="T32" s="1">
        <f t="shared" si="8"/>
        <v>1.1026041639100245E-4</v>
      </c>
    </row>
    <row r="33" spans="1:20" x14ac:dyDescent="0.25">
      <c r="A33">
        <f t="shared" si="1"/>
        <v>32</v>
      </c>
      <c r="B33">
        <f>'Zeit|Temp'!B33</f>
        <v>1795.1818181818001</v>
      </c>
      <c r="C33">
        <f>'Zeit|Temp'!A33</f>
        <v>86.5</v>
      </c>
      <c r="D33" s="1">
        <f>INDEX('Daten MJM'!$B$2:$B$191,Auswertung!$J$2+Auswertung!A33,1)</f>
        <v>9.4704066500686992E-3</v>
      </c>
      <c r="E33" s="1">
        <f>IF(A33&gt;=-$K$2,INDEX('Daten effMJM'!$B$2:$B$191,Auswertung!$K$2+Auswertung!A33,1),E34)</f>
        <v>9.5316820617963992E-3</v>
      </c>
      <c r="F33" s="15">
        <f>INDEX('Daten MJM'!$D$2:$D$191,Auswertung!$J$2+Auswertung!A33,1)--1.8181818182</f>
        <v>1795.1818181818001</v>
      </c>
      <c r="G33" s="15">
        <f>INDEX('Daten effMJM'!$C$2:$C$191,Auswertung!$K$2+Auswertung!A33,1)</f>
        <v>86.5</v>
      </c>
      <c r="H33" s="1" t="str">
        <f t="shared" si="0"/>
        <v>JA</v>
      </c>
      <c r="I33" s="1"/>
      <c r="M33">
        <f t="shared" si="2"/>
        <v>1797.1818181818001</v>
      </c>
      <c r="N33" s="1">
        <f t="shared" si="3"/>
        <v>2.6685564863261008E-3</v>
      </c>
      <c r="O33" s="1">
        <f t="shared" si="4"/>
        <v>2.7219229761328992E-3</v>
      </c>
      <c r="P33" s="4">
        <f t="shared" si="5"/>
        <v>1.9998261262316398E-2</v>
      </c>
      <c r="R33">
        <f t="shared" si="6"/>
        <v>5.4545454546005203</v>
      </c>
      <c r="S33" s="1">
        <f t="shared" si="7"/>
        <v>1.8703281908800246E-4</v>
      </c>
      <c r="T33" s="1">
        <f t="shared" si="8"/>
        <v>1.9187846872400008E-4</v>
      </c>
    </row>
    <row r="34" spans="1:20" x14ac:dyDescent="0.25">
      <c r="A34">
        <f t="shared" si="1"/>
        <v>33</v>
      </c>
      <c r="B34">
        <f>'Zeit|Temp'!B34</f>
        <v>1796.1818181818001</v>
      </c>
      <c r="C34">
        <f>'Zeit|Temp'!A34</f>
        <v>81</v>
      </c>
      <c r="D34" s="1">
        <f>INDEX('Daten MJM'!$B$2:$B$191,Auswertung!$J$2+Auswertung!A34,1)</f>
        <v>9.5829330442951995E-3</v>
      </c>
      <c r="E34" s="1">
        <f>IF(A34&gt;=-$K$2,INDEX('Daten effMJM'!$B$2:$B$191,Auswertung!$K$2+Auswertung!A34,1),E35)</f>
        <v>9.6419855631598994E-3</v>
      </c>
      <c r="F34" s="15">
        <f>INDEX('Daten MJM'!$D$2:$D$191,Auswertung!$J$2+Auswertung!A34,1)--1.8181818182</f>
        <v>1796.1818181818001</v>
      </c>
      <c r="G34" s="15">
        <f>INDEX('Daten effMJM'!$C$2:$C$191,Auswertung!$K$2+Auswertung!A34,1)</f>
        <v>81</v>
      </c>
      <c r="H34" s="1" t="str">
        <f t="shared" si="0"/>
        <v>JA</v>
      </c>
      <c r="I34" s="1"/>
      <c r="M34">
        <f t="shared" si="2"/>
        <v>1798.1818181818001</v>
      </c>
      <c r="N34" s="1">
        <f t="shared" si="3"/>
        <v>2.8170333743407E-3</v>
      </c>
      <c r="O34" s="1">
        <f t="shared" si="4"/>
        <v>2.8690819726082005E-3</v>
      </c>
      <c r="P34" s="4">
        <f t="shared" si="5"/>
        <v>1.8476386805208505E-2</v>
      </c>
      <c r="R34">
        <f t="shared" si="6"/>
        <v>6.363636363700607</v>
      </c>
      <c r="S34" s="1">
        <f t="shared" si="7"/>
        <v>2.9836505035200217E-4</v>
      </c>
      <c r="T34" s="1">
        <f t="shared" si="8"/>
        <v>3.0605520505700215E-4</v>
      </c>
    </row>
    <row r="35" spans="1:20" x14ac:dyDescent="0.25">
      <c r="A35">
        <f t="shared" si="1"/>
        <v>34</v>
      </c>
      <c r="B35">
        <f>'Zeit|Temp'!B35</f>
        <v>1797.1818181818001</v>
      </c>
      <c r="C35">
        <f>'Zeit|Temp'!A35</f>
        <v>75.5</v>
      </c>
      <c r="D35" s="1">
        <f>INDEX('Daten MJM'!$B$2:$B$191,Auswertung!$J$2+Auswertung!A35,1)</f>
        <v>9.7191706870694006E-3</v>
      </c>
      <c r="E35" s="1">
        <f>IF(A35&gt;=-$K$2,INDEX('Daten effMJM'!$B$2:$B$191,Auswertung!$K$2+Auswertung!A35,1),E36)</f>
        <v>9.7754254125930994E-3</v>
      </c>
      <c r="F35" s="15">
        <f>INDEX('Daten MJM'!$D$2:$D$191,Auswertung!$J$2+Auswertung!A35,1)--1.8181818182</f>
        <v>1797.1818181818001</v>
      </c>
      <c r="G35" s="15">
        <f>INDEX('Daten effMJM'!$C$2:$C$191,Auswertung!$K$2+Auswertung!A35,1)</f>
        <v>75.5</v>
      </c>
      <c r="H35" s="1" t="str">
        <f t="shared" si="0"/>
        <v>JA</v>
      </c>
      <c r="I35" s="1"/>
      <c r="M35">
        <f t="shared" si="2"/>
        <v>1799.1818181818001</v>
      </c>
      <c r="N35" s="1">
        <f t="shared" si="3"/>
        <v>2.9736710793297006E-3</v>
      </c>
      <c r="O35" s="1">
        <f t="shared" si="4"/>
        <v>3.0238616153877998E-3</v>
      </c>
      <c r="P35" s="4">
        <f t="shared" si="5"/>
        <v>1.6878307895913214E-2</v>
      </c>
      <c r="R35">
        <f t="shared" si="6"/>
        <v>7.2727272727006493</v>
      </c>
      <c r="S35" s="1">
        <f t="shared" si="7"/>
        <v>4.4132460732700107E-4</v>
      </c>
      <c r="T35" s="1">
        <f t="shared" si="8"/>
        <v>4.5179939806000088E-4</v>
      </c>
    </row>
    <row r="36" spans="1:20" x14ac:dyDescent="0.25">
      <c r="A36">
        <f t="shared" si="1"/>
        <v>35</v>
      </c>
      <c r="B36">
        <f>'Zeit|Temp'!B36</f>
        <v>1798.1818181818001</v>
      </c>
      <c r="C36">
        <f>'Zeit|Temp'!A36</f>
        <v>70</v>
      </c>
      <c r="D36" s="1">
        <f>INDEX('Daten MJM'!$B$2:$B$191,Auswertung!$J$2+Auswertung!A36,1)</f>
        <v>9.8676475750839997E-3</v>
      </c>
      <c r="E36" s="1">
        <f>IF(A36&gt;=-$K$2,INDEX('Daten effMJM'!$B$2:$B$191,Auswertung!$K$2+Auswertung!A36,1),E37)</f>
        <v>9.9225844090684006E-3</v>
      </c>
      <c r="F36" s="15">
        <f>INDEX('Daten MJM'!$D$2:$D$191,Auswertung!$J$2+Auswertung!A36,1)--1.8181818182</f>
        <v>1798.1818181818001</v>
      </c>
      <c r="G36" s="15">
        <f>INDEX('Daten effMJM'!$C$2:$C$191,Auswertung!$K$2+Auswertung!A36,1)</f>
        <v>70</v>
      </c>
      <c r="H36" s="1" t="str">
        <f t="shared" si="0"/>
        <v>JA</v>
      </c>
      <c r="I36" s="1"/>
      <c r="M36">
        <f t="shared" si="2"/>
        <v>1800.1818181818001</v>
      </c>
      <c r="N36" s="1">
        <f t="shared" si="3"/>
        <v>3.1343843824976998E-3</v>
      </c>
      <c r="O36" s="1">
        <f t="shared" si="4"/>
        <v>3.1823451343198006E-3</v>
      </c>
      <c r="P36" s="4">
        <f t="shared" si="5"/>
        <v>1.5301490171375293E-2</v>
      </c>
      <c r="R36">
        <f t="shared" si="6"/>
        <v>8.1818181817998266</v>
      </c>
      <c r="S36" s="1">
        <f t="shared" si="7"/>
        <v>6.1182988686800041E-4</v>
      </c>
      <c r="T36" s="1">
        <f t="shared" si="8"/>
        <v>6.232730823830003E-4</v>
      </c>
    </row>
    <row r="37" spans="1:20" x14ac:dyDescent="0.25">
      <c r="A37">
        <f t="shared" si="1"/>
        <v>36</v>
      </c>
      <c r="B37">
        <f>'Zeit|Temp'!B37</f>
        <v>1799.1818181818001</v>
      </c>
      <c r="C37">
        <f>'Zeit|Temp'!A37</f>
        <v>64.5</v>
      </c>
      <c r="D37" s="1">
        <f>INDEX('Daten MJM'!$B$2:$B$191,Auswertung!$J$2+Auswertung!A37,1)</f>
        <v>1.0024285280073E-2</v>
      </c>
      <c r="E37" s="1">
        <f>IF(A37&gt;=-$K$2,INDEX('Daten effMJM'!$B$2:$B$191,Auswertung!$K$2+Auswertung!A37,1),E38)</f>
        <v>1.0077364051848E-2</v>
      </c>
      <c r="F37" s="15">
        <f>INDEX('Daten MJM'!$D$2:$D$191,Auswertung!$J$2+Auswertung!A37,1)--1.8181818182</f>
        <v>1799.1818181818001</v>
      </c>
      <c r="G37" s="15">
        <f>INDEX('Daten effMJM'!$C$2:$C$191,Auswertung!$K$2+Auswertung!A37,1)</f>
        <v>64.5</v>
      </c>
      <c r="H37" s="1" t="str">
        <f t="shared" si="0"/>
        <v>JA</v>
      </c>
      <c r="I37" s="1"/>
      <c r="M37">
        <f t="shared" si="2"/>
        <v>1801.1818181818001</v>
      </c>
      <c r="N37" s="1">
        <f t="shared" si="3"/>
        <v>3.2959238744207009E-3</v>
      </c>
      <c r="O37" s="1">
        <f t="shared" si="4"/>
        <v>3.3414581338987994E-3</v>
      </c>
      <c r="P37" s="4">
        <f t="shared" si="5"/>
        <v>1.381532499323935E-2</v>
      </c>
      <c r="R37">
        <f t="shared" si="6"/>
        <v>9.0909090908999133</v>
      </c>
      <c r="S37" s="1">
        <f t="shared" si="7"/>
        <v>8.0170067864200265E-4</v>
      </c>
      <c r="T37" s="1">
        <f t="shared" si="8"/>
        <v>8.1379397996800273E-4</v>
      </c>
    </row>
    <row r="38" spans="1:20" x14ac:dyDescent="0.25">
      <c r="A38">
        <f t="shared" si="1"/>
        <v>37</v>
      </c>
      <c r="B38">
        <f>'Zeit|Temp'!B38</f>
        <v>1800.1818181818001</v>
      </c>
      <c r="C38">
        <f>'Zeit|Temp'!A38</f>
        <v>59</v>
      </c>
      <c r="D38" s="1">
        <f>INDEX('Daten MJM'!$B$2:$B$191,Auswertung!$J$2+Auswertung!A38,1)</f>
        <v>1.0184998583241E-2</v>
      </c>
      <c r="E38" s="1">
        <f>IF(A38&gt;=-$K$2,INDEX('Daten effMJM'!$B$2:$B$191,Auswertung!$K$2+Auswertung!A38,1),E39)</f>
        <v>1.0235847570780001E-2</v>
      </c>
      <c r="F38" s="15">
        <f>INDEX('Daten MJM'!$D$2:$D$191,Auswertung!$J$2+Auswertung!A38,1)--1.8181818182</f>
        <v>1800.1818181818001</v>
      </c>
      <c r="G38" s="15">
        <f>INDEX('Daten effMJM'!$C$2:$C$191,Auswertung!$K$2+Auswertung!A38,1)</f>
        <v>59</v>
      </c>
      <c r="H38" s="1" t="str">
        <f t="shared" si="0"/>
        <v>JA</v>
      </c>
      <c r="I38" s="1"/>
      <c r="M38">
        <f t="shared" si="2"/>
        <v>1802.1818181818001</v>
      </c>
      <c r="N38" s="1">
        <f t="shared" si="3"/>
        <v>3.4563161840007002E-3</v>
      </c>
      <c r="O38" s="1">
        <f t="shared" si="4"/>
        <v>3.4993325112427998E-3</v>
      </c>
      <c r="P38" s="4">
        <f t="shared" si="5"/>
        <v>1.2445715308461175E-2</v>
      </c>
      <c r="R38">
        <f t="shared" si="6"/>
        <v>10</v>
      </c>
      <c r="S38" s="1">
        <f t="shared" si="7"/>
        <v>1.0056465117359997E-3</v>
      </c>
      <c r="T38" s="1">
        <f t="shared" si="8"/>
        <v>1.017906783335E-3</v>
      </c>
    </row>
    <row r="39" spans="1:20" x14ac:dyDescent="0.25">
      <c r="A39">
        <f t="shared" si="1"/>
        <v>38</v>
      </c>
      <c r="B39">
        <f>'Zeit|Temp'!B39</f>
        <v>1801.1818181818001</v>
      </c>
      <c r="C39">
        <f>'Zeit|Temp'!A39</f>
        <v>53.5</v>
      </c>
      <c r="D39" s="1">
        <f>INDEX('Daten MJM'!$B$2:$B$191,Auswertung!$J$2+Auswertung!A39,1)</f>
        <v>1.0346538075164001E-2</v>
      </c>
      <c r="E39" s="1">
        <f>IF(A39&gt;=-$K$2,INDEX('Daten effMJM'!$B$2:$B$191,Auswertung!$K$2+Auswertung!A39,1),E40)</f>
        <v>1.0394960570359E-2</v>
      </c>
      <c r="F39" s="15">
        <f>INDEX('Daten MJM'!$D$2:$D$191,Auswertung!$J$2+Auswertung!A39,1)--1.8181818182</f>
        <v>1801.1818181818001</v>
      </c>
      <c r="G39" s="15">
        <f>INDEX('Daten effMJM'!$C$2:$C$191,Auswertung!$K$2+Auswertung!A39,1)</f>
        <v>53.5</v>
      </c>
      <c r="H39" s="1" t="str">
        <f t="shared" si="0"/>
        <v>JA</v>
      </c>
      <c r="I39" s="1"/>
      <c r="M39">
        <f t="shared" si="2"/>
        <v>1803.1818181818001</v>
      </c>
      <c r="N39" s="1">
        <f t="shared" si="3"/>
        <v>3.614114277970701E-3</v>
      </c>
      <c r="O39" s="1">
        <f t="shared" si="4"/>
        <v>3.6546132540027998E-3</v>
      </c>
      <c r="P39" s="4">
        <f t="shared" si="5"/>
        <v>1.1205781809101702E-2</v>
      </c>
      <c r="R39">
        <f t="shared" si="6"/>
        <v>10.909090909100087</v>
      </c>
      <c r="S39" s="1">
        <f t="shared" si="7"/>
        <v>1.2194266443950018E-3</v>
      </c>
      <c r="T39" s="1">
        <f t="shared" si="8"/>
        <v>1.2313469196629998E-3</v>
      </c>
    </row>
    <row r="40" spans="1:20" x14ac:dyDescent="0.25">
      <c r="A40">
        <f t="shared" si="1"/>
        <v>39</v>
      </c>
      <c r="B40">
        <f>'Zeit|Temp'!B40</f>
        <v>1802.1818181818001</v>
      </c>
      <c r="C40">
        <f>'Zeit|Temp'!A40</f>
        <v>48</v>
      </c>
      <c r="D40" s="1">
        <f>INDEX('Daten MJM'!$B$2:$B$191,Auswertung!$J$2+Auswertung!A40,1)</f>
        <v>1.0506930384744E-2</v>
      </c>
      <c r="E40" s="1">
        <f>IF(A40&gt;=-$K$2,INDEX('Daten effMJM'!$B$2:$B$191,Auswertung!$K$2+Auswertung!A40,1),E41)</f>
        <v>1.0552834947703E-2</v>
      </c>
      <c r="F40" s="15">
        <f>INDEX('Daten MJM'!$D$2:$D$191,Auswertung!$J$2+Auswertung!A40,1)--1.8181818182</f>
        <v>1802.1818181818001</v>
      </c>
      <c r="G40" s="15">
        <f>INDEX('Daten effMJM'!$C$2:$C$191,Auswertung!$K$2+Auswertung!A40,1)</f>
        <v>48</v>
      </c>
      <c r="H40" s="1" t="str">
        <f t="shared" si="0"/>
        <v>JA</v>
      </c>
      <c r="I40" s="1"/>
      <c r="M40">
        <f t="shared" si="2"/>
        <v>1804.1818181818001</v>
      </c>
      <c r="N40" s="1">
        <f t="shared" si="3"/>
        <v>3.7684143644617007E-3</v>
      </c>
      <c r="O40" s="1">
        <f t="shared" si="4"/>
        <v>3.806433538026799E-3</v>
      </c>
      <c r="P40" s="4">
        <f t="shared" si="5"/>
        <v>1.0088904745624797E-2</v>
      </c>
      <c r="R40">
        <f t="shared" si="6"/>
        <v>11.818181818200173</v>
      </c>
      <c r="S40" s="1">
        <f t="shared" si="7"/>
        <v>1.4404964111200021E-3</v>
      </c>
      <c r="T40" s="1">
        <f t="shared" si="8"/>
        <v>1.4516081093700027E-3</v>
      </c>
    </row>
    <row r="41" spans="1:20" x14ac:dyDescent="0.25">
      <c r="A41">
        <f t="shared" si="1"/>
        <v>40</v>
      </c>
      <c r="B41">
        <f>'Zeit|Temp'!B41</f>
        <v>1803.1818181818001</v>
      </c>
      <c r="C41">
        <f>'Zeit|Temp'!A41</f>
        <v>42.5</v>
      </c>
      <c r="D41" s="1">
        <f>INDEX('Daten MJM'!$B$2:$B$191,Auswertung!$J$2+Auswertung!A41,1)</f>
        <v>1.0664728478714001E-2</v>
      </c>
      <c r="E41" s="1">
        <f>IF(A41&gt;=-$K$2,INDEX('Daten effMJM'!$B$2:$B$191,Auswertung!$K$2+Auswertung!A41,1),E42)</f>
        <v>1.0708115690463E-2</v>
      </c>
      <c r="F41" s="15">
        <f>INDEX('Daten MJM'!$D$2:$D$191,Auswertung!$J$2+Auswertung!A41,1)--1.8181818182</f>
        <v>1803.1818181818001</v>
      </c>
      <c r="G41" s="15">
        <f>INDEX('Daten effMJM'!$C$2:$C$191,Auswertung!$K$2+Auswertung!A41,1)</f>
        <v>42.5</v>
      </c>
      <c r="H41" s="1" t="str">
        <f t="shared" si="0"/>
        <v>JA</v>
      </c>
      <c r="I41" s="1"/>
      <c r="M41">
        <f t="shared" si="2"/>
        <v>1805.1818181818001</v>
      </c>
      <c r="N41" s="1">
        <f t="shared" si="3"/>
        <v>3.9183216307766998E-3</v>
      </c>
      <c r="O41" s="1">
        <f t="shared" si="4"/>
        <v>3.9539411666547992E-3</v>
      </c>
      <c r="P41" s="4">
        <f t="shared" si="5"/>
        <v>9.0905084458416108E-3</v>
      </c>
      <c r="R41">
        <f t="shared" si="6"/>
        <v>12.72727272730026</v>
      </c>
      <c r="S41" s="1">
        <f t="shared" si="7"/>
        <v>1.6655599742769998E-3</v>
      </c>
      <c r="T41" s="1">
        <f t="shared" si="8"/>
        <v>1.6756063568220021E-3</v>
      </c>
    </row>
    <row r="42" spans="1:20" x14ac:dyDescent="0.25">
      <c r="A42">
        <f t="shared" si="1"/>
        <v>41</v>
      </c>
      <c r="B42">
        <f>'Zeit|Temp'!B42</f>
        <v>1804.1818181818001</v>
      </c>
      <c r="C42">
        <f>'Zeit|Temp'!A42</f>
        <v>37</v>
      </c>
      <c r="D42" s="1">
        <f>INDEX('Daten MJM'!$B$2:$B$191,Auswertung!$J$2+Auswertung!A42,1)</f>
        <v>1.0819028565205E-2</v>
      </c>
      <c r="E42" s="1">
        <f>IF(A42&gt;=-$K$2,INDEX('Daten effMJM'!$B$2:$B$191,Auswertung!$K$2+Auswertung!A42,1),E43)</f>
        <v>1.0859935974486999E-2</v>
      </c>
      <c r="F42" s="15">
        <f>INDEX('Daten MJM'!$D$2:$D$191,Auswertung!$J$2+Auswertung!A42,1)--1.8181818182</f>
        <v>1804.1818181818001</v>
      </c>
      <c r="G42" s="15">
        <f>INDEX('Daten effMJM'!$C$2:$C$191,Auswertung!$K$2+Auswertung!A42,1)</f>
        <v>37</v>
      </c>
      <c r="H42" s="1" t="str">
        <f t="shared" si="0"/>
        <v>JA</v>
      </c>
      <c r="I42" s="1"/>
      <c r="M42">
        <f t="shared" si="2"/>
        <v>1806.1818181818001</v>
      </c>
      <c r="N42" s="1">
        <f t="shared" si="3"/>
        <v>4.0633473952337009E-3</v>
      </c>
      <c r="O42" s="1">
        <f t="shared" si="4"/>
        <v>4.0966536798167997E-3</v>
      </c>
      <c r="P42" s="4">
        <f t="shared" si="5"/>
        <v>8.1967602923065166E-3</v>
      </c>
      <c r="R42">
        <f t="shared" si="6"/>
        <v>13.636363636400347</v>
      </c>
      <c r="S42" s="1">
        <f t="shared" si="7"/>
        <v>1.8943139374330009E-3</v>
      </c>
      <c r="T42" s="1">
        <f t="shared" si="8"/>
        <v>1.9029645763700004E-3</v>
      </c>
    </row>
    <row r="43" spans="1:20" x14ac:dyDescent="0.25">
      <c r="A43">
        <f t="shared" si="1"/>
        <v>42</v>
      </c>
      <c r="B43">
        <f>'Zeit|Temp'!B43</f>
        <v>1805.1818181818001</v>
      </c>
      <c r="C43">
        <f>'Zeit|Temp'!A43</f>
        <v>31.5</v>
      </c>
      <c r="D43" s="1">
        <f>INDEX('Daten MJM'!$B$2:$B$191,Auswertung!$J$2+Auswertung!A43,1)</f>
        <v>1.096893583152E-2</v>
      </c>
      <c r="E43" s="1">
        <f>IF(A43&gt;=-$K$2,INDEX('Daten effMJM'!$B$2:$B$191,Auswertung!$K$2+Auswertung!A43,1),E44)</f>
        <v>1.1007443603114999E-2</v>
      </c>
      <c r="F43" s="15">
        <f>INDEX('Daten MJM'!$D$2:$D$191,Auswertung!$J$2+Auswertung!A43,1)--1.8181818182</f>
        <v>1805.1818181818001</v>
      </c>
      <c r="G43" s="15">
        <f>INDEX('Daten effMJM'!$C$2:$C$191,Auswertung!$K$2+Auswertung!A43,1)</f>
        <v>31.5</v>
      </c>
      <c r="H43" s="1" t="str">
        <f t="shared" si="0"/>
        <v>JA</v>
      </c>
      <c r="I43" s="1"/>
      <c r="M43">
        <f t="shared" si="2"/>
        <v>1807.1818181818001</v>
      </c>
      <c r="N43" s="1">
        <f t="shared" si="3"/>
        <v>4.2005110754837005E-3</v>
      </c>
      <c r="O43" s="1">
        <f t="shared" si="4"/>
        <v>4.231729576418799E-3</v>
      </c>
      <c r="P43" s="4">
        <f t="shared" si="5"/>
        <v>7.4320720441151521E-3</v>
      </c>
      <c r="R43">
        <f t="shared" si="6"/>
        <v>14.545454545500434</v>
      </c>
      <c r="S43" s="1">
        <f t="shared" si="7"/>
        <v>2.1249748623150023E-3</v>
      </c>
      <c r="T43" s="1">
        <f t="shared" si="8"/>
        <v>2.1321689434330021E-3</v>
      </c>
    </row>
    <row r="44" spans="1:20" x14ac:dyDescent="0.25">
      <c r="A44">
        <f t="shared" si="1"/>
        <v>43</v>
      </c>
      <c r="B44">
        <f>'Zeit|Temp'!B44</f>
        <v>1806.1818181818001</v>
      </c>
      <c r="C44">
        <f>'Zeit|Temp'!A44</f>
        <v>26</v>
      </c>
      <c r="D44" s="1">
        <f>INDEX('Daten MJM'!$B$2:$B$191,Auswertung!$J$2+Auswertung!A44,1)</f>
        <v>1.1113961595977001E-2</v>
      </c>
      <c r="E44" s="1">
        <f>IF(A44&gt;=-$K$2,INDEX('Daten effMJM'!$B$2:$B$191,Auswertung!$K$2+Auswertung!A44,1),E45)</f>
        <v>1.1150156116277E-2</v>
      </c>
      <c r="F44" s="15">
        <f>INDEX('Daten MJM'!$D$2:$D$191,Auswertung!$J$2+Auswertung!A44,1)--1.8181818182</f>
        <v>1806.1818181818001</v>
      </c>
      <c r="G44" s="15">
        <f>INDEX('Daten effMJM'!$C$2:$C$191,Auswertung!$K$2+Auswertung!A44,1)</f>
        <v>26</v>
      </c>
      <c r="H44" s="1" t="str">
        <f t="shared" si="0"/>
        <v>JA</v>
      </c>
      <c r="I44" s="1"/>
      <c r="M44">
        <f t="shared" si="2"/>
        <v>1808.1818181818001</v>
      </c>
      <c r="N44" s="1">
        <f t="shared" si="3"/>
        <v>4.3298080827236995E-3</v>
      </c>
      <c r="O44" s="1">
        <f t="shared" si="4"/>
        <v>4.3591572870088002E-3</v>
      </c>
      <c r="P44" s="4">
        <f t="shared" si="5"/>
        <v>6.7784076625027542E-3</v>
      </c>
      <c r="R44">
        <f t="shared" si="6"/>
        <v>15.45454545460052</v>
      </c>
      <c r="S44" s="1">
        <f t="shared" si="7"/>
        <v>2.3572039901879997E-3</v>
      </c>
      <c r="T44" s="1">
        <f t="shared" si="8"/>
        <v>2.3628928380530004E-3</v>
      </c>
    </row>
    <row r="45" spans="1:20" x14ac:dyDescent="0.25">
      <c r="A45">
        <f t="shared" si="1"/>
        <v>44</v>
      </c>
      <c r="B45">
        <f>'Zeit|Temp'!B45</f>
        <v>1807.1818181818001</v>
      </c>
      <c r="C45">
        <f>'Zeit|Temp'!A45</f>
        <v>20.5</v>
      </c>
      <c r="D45" s="1">
        <f>INDEX('Daten MJM'!$B$2:$B$191,Auswertung!$J$2+Auswertung!A45,1)</f>
        <v>1.1251125276227E-2</v>
      </c>
      <c r="E45" s="1">
        <f>IF(A45&gt;=-$K$2,INDEX('Daten effMJM'!$B$2:$B$191,Auswertung!$K$2+Auswertung!A45,1),E46)</f>
        <v>1.1285232012878999E-2</v>
      </c>
      <c r="F45" s="15">
        <f>INDEX('Daten MJM'!$D$2:$D$191,Auswertung!$J$2+Auswertung!A45,1)--1.8181818182</f>
        <v>1807.1818181818001</v>
      </c>
      <c r="G45" s="15">
        <f>INDEX('Daten effMJM'!$C$2:$C$191,Auswertung!$K$2+Auswertung!A45,1)</f>
        <v>20.5</v>
      </c>
      <c r="H45" s="1" t="str">
        <f t="shared" si="0"/>
        <v>JA</v>
      </c>
      <c r="I45" s="1"/>
      <c r="M45">
        <f t="shared" si="2"/>
        <v>1809.1818181818001</v>
      </c>
      <c r="N45" s="1">
        <f t="shared" si="3"/>
        <v>4.4516233279507005E-3</v>
      </c>
      <c r="O45" s="1">
        <f t="shared" si="4"/>
        <v>4.4792923988218004E-3</v>
      </c>
      <c r="P45" s="4">
        <f t="shared" si="5"/>
        <v>6.2155013649453006E-3</v>
      </c>
      <c r="R45">
        <f t="shared" si="6"/>
        <v>16.363636363700607</v>
      </c>
      <c r="S45" s="1">
        <f t="shared" si="7"/>
        <v>2.5905752965930014E-3</v>
      </c>
      <c r="T45" s="1">
        <f t="shared" si="8"/>
        <v>2.6001232824090018E-3</v>
      </c>
    </row>
    <row r="46" spans="1:20" x14ac:dyDescent="0.25">
      <c r="A46">
        <f t="shared" si="1"/>
        <v>45</v>
      </c>
      <c r="B46">
        <f>'Zeit|Temp'!B46</f>
        <v>1808.1818181818001</v>
      </c>
      <c r="C46">
        <f>'Zeit|Temp'!A46</f>
        <v>15</v>
      </c>
      <c r="D46" s="1">
        <f>INDEX('Daten MJM'!$B$2:$B$191,Auswertung!$J$2+Auswertung!A46,1)</f>
        <v>1.1380422283466999E-2</v>
      </c>
      <c r="E46" s="1">
        <f>IF(A46&gt;=-$K$2,INDEX('Daten effMJM'!$B$2:$B$191,Auswertung!$K$2+Auswertung!A46,1),E47)</f>
        <v>1.1412659723469E-2</v>
      </c>
      <c r="F46" s="15">
        <f>INDEX('Daten MJM'!$D$2:$D$191,Auswertung!$J$2+Auswertung!A46,1)--1.8181818182</f>
        <v>1808.1818181818001</v>
      </c>
      <c r="G46" s="15">
        <f>INDEX('Daten effMJM'!$C$2:$C$191,Auswertung!$K$2+Auswertung!A46,1)</f>
        <v>15</v>
      </c>
      <c r="H46" s="1" t="str">
        <f t="shared" si="0"/>
        <v>JA</v>
      </c>
      <c r="I46" s="1"/>
      <c r="M46">
        <f t="shared" si="2"/>
        <v>1810.1818181818001</v>
      </c>
      <c r="N46" s="1">
        <f t="shared" si="3"/>
        <v>4.5661585720296995E-3</v>
      </c>
      <c r="O46" s="1">
        <f t="shared" si="4"/>
        <v>4.5923132538328E-3</v>
      </c>
      <c r="P46" s="4">
        <f t="shared" si="5"/>
        <v>5.727939884372992E-3</v>
      </c>
      <c r="R46">
        <f t="shared" si="6"/>
        <v>17.272727272700649</v>
      </c>
      <c r="S46" s="1">
        <f t="shared" si="7"/>
        <v>2.8248617398650006E-3</v>
      </c>
      <c r="T46" s="1">
        <f t="shared" si="8"/>
        <v>2.8363204199860007E-3</v>
      </c>
    </row>
    <row r="47" spans="1:20" x14ac:dyDescent="0.25">
      <c r="A47">
        <f t="shared" si="1"/>
        <v>46</v>
      </c>
      <c r="B47">
        <f>'Zeit|Temp'!B47</f>
        <v>1809.1818181818001</v>
      </c>
      <c r="C47">
        <f>'Zeit|Temp'!A47</f>
        <v>9.5</v>
      </c>
      <c r="D47" s="1">
        <f>INDEX('Daten MJM'!$B$2:$B$191,Auswertung!$J$2+Auswertung!A47,1)</f>
        <v>1.1502237528694E-2</v>
      </c>
      <c r="E47" s="1">
        <f>IF(A47&gt;=-$K$2,INDEX('Daten effMJM'!$B$2:$B$191,Auswertung!$K$2+Auswertung!A47,1),E48)</f>
        <v>1.1532794835282001E-2</v>
      </c>
      <c r="F47" s="15">
        <f>INDEX('Daten MJM'!$D$2:$D$191,Auswertung!$J$2+Auswertung!A47,1)--1.8181818182</f>
        <v>1809.1818181818001</v>
      </c>
      <c r="G47" s="15">
        <f>INDEX('Daten effMJM'!$C$2:$C$191,Auswertung!$K$2+Auswertung!A47,1)</f>
        <v>9.5</v>
      </c>
      <c r="H47" s="1" t="str">
        <f t="shared" si="0"/>
        <v>JA</v>
      </c>
      <c r="I47" s="1"/>
      <c r="M47">
        <f t="shared" si="2"/>
        <v>1811.1818181818001</v>
      </c>
      <c r="N47" s="1">
        <f t="shared" si="3"/>
        <v>4.6735249931437002E-3</v>
      </c>
      <c r="O47" s="1">
        <f t="shared" si="4"/>
        <v>4.6983111723857994E-3</v>
      </c>
      <c r="P47" s="4">
        <f t="shared" si="5"/>
        <v>5.3035298363573076E-3</v>
      </c>
      <c r="R47">
        <f t="shared" si="6"/>
        <v>18.181818181799827</v>
      </c>
      <c r="S47" s="1">
        <f t="shared" si="7"/>
        <v>3.0607841904369999E-3</v>
      </c>
      <c r="T47" s="1">
        <f t="shared" si="8"/>
        <v>3.0738040713390001E-3</v>
      </c>
    </row>
    <row r="48" spans="1:20" x14ac:dyDescent="0.25">
      <c r="A48">
        <f t="shared" si="1"/>
        <v>47</v>
      </c>
      <c r="B48">
        <f>'Zeit|Temp'!B48</f>
        <v>1810.1818181818001</v>
      </c>
      <c r="C48">
        <f>'Zeit|Temp'!A48</f>
        <v>4</v>
      </c>
      <c r="D48" s="1">
        <f>INDEX('Daten MJM'!$B$2:$B$191,Auswertung!$J$2+Auswertung!A48,1)</f>
        <v>1.1616772772772999E-2</v>
      </c>
      <c r="E48" s="1">
        <f>IF(A48&gt;=-$K$2,INDEX('Daten effMJM'!$B$2:$B$191,Auswertung!$K$2+Auswertung!A48,1),E49)</f>
        <v>1.1645815690293E-2</v>
      </c>
      <c r="F48" s="15">
        <f>INDEX('Daten MJM'!$D$2:$D$191,Auswertung!$J$2+Auswertung!A48,1)--1.8181818182</f>
        <v>1810.1818181818001</v>
      </c>
      <c r="G48" s="15">
        <f>INDEX('Daten effMJM'!$C$2:$C$191,Auswertung!$K$2+Auswertung!A48,1)</f>
        <v>4</v>
      </c>
      <c r="H48" s="1" t="str">
        <f t="shared" si="0"/>
        <v>JA</v>
      </c>
      <c r="I48" s="1"/>
      <c r="M48">
        <f t="shared" si="2"/>
        <v>1812.1818181818001</v>
      </c>
      <c r="N48" s="1">
        <f t="shared" si="3"/>
        <v>4.7736660307756999E-3</v>
      </c>
      <c r="O48" s="1">
        <f t="shared" si="4"/>
        <v>4.7972165343997996E-3</v>
      </c>
      <c r="P48" s="4">
        <f t="shared" si="5"/>
        <v>4.9334208703060069E-3</v>
      </c>
      <c r="R48">
        <f t="shared" si="6"/>
        <v>1788.1818181817998</v>
      </c>
      <c r="S48" s="1">
        <f t="shared" si="7"/>
        <v>4.1667878719260018E-3</v>
      </c>
      <c r="T48" s="1">
        <f t="shared" si="8"/>
        <v>4.1546144458180015E-3</v>
      </c>
    </row>
    <row r="49" spans="1:34" x14ac:dyDescent="0.25">
      <c r="A49">
        <f t="shared" si="1"/>
        <v>48</v>
      </c>
      <c r="B49">
        <f>'Zeit|Temp'!B49</f>
        <v>1811.1818181818001</v>
      </c>
      <c r="C49">
        <f>'Zeit|Temp'!A49</f>
        <v>-1.5</v>
      </c>
      <c r="D49" s="1">
        <f>INDEX('Daten MJM'!$B$2:$B$191,Auswertung!$J$2+Auswertung!A49,1)</f>
        <v>1.1724139193887E-2</v>
      </c>
      <c r="E49" s="1">
        <f>IF(A49&gt;=-$K$2,INDEX('Daten effMJM'!$B$2:$B$191,Auswertung!$K$2+Auswertung!A49,1),E50)</f>
        <v>1.1751813608846E-2</v>
      </c>
      <c r="F49" s="15">
        <f>INDEX('Daten MJM'!$D$2:$D$191,Auswertung!$J$2+Auswertung!A49,1)--1.8181818182</f>
        <v>1811.1818181818001</v>
      </c>
      <c r="G49" s="15">
        <f>INDEX('Daten effMJM'!$C$2:$C$191,Auswertung!$K$2+Auswertung!A49,1)</f>
        <v>-1.5</v>
      </c>
      <c r="H49" s="1" t="str">
        <f t="shared" si="0"/>
        <v>JA</v>
      </c>
      <c r="I49" s="1"/>
      <c r="M49">
        <f t="shared" si="2"/>
        <v>1813.1818181818001</v>
      </c>
      <c r="N49" s="1">
        <f t="shared" si="3"/>
        <v>4.8665578711397E-3</v>
      </c>
      <c r="O49" s="1">
        <f t="shared" si="4"/>
        <v>4.8889922864657999E-3</v>
      </c>
      <c r="P49" s="4">
        <f t="shared" si="5"/>
        <v>4.6099144241443036E-3</v>
      </c>
      <c r="R49">
        <f t="shared" si="6"/>
        <v>1789.1818181817998</v>
      </c>
      <c r="S49" s="1">
        <f t="shared" si="7"/>
        <v>4.1667896056070027E-3</v>
      </c>
      <c r="T49" s="1">
        <f t="shared" si="8"/>
        <v>4.1546161621290011E-3</v>
      </c>
    </row>
    <row r="50" spans="1:34" x14ac:dyDescent="0.25">
      <c r="A50">
        <f t="shared" si="1"/>
        <v>49</v>
      </c>
      <c r="B50">
        <f>'Zeit|Temp'!B50</f>
        <v>1812.1818181818001</v>
      </c>
      <c r="C50">
        <f>'Zeit|Temp'!A50</f>
        <v>-7</v>
      </c>
      <c r="D50" s="1">
        <f>INDEX('Daten MJM'!$B$2:$B$191,Auswertung!$J$2+Auswertung!A50,1)</f>
        <v>1.1824280231519E-2</v>
      </c>
      <c r="E50" s="1">
        <f>IF(A50&gt;=-$K$2,INDEX('Daten effMJM'!$B$2:$B$191,Auswertung!$K$2+Auswertung!A50,1),E51)</f>
        <v>1.185071897086E-2</v>
      </c>
      <c r="F50" s="15">
        <f>INDEX('Daten MJM'!$D$2:$D$191,Auswertung!$J$2+Auswertung!A50,1)--1.8181818182</f>
        <v>1812.1818181818001</v>
      </c>
      <c r="G50" s="15">
        <f>INDEX('Daten effMJM'!$C$2:$C$191,Auswertung!$K$2+Auswertung!A50,1)</f>
        <v>-7</v>
      </c>
      <c r="H50" s="1" t="str">
        <f t="shared" si="0"/>
        <v>JA</v>
      </c>
      <c r="I50" s="1"/>
      <c r="M50">
        <f t="shared" si="2"/>
        <v>1814.1818181818001</v>
      </c>
      <c r="N50" s="1">
        <f t="shared" si="3"/>
        <v>4.9522357636417004E-3</v>
      </c>
      <c r="O50" s="1">
        <f t="shared" si="4"/>
        <v>4.9736605552977995E-3</v>
      </c>
      <c r="P50" s="4">
        <f t="shared" si="5"/>
        <v>4.3262866871960201E-3</v>
      </c>
      <c r="R50">
        <f t="shared" si="6"/>
        <v>1790.1818181817998</v>
      </c>
      <c r="S50" s="1">
        <f t="shared" si="7"/>
        <v>4.1668121446610008E-3</v>
      </c>
      <c r="T50" s="1">
        <f t="shared" si="8"/>
        <v>4.1546413087320024E-3</v>
      </c>
    </row>
    <row r="51" spans="1:34" x14ac:dyDescent="0.25">
      <c r="A51">
        <f t="shared" si="1"/>
        <v>50</v>
      </c>
      <c r="B51">
        <f>'Zeit|Temp'!B51</f>
        <v>1813.1818181818001</v>
      </c>
      <c r="C51">
        <f>'Zeit|Temp'!A51</f>
        <v>-12.5</v>
      </c>
      <c r="D51" s="1">
        <f>INDEX('Daten MJM'!$B$2:$B$191,Auswertung!$J$2+Auswertung!A51,1)</f>
        <v>1.1917172071883E-2</v>
      </c>
      <c r="E51" s="1">
        <f>IF(A51&gt;=-$K$2,INDEX('Daten effMJM'!$B$2:$B$191,Auswertung!$K$2+Auswertung!A51,1),E52)</f>
        <v>1.1942494722926E-2</v>
      </c>
      <c r="F51" s="15">
        <f>INDEX('Daten MJM'!$D$2:$D$191,Auswertung!$J$2+Auswertung!A51,1)--1.8181818182</f>
        <v>1813.1818181818001</v>
      </c>
      <c r="G51" s="15">
        <f>INDEX('Daten effMJM'!$C$2:$C$191,Auswertung!$K$2+Auswertung!A51,1)</f>
        <v>-12.5</v>
      </c>
      <c r="H51" s="1" t="str">
        <f t="shared" si="0"/>
        <v>JA</v>
      </c>
      <c r="I51" s="1"/>
      <c r="M51">
        <f t="shared" si="2"/>
        <v>1815.1818181818001</v>
      </c>
      <c r="N51" s="1">
        <f t="shared" si="3"/>
        <v>5.0307040335056995E-3</v>
      </c>
      <c r="O51" s="1">
        <f t="shared" si="4"/>
        <v>5.0512148729677997E-3</v>
      </c>
      <c r="P51" s="4">
        <f t="shared" si="5"/>
        <v>4.0771310189375133E-3</v>
      </c>
      <c r="R51">
        <f t="shared" si="6"/>
        <v>1791.1818181817998</v>
      </c>
      <c r="S51" s="1">
        <f t="shared" si="7"/>
        <v>4.1671810253399999E-3</v>
      </c>
      <c r="T51" s="1">
        <f t="shared" si="8"/>
        <v>4.1550618455350012E-3</v>
      </c>
      <c r="X51" t="s">
        <v>12</v>
      </c>
      <c r="AE51" t="s">
        <v>13</v>
      </c>
    </row>
    <row r="52" spans="1:34" x14ac:dyDescent="0.25">
      <c r="A52">
        <f t="shared" si="1"/>
        <v>51</v>
      </c>
      <c r="B52">
        <f>'Zeit|Temp'!B52</f>
        <v>1814.1818181818001</v>
      </c>
      <c r="C52">
        <f>'Zeit|Temp'!A52</f>
        <v>-18</v>
      </c>
      <c r="D52" s="1">
        <f>INDEX('Daten MJM'!$B$2:$B$191,Auswertung!$J$2+Auswertung!A52,1)</f>
        <v>1.2002849964385E-2</v>
      </c>
      <c r="E52" s="1">
        <f>IF(A52&gt;=-$K$2,INDEX('Daten effMJM'!$B$2:$B$191,Auswertung!$K$2+Auswertung!A52,1),E53)</f>
        <v>1.2027162991758E-2</v>
      </c>
      <c r="F52" s="15">
        <f>INDEX('Daten MJM'!$D$2:$D$191,Auswertung!$J$2+Auswertung!A52,1)--1.8181818182</f>
        <v>1814.1818181818001</v>
      </c>
      <c r="G52" s="15">
        <f>INDEX('Daten effMJM'!$C$2:$C$191,Auswertung!$K$2+Auswertung!A52,1)</f>
        <v>-18</v>
      </c>
      <c r="H52" s="1" t="str">
        <f t="shared" si="0"/>
        <v>JA</v>
      </c>
      <c r="I52" s="1"/>
      <c r="M52">
        <f t="shared" si="2"/>
        <v>1816.1818181818001</v>
      </c>
      <c r="N52" s="1">
        <f t="shared" si="3"/>
        <v>5.101971468472701E-3</v>
      </c>
      <c r="O52" s="1">
        <f t="shared" si="4"/>
        <v>5.1216523964547995E-3</v>
      </c>
      <c r="P52" s="4">
        <f t="shared" si="5"/>
        <v>3.8575143165177437E-3</v>
      </c>
      <c r="R52">
        <f t="shared" si="6"/>
        <v>1792.1818181817998</v>
      </c>
      <c r="S52" s="1">
        <f t="shared" si="7"/>
        <v>4.1699408773900014E-3</v>
      </c>
      <c r="T52" s="1">
        <f t="shared" si="8"/>
        <v>4.1581495413130012E-3</v>
      </c>
      <c r="V52" t="s">
        <v>2</v>
      </c>
      <c r="W52" t="s">
        <v>3</v>
      </c>
      <c r="X52" t="s">
        <v>6</v>
      </c>
      <c r="Y52" t="s">
        <v>7</v>
      </c>
      <c r="AE52" t="s">
        <v>3</v>
      </c>
      <c r="AF52" t="s">
        <v>6</v>
      </c>
      <c r="AG52" t="s">
        <v>7</v>
      </c>
    </row>
    <row r="53" spans="1:34" x14ac:dyDescent="0.25">
      <c r="A53">
        <f t="shared" si="1"/>
        <v>52</v>
      </c>
      <c r="B53">
        <f>'Zeit|Temp'!B53</f>
        <v>1815.1818181818001</v>
      </c>
      <c r="C53">
        <f>'Zeit|Temp'!A53</f>
        <v>-23.5</v>
      </c>
      <c r="D53" s="1">
        <f>INDEX('Daten MJM'!$B$2:$B$191,Auswertung!$J$2+Auswertung!A53,1)</f>
        <v>1.2081318234248999E-2</v>
      </c>
      <c r="E53" s="1">
        <f>IF(A53&gt;=-$K$2,INDEX('Daten effMJM'!$B$2:$B$191,Auswertung!$K$2+Auswertung!A53,1),E54)</f>
        <v>1.2104717309428E-2</v>
      </c>
      <c r="F53" s="15">
        <f>INDEX('Daten MJM'!$D$2:$D$191,Auswertung!$J$2+Auswertung!A53,1)--1.8181818182</f>
        <v>1815.1818181818001</v>
      </c>
      <c r="G53" s="15">
        <f>INDEX('Daten effMJM'!$C$2:$C$191,Auswertung!$K$2+Auswertung!A53,1)</f>
        <v>-23.5</v>
      </c>
      <c r="H53" s="1" t="str">
        <f t="shared" si="0"/>
        <v>JA</v>
      </c>
      <c r="I53" s="1"/>
      <c r="M53">
        <f t="shared" si="2"/>
        <v>1817.1818181818001</v>
      </c>
      <c r="N53" s="1">
        <f t="shared" si="3"/>
        <v>5.1660971419567004E-3</v>
      </c>
      <c r="O53" s="1">
        <f t="shared" si="4"/>
        <v>5.1850225230887998E-3</v>
      </c>
      <c r="P53" s="4">
        <f t="shared" si="5"/>
        <v>3.6633808099340534E-3</v>
      </c>
      <c r="R53">
        <f t="shared" si="6"/>
        <v>1793.1818181817998</v>
      </c>
      <c r="S53" s="1">
        <f t="shared" si="7"/>
        <v>4.1810433101630018E-3</v>
      </c>
      <c r="T53" s="1">
        <f t="shared" si="8"/>
        <v>4.1702588373290009E-3</v>
      </c>
      <c r="V53">
        <f>C129</f>
        <v>25</v>
      </c>
      <c r="W53" s="15">
        <f>R27</f>
        <v>0</v>
      </c>
      <c r="X53" s="1">
        <f>S27</f>
        <v>0</v>
      </c>
      <c r="Y53" s="1">
        <f>T27</f>
        <v>0</v>
      </c>
      <c r="AE53">
        <f>R44</f>
        <v>15.45454545460052</v>
      </c>
      <c r="AF53" s="1">
        <f>S44-$S$44</f>
        <v>0</v>
      </c>
      <c r="AG53" s="1">
        <f>T44-$T$44</f>
        <v>0</v>
      </c>
    </row>
    <row r="54" spans="1:34" x14ac:dyDescent="0.25">
      <c r="A54">
        <f t="shared" si="1"/>
        <v>53</v>
      </c>
      <c r="B54">
        <f>'Zeit|Temp'!B54</f>
        <v>1816.1818181818001</v>
      </c>
      <c r="C54">
        <f>'Zeit|Temp'!A54</f>
        <v>-29</v>
      </c>
      <c r="D54" s="1">
        <f>INDEX('Daten MJM'!$B$2:$B$191,Auswertung!$J$2+Auswertung!A54,1)</f>
        <v>1.2152585669216001E-2</v>
      </c>
      <c r="E54" s="1">
        <f>IF(A54&gt;=-$K$2,INDEX('Daten effMJM'!$B$2:$B$191,Auswertung!$K$2+Auswertung!A54,1),E55)</f>
        <v>1.2175154832915E-2</v>
      </c>
      <c r="F54" s="15">
        <f>INDEX('Daten MJM'!$D$2:$D$191,Auswertung!$J$2+Auswertung!A54,1)--1.8181818182</f>
        <v>1816.1818181818001</v>
      </c>
      <c r="G54" s="15">
        <f>INDEX('Daten effMJM'!$C$2:$C$191,Auswertung!$K$2+Auswertung!A54,1)</f>
        <v>-29</v>
      </c>
      <c r="H54" s="1" t="str">
        <f t="shared" si="0"/>
        <v>JA</v>
      </c>
      <c r="I54" s="1"/>
      <c r="M54">
        <f t="shared" si="2"/>
        <v>1818.1818181818001</v>
      </c>
      <c r="N54" s="1">
        <f t="shared" si="3"/>
        <v>5.2231925555197003E-3</v>
      </c>
      <c r="O54" s="1">
        <f t="shared" si="4"/>
        <v>5.2414313280797998E-3</v>
      </c>
      <c r="P54" s="4">
        <f t="shared" si="5"/>
        <v>3.4918820943764298E-3</v>
      </c>
      <c r="R54">
        <f t="shared" si="6"/>
        <v>1794.1818181817998</v>
      </c>
      <c r="S54" s="1">
        <f t="shared" si="7"/>
        <v>4.2098392511430022E-3</v>
      </c>
      <c r="T54" s="1">
        <f t="shared" si="8"/>
        <v>4.2008932080330012E-3</v>
      </c>
      <c r="V54">
        <f t="shared" ref="V54:V70" si="9">C130</f>
        <v>30</v>
      </c>
      <c r="W54" s="15">
        <f t="shared" ref="W54:W61" si="10">R28</f>
        <v>0.90909090910008672</v>
      </c>
      <c r="X54" s="1">
        <f t="shared" ref="X54:Y54" si="11">S28</f>
        <v>3.4579479479997233E-6</v>
      </c>
      <c r="Y54" s="1">
        <f t="shared" si="11"/>
        <v>3.3659454389996235E-6</v>
      </c>
      <c r="Z54" s="16">
        <f>((Y54-Y53)-(X54-X53))/(X54-X53)</f>
        <v>-2.6606100029157271E-2</v>
      </c>
      <c r="AA54" s="16"/>
      <c r="AB54" s="16"/>
      <c r="AC54" s="16"/>
      <c r="AD54" s="16"/>
      <c r="AE54">
        <f>R45</f>
        <v>16.363636363700607</v>
      </c>
      <c r="AF54" s="1">
        <f>S45-$S$44</f>
        <v>2.3337130640500164E-4</v>
      </c>
      <c r="AG54" s="1">
        <f>T45-$T$44</f>
        <v>2.3723044435600138E-4</v>
      </c>
    </row>
    <row r="55" spans="1:34" x14ac:dyDescent="0.25">
      <c r="A55">
        <f t="shared" si="1"/>
        <v>54</v>
      </c>
      <c r="B55">
        <f>'Zeit|Temp'!B55</f>
        <v>1817.1818181818001</v>
      </c>
      <c r="C55">
        <f>'Zeit|Temp'!A55</f>
        <v>-34.5</v>
      </c>
      <c r="D55" s="1">
        <f>INDEX('Daten MJM'!$B$2:$B$191,Auswertung!$J$2+Auswertung!A55,1)</f>
        <v>1.22167113427E-2</v>
      </c>
      <c r="E55" s="1">
        <f>IF(A55&gt;=-$K$2,INDEX('Daten effMJM'!$B$2:$B$191,Auswertung!$K$2+Auswertung!A55,1),E56)</f>
        <v>1.2238524959549E-2</v>
      </c>
      <c r="F55" s="15">
        <f>INDEX('Daten MJM'!$D$2:$D$191,Auswertung!$J$2+Auswertung!A55,1)--1.8181818182</f>
        <v>1817.1818181818001</v>
      </c>
      <c r="G55" s="15">
        <f>INDEX('Daten effMJM'!$C$2:$C$191,Auswertung!$K$2+Auswertung!A55,1)</f>
        <v>-34.5</v>
      </c>
      <c r="H55" s="1" t="str">
        <f t="shared" si="0"/>
        <v>JA</v>
      </c>
      <c r="I55" s="1"/>
      <c r="M55">
        <f t="shared" si="2"/>
        <v>3588.1818181818003</v>
      </c>
      <c r="N55" s="1">
        <f t="shared" si="3"/>
        <v>6.8412755646676997E-3</v>
      </c>
      <c r="O55" s="1">
        <f t="shared" si="4"/>
        <v>6.8295598187148006E-3</v>
      </c>
      <c r="P55" s="4">
        <f t="shared" si="5"/>
        <v>1.7125089966271751E-3</v>
      </c>
      <c r="R55">
        <f t="shared" si="6"/>
        <v>1795.1818181817998</v>
      </c>
      <c r="S55" s="1">
        <f t="shared" si="7"/>
        <v>4.2645643237070006E-3</v>
      </c>
      <c r="T55" s="1">
        <f t="shared" si="8"/>
        <v>4.2578333476560003E-3</v>
      </c>
      <c r="V55">
        <f t="shared" si="9"/>
        <v>35</v>
      </c>
      <c r="W55" s="15">
        <f t="shared" si="10"/>
        <v>1.8181818182001734</v>
      </c>
      <c r="X55" s="1">
        <f t="shared" ref="X55:Y55" si="12">S29</f>
        <v>1.1038599423002227E-5</v>
      </c>
      <c r="Y55" s="1">
        <f t="shared" si="12"/>
        <v>1.0941675103001702E-5</v>
      </c>
      <c r="Z55" s="16">
        <f t="shared" ref="Z55:Z70" si="13">((Y55-Y54)-(X55-X54))/(X55-X54)</f>
        <v>-6.4925963377348412E-4</v>
      </c>
      <c r="AA55" s="16"/>
      <c r="AB55" s="16"/>
      <c r="AC55" s="16"/>
      <c r="AD55" s="16"/>
      <c r="AG55" s="4">
        <f>(AG54-AF54)/AF54</f>
        <v>1.6536471473071492E-2</v>
      </c>
    </row>
    <row r="56" spans="1:34" x14ac:dyDescent="0.25">
      <c r="A56">
        <f t="shared" si="1"/>
        <v>55</v>
      </c>
      <c r="B56">
        <f>'Zeit|Temp'!B56</f>
        <v>1818.1818181818001</v>
      </c>
      <c r="C56">
        <f>'Zeit|Temp'!A56</f>
        <v>-40</v>
      </c>
      <c r="D56" s="1">
        <f>INDEX('Daten MJM'!$B$2:$B$191,Auswertung!$J$2+Auswertung!A56,1)</f>
        <v>1.2273806756263E-2</v>
      </c>
      <c r="E56" s="1">
        <f>IF(A56&gt;=-$K$2,INDEX('Daten effMJM'!$B$2:$B$191,Auswertung!$K$2+Auswertung!A56,1),E57)</f>
        <v>1.229493376454E-2</v>
      </c>
      <c r="F56" s="15">
        <f>INDEX('Daten MJM'!$D$2:$D$191,Auswertung!$J$2+Auswertung!A56,1)--1.8181818182</f>
        <v>1818.1818181818001</v>
      </c>
      <c r="G56" s="15">
        <f>INDEX('Daten effMJM'!$C$2:$C$191,Auswertung!$K$2+Auswertung!A56,1)</f>
        <v>-40</v>
      </c>
      <c r="H56" s="1" t="str">
        <f t="shared" si="0"/>
        <v>JA</v>
      </c>
      <c r="I56" s="1"/>
      <c r="M56">
        <f t="shared" si="2"/>
        <v>3589.3636363636001</v>
      </c>
      <c r="N56" s="1">
        <f t="shared" si="3"/>
        <v>6.8414273037726995E-3</v>
      </c>
      <c r="O56" s="1">
        <f t="shared" si="4"/>
        <v>6.8297079971897994E-3</v>
      </c>
      <c r="P56" s="4">
        <f t="shared" si="5"/>
        <v>1.7129914654559588E-3</v>
      </c>
      <c r="R56">
        <f t="shared" si="6"/>
        <v>1796.1818181817998</v>
      </c>
      <c r="S56" s="1">
        <f t="shared" si="7"/>
        <v>4.348308999992001E-3</v>
      </c>
      <c r="T56" s="1">
        <f t="shared" si="8"/>
        <v>4.3434096454860009E-3</v>
      </c>
      <c r="V56">
        <f t="shared" si="9"/>
        <v>40</v>
      </c>
      <c r="W56" s="15">
        <f t="shared" si="10"/>
        <v>2.7272727273002602</v>
      </c>
      <c r="X56" s="1">
        <f t="shared" ref="X56:Y56" si="14">S30</f>
        <v>2.6784583730999484E-5</v>
      </c>
      <c r="Y56" s="1">
        <f t="shared" si="14"/>
        <v>2.6946081272002931E-5</v>
      </c>
      <c r="Z56" s="16">
        <f t="shared" si="13"/>
        <v>1.6411921665177888E-2</v>
      </c>
      <c r="AA56" s="16"/>
      <c r="AB56" s="16"/>
      <c r="AC56" s="16"/>
      <c r="AD56" s="16"/>
    </row>
    <row r="57" spans="1:34" x14ac:dyDescent="0.25">
      <c r="A57">
        <f t="shared" si="1"/>
        <v>56</v>
      </c>
      <c r="B57">
        <f>'Zeit|Temp'!B57</f>
        <v>3588.1818181818003</v>
      </c>
      <c r="C57">
        <f>'Zeit|Temp'!A57</f>
        <v>-40</v>
      </c>
      <c r="D57" s="1">
        <f>INDEX('Daten MJM'!$B$2:$B$191,Auswertung!$J$2+Auswertung!A57,1)</f>
        <v>1.3891889765410999E-2</v>
      </c>
      <c r="E57" s="1">
        <f>IF(A57&gt;=-$K$2,INDEX('Daten effMJM'!$B$2:$B$191,Auswertung!$K$2+Auswertung!A57,1),E58)</f>
        <v>1.3883062255175001E-2</v>
      </c>
      <c r="F57" s="15">
        <f>INDEX('Daten MJM'!$D$2:$D$191,Auswertung!$J$2+Auswertung!A57,1)--1.8181818182</f>
        <v>3588.1818181818003</v>
      </c>
      <c r="G57" s="15">
        <f>INDEX('Daten effMJM'!$C$2:$C$191,Auswertung!$K$2+Auswertung!A57,1)</f>
        <v>-40</v>
      </c>
      <c r="H57" s="1" t="str">
        <f t="shared" si="0"/>
        <v>JA</v>
      </c>
      <c r="I57" s="1"/>
      <c r="M57">
        <f t="shared" si="2"/>
        <v>3590.5454545454004</v>
      </c>
      <c r="N57" s="1">
        <f t="shared" si="3"/>
        <v>6.8415222379707005E-3</v>
      </c>
      <c r="O57" s="1">
        <f t="shared" si="4"/>
        <v>6.8297997282357999E-3</v>
      </c>
      <c r="P57" s="4">
        <f t="shared" si="5"/>
        <v>1.7134358885571152E-3</v>
      </c>
      <c r="R57">
        <f t="shared" si="6"/>
        <v>1797.1818181817998</v>
      </c>
      <c r="S57" s="1">
        <f t="shared" si="7"/>
        <v>4.4580345216810001E-3</v>
      </c>
      <c r="T57" s="1">
        <f t="shared" si="8"/>
        <v>4.4540519548420011E-3</v>
      </c>
      <c r="V57">
        <f t="shared" si="9"/>
        <v>45</v>
      </c>
      <c r="W57" s="15">
        <f t="shared" si="10"/>
        <v>3.6363636364003469</v>
      </c>
      <c r="X57" s="1">
        <f t="shared" ref="X57:Y57" si="15">S31</f>
        <v>5.6521948216002593E-5</v>
      </c>
      <c r="Y57" s="1">
        <f t="shared" si="15"/>
        <v>5.7476517916002501E-5</v>
      </c>
      <c r="Z57" s="16">
        <f t="shared" si="13"/>
        <v>2.6669214731400152E-2</v>
      </c>
      <c r="AA57" s="16"/>
      <c r="AB57" s="16"/>
      <c r="AC57" s="16"/>
      <c r="AD57" s="16"/>
      <c r="AE57" t="s">
        <v>14</v>
      </c>
    </row>
    <row r="58" spans="1:34" x14ac:dyDescent="0.25">
      <c r="A58">
        <f t="shared" si="1"/>
        <v>57</v>
      </c>
      <c r="B58">
        <f>'Zeit|Temp'!B58</f>
        <v>3589.3636363636001</v>
      </c>
      <c r="C58">
        <f>'Zeit|Temp'!A58</f>
        <v>-33.5</v>
      </c>
      <c r="D58" s="1">
        <f>INDEX('Daten MJM'!$B$2:$B$191,Auswertung!$J$2+Auswertung!A58,1)</f>
        <v>1.3892041504515999E-2</v>
      </c>
      <c r="E58" s="1">
        <f>IF(A58&gt;=-$K$2,INDEX('Daten effMJM'!$B$2:$B$191,Auswertung!$K$2+Auswertung!A58,1),E59)</f>
        <v>1.388321043365E-2</v>
      </c>
      <c r="F58" s="15">
        <f>INDEX('Daten MJM'!$D$2:$D$191,Auswertung!$J$2+Auswertung!A58,1)--1.8181818182</f>
        <v>3589.3636363636001</v>
      </c>
      <c r="G58" s="15">
        <f>INDEX('Daten effMJM'!$C$2:$C$191,Auswertung!$K$2+Auswertung!A58,1)</f>
        <v>-33.5</v>
      </c>
      <c r="H58" s="1" t="str">
        <f t="shared" si="0"/>
        <v>JA</v>
      </c>
      <c r="I58" s="1"/>
      <c r="M58">
        <f t="shared" si="2"/>
        <v>3591.7272727273003</v>
      </c>
      <c r="N58" s="1">
        <f t="shared" si="3"/>
        <v>6.8415749536727003E-3</v>
      </c>
      <c r="O58" s="1">
        <f t="shared" si="4"/>
        <v>6.8298495521437992E-3</v>
      </c>
      <c r="P58" s="4">
        <f t="shared" si="5"/>
        <v>1.7138453657672187E-3</v>
      </c>
      <c r="R58">
        <f t="shared" si="6"/>
        <v>1798.1818181817998</v>
      </c>
      <c r="S58" s="1">
        <f t="shared" si="7"/>
        <v>4.5849776484120017E-3</v>
      </c>
      <c r="T58" s="1">
        <f t="shared" si="8"/>
        <v>4.5821068577580025E-3</v>
      </c>
      <c r="V58">
        <f t="shared" si="9"/>
        <v>50</v>
      </c>
      <c r="W58" s="15">
        <f t="shared" si="10"/>
        <v>4.5454545455004336</v>
      </c>
      <c r="X58" s="1">
        <f t="shared" ref="X58:Y58" si="16">S32</f>
        <v>1.0774861766900054E-4</v>
      </c>
      <c r="Y58" s="1">
        <f t="shared" si="16"/>
        <v>1.1026041639100245E-4</v>
      </c>
      <c r="Z58" s="16">
        <f t="shared" si="13"/>
        <v>3.0398794975941397E-2</v>
      </c>
      <c r="AA58" s="16"/>
      <c r="AB58" s="16"/>
      <c r="AC58" s="16"/>
      <c r="AD58" s="16"/>
      <c r="AE58" t="s">
        <v>3</v>
      </c>
      <c r="AF58" t="s">
        <v>6</v>
      </c>
      <c r="AG58" t="s">
        <v>7</v>
      </c>
    </row>
    <row r="59" spans="1:34" x14ac:dyDescent="0.25">
      <c r="A59">
        <f t="shared" si="1"/>
        <v>58</v>
      </c>
      <c r="B59">
        <f>'Zeit|Temp'!B59</f>
        <v>3590.5454545454004</v>
      </c>
      <c r="C59">
        <f>'Zeit|Temp'!A59</f>
        <v>-27</v>
      </c>
      <c r="D59" s="1">
        <f>INDEX('Daten MJM'!$B$2:$B$191,Auswertung!$J$2+Auswertung!A59,1)</f>
        <v>1.3892136438714E-2</v>
      </c>
      <c r="E59" s="1">
        <f>IF(A59&gt;=-$K$2,INDEX('Daten effMJM'!$B$2:$B$191,Auswertung!$K$2+Auswertung!A59,1),E60)</f>
        <v>1.3883302164696E-2</v>
      </c>
      <c r="F59" s="15">
        <f>INDEX('Daten MJM'!$D$2:$D$191,Auswertung!$J$2+Auswertung!A59,1)--1.8181818182</f>
        <v>3590.5454545454004</v>
      </c>
      <c r="G59" s="15">
        <f>INDEX('Daten effMJM'!$C$2:$C$191,Auswertung!$K$2+Auswertung!A59,1)</f>
        <v>-27</v>
      </c>
      <c r="H59" s="1" t="str">
        <f t="shared" si="0"/>
        <v>JA</v>
      </c>
      <c r="I59" s="1"/>
      <c r="M59">
        <f t="shared" si="2"/>
        <v>3592.9090909091001</v>
      </c>
      <c r="N59" s="1">
        <f t="shared" si="3"/>
        <v>6.8416038853667009E-3</v>
      </c>
      <c r="O59" s="1">
        <f t="shared" si="4"/>
        <v>6.8298756370758001E-3</v>
      </c>
      <c r="P59" s="4">
        <f t="shared" si="5"/>
        <v>1.7142542139842337E-3</v>
      </c>
      <c r="R59">
        <f t="shared" ref="R59:R89" si="17">M159-$M$127</f>
        <v>1799.1818181817998</v>
      </c>
      <c r="S59" s="1">
        <f t="shared" si="7"/>
        <v>4.7241181823480007E-3</v>
      </c>
      <c r="T59" s="1">
        <f t="shared" si="8"/>
        <v>4.7213955316070012E-3</v>
      </c>
      <c r="V59">
        <f t="shared" si="9"/>
        <v>55</v>
      </c>
      <c r="W59" s="15">
        <f t="shared" si="10"/>
        <v>5.4545454546005203</v>
      </c>
      <c r="X59" s="1">
        <f t="shared" ref="X59:Y59" si="18">S33</f>
        <v>1.8703281908800246E-4</v>
      </c>
      <c r="Y59" s="1">
        <f t="shared" si="18"/>
        <v>1.9187846872400008E-4</v>
      </c>
      <c r="Z59" s="16">
        <f t="shared" si="13"/>
        <v>2.9436519157981463E-2</v>
      </c>
      <c r="AA59" s="16"/>
      <c r="AB59" s="16"/>
      <c r="AC59" s="16"/>
      <c r="AD59" s="16"/>
      <c r="AE59">
        <f>R45</f>
        <v>16.363636363700607</v>
      </c>
      <c r="AF59" s="1">
        <f>S45-S$45</f>
        <v>0</v>
      </c>
      <c r="AG59" s="1">
        <f>T45-T$45</f>
        <v>0</v>
      </c>
    </row>
    <row r="60" spans="1:34" x14ac:dyDescent="0.25">
      <c r="A60">
        <f t="shared" si="1"/>
        <v>59</v>
      </c>
      <c r="B60">
        <f>'Zeit|Temp'!B60</f>
        <v>3591.7272727273003</v>
      </c>
      <c r="C60">
        <f>'Zeit|Temp'!A60</f>
        <v>-20.5</v>
      </c>
      <c r="D60" s="1">
        <f>INDEX('Daten MJM'!$B$2:$B$191,Auswertung!$J$2+Auswertung!A60,1)</f>
        <v>1.3892189154416E-2</v>
      </c>
      <c r="E60" s="1">
        <f>IF(A60&gt;=-$K$2,INDEX('Daten effMJM'!$B$2:$B$191,Auswertung!$K$2+Auswertung!A60,1),E61)</f>
        <v>1.3883351988603999E-2</v>
      </c>
      <c r="F60" s="15">
        <f>INDEX('Daten MJM'!$D$2:$D$191,Auswertung!$J$2+Auswertung!A60,1)--1.8181818182</f>
        <v>3591.7272727273003</v>
      </c>
      <c r="G60" s="15">
        <f>INDEX('Daten effMJM'!$C$2:$C$191,Auswertung!$K$2+Auswertung!A60,1)</f>
        <v>-20.5</v>
      </c>
      <c r="H60" s="1" t="str">
        <f t="shared" si="0"/>
        <v>JA</v>
      </c>
      <c r="I60" s="1"/>
      <c r="M60">
        <f t="shared" si="2"/>
        <v>3594.0909090909004</v>
      </c>
      <c r="N60" s="1">
        <f t="shared" si="3"/>
        <v>6.8416269026787E-3</v>
      </c>
      <c r="O60" s="1">
        <f t="shared" si="4"/>
        <v>6.8298947497207997E-3</v>
      </c>
      <c r="P60" s="4">
        <f t="shared" si="5"/>
        <v>1.7148191687136199E-3</v>
      </c>
      <c r="R60">
        <f t="shared" si="17"/>
        <v>1800.1818181817998</v>
      </c>
      <c r="S60" s="1">
        <f t="shared" si="7"/>
        <v>4.8706927426199996E-3</v>
      </c>
      <c r="T60" s="1">
        <f t="shared" si="8"/>
        <v>4.8673628998010011E-3</v>
      </c>
      <c r="V60">
        <f t="shared" si="9"/>
        <v>60</v>
      </c>
      <c r="W60" s="15">
        <f t="shared" si="10"/>
        <v>6.363636363700607</v>
      </c>
      <c r="X60" s="1">
        <f t="shared" ref="X60:Y60" si="19">S34</f>
        <v>2.9836505035200217E-4</v>
      </c>
      <c r="Y60" s="1">
        <f t="shared" si="19"/>
        <v>3.0605520505700215E-4</v>
      </c>
      <c r="Z60" s="16">
        <f t="shared" si="13"/>
        <v>2.5549699639606099E-2</v>
      </c>
      <c r="AA60" s="16"/>
      <c r="AB60" s="16"/>
      <c r="AC60" s="16"/>
      <c r="AD60" s="16"/>
      <c r="AE60">
        <f t="shared" ref="AE60:AE65" si="20">R46</f>
        <v>17.272727272700649</v>
      </c>
      <c r="AF60" s="1">
        <f t="shared" ref="AF60:AG60" si="21">S46-S$45</f>
        <v>2.3428644327199918E-4</v>
      </c>
      <c r="AG60" s="1">
        <f t="shared" si="21"/>
        <v>2.3619713757699889E-4</v>
      </c>
      <c r="AH60" s="16">
        <f>((AG60-AG59)-(AF60-AF59))/(AF60-AF59)</f>
        <v>8.1553771456654642E-3</v>
      </c>
    </row>
    <row r="61" spans="1:34" x14ac:dyDescent="0.25">
      <c r="A61">
        <f t="shared" si="1"/>
        <v>60</v>
      </c>
      <c r="B61">
        <f>'Zeit|Temp'!B61</f>
        <v>3592.9090909091001</v>
      </c>
      <c r="C61">
        <f>'Zeit|Temp'!A61</f>
        <v>-14</v>
      </c>
      <c r="D61" s="1">
        <f>INDEX('Daten MJM'!$B$2:$B$191,Auswertung!$J$2+Auswertung!A61,1)</f>
        <v>1.3892218086110001E-2</v>
      </c>
      <c r="E61" s="1">
        <f>IF(A61&gt;=-$K$2,INDEX('Daten effMJM'!$B$2:$B$191,Auswertung!$K$2+Auswertung!A61,1),E62)</f>
        <v>1.3883378073536E-2</v>
      </c>
      <c r="F61" s="15">
        <f>INDEX('Daten MJM'!$D$2:$D$191,Auswertung!$J$2+Auswertung!A61,1)--1.8181818182</f>
        <v>3592.9090909091001</v>
      </c>
      <c r="G61" s="15">
        <f>INDEX('Daten effMJM'!$C$2:$C$191,Auswertung!$K$2+Auswertung!A61,1)</f>
        <v>-14</v>
      </c>
      <c r="H61" s="1" t="str">
        <f t="shared" si="0"/>
        <v>JA</v>
      </c>
      <c r="I61" s="1"/>
      <c r="M61">
        <f t="shared" si="2"/>
        <v>3595.2727272727002</v>
      </c>
      <c r="N61" s="1">
        <f t="shared" si="3"/>
        <v>6.8416667689756997E-3</v>
      </c>
      <c r="O61" s="1">
        <f t="shared" si="4"/>
        <v>6.8299267187868001E-3</v>
      </c>
      <c r="P61" s="4">
        <f t="shared" si="5"/>
        <v>1.7159634611460682E-3</v>
      </c>
      <c r="R61">
        <f t="shared" si="17"/>
        <v>1801.1818181817998</v>
      </c>
      <c r="S61" s="1">
        <f t="shared" si="7"/>
        <v>5.0207590680019995E-3</v>
      </c>
      <c r="T61" s="1">
        <f t="shared" si="8"/>
        <v>5.0162983709800026E-3</v>
      </c>
      <c r="V61">
        <f t="shared" si="9"/>
        <v>65</v>
      </c>
      <c r="W61" s="15">
        <f t="shared" si="10"/>
        <v>7.2727272727006493</v>
      </c>
      <c r="X61" s="1">
        <f t="shared" ref="X61:Y61" si="22">S35</f>
        <v>4.4132460732700107E-4</v>
      </c>
      <c r="Y61" s="1">
        <f t="shared" si="22"/>
        <v>4.5179939806000088E-4</v>
      </c>
      <c r="Z61" s="16">
        <f t="shared" si="13"/>
        <v>1.9478488090773918E-2</v>
      </c>
      <c r="AA61" s="16"/>
      <c r="AB61" s="16"/>
      <c r="AC61" s="16"/>
      <c r="AD61" s="16"/>
      <c r="AE61">
        <f t="shared" si="20"/>
        <v>18.181818181799827</v>
      </c>
      <c r="AF61" s="1">
        <f t="shared" ref="AF61:AG61" si="23">S47-S$45</f>
        <v>4.7020889384399855E-4</v>
      </c>
      <c r="AG61" s="1">
        <f t="shared" si="23"/>
        <v>4.7368078892999835E-4</v>
      </c>
      <c r="AH61" s="16">
        <f t="shared" ref="AH61:AH89" si="24">((AG61-AG60)-(AF61-AF60))/(AF61-AF60)</f>
        <v>6.6174320299527065E-3</v>
      </c>
    </row>
    <row r="62" spans="1:34" x14ac:dyDescent="0.25">
      <c r="A62">
        <f t="shared" si="1"/>
        <v>61</v>
      </c>
      <c r="B62">
        <f>'Zeit|Temp'!B62</f>
        <v>3594.0909090909004</v>
      </c>
      <c r="C62">
        <f>'Zeit|Temp'!A62</f>
        <v>-7.5</v>
      </c>
      <c r="D62" s="1">
        <f>INDEX('Daten MJM'!$B$2:$B$191,Auswertung!$J$2+Auswertung!A62,1)</f>
        <v>1.3892241103422E-2</v>
      </c>
      <c r="E62" s="1">
        <f>IF(A62&gt;=-$K$2,INDEX('Daten effMJM'!$B$2:$B$191,Auswertung!$K$2+Auswertung!A62,1),E63)</f>
        <v>1.3883397186181E-2</v>
      </c>
      <c r="F62" s="15">
        <f>INDEX('Daten MJM'!$D$2:$D$191,Auswertung!$J$2+Auswertung!A62,1)--1.8181818182</f>
        <v>3594.0909090909004</v>
      </c>
      <c r="G62" s="15">
        <f>INDEX('Daten effMJM'!$C$2:$C$191,Auswertung!$K$2+Auswertung!A62,1)</f>
        <v>-7.5</v>
      </c>
      <c r="H62" s="1" t="str">
        <f t="shared" si="0"/>
        <v>JA</v>
      </c>
      <c r="I62" s="1"/>
      <c r="M62">
        <f t="shared" si="2"/>
        <v>3596.4545454545</v>
      </c>
      <c r="N62" s="1">
        <f t="shared" si="3"/>
        <v>6.8417751842327007E-3</v>
      </c>
      <c r="O62" s="1">
        <f t="shared" si="4"/>
        <v>6.8300153912828005E-3</v>
      </c>
      <c r="P62" s="4">
        <f t="shared" si="5"/>
        <v>1.7188218895296998E-3</v>
      </c>
      <c r="R62">
        <f t="shared" si="17"/>
        <v>1802.1818181817998</v>
      </c>
      <c r="S62" s="1">
        <f t="shared" si="7"/>
        <v>5.1717292825079995E-3</v>
      </c>
      <c r="T62" s="1">
        <f t="shared" si="8"/>
        <v>5.1657866452640006E-3</v>
      </c>
      <c r="V62">
        <f t="shared" si="9"/>
        <v>70</v>
      </c>
      <c r="W62" s="15">
        <f t="shared" ref="W62:W70" si="25">R36</f>
        <v>8.1818181817998266</v>
      </c>
      <c r="X62" s="1">
        <f t="shared" ref="X62:X70" si="26">S36</f>
        <v>6.1182988686800041E-4</v>
      </c>
      <c r="Y62" s="1">
        <f t="shared" ref="Y62:Y70" si="27">T36</f>
        <v>6.232730823830003E-4</v>
      </c>
      <c r="Z62" s="16">
        <f t="shared" si="13"/>
        <v>5.6796175731744503E-3</v>
      </c>
      <c r="AA62" s="16"/>
      <c r="AB62" s="16"/>
      <c r="AC62" s="16"/>
      <c r="AD62" s="16"/>
      <c r="AE62">
        <f t="shared" si="20"/>
        <v>1788.1818181817998</v>
      </c>
      <c r="AF62" s="1">
        <f t="shared" ref="AF62:AG62" si="28">S48-S$45</f>
        <v>1.5762125753330004E-3</v>
      </c>
      <c r="AG62" s="1">
        <f t="shared" si="28"/>
        <v>1.5544911634089997E-3</v>
      </c>
      <c r="AH62" s="16">
        <f t="shared" si="24"/>
        <v>-2.2778682776248085E-2</v>
      </c>
    </row>
    <row r="63" spans="1:34" x14ac:dyDescent="0.25">
      <c r="A63">
        <f t="shared" si="1"/>
        <v>62</v>
      </c>
      <c r="B63">
        <f>'Zeit|Temp'!B63</f>
        <v>3595.2727272727002</v>
      </c>
      <c r="C63">
        <f>'Zeit|Temp'!A63</f>
        <v>-1</v>
      </c>
      <c r="D63" s="1">
        <f>INDEX('Daten MJM'!$B$2:$B$191,Auswertung!$J$2+Auswertung!A63,1)</f>
        <v>1.3892280969718999E-2</v>
      </c>
      <c r="E63" s="1">
        <f>IF(A63&gt;=-$K$2,INDEX('Daten effMJM'!$B$2:$B$191,Auswertung!$K$2+Auswertung!A63,1),E64)</f>
        <v>1.3883429155247E-2</v>
      </c>
      <c r="F63" s="15">
        <f>INDEX('Daten MJM'!$D$2:$D$191,Auswertung!$J$2+Auswertung!A63,1)--1.8181818182</f>
        <v>3595.2727272727002</v>
      </c>
      <c r="G63" s="15">
        <f>INDEX('Daten effMJM'!$C$2:$C$191,Auswertung!$K$2+Auswertung!A63,1)</f>
        <v>-1</v>
      </c>
      <c r="H63" s="1" t="str">
        <f t="shared" si="0"/>
        <v>JA</v>
      </c>
      <c r="I63" s="1"/>
      <c r="M63">
        <f t="shared" si="2"/>
        <v>3597.6363636363003</v>
      </c>
      <c r="N63" s="1">
        <f t="shared" si="3"/>
        <v>6.8420869284197003E-3</v>
      </c>
      <c r="O63" s="1">
        <f t="shared" si="4"/>
        <v>6.8302798964357996E-3</v>
      </c>
      <c r="P63" s="4">
        <f t="shared" si="5"/>
        <v>1.7256477603139391E-3</v>
      </c>
      <c r="R63">
        <f t="shared" si="17"/>
        <v>1803.1818181817998</v>
      </c>
      <c r="S63" s="1">
        <f t="shared" si="7"/>
        <v>5.3216975384000019E-3</v>
      </c>
      <c r="T63" s="1">
        <f t="shared" si="8"/>
        <v>5.3140665312640008E-3</v>
      </c>
      <c r="V63">
        <f t="shared" si="9"/>
        <v>75</v>
      </c>
      <c r="W63" s="15">
        <f t="shared" si="25"/>
        <v>9.0909090908999133</v>
      </c>
      <c r="X63" s="1">
        <f t="shared" si="26"/>
        <v>8.0170067864200265E-4</v>
      </c>
      <c r="Y63" s="1">
        <f t="shared" si="27"/>
        <v>8.1379397996800273E-4</v>
      </c>
      <c r="Z63" s="16">
        <f t="shared" si="13"/>
        <v>3.4239379576296177E-3</v>
      </c>
      <c r="AA63" s="16"/>
      <c r="AB63" s="16"/>
      <c r="AC63" s="16"/>
      <c r="AD63" s="16"/>
      <c r="AE63">
        <f t="shared" si="20"/>
        <v>1789.1818181817998</v>
      </c>
      <c r="AF63" s="1">
        <f t="shared" ref="AF63:AG63" si="29">S49-S$45</f>
        <v>1.5762143090140013E-3</v>
      </c>
      <c r="AG63" s="1">
        <f t="shared" si="29"/>
        <v>1.5544928797199993E-3</v>
      </c>
      <c r="AH63" s="16">
        <f t="shared" si="24"/>
        <v>-1.0019144965090191E-2</v>
      </c>
    </row>
    <row r="64" spans="1:34" x14ac:dyDescent="0.25">
      <c r="A64">
        <f t="shared" si="1"/>
        <v>63</v>
      </c>
      <c r="B64">
        <f>'Zeit|Temp'!B64</f>
        <v>3596.4545454545</v>
      </c>
      <c r="C64">
        <f>'Zeit|Temp'!A64</f>
        <v>5.5</v>
      </c>
      <c r="D64" s="1">
        <f>INDEX('Daten MJM'!$B$2:$B$191,Auswertung!$J$2+Auswertung!A64,1)</f>
        <v>1.3892389384976001E-2</v>
      </c>
      <c r="E64" s="1">
        <f>IF(A64&gt;=-$K$2,INDEX('Daten effMJM'!$B$2:$B$191,Auswertung!$K$2+Auswertung!A64,1),E65)</f>
        <v>1.3883517827743001E-2</v>
      </c>
      <c r="F64" s="15">
        <f>INDEX('Daten MJM'!$D$2:$D$191,Auswertung!$J$2+Auswertung!A64,1)--1.8181818182</f>
        <v>3596.4545454545</v>
      </c>
      <c r="G64" s="15">
        <f>INDEX('Daten effMJM'!$C$2:$C$191,Auswertung!$K$2+Auswertung!A64,1)</f>
        <v>5.5</v>
      </c>
      <c r="H64" s="1" t="str">
        <f t="shared" si="0"/>
        <v>JA</v>
      </c>
      <c r="I64" s="1"/>
      <c r="M64">
        <f t="shared" si="2"/>
        <v>3598.8181818181001</v>
      </c>
      <c r="N64" s="1">
        <f t="shared" si="3"/>
        <v>6.8429379814006997E-3</v>
      </c>
      <c r="O64" s="1">
        <f t="shared" si="4"/>
        <v>6.8310343928827998E-3</v>
      </c>
      <c r="P64" s="4">
        <f t="shared" si="5"/>
        <v>1.739543533823373E-3</v>
      </c>
      <c r="R64">
        <f t="shared" si="17"/>
        <v>1804.1818181817998</v>
      </c>
      <c r="S64" s="1">
        <f t="shared" si="7"/>
        <v>5.4694130838570006E-3</v>
      </c>
      <c r="T64" s="1">
        <f t="shared" si="8"/>
        <v>5.4599695494270024E-3</v>
      </c>
      <c r="V64">
        <f t="shared" si="9"/>
        <v>80</v>
      </c>
      <c r="W64" s="15">
        <f t="shared" si="25"/>
        <v>10</v>
      </c>
      <c r="X64" s="1">
        <f t="shared" si="26"/>
        <v>1.0056465117359997E-3</v>
      </c>
      <c r="Y64" s="1">
        <f t="shared" si="27"/>
        <v>1.017906783335E-3</v>
      </c>
      <c r="Z64" s="16">
        <f t="shared" si="13"/>
        <v>8.186991146969841E-4</v>
      </c>
      <c r="AA64" s="16"/>
      <c r="AB64" s="16"/>
      <c r="AC64" s="16"/>
      <c r="AD64" s="16"/>
      <c r="AE64">
        <f t="shared" si="20"/>
        <v>1790.1818181817998</v>
      </c>
      <c r="AF64" s="1">
        <f t="shared" ref="AF64:AG64" si="30">S50-S$45</f>
        <v>1.5762368480679995E-3</v>
      </c>
      <c r="AG64" s="1">
        <f t="shared" si="30"/>
        <v>1.5545180263230006E-3</v>
      </c>
      <c r="AH64" s="16">
        <f t="shared" si="24"/>
        <v>0.11569025937462932</v>
      </c>
    </row>
    <row r="65" spans="1:34" x14ac:dyDescent="0.25">
      <c r="A65">
        <f t="shared" si="1"/>
        <v>64</v>
      </c>
      <c r="B65">
        <f>'Zeit|Temp'!B65</f>
        <v>3597.6363636363003</v>
      </c>
      <c r="C65">
        <f>'Zeit|Temp'!A65</f>
        <v>12</v>
      </c>
      <c r="D65" s="1">
        <f>INDEX('Daten MJM'!$B$2:$B$191,Auswertung!$J$2+Auswertung!A65,1)</f>
        <v>1.3892701129163E-2</v>
      </c>
      <c r="E65" s="1">
        <f>IF(A65&gt;=-$K$2,INDEX('Daten effMJM'!$B$2:$B$191,Auswertung!$K$2+Auswertung!A65,1),E66)</f>
        <v>1.3883782332896E-2</v>
      </c>
      <c r="F65" s="15">
        <f>INDEX('Daten MJM'!$D$2:$D$191,Auswertung!$J$2+Auswertung!A65,1)--1.8181818182</f>
        <v>3597.6363636363003</v>
      </c>
      <c r="G65" s="15">
        <f>INDEX('Daten effMJM'!$C$2:$C$191,Auswertung!$K$2+Auswertung!A65,1)</f>
        <v>12</v>
      </c>
      <c r="H65" s="1" t="str">
        <f t="shared" si="0"/>
        <v>JA</v>
      </c>
      <c r="I65" s="1"/>
      <c r="M65">
        <f t="shared" si="2"/>
        <v>3599.9999999999</v>
      </c>
      <c r="N65" s="1">
        <f t="shared" si="3"/>
        <v>6.8452016482577005E-3</v>
      </c>
      <c r="O65" s="1">
        <f t="shared" si="4"/>
        <v>6.8331371282977999E-3</v>
      </c>
      <c r="P65" s="4">
        <f t="shared" si="5"/>
        <v>1.7624783870277101E-3</v>
      </c>
      <c r="R65">
        <f t="shared" si="17"/>
        <v>1805.1818181817998</v>
      </c>
      <c r="S65" s="1">
        <f t="shared" si="7"/>
        <v>5.6137367425290012E-3</v>
      </c>
      <c r="T65" s="1">
        <f t="shared" si="8"/>
        <v>5.6024313419780029E-3</v>
      </c>
      <c r="V65">
        <f t="shared" si="9"/>
        <v>85</v>
      </c>
      <c r="W65" s="15">
        <f t="shared" si="25"/>
        <v>10.909090909100087</v>
      </c>
      <c r="X65" s="1">
        <f t="shared" si="26"/>
        <v>1.2194266443950018E-3</v>
      </c>
      <c r="Y65" s="1">
        <f t="shared" si="27"/>
        <v>1.2313469196629998E-3</v>
      </c>
      <c r="Z65" s="16">
        <f t="shared" si="13"/>
        <v>-1.5904019086031803E-3</v>
      </c>
      <c r="AA65" s="16"/>
      <c r="AB65" s="16"/>
      <c r="AC65" s="16"/>
      <c r="AD65" s="16"/>
      <c r="AE65">
        <f t="shared" si="20"/>
        <v>1791.1818181817998</v>
      </c>
      <c r="AF65" s="1">
        <f t="shared" ref="AF65:AG65" si="31">S51-S$45</f>
        <v>1.5766057287469985E-3</v>
      </c>
      <c r="AG65" s="1">
        <f t="shared" si="31"/>
        <v>1.5549385631259995E-3</v>
      </c>
      <c r="AH65" s="16">
        <f t="shared" si="24"/>
        <v>0.14003477802079273</v>
      </c>
    </row>
    <row r="66" spans="1:34" x14ac:dyDescent="0.25">
      <c r="A66">
        <f t="shared" si="1"/>
        <v>65</v>
      </c>
      <c r="B66">
        <f>'Zeit|Temp'!B66</f>
        <v>3598.8181818181001</v>
      </c>
      <c r="C66">
        <f>'Zeit|Temp'!A66</f>
        <v>18.5</v>
      </c>
      <c r="D66" s="1">
        <f>INDEX('Daten MJM'!$B$2:$B$191,Auswertung!$J$2+Auswertung!A66,1)</f>
        <v>1.3893552182144E-2</v>
      </c>
      <c r="E66" s="1">
        <f>IF(A66&gt;=-$K$2,INDEX('Daten effMJM'!$B$2:$B$191,Auswertung!$K$2+Auswertung!A66,1),E67)</f>
        <v>1.3884536829343E-2</v>
      </c>
      <c r="F66" s="15">
        <f>INDEX('Daten MJM'!$D$2:$D$191,Auswertung!$J$2+Auswertung!A66,1)--1.8181818182</f>
        <v>3598.8181818181001</v>
      </c>
      <c r="G66" s="15">
        <f>INDEX('Daten effMJM'!$C$2:$C$191,Auswertung!$K$2+Auswertung!A66,1)</f>
        <v>18.5</v>
      </c>
      <c r="H66" s="1" t="str">
        <f t="shared" si="0"/>
        <v>JA</v>
      </c>
      <c r="I66" s="1"/>
      <c r="M66">
        <f t="shared" si="2"/>
        <v>3600.909090909</v>
      </c>
      <c r="N66" s="1">
        <f t="shared" si="3"/>
        <v>6.8489529038157004E-3</v>
      </c>
      <c r="O66" s="1">
        <f t="shared" si="4"/>
        <v>6.8367470703308E-3</v>
      </c>
      <c r="P66" s="4">
        <f t="shared" si="5"/>
        <v>1.7821459216196774E-3</v>
      </c>
      <c r="R66">
        <f t="shared" si="17"/>
        <v>1806.1818181817998</v>
      </c>
      <c r="S66" s="1">
        <f t="shared" si="7"/>
        <v>5.7539890604710008E-3</v>
      </c>
      <c r="T66" s="1">
        <f t="shared" si="8"/>
        <v>5.7408055040370012E-3</v>
      </c>
      <c r="V66">
        <f t="shared" si="9"/>
        <v>90</v>
      </c>
      <c r="W66" s="15">
        <f t="shared" si="25"/>
        <v>11.818181818200173</v>
      </c>
      <c r="X66" s="1">
        <f t="shared" si="26"/>
        <v>1.4404964111200021E-3</v>
      </c>
      <c r="Y66" s="1">
        <f t="shared" si="27"/>
        <v>1.4516081093700027E-3</v>
      </c>
      <c r="Z66" s="16">
        <f t="shared" si="13"/>
        <v>-3.6575648944487281E-3</v>
      </c>
      <c r="AA66" s="16"/>
      <c r="AB66" s="16"/>
      <c r="AC66" s="16"/>
      <c r="AD66" s="16"/>
      <c r="AE66">
        <f t="shared" ref="AE66:AE79" si="32">R52</f>
        <v>1792.1818181817998</v>
      </c>
      <c r="AF66" s="1">
        <f t="shared" ref="AF66:AF79" si="33">S52-S$45</f>
        <v>1.579365580797E-3</v>
      </c>
      <c r="AG66" s="1">
        <f t="shared" ref="AG66:AG79" si="34">T52-T$45</f>
        <v>1.5580262589039995E-3</v>
      </c>
      <c r="AH66" s="16">
        <f t="shared" si="24"/>
        <v>0.11879032718379545</v>
      </c>
    </row>
    <row r="67" spans="1:34" x14ac:dyDescent="0.25">
      <c r="A67">
        <f t="shared" si="1"/>
        <v>66</v>
      </c>
      <c r="B67">
        <f>'Zeit|Temp'!B67</f>
        <v>3599.9999999999</v>
      </c>
      <c r="C67">
        <f>'Zeit|Temp'!A67</f>
        <v>25</v>
      </c>
      <c r="D67" s="1">
        <f>INDEX('Daten MJM'!$B$2:$B$191,Auswertung!$J$2+Auswertung!A67,1)</f>
        <v>1.3895815849001E-2</v>
      </c>
      <c r="E67" s="1">
        <f>IF(A67&gt;=-$K$2,INDEX('Daten effMJM'!$B$2:$B$191,Auswertung!$K$2+Auswertung!A67,1),E68)</f>
        <v>1.3886639564758E-2</v>
      </c>
      <c r="F67" s="15">
        <f>INDEX('Daten MJM'!$D$2:$D$191,Auswertung!$J$2+Auswertung!A67,1)--1.8181818182</f>
        <v>3599.9999999999</v>
      </c>
      <c r="G67" s="15">
        <f>INDEX('Daten effMJM'!$C$2:$C$191,Auswertung!$K$2+Auswertung!A67,1)</f>
        <v>25</v>
      </c>
      <c r="H67" s="1" t="str">
        <f t="shared" ref="H67:H130" si="35">IF(B67=F67,IF(C67=G67,"JA","NEIN"),"NEIN")</f>
        <v>JA</v>
      </c>
      <c r="I67" s="1"/>
      <c r="M67">
        <f t="shared" si="2"/>
        <v>3601.8181818181001</v>
      </c>
      <c r="N67" s="1">
        <f t="shared" si="3"/>
        <v>6.8568616198446996E-3</v>
      </c>
      <c r="O67" s="1">
        <f t="shared" si="4"/>
        <v>6.8445864322617999E-3</v>
      </c>
      <c r="P67" s="4">
        <f t="shared" si="5"/>
        <v>1.7902049455648359E-3</v>
      </c>
      <c r="R67">
        <f t="shared" si="17"/>
        <v>1807.1818181817998</v>
      </c>
      <c r="S67" s="1">
        <f t="shared" si="7"/>
        <v>5.8872025687329993E-3</v>
      </c>
      <c r="T67" s="1">
        <f t="shared" si="8"/>
        <v>5.8722839720179998E-3</v>
      </c>
      <c r="V67">
        <f t="shared" si="9"/>
        <v>95</v>
      </c>
      <c r="W67" s="15">
        <f t="shared" si="25"/>
        <v>12.72727272730026</v>
      </c>
      <c r="X67" s="1">
        <f t="shared" si="26"/>
        <v>1.6655599742769998E-3</v>
      </c>
      <c r="Y67" s="1">
        <f t="shared" si="27"/>
        <v>1.6756063568220021E-3</v>
      </c>
      <c r="Z67" s="16">
        <f t="shared" si="13"/>
        <v>-4.7333992675447668E-3</v>
      </c>
      <c r="AA67" s="16"/>
      <c r="AB67" s="16"/>
      <c r="AC67" s="16"/>
      <c r="AD67" s="16"/>
      <c r="AE67">
        <f t="shared" si="32"/>
        <v>1793.1818181817998</v>
      </c>
      <c r="AF67" s="1">
        <f t="shared" si="33"/>
        <v>1.5904680135700004E-3</v>
      </c>
      <c r="AG67" s="1">
        <f t="shared" si="34"/>
        <v>1.5701355549199991E-3</v>
      </c>
      <c r="AH67" s="16">
        <f t="shared" si="24"/>
        <v>9.0688524180734656E-2</v>
      </c>
    </row>
    <row r="68" spans="1:34" x14ac:dyDescent="0.25">
      <c r="A68">
        <f t="shared" ref="A68:A131" si="36">A67+1</f>
        <v>67</v>
      </c>
      <c r="B68">
        <f>'Zeit|Temp'!B68</f>
        <v>3600.909090909</v>
      </c>
      <c r="C68">
        <f>'Zeit|Temp'!A68</f>
        <v>30</v>
      </c>
      <c r="D68" s="1">
        <f>INDEX('Daten MJM'!$B$2:$B$191,Auswertung!$J$2+Auswertung!A68,1)</f>
        <v>1.3899567104559E-2</v>
      </c>
      <c r="E68" s="1">
        <f>IF(A68&gt;=-$K$2,INDEX('Daten effMJM'!$B$2:$B$191,Auswertung!$K$2+Auswertung!A68,1),E69)</f>
        <v>1.3890249506791E-2</v>
      </c>
      <c r="F68" s="15">
        <f>INDEX('Daten MJM'!$D$2:$D$191,Auswertung!$J$2+Auswertung!A68,1)--1.8181818182</f>
        <v>3600.909090909</v>
      </c>
      <c r="G68" s="15">
        <f>INDEX('Daten effMJM'!$C$2:$C$191,Auswertung!$K$2+Auswertung!A68,1)</f>
        <v>30</v>
      </c>
      <c r="H68" s="1" t="str">
        <f t="shared" si="35"/>
        <v>JA</v>
      </c>
      <c r="I68" s="1"/>
      <c r="M68">
        <f t="shared" ref="M68:M131" si="37">B70</f>
        <v>3602.7272727272002</v>
      </c>
      <c r="N68" s="1">
        <f t="shared" ref="N68:N131" si="38">D70-$D$5</f>
        <v>6.8728866194576995E-3</v>
      </c>
      <c r="O68" s="1">
        <f t="shared" ref="O68:O131" si="39">E70-$E$5</f>
        <v>6.8607947839767992E-3</v>
      </c>
      <c r="P68" s="4">
        <f t="shared" ref="P68:P131" si="40">ABS((O68-N68)/N68)</f>
        <v>1.759353260195986E-3</v>
      </c>
      <c r="R68">
        <f t="shared" si="17"/>
        <v>1808.1818181817998</v>
      </c>
      <c r="S68" s="1">
        <f t="shared" si="7"/>
        <v>6.0132093416569998E-3</v>
      </c>
      <c r="T68" s="1">
        <f t="shared" si="8"/>
        <v>5.9967089953740019E-3</v>
      </c>
      <c r="V68">
        <f t="shared" si="9"/>
        <v>100</v>
      </c>
      <c r="W68" s="15">
        <f t="shared" si="25"/>
        <v>13.636363636400347</v>
      </c>
      <c r="X68" s="1">
        <f t="shared" si="26"/>
        <v>1.8943139374330009E-3</v>
      </c>
      <c r="Y68" s="1">
        <f t="shared" si="27"/>
        <v>1.9029645763700004E-3</v>
      </c>
      <c r="Z68" s="16">
        <f t="shared" si="13"/>
        <v>-6.1015056908586898E-3</v>
      </c>
      <c r="AA68" s="16"/>
      <c r="AB68" s="16"/>
      <c r="AC68" s="16"/>
      <c r="AD68" s="16"/>
      <c r="AE68">
        <f t="shared" si="32"/>
        <v>1794.1818181817998</v>
      </c>
      <c r="AF68" s="1">
        <f t="shared" si="33"/>
        <v>1.6192639545500008E-3</v>
      </c>
      <c r="AG68" s="1">
        <f t="shared" si="34"/>
        <v>1.6007699256239995E-3</v>
      </c>
      <c r="AH68" s="16">
        <f t="shared" si="24"/>
        <v>6.3843363385027663E-2</v>
      </c>
    </row>
    <row r="69" spans="1:34" x14ac:dyDescent="0.25">
      <c r="A69">
        <f t="shared" si="36"/>
        <v>68</v>
      </c>
      <c r="B69">
        <f>'Zeit|Temp'!B69</f>
        <v>3601.8181818181001</v>
      </c>
      <c r="C69">
        <f>'Zeit|Temp'!A69</f>
        <v>35</v>
      </c>
      <c r="D69" s="1">
        <f>INDEX('Daten MJM'!$B$2:$B$191,Auswertung!$J$2+Auswertung!A69,1)</f>
        <v>1.3907475820587999E-2</v>
      </c>
      <c r="E69" s="1">
        <f>IF(A69&gt;=-$K$2,INDEX('Daten effMJM'!$B$2:$B$191,Auswertung!$K$2+Auswertung!A69,1),E70)</f>
        <v>1.3898088868722E-2</v>
      </c>
      <c r="F69" s="15">
        <f>INDEX('Daten MJM'!$D$2:$D$191,Auswertung!$J$2+Auswertung!A69,1)--1.8181818182</f>
        <v>3601.8181818181001</v>
      </c>
      <c r="G69" s="15">
        <f>INDEX('Daten effMJM'!$C$2:$C$191,Auswertung!$K$2+Auswertung!A69,1)</f>
        <v>35</v>
      </c>
      <c r="H69" s="1" t="str">
        <f t="shared" si="35"/>
        <v>JA</v>
      </c>
      <c r="I69" s="1"/>
      <c r="M69">
        <f t="shared" si="37"/>
        <v>3603.6363636363003</v>
      </c>
      <c r="N69" s="1">
        <f t="shared" si="38"/>
        <v>6.9027521028097007E-3</v>
      </c>
      <c r="O69" s="1">
        <f t="shared" si="39"/>
        <v>6.8913839640487992E-3</v>
      </c>
      <c r="P69" s="4">
        <f t="shared" si="40"/>
        <v>1.6468994672826549E-3</v>
      </c>
      <c r="R69">
        <f t="shared" si="17"/>
        <v>1809.1818181817998</v>
      </c>
      <c r="S69" s="1">
        <f t="shared" si="7"/>
        <v>6.1322573778210022E-3</v>
      </c>
      <c r="T69" s="1">
        <f t="shared" si="8"/>
        <v>6.1143112814200026E-3</v>
      </c>
      <c r="V69">
        <f t="shared" si="9"/>
        <v>105</v>
      </c>
      <c r="W69" s="15">
        <f t="shared" si="25"/>
        <v>14.545454545500434</v>
      </c>
      <c r="X69" s="1">
        <f t="shared" si="26"/>
        <v>2.1249748623150023E-3</v>
      </c>
      <c r="Y69" s="1">
        <f t="shared" si="27"/>
        <v>2.1321689434330021E-3</v>
      </c>
      <c r="Z69" s="16">
        <f t="shared" si="13"/>
        <v>-6.314714205472062E-3</v>
      </c>
      <c r="AA69" s="16"/>
      <c r="AB69" s="16"/>
      <c r="AC69" s="16"/>
      <c r="AD69" s="16"/>
      <c r="AE69">
        <f t="shared" si="32"/>
        <v>1795.1818181817998</v>
      </c>
      <c r="AF69" s="1">
        <f t="shared" si="33"/>
        <v>1.6739890271139993E-3</v>
      </c>
      <c r="AG69" s="1">
        <f t="shared" si="34"/>
        <v>1.6577100652469985E-3</v>
      </c>
      <c r="AH69" s="16">
        <f t="shared" si="24"/>
        <v>4.0476274497583349E-2</v>
      </c>
    </row>
    <row r="70" spans="1:34" x14ac:dyDescent="0.25">
      <c r="A70">
        <f t="shared" si="36"/>
        <v>69</v>
      </c>
      <c r="B70">
        <f>'Zeit|Temp'!B70</f>
        <v>3602.7272727272002</v>
      </c>
      <c r="C70">
        <f>'Zeit|Temp'!A70</f>
        <v>40</v>
      </c>
      <c r="D70" s="1">
        <f>INDEX('Daten MJM'!$B$2:$B$191,Auswertung!$J$2+Auswertung!A70,1)</f>
        <v>1.3923500820200999E-2</v>
      </c>
      <c r="E70" s="1">
        <f>IF(A70&gt;=-$K$2,INDEX('Daten effMJM'!$B$2:$B$191,Auswertung!$K$2+Auswertung!A70,1),E71)</f>
        <v>1.3914297220436999E-2</v>
      </c>
      <c r="F70" s="15">
        <f>INDEX('Daten MJM'!$D$2:$D$191,Auswertung!$J$2+Auswertung!A70,1)--1.8181818182</f>
        <v>3602.7272727272002</v>
      </c>
      <c r="G70" s="15">
        <f>INDEX('Daten effMJM'!$C$2:$C$191,Auswertung!$K$2+Auswertung!A70,1)</f>
        <v>40</v>
      </c>
      <c r="H70" s="1" t="str">
        <f t="shared" si="35"/>
        <v>JA</v>
      </c>
      <c r="I70" s="1"/>
      <c r="M70">
        <f t="shared" si="37"/>
        <v>3604.5454545454004</v>
      </c>
      <c r="N70" s="1">
        <f t="shared" si="38"/>
        <v>6.9538925330297008E-3</v>
      </c>
      <c r="O70" s="1">
        <f t="shared" si="39"/>
        <v>6.9440449182928002E-3</v>
      </c>
      <c r="P70" s="4">
        <f t="shared" si="40"/>
        <v>1.416129842404992E-3</v>
      </c>
      <c r="R70">
        <f t="shared" si="17"/>
        <v>1810.1818181817998</v>
      </c>
      <c r="S70" s="1">
        <f t="shared" si="7"/>
        <v>6.2444505297910013E-3</v>
      </c>
      <c r="T70" s="1">
        <f t="shared" si="8"/>
        <v>6.2251808883020017E-3</v>
      </c>
      <c r="V70">
        <f t="shared" si="9"/>
        <v>110</v>
      </c>
      <c r="W70" s="15">
        <f t="shared" si="25"/>
        <v>15.45454545460052</v>
      </c>
      <c r="X70" s="1">
        <f t="shared" si="26"/>
        <v>2.3572039901879997E-3</v>
      </c>
      <c r="Y70" s="1">
        <f t="shared" si="27"/>
        <v>2.3628928380530004E-3</v>
      </c>
      <c r="Z70" s="16">
        <f t="shared" si="13"/>
        <v>-6.4816729356289267E-3</v>
      </c>
      <c r="AA70" s="16"/>
      <c r="AB70" s="16"/>
      <c r="AC70" s="16"/>
      <c r="AD70" s="16"/>
      <c r="AE70">
        <f t="shared" si="32"/>
        <v>1796.1818181817998</v>
      </c>
      <c r="AF70" s="1">
        <f t="shared" si="33"/>
        <v>1.7577337033989997E-3</v>
      </c>
      <c r="AG70" s="1">
        <f t="shared" si="34"/>
        <v>1.7432863630769992E-3</v>
      </c>
      <c r="AH70" s="16">
        <f t="shared" si="24"/>
        <v>2.1871498299985768E-2</v>
      </c>
    </row>
    <row r="71" spans="1:34" x14ac:dyDescent="0.25">
      <c r="A71">
        <f t="shared" si="36"/>
        <v>70</v>
      </c>
      <c r="B71">
        <f>'Zeit|Temp'!B71</f>
        <v>3603.6363636363003</v>
      </c>
      <c r="C71">
        <f>'Zeit|Temp'!A71</f>
        <v>45</v>
      </c>
      <c r="D71" s="1">
        <f>INDEX('Daten MJM'!$B$2:$B$191,Auswertung!$J$2+Auswertung!A71,1)</f>
        <v>1.3953366303553E-2</v>
      </c>
      <c r="E71" s="1">
        <f>IF(A71&gt;=-$K$2,INDEX('Daten effMJM'!$B$2:$B$191,Auswertung!$K$2+Auswertung!A71,1),E72)</f>
        <v>1.3944886400508999E-2</v>
      </c>
      <c r="F71" s="15">
        <f>INDEX('Daten MJM'!$D$2:$D$191,Auswertung!$J$2+Auswertung!A71,1)--1.8181818182</f>
        <v>3603.6363636363003</v>
      </c>
      <c r="G71" s="15">
        <f>INDEX('Daten effMJM'!$C$2:$C$191,Auswertung!$K$2+Auswertung!A71,1)</f>
        <v>45</v>
      </c>
      <c r="H71" s="1" t="str">
        <f t="shared" si="35"/>
        <v>JA</v>
      </c>
      <c r="I71" s="1"/>
      <c r="M71">
        <f t="shared" si="37"/>
        <v>3605.4545454545</v>
      </c>
      <c r="N71" s="1">
        <f t="shared" si="38"/>
        <v>7.0328728656867011E-3</v>
      </c>
      <c r="O71" s="1">
        <f t="shared" si="39"/>
        <v>7.0253780310418007E-3</v>
      </c>
      <c r="P71" s="4">
        <f t="shared" si="40"/>
        <v>1.06568606997967E-3</v>
      </c>
      <c r="R71">
        <f t="shared" si="17"/>
        <v>1811.1818181817998</v>
      </c>
      <c r="S71" s="1">
        <f t="shared" si="7"/>
        <v>6.3498256190139997E-3</v>
      </c>
      <c r="T71" s="1">
        <f t="shared" si="8"/>
        <v>6.3293433251959998E-3</v>
      </c>
      <c r="V71">
        <f t="shared" ref="V71:V72" si="41">C147</f>
        <v>115</v>
      </c>
      <c r="W71" s="15">
        <f t="shared" ref="W71:W72" si="42">R45</f>
        <v>16.363636363700607</v>
      </c>
      <c r="X71" s="1">
        <f t="shared" ref="X71:X72" si="43">S45</f>
        <v>2.5905752965930014E-3</v>
      </c>
      <c r="Y71" s="1">
        <f t="shared" ref="Y71:Y72" si="44">T45</f>
        <v>2.6001232824090018E-3</v>
      </c>
      <c r="Z71" s="16">
        <f t="shared" ref="Z71:Z72" si="45">((Y71-Y70)-(X71-X70))/(X71-X70)</f>
        <v>1.6536471473071492E-2</v>
      </c>
      <c r="AE71">
        <f t="shared" si="32"/>
        <v>1797.1818181817998</v>
      </c>
      <c r="AF71" s="1">
        <f t="shared" si="33"/>
        <v>1.8674592250879987E-3</v>
      </c>
      <c r="AG71" s="1">
        <f t="shared" si="34"/>
        <v>1.8539286724329994E-3</v>
      </c>
      <c r="AH71" s="16">
        <f t="shared" si="24"/>
        <v>8.3552819151744787E-3</v>
      </c>
    </row>
    <row r="72" spans="1:34" x14ac:dyDescent="0.25">
      <c r="A72">
        <f t="shared" si="36"/>
        <v>71</v>
      </c>
      <c r="B72">
        <f>'Zeit|Temp'!B72</f>
        <v>3604.5454545454004</v>
      </c>
      <c r="C72">
        <f>'Zeit|Temp'!A72</f>
        <v>50</v>
      </c>
      <c r="D72" s="1">
        <f>INDEX('Daten MJM'!$B$2:$B$191,Auswertung!$J$2+Auswertung!A72,1)</f>
        <v>1.4004506733773001E-2</v>
      </c>
      <c r="E72" s="1">
        <f>IF(A72&gt;=-$K$2,INDEX('Daten effMJM'!$B$2:$B$191,Auswertung!$K$2+Auswertung!A72,1),E73)</f>
        <v>1.3997547354753E-2</v>
      </c>
      <c r="F72" s="15">
        <f>INDEX('Daten MJM'!$D$2:$D$191,Auswertung!$J$2+Auswertung!A72,1)--1.8181818182</f>
        <v>3604.5454545454004</v>
      </c>
      <c r="G72" s="15">
        <f>INDEX('Daten effMJM'!$C$2:$C$191,Auswertung!$K$2+Auswertung!A72,1)</f>
        <v>50</v>
      </c>
      <c r="H72" s="1" t="str">
        <f t="shared" si="35"/>
        <v>JA</v>
      </c>
      <c r="I72" s="1"/>
      <c r="M72">
        <f t="shared" si="37"/>
        <v>3606.3636363636001</v>
      </c>
      <c r="N72" s="1">
        <f t="shared" si="38"/>
        <v>7.1437065772976998E-3</v>
      </c>
      <c r="O72" s="1">
        <f t="shared" si="39"/>
        <v>7.1391349592258005E-3</v>
      </c>
      <c r="P72" s="4">
        <f t="shared" si="40"/>
        <v>6.3995042663533407E-4</v>
      </c>
      <c r="R72">
        <f t="shared" si="17"/>
        <v>1812.1818181817998</v>
      </c>
      <c r="S72" s="1">
        <f t="shared" si="7"/>
        <v>6.4482737047180001E-3</v>
      </c>
      <c r="T72" s="1">
        <f t="shared" si="8"/>
        <v>6.4266820344240014E-3</v>
      </c>
      <c r="V72">
        <f t="shared" si="41"/>
        <v>120</v>
      </c>
      <c r="W72" s="15">
        <f t="shared" si="42"/>
        <v>17.272727272700649</v>
      </c>
      <c r="X72" s="1">
        <f t="shared" si="43"/>
        <v>2.8248617398650006E-3</v>
      </c>
      <c r="Y72" s="1">
        <f t="shared" si="44"/>
        <v>2.8363204199860007E-3</v>
      </c>
      <c r="Z72" s="16">
        <f t="shared" si="45"/>
        <v>8.1553771456654642E-3</v>
      </c>
      <c r="AE72">
        <f t="shared" si="32"/>
        <v>1798.1818181817998</v>
      </c>
      <c r="AF72" s="1">
        <f t="shared" si="33"/>
        <v>1.9944023518190003E-3</v>
      </c>
      <c r="AG72" s="1">
        <f t="shared" si="34"/>
        <v>1.9819835753490007E-3</v>
      </c>
      <c r="AH72" s="16">
        <f t="shared" si="24"/>
        <v>8.7580652346438571E-3</v>
      </c>
    </row>
    <row r="73" spans="1:34" x14ac:dyDescent="0.25">
      <c r="A73">
        <f t="shared" si="36"/>
        <v>72</v>
      </c>
      <c r="B73">
        <f>'Zeit|Temp'!B73</f>
        <v>3605.4545454545</v>
      </c>
      <c r="C73">
        <f>'Zeit|Temp'!A73</f>
        <v>55</v>
      </c>
      <c r="D73" s="1">
        <f>INDEX('Daten MJM'!$B$2:$B$191,Auswertung!$J$2+Auswertung!A73,1)</f>
        <v>1.4083487066430001E-2</v>
      </c>
      <c r="E73" s="1">
        <f>IF(A73&gt;=-$K$2,INDEX('Daten effMJM'!$B$2:$B$191,Auswertung!$K$2+Auswertung!A73,1),E74)</f>
        <v>1.4078880467502001E-2</v>
      </c>
      <c r="F73" s="15">
        <f>INDEX('Daten MJM'!$D$2:$D$191,Auswertung!$J$2+Auswertung!A73,1)--1.8181818182</f>
        <v>3605.4545454545</v>
      </c>
      <c r="G73" s="15">
        <f>INDEX('Daten effMJM'!$C$2:$C$191,Auswertung!$K$2+Auswertung!A73,1)</f>
        <v>55</v>
      </c>
      <c r="H73" s="1" t="str">
        <f t="shared" si="35"/>
        <v>JA</v>
      </c>
      <c r="I73" s="1"/>
      <c r="M73">
        <f t="shared" si="37"/>
        <v>3607.2727272726002</v>
      </c>
      <c r="N73" s="1">
        <f t="shared" si="38"/>
        <v>7.2859667456177E-3</v>
      </c>
      <c r="O73" s="1">
        <f t="shared" si="39"/>
        <v>7.2843068346258007E-3</v>
      </c>
      <c r="P73" s="4">
        <f t="shared" si="40"/>
        <v>2.278230260792368E-4</v>
      </c>
      <c r="R73">
        <f t="shared" si="17"/>
        <v>1813.1818181817998</v>
      </c>
      <c r="S73" s="1">
        <f t="shared" si="7"/>
        <v>6.5397254547869994E-3</v>
      </c>
      <c r="T73" s="1">
        <f t="shared" si="8"/>
        <v>6.5171193943680018E-3</v>
      </c>
      <c r="V73">
        <f t="shared" ref="V73" si="46">C149</f>
        <v>125</v>
      </c>
      <c r="W73" s="15">
        <f t="shared" ref="W73" si="47">R47</f>
        <v>18.181818181799827</v>
      </c>
      <c r="X73" s="1">
        <f t="shared" ref="X73" si="48">S47</f>
        <v>3.0607841904369999E-3</v>
      </c>
      <c r="Y73" s="1">
        <f t="shared" ref="Y73" si="49">T47</f>
        <v>3.0738040713390001E-3</v>
      </c>
      <c r="Z73" s="16">
        <f t="shared" ref="Z73" si="50">((Y73-Y72)-(X73-X72))/(X73-X72)</f>
        <v>6.6174320299527065E-3</v>
      </c>
      <c r="AE73">
        <f t="shared" si="32"/>
        <v>1799.1818181817998</v>
      </c>
      <c r="AF73" s="1">
        <f t="shared" si="33"/>
        <v>2.1335428857549993E-3</v>
      </c>
      <c r="AG73" s="1">
        <f t="shared" si="34"/>
        <v>2.1212722491979995E-3</v>
      </c>
      <c r="AH73" s="16">
        <f t="shared" si="24"/>
        <v>1.0646783421708818E-3</v>
      </c>
    </row>
    <row r="74" spans="1:34" x14ac:dyDescent="0.25">
      <c r="A74">
        <f t="shared" si="36"/>
        <v>73</v>
      </c>
      <c r="B74">
        <f>'Zeit|Temp'!B74</f>
        <v>3606.3636363636001</v>
      </c>
      <c r="C74">
        <f>'Zeit|Temp'!A74</f>
        <v>60</v>
      </c>
      <c r="D74" s="1">
        <f>INDEX('Daten MJM'!$B$2:$B$191,Auswertung!$J$2+Auswertung!A74,1)</f>
        <v>1.4194320778041E-2</v>
      </c>
      <c r="E74" s="1">
        <f>IF(A74&gt;=-$K$2,INDEX('Daten effMJM'!$B$2:$B$191,Auswertung!$K$2+Auswertung!A74,1),E75)</f>
        <v>1.4192637395686001E-2</v>
      </c>
      <c r="F74" s="15">
        <f>INDEX('Daten MJM'!$D$2:$D$191,Auswertung!$J$2+Auswertung!A74,1)--1.8181818182</f>
        <v>3606.3636363636001</v>
      </c>
      <c r="G74" s="15">
        <f>INDEX('Daten effMJM'!$C$2:$C$191,Auswertung!$K$2+Auswertung!A74,1)</f>
        <v>60</v>
      </c>
      <c r="H74" s="1" t="str">
        <f t="shared" si="35"/>
        <v>JA</v>
      </c>
      <c r="I74" s="1"/>
      <c r="M74">
        <f t="shared" si="37"/>
        <v>3608.1818181817002</v>
      </c>
      <c r="N74" s="1">
        <f t="shared" si="38"/>
        <v>7.4555348969336998E-3</v>
      </c>
      <c r="O74" s="1">
        <f t="shared" si="39"/>
        <v>7.4550251143227992E-3</v>
      </c>
      <c r="P74" s="4">
        <f t="shared" si="40"/>
        <v>6.8376396589643257E-5</v>
      </c>
      <c r="R74">
        <f t="shared" si="17"/>
        <v>1814.1818181817998</v>
      </c>
      <c r="S74" s="1">
        <f t="shared" si="7"/>
        <v>6.6241784233120014E-3</v>
      </c>
      <c r="T74" s="1">
        <f t="shared" si="8"/>
        <v>6.6006441749990007E-3</v>
      </c>
      <c r="AE74">
        <f t="shared" si="32"/>
        <v>1800.1818181817998</v>
      </c>
      <c r="AF74" s="1">
        <f t="shared" si="33"/>
        <v>2.2801174460269982E-3</v>
      </c>
      <c r="AG74" s="1">
        <f t="shared" si="34"/>
        <v>2.2672396173919994E-3</v>
      </c>
      <c r="AH74" s="16">
        <f t="shared" si="24"/>
        <v>-4.1425474985035725E-3</v>
      </c>
    </row>
    <row r="75" spans="1:34" x14ac:dyDescent="0.25">
      <c r="A75">
        <f t="shared" si="36"/>
        <v>74</v>
      </c>
      <c r="B75">
        <f>'Zeit|Temp'!B75</f>
        <v>3607.2727272726002</v>
      </c>
      <c r="C75">
        <f>'Zeit|Temp'!A75</f>
        <v>65</v>
      </c>
      <c r="D75" s="1">
        <f>INDEX('Daten MJM'!$B$2:$B$191,Auswertung!$J$2+Auswertung!A75,1)</f>
        <v>1.4336580946361E-2</v>
      </c>
      <c r="E75" s="1">
        <f>IF(A75&gt;=-$K$2,INDEX('Daten effMJM'!$B$2:$B$191,Auswertung!$K$2+Auswertung!A75,1),E76)</f>
        <v>1.4337809271086001E-2</v>
      </c>
      <c r="F75" s="15">
        <f>INDEX('Daten MJM'!$D$2:$D$191,Auswertung!$J$2+Auswertung!A75,1)--1.8181818182</f>
        <v>3607.2727272726002</v>
      </c>
      <c r="G75" s="15">
        <f>INDEX('Daten effMJM'!$C$2:$C$191,Auswertung!$K$2+Auswertung!A75,1)</f>
        <v>65</v>
      </c>
      <c r="H75" s="1" t="str">
        <f t="shared" si="35"/>
        <v>JA</v>
      </c>
      <c r="I75" s="1"/>
      <c r="M75">
        <f t="shared" si="37"/>
        <v>3609.0909090908003</v>
      </c>
      <c r="N75" s="1">
        <f t="shared" si="38"/>
        <v>7.6442208887537002E-3</v>
      </c>
      <c r="O75" s="1">
        <f t="shared" si="39"/>
        <v>7.6445865984208E-3</v>
      </c>
      <c r="P75" s="4">
        <f t="shared" si="40"/>
        <v>4.7841326463742492E-5</v>
      </c>
      <c r="R75">
        <f t="shared" si="17"/>
        <v>1815.1818181817998</v>
      </c>
      <c r="S75" s="1">
        <f t="shared" si="7"/>
        <v>6.7016067102950022E-3</v>
      </c>
      <c r="T75" s="1">
        <f t="shared" si="8"/>
        <v>6.6772233858980005E-3</v>
      </c>
      <c r="AE75">
        <f t="shared" si="32"/>
        <v>1801.1818181817998</v>
      </c>
      <c r="AF75" s="1">
        <f t="shared" si="33"/>
        <v>2.4301837714089981E-3</v>
      </c>
      <c r="AG75" s="1">
        <f t="shared" si="34"/>
        <v>2.4161750885710008E-3</v>
      </c>
      <c r="AH75" s="16">
        <f t="shared" si="24"/>
        <v>-7.5356959672322121E-3</v>
      </c>
    </row>
    <row r="76" spans="1:34" x14ac:dyDescent="0.25">
      <c r="A76">
        <f t="shared" si="36"/>
        <v>75</v>
      </c>
      <c r="B76">
        <f>'Zeit|Temp'!B76</f>
        <v>3608.1818181817002</v>
      </c>
      <c r="C76">
        <f>'Zeit|Temp'!A76</f>
        <v>70</v>
      </c>
      <c r="D76" s="1">
        <f>INDEX('Daten MJM'!$B$2:$B$191,Auswertung!$J$2+Auswertung!A76,1)</f>
        <v>1.4506149097677E-2</v>
      </c>
      <c r="E76" s="1">
        <f>IF(A76&gt;=-$K$2,INDEX('Daten effMJM'!$B$2:$B$191,Auswertung!$K$2+Auswertung!A76,1),E77)</f>
        <v>1.4508527550782999E-2</v>
      </c>
      <c r="F76" s="15">
        <f>INDEX('Daten MJM'!$D$2:$D$191,Auswertung!$J$2+Auswertung!A76,1)--1.8181818182</f>
        <v>3608.1818181817002</v>
      </c>
      <c r="G76" s="15">
        <f>INDEX('Daten effMJM'!$C$2:$C$191,Auswertung!$K$2+Auswertung!A76,1)</f>
        <v>70</v>
      </c>
      <c r="H76" s="1" t="str">
        <f t="shared" si="35"/>
        <v>JA</v>
      </c>
      <c r="I76" s="1"/>
      <c r="M76">
        <f t="shared" si="37"/>
        <v>3609.9999999999</v>
      </c>
      <c r="N76" s="1">
        <f t="shared" si="38"/>
        <v>7.8467996957846987E-3</v>
      </c>
      <c r="O76" s="1">
        <f t="shared" si="39"/>
        <v>7.8476180473747992E-3</v>
      </c>
      <c r="P76" s="4">
        <f t="shared" si="40"/>
        <v>1.0429112782629766E-4</v>
      </c>
      <c r="R76">
        <f t="shared" si="17"/>
        <v>1816.1818181817998</v>
      </c>
      <c r="S76" s="1">
        <f t="shared" si="7"/>
        <v>6.771994592444E-3</v>
      </c>
      <c r="T76" s="1">
        <f t="shared" si="8"/>
        <v>6.7468329092500029E-3</v>
      </c>
      <c r="AE76">
        <f t="shared" si="32"/>
        <v>1802.1818181817998</v>
      </c>
      <c r="AF76" s="1">
        <f t="shared" si="33"/>
        <v>2.5811539859149982E-3</v>
      </c>
      <c r="AG76" s="1">
        <f t="shared" si="34"/>
        <v>2.5656633628549988E-3</v>
      </c>
      <c r="AH76" s="16">
        <f t="shared" si="24"/>
        <v>-9.8161099316921591E-3</v>
      </c>
    </row>
    <row r="77" spans="1:34" x14ac:dyDescent="0.25">
      <c r="A77">
        <f t="shared" si="36"/>
        <v>76</v>
      </c>
      <c r="B77">
        <f>'Zeit|Temp'!B77</f>
        <v>3609.0909090908003</v>
      </c>
      <c r="C77">
        <f>'Zeit|Temp'!A77</f>
        <v>75</v>
      </c>
      <c r="D77" s="1">
        <f>INDEX('Daten MJM'!$B$2:$B$191,Auswertung!$J$2+Auswertung!A77,1)</f>
        <v>1.4694835089497E-2</v>
      </c>
      <c r="E77" s="1">
        <f>IF(A77&gt;=-$K$2,INDEX('Daten effMJM'!$B$2:$B$191,Auswertung!$K$2+Auswertung!A77,1),E78)</f>
        <v>1.4698089034881E-2</v>
      </c>
      <c r="F77" s="15">
        <f>INDEX('Daten MJM'!$D$2:$D$191,Auswertung!$J$2+Auswertung!A77,1)--1.8181818182</f>
        <v>3609.0909090908003</v>
      </c>
      <c r="G77" s="15">
        <f>INDEX('Daten effMJM'!$C$2:$C$191,Auswertung!$K$2+Auswertung!A77,1)</f>
        <v>75</v>
      </c>
      <c r="H77" s="1" t="str">
        <f t="shared" si="35"/>
        <v>JA</v>
      </c>
      <c r="I77" s="1"/>
      <c r="M77">
        <f t="shared" si="37"/>
        <v>3610.909090909</v>
      </c>
      <c r="N77" s="1">
        <f t="shared" si="38"/>
        <v>8.0589696796596992E-3</v>
      </c>
      <c r="O77" s="1">
        <f t="shared" si="39"/>
        <v>8.0597986515918013E-3</v>
      </c>
      <c r="P77" s="4">
        <f t="shared" si="40"/>
        <v>1.0286326479107762E-4</v>
      </c>
      <c r="R77">
        <f t="shared" si="17"/>
        <v>1817.1818181817998</v>
      </c>
      <c r="S77" s="1">
        <f t="shared" si="7"/>
        <v>6.8353814471950013E-3</v>
      </c>
      <c r="T77" s="1">
        <f t="shared" si="8"/>
        <v>6.8095045905930025E-3</v>
      </c>
      <c r="AE77">
        <f t="shared" si="32"/>
        <v>1803.1818181817998</v>
      </c>
      <c r="AF77" s="1">
        <f t="shared" si="33"/>
        <v>2.7311222418070005E-3</v>
      </c>
      <c r="AG77" s="1">
        <f t="shared" si="34"/>
        <v>2.713943248854999E-3</v>
      </c>
      <c r="AH77" s="16">
        <f t="shared" si="24"/>
        <v>-1.1258181819611152E-2</v>
      </c>
    </row>
    <row r="78" spans="1:34" x14ac:dyDescent="0.25">
      <c r="A78">
        <f t="shared" si="36"/>
        <v>77</v>
      </c>
      <c r="B78">
        <f>'Zeit|Temp'!B78</f>
        <v>3609.9999999999</v>
      </c>
      <c r="C78">
        <f>'Zeit|Temp'!A78</f>
        <v>80</v>
      </c>
      <c r="D78" s="1">
        <f>INDEX('Daten MJM'!$B$2:$B$191,Auswertung!$J$2+Auswertung!A78,1)</f>
        <v>1.4897413896527999E-2</v>
      </c>
      <c r="E78" s="1">
        <f>IF(A78&gt;=-$K$2,INDEX('Daten effMJM'!$B$2:$B$191,Auswertung!$K$2+Auswertung!A78,1),E79)</f>
        <v>1.4901120483835E-2</v>
      </c>
      <c r="F78" s="15">
        <f>INDEX('Daten MJM'!$D$2:$D$191,Auswertung!$J$2+Auswertung!A78,1)--1.8181818182</f>
        <v>3609.9999999999</v>
      </c>
      <c r="G78" s="15">
        <f>INDEX('Daten effMJM'!$C$2:$C$191,Auswertung!$K$2+Auswertung!A78,1)</f>
        <v>80</v>
      </c>
      <c r="H78" s="1" t="str">
        <f t="shared" si="35"/>
        <v>JA</v>
      </c>
      <c r="I78" s="1"/>
      <c r="M78">
        <f t="shared" si="37"/>
        <v>3611.8181818181001</v>
      </c>
      <c r="N78" s="1">
        <f t="shared" si="38"/>
        <v>8.2781360121787009E-3</v>
      </c>
      <c r="O78" s="1">
        <f t="shared" si="39"/>
        <v>8.2785806306687991E-3</v>
      </c>
      <c r="P78" s="4">
        <f t="shared" si="40"/>
        <v>5.3709976429965213E-5</v>
      </c>
      <c r="R78">
        <f t="shared" si="17"/>
        <v>1818.1818181817998</v>
      </c>
      <c r="S78" s="1">
        <f t="shared" si="7"/>
        <v>6.8918598158520007E-3</v>
      </c>
      <c r="T78" s="1">
        <f t="shared" si="8"/>
        <v>6.8653275612250014E-3</v>
      </c>
      <c r="AE78">
        <f t="shared" si="32"/>
        <v>1804.1818181817998</v>
      </c>
      <c r="AF78" s="1">
        <f t="shared" si="33"/>
        <v>2.8788377872639992E-3</v>
      </c>
      <c r="AG78" s="1">
        <f t="shared" si="34"/>
        <v>2.8598462670180007E-3</v>
      </c>
      <c r="AH78" s="16">
        <f t="shared" si="24"/>
        <v>-1.2270389608551016E-2</v>
      </c>
    </row>
    <row r="79" spans="1:34" x14ac:dyDescent="0.25">
      <c r="A79">
        <f t="shared" si="36"/>
        <v>78</v>
      </c>
      <c r="B79">
        <f>'Zeit|Temp'!B79</f>
        <v>3610.909090909</v>
      </c>
      <c r="C79">
        <f>'Zeit|Temp'!A79</f>
        <v>85</v>
      </c>
      <c r="D79" s="1">
        <f>INDEX('Daten MJM'!$B$2:$B$191,Auswertung!$J$2+Auswertung!A79,1)</f>
        <v>1.5109583880403E-2</v>
      </c>
      <c r="E79" s="1">
        <f>IF(A79&gt;=-$K$2,INDEX('Daten effMJM'!$B$2:$B$191,Auswertung!$K$2+Auswertung!A79,1),E80)</f>
        <v>1.5113301088052001E-2</v>
      </c>
      <c r="F79" s="15">
        <f>INDEX('Daten MJM'!$D$2:$D$191,Auswertung!$J$2+Auswertung!A79,1)--1.8181818182</f>
        <v>3610.909090909</v>
      </c>
      <c r="G79" s="15">
        <f>INDEX('Daten effMJM'!$C$2:$C$191,Auswertung!$K$2+Auswertung!A79,1)</f>
        <v>85</v>
      </c>
      <c r="H79" s="1" t="str">
        <f t="shared" si="35"/>
        <v>JA</v>
      </c>
      <c r="I79" s="1"/>
      <c r="M79">
        <f t="shared" si="37"/>
        <v>3612.7272727272002</v>
      </c>
      <c r="N79" s="1">
        <f t="shared" si="38"/>
        <v>8.5008534439416986E-3</v>
      </c>
      <c r="O79" s="1">
        <f t="shared" si="39"/>
        <v>8.5007617624108002E-3</v>
      </c>
      <c r="P79" s="4">
        <f t="shared" si="40"/>
        <v>1.0784979590925876E-5</v>
      </c>
      <c r="R79">
        <f t="shared" si="17"/>
        <v>3588.1818181817998</v>
      </c>
      <c r="S79" s="1">
        <f t="shared" si="7"/>
        <v>8.490464784857002E-3</v>
      </c>
      <c r="T79" s="1">
        <f t="shared" si="8"/>
        <v>8.4359420073160003E-3</v>
      </c>
      <c r="AE79">
        <f t="shared" si="32"/>
        <v>1805.1818181817998</v>
      </c>
      <c r="AF79" s="1">
        <f t="shared" si="33"/>
        <v>3.0231614459359998E-3</v>
      </c>
      <c r="AG79" s="1">
        <f t="shared" si="34"/>
        <v>3.0023080595690012E-3</v>
      </c>
      <c r="AH79" s="16">
        <f t="shared" si="24"/>
        <v>-1.2900630001568505E-2</v>
      </c>
    </row>
    <row r="80" spans="1:34" x14ac:dyDescent="0.25">
      <c r="A80">
        <f t="shared" si="36"/>
        <v>79</v>
      </c>
      <c r="B80">
        <f>'Zeit|Temp'!B80</f>
        <v>3611.8181818181001</v>
      </c>
      <c r="C80">
        <f>'Zeit|Temp'!A80</f>
        <v>90</v>
      </c>
      <c r="D80" s="1">
        <f>INDEX('Daten MJM'!$B$2:$B$191,Auswertung!$J$2+Auswertung!A80,1)</f>
        <v>1.5328750212922E-2</v>
      </c>
      <c r="E80" s="1">
        <f>IF(A80&gt;=-$K$2,INDEX('Daten effMJM'!$B$2:$B$191,Auswertung!$K$2+Auswertung!A80,1),E81)</f>
        <v>1.5332083067129E-2</v>
      </c>
      <c r="F80" s="15">
        <f>INDEX('Daten MJM'!$D$2:$D$191,Auswertung!$J$2+Auswertung!A80,1)--1.8181818182</f>
        <v>3611.8181818181001</v>
      </c>
      <c r="G80" s="15">
        <f>INDEX('Daten effMJM'!$C$2:$C$191,Auswertung!$K$2+Auswertung!A80,1)</f>
        <v>90</v>
      </c>
      <c r="H80" s="1" t="str">
        <f t="shared" si="35"/>
        <v>JA</v>
      </c>
      <c r="I80" s="1"/>
      <c r="M80">
        <f t="shared" si="37"/>
        <v>3613.6363636363003</v>
      </c>
      <c r="N80" s="1">
        <f t="shared" si="38"/>
        <v>8.726765434811698E-3</v>
      </c>
      <c r="O80" s="1">
        <f t="shared" si="39"/>
        <v>8.7259232546687999E-3</v>
      </c>
      <c r="P80" s="4">
        <f t="shared" si="40"/>
        <v>9.6505417636012902E-5</v>
      </c>
      <c r="R80">
        <f t="shared" si="17"/>
        <v>3589.3636363635997</v>
      </c>
      <c r="S80" s="1">
        <f t="shared" si="7"/>
        <v>8.4906131209920022E-3</v>
      </c>
      <c r="T80" s="1">
        <f t="shared" si="8"/>
        <v>8.4360872577380029E-3</v>
      </c>
      <c r="AE80">
        <f t="shared" ref="AE80:AE89" si="51">R66</f>
        <v>1806.1818181817998</v>
      </c>
      <c r="AF80" s="1">
        <f t="shared" ref="AF80:AF89" si="52">S66-S$45</f>
        <v>3.1634137638779994E-3</v>
      </c>
      <c r="AG80" s="1">
        <f t="shared" ref="AG80:AG89" si="53">T66-T$45</f>
        <v>3.1406822216279995E-3</v>
      </c>
      <c r="AH80" s="16">
        <f t="shared" si="24"/>
        <v>-1.3391264476484069E-2</v>
      </c>
    </row>
    <row r="81" spans="1:34" x14ac:dyDescent="0.25">
      <c r="A81">
        <f t="shared" si="36"/>
        <v>80</v>
      </c>
      <c r="B81">
        <f>'Zeit|Temp'!B81</f>
        <v>3612.7272727272002</v>
      </c>
      <c r="C81">
        <f>'Zeit|Temp'!A81</f>
        <v>95</v>
      </c>
      <c r="D81" s="1">
        <f>INDEX('Daten MJM'!$B$2:$B$191,Auswertung!$J$2+Auswertung!A81,1)</f>
        <v>1.5551467644684999E-2</v>
      </c>
      <c r="E81" s="1">
        <f>IF(A81&gt;=-$K$2,INDEX('Daten effMJM'!$B$2:$B$191,Auswertung!$K$2+Auswertung!A81,1),E82)</f>
        <v>1.5554264198870999E-2</v>
      </c>
      <c r="F81" s="15">
        <f>INDEX('Daten MJM'!$D$2:$D$191,Auswertung!$J$2+Auswertung!A81,1)--1.8181818182</f>
        <v>3612.7272727272002</v>
      </c>
      <c r="G81" s="15">
        <f>INDEX('Daten effMJM'!$C$2:$C$191,Auswertung!$K$2+Auswertung!A81,1)</f>
        <v>95</v>
      </c>
      <c r="H81" s="1" t="str">
        <f t="shared" si="35"/>
        <v>JA</v>
      </c>
      <c r="I81" s="1"/>
      <c r="M81">
        <f t="shared" si="37"/>
        <v>3614.5454545454004</v>
      </c>
      <c r="N81" s="1">
        <f t="shared" si="38"/>
        <v>8.9538909066647007E-3</v>
      </c>
      <c r="O81" s="1">
        <f t="shared" si="39"/>
        <v>8.9524047226107982E-3</v>
      </c>
      <c r="P81" s="4">
        <f t="shared" si="40"/>
        <v>1.6598192555554849E-4</v>
      </c>
      <c r="R81">
        <f t="shared" si="17"/>
        <v>3590.5454545454995</v>
      </c>
      <c r="S81" s="1">
        <f t="shared" si="7"/>
        <v>8.4907046238510003E-3</v>
      </c>
      <c r="T81" s="1">
        <f t="shared" si="8"/>
        <v>8.4361759708990007E-3</v>
      </c>
      <c r="AE81">
        <f t="shared" si="51"/>
        <v>1807.1818181817998</v>
      </c>
      <c r="AF81" s="1">
        <f t="shared" si="52"/>
        <v>3.2966272721399979E-3</v>
      </c>
      <c r="AG81" s="1">
        <f t="shared" si="53"/>
        <v>3.272160689608998E-3</v>
      </c>
      <c r="AH81" s="16">
        <f t="shared" si="24"/>
        <v>-1.3024507076171227E-2</v>
      </c>
    </row>
    <row r="82" spans="1:34" x14ac:dyDescent="0.25">
      <c r="A82">
        <f t="shared" si="36"/>
        <v>81</v>
      </c>
      <c r="B82">
        <f>'Zeit|Temp'!B82</f>
        <v>3613.6363636363003</v>
      </c>
      <c r="C82">
        <f>'Zeit|Temp'!A82</f>
        <v>100</v>
      </c>
      <c r="D82" s="1">
        <f>INDEX('Daten MJM'!$B$2:$B$191,Auswertung!$J$2+Auswertung!A82,1)</f>
        <v>1.5777379635554999E-2</v>
      </c>
      <c r="E82" s="1">
        <f>IF(A82&gt;=-$K$2,INDEX('Daten effMJM'!$B$2:$B$191,Auswertung!$K$2+Auswertung!A82,1),E83)</f>
        <v>1.5779425691129001E-2</v>
      </c>
      <c r="F82" s="15">
        <f>INDEX('Daten MJM'!$D$2:$D$191,Auswertung!$J$2+Auswertung!A82,1)--1.8181818182</f>
        <v>3613.6363636363003</v>
      </c>
      <c r="G82" s="15">
        <f>INDEX('Daten effMJM'!$C$2:$C$191,Auswertung!$K$2+Auswertung!A82,1)</f>
        <v>100</v>
      </c>
      <c r="H82" s="1" t="str">
        <f t="shared" si="35"/>
        <v>JA</v>
      </c>
      <c r="I82" s="1"/>
      <c r="M82">
        <f t="shared" si="37"/>
        <v>3615.4545454545</v>
      </c>
      <c r="N82" s="1">
        <f t="shared" si="38"/>
        <v>9.1817265048117006E-3</v>
      </c>
      <c r="O82" s="1">
        <f t="shared" si="39"/>
        <v>9.1797586484647989E-3</v>
      </c>
      <c r="P82" s="4">
        <f t="shared" si="40"/>
        <v>2.1432312821236893E-4</v>
      </c>
      <c r="R82">
        <f t="shared" si="17"/>
        <v>3591.7272727273012</v>
      </c>
      <c r="S82" s="1">
        <f t="shared" si="7"/>
        <v>8.4907536724900014E-3</v>
      </c>
      <c r="T82" s="1">
        <f t="shared" si="8"/>
        <v>8.4362228937990003E-3</v>
      </c>
      <c r="AE82">
        <f t="shared" si="51"/>
        <v>1808.1818181817998</v>
      </c>
      <c r="AF82" s="1">
        <f t="shared" si="52"/>
        <v>3.4226340450639985E-3</v>
      </c>
      <c r="AG82" s="1">
        <f t="shared" si="53"/>
        <v>3.3965857129650001E-3</v>
      </c>
      <c r="AH82" s="16">
        <f t="shared" si="24"/>
        <v>-1.2552893239734506E-2</v>
      </c>
    </row>
    <row r="83" spans="1:34" x14ac:dyDescent="0.25">
      <c r="A83">
        <f t="shared" si="36"/>
        <v>82</v>
      </c>
      <c r="B83">
        <f>'Zeit|Temp'!B83</f>
        <v>3614.5454545454004</v>
      </c>
      <c r="C83">
        <f>'Zeit|Temp'!A83</f>
        <v>105</v>
      </c>
      <c r="D83" s="1">
        <f>INDEX('Daten MJM'!$B$2:$B$191,Auswertung!$J$2+Auswertung!A83,1)</f>
        <v>1.6004505107408001E-2</v>
      </c>
      <c r="E83" s="1">
        <f>IF(A83&gt;=-$K$2,INDEX('Daten effMJM'!$B$2:$B$191,Auswertung!$K$2+Auswertung!A83,1),E84)</f>
        <v>1.6005907159070999E-2</v>
      </c>
      <c r="F83" s="15">
        <f>INDEX('Daten MJM'!$D$2:$D$191,Auswertung!$J$2+Auswertung!A83,1)--1.8181818182</f>
        <v>3614.5454545454004</v>
      </c>
      <c r="G83" s="15">
        <f>INDEX('Daten effMJM'!$C$2:$C$191,Auswertung!$K$2+Auswertung!A83,1)</f>
        <v>105</v>
      </c>
      <c r="H83" s="1" t="str">
        <f t="shared" si="35"/>
        <v>JA</v>
      </c>
      <c r="I83" s="1"/>
      <c r="M83">
        <f t="shared" si="37"/>
        <v>3616.3636363635001</v>
      </c>
      <c r="N83" s="1">
        <f t="shared" si="38"/>
        <v>9.4095949282707002E-3</v>
      </c>
      <c r="O83" s="1">
        <f t="shared" si="39"/>
        <v>9.4074537245437996E-3</v>
      </c>
      <c r="P83" s="4">
        <f t="shared" si="40"/>
        <v>2.2755535633818056E-4</v>
      </c>
      <c r="R83">
        <f t="shared" si="17"/>
        <v>3592.909090909101</v>
      </c>
      <c r="S83" s="1">
        <f t="shared" si="7"/>
        <v>8.4907781534180014E-3</v>
      </c>
      <c r="T83" s="1">
        <f t="shared" si="8"/>
        <v>8.4362453875280012E-3</v>
      </c>
      <c r="AE83">
        <f t="shared" si="51"/>
        <v>1809.1818181817998</v>
      </c>
      <c r="AF83" s="1">
        <f t="shared" si="52"/>
        <v>3.5416820812280009E-3</v>
      </c>
      <c r="AG83" s="1">
        <f t="shared" si="53"/>
        <v>3.5141879990110009E-3</v>
      </c>
      <c r="AH83" s="16">
        <f t="shared" si="24"/>
        <v>-1.2144258440433002E-2</v>
      </c>
    </row>
    <row r="84" spans="1:34" x14ac:dyDescent="0.25">
      <c r="A84">
        <f t="shared" si="36"/>
        <v>83</v>
      </c>
      <c r="B84">
        <f>'Zeit|Temp'!B84</f>
        <v>3615.4545454545</v>
      </c>
      <c r="C84">
        <f>'Zeit|Temp'!A84</f>
        <v>110</v>
      </c>
      <c r="D84" s="1">
        <f>INDEX('Daten MJM'!$B$2:$B$191,Auswertung!$J$2+Auswertung!A84,1)</f>
        <v>1.6232340705555001E-2</v>
      </c>
      <c r="E84" s="1">
        <f>IF(A84&gt;=-$K$2,INDEX('Daten effMJM'!$B$2:$B$191,Auswertung!$K$2+Auswertung!A84,1),E85)</f>
        <v>1.6233261084925E-2</v>
      </c>
      <c r="F84" s="15">
        <f>INDEX('Daten MJM'!$D$2:$D$191,Auswertung!$J$2+Auswertung!A84,1)--1.8181818182</f>
        <v>3615.4545454545</v>
      </c>
      <c r="G84" s="15">
        <f>INDEX('Daten effMJM'!$C$2:$C$191,Auswertung!$K$2+Auswertung!A84,1)</f>
        <v>110</v>
      </c>
      <c r="H84" s="1" t="str">
        <f t="shared" si="35"/>
        <v>JA</v>
      </c>
      <c r="I84" s="1"/>
      <c r="M84">
        <f t="shared" si="37"/>
        <v>3617.2727272726002</v>
      </c>
      <c r="N84" s="1">
        <f t="shared" si="38"/>
        <v>9.6368678086146999E-3</v>
      </c>
      <c r="O84" s="1">
        <f t="shared" si="39"/>
        <v>9.6404332933207985E-3</v>
      </c>
      <c r="P84" s="4">
        <f t="shared" si="40"/>
        <v>3.69983772415285E-4</v>
      </c>
      <c r="R84">
        <f t="shared" si="17"/>
        <v>3594.0909090909008</v>
      </c>
      <c r="S84" s="1">
        <f t="shared" si="7"/>
        <v>8.490793737079002E-3</v>
      </c>
      <c r="T84" s="1">
        <f t="shared" si="8"/>
        <v>8.4362587099410004E-3</v>
      </c>
      <c r="AE84">
        <f t="shared" si="51"/>
        <v>1810.1818181817998</v>
      </c>
      <c r="AF84" s="1">
        <f t="shared" si="52"/>
        <v>3.653875233198E-3</v>
      </c>
      <c r="AG84" s="1">
        <f t="shared" si="53"/>
        <v>3.6250576058929999E-3</v>
      </c>
      <c r="AH84" s="16">
        <f t="shared" si="24"/>
        <v>-1.1797022053128114E-2</v>
      </c>
    </row>
    <row r="85" spans="1:34" x14ac:dyDescent="0.25">
      <c r="A85">
        <f t="shared" si="36"/>
        <v>84</v>
      </c>
      <c r="B85">
        <f>'Zeit|Temp'!B85</f>
        <v>3616.3636363635001</v>
      </c>
      <c r="C85">
        <f>'Zeit|Temp'!A85</f>
        <v>115</v>
      </c>
      <c r="D85" s="1">
        <f>INDEX('Daten MJM'!$B$2:$B$191,Auswertung!$J$2+Auswertung!A85,1)</f>
        <v>1.6460209129014001E-2</v>
      </c>
      <c r="E85" s="1">
        <f>IF(A85&gt;=-$K$2,INDEX('Daten effMJM'!$B$2:$B$191,Auswertung!$K$2+Auswertung!A85,1),E86)</f>
        <v>1.6460956161004001E-2</v>
      </c>
      <c r="F85" s="15">
        <f>INDEX('Daten MJM'!$D$2:$D$191,Auswertung!$J$2+Auswertung!A85,1)--1.8181818182</f>
        <v>3616.3636363635001</v>
      </c>
      <c r="G85" s="15">
        <f>INDEX('Daten effMJM'!$C$2:$C$191,Auswertung!$K$2+Auswertung!A85,1)</f>
        <v>115</v>
      </c>
      <c r="H85" s="1" t="str">
        <f t="shared" si="35"/>
        <v>JA</v>
      </c>
      <c r="I85" s="1"/>
      <c r="M85">
        <f t="shared" si="37"/>
        <v>3618.1818181817002</v>
      </c>
      <c r="N85" s="1">
        <f t="shared" si="38"/>
        <v>9.8637281243416988E-3</v>
      </c>
      <c r="O85" s="1">
        <f t="shared" si="39"/>
        <v>9.8720643885748006E-3</v>
      </c>
      <c r="P85" s="4">
        <f t="shared" si="40"/>
        <v>8.4514335026424753E-4</v>
      </c>
      <c r="R85">
        <f t="shared" si="17"/>
        <v>3595.2727272727006</v>
      </c>
      <c r="S85" s="1">
        <f t="shared" si="7"/>
        <v>8.4908162895180016E-3</v>
      </c>
      <c r="T85" s="1">
        <f t="shared" si="8"/>
        <v>8.4362772367119997E-3</v>
      </c>
      <c r="AE85">
        <f t="shared" si="51"/>
        <v>1811.1818181817998</v>
      </c>
      <c r="AF85" s="1">
        <f t="shared" si="52"/>
        <v>3.7592503224209983E-3</v>
      </c>
      <c r="AG85" s="1">
        <f t="shared" si="53"/>
        <v>3.729220042786998E-3</v>
      </c>
      <c r="AH85" s="16">
        <f t="shared" si="24"/>
        <v>-1.1507960163469222E-2</v>
      </c>
    </row>
    <row r="86" spans="1:34" x14ac:dyDescent="0.25">
      <c r="A86">
        <f t="shared" si="36"/>
        <v>85</v>
      </c>
      <c r="B86">
        <f>'Zeit|Temp'!B86</f>
        <v>3617.2727272726002</v>
      </c>
      <c r="C86">
        <f>'Zeit|Temp'!A86</f>
        <v>120</v>
      </c>
      <c r="D86" s="1">
        <f>INDEX('Daten MJM'!$B$2:$B$191,Auswertung!$J$2+Auswertung!A86,1)</f>
        <v>1.6687482009358E-2</v>
      </c>
      <c r="E86" s="1">
        <f>IF(A86&gt;=-$K$2,INDEX('Daten effMJM'!$B$2:$B$191,Auswertung!$K$2+Auswertung!A86,1),E87)</f>
        <v>1.6693935729781E-2</v>
      </c>
      <c r="F86" s="15">
        <f>INDEX('Daten MJM'!$D$2:$D$191,Auswertung!$J$2+Auswertung!A86,1)--1.8181818182</f>
        <v>3617.2727272726002</v>
      </c>
      <c r="G86" s="15">
        <f>INDEX('Daten effMJM'!$C$2:$C$191,Auswertung!$K$2+Auswertung!A86,1)</f>
        <v>120</v>
      </c>
      <c r="H86" s="1" t="str">
        <f t="shared" si="35"/>
        <v>JA</v>
      </c>
      <c r="I86" s="1"/>
      <c r="M86">
        <f t="shared" si="37"/>
        <v>5388.1818181816998</v>
      </c>
      <c r="N86" s="1">
        <f t="shared" si="38"/>
        <v>1.0820219719947698E-2</v>
      </c>
      <c r="O86" s="1">
        <f t="shared" si="39"/>
        <v>1.08360992520708E-2</v>
      </c>
      <c r="P86" s="4">
        <f t="shared" si="40"/>
        <v>1.4675794516286567E-3</v>
      </c>
      <c r="R86">
        <f t="shared" si="17"/>
        <v>3596.4545454545005</v>
      </c>
      <c r="S86" s="1">
        <f t="shared" si="7"/>
        <v>8.4908789045710018E-3</v>
      </c>
      <c r="T86" s="1">
        <f t="shared" si="8"/>
        <v>8.4363297920990003E-3</v>
      </c>
      <c r="AE86">
        <f t="shared" si="51"/>
        <v>1812.1818181817998</v>
      </c>
      <c r="AF86" s="1">
        <f t="shared" si="52"/>
        <v>3.8576984081249988E-3</v>
      </c>
      <c r="AG86" s="1">
        <f t="shared" si="53"/>
        <v>3.8265587520149996E-3</v>
      </c>
      <c r="AH86" s="16">
        <f t="shared" si="24"/>
        <v>-1.1268644464396523E-2</v>
      </c>
    </row>
    <row r="87" spans="1:34" x14ac:dyDescent="0.25">
      <c r="A87">
        <f t="shared" si="36"/>
        <v>86</v>
      </c>
      <c r="B87">
        <f>'Zeit|Temp'!B87</f>
        <v>3618.1818181817002</v>
      </c>
      <c r="C87">
        <f>'Zeit|Temp'!A87</f>
        <v>125</v>
      </c>
      <c r="D87" s="1">
        <f>INDEX('Daten MJM'!$B$2:$B$191,Auswertung!$J$2+Auswertung!A87,1)</f>
        <v>1.6914342325084999E-2</v>
      </c>
      <c r="E87" s="1">
        <f>IF(A87&gt;=-$K$2,INDEX('Daten effMJM'!$B$2:$B$191,Auswertung!$K$2+Auswertung!A87,1),E88)</f>
        <v>1.6925566825035002E-2</v>
      </c>
      <c r="F87" s="15">
        <f>INDEX('Daten MJM'!$D$2:$D$191,Auswertung!$J$2+Auswertung!A87,1)--1.8181818182</f>
        <v>3618.1818181817002</v>
      </c>
      <c r="G87" s="15">
        <f>INDEX('Daten effMJM'!$C$2:$C$191,Auswertung!$K$2+Auswertung!A87,1)</f>
        <v>125</v>
      </c>
      <c r="H87" s="1" t="str">
        <f t="shared" si="35"/>
        <v>JA</v>
      </c>
      <c r="I87" s="1"/>
      <c r="M87">
        <f t="shared" si="37"/>
        <v>5389.1818181816998</v>
      </c>
      <c r="N87" s="1">
        <f t="shared" si="38"/>
        <v>1.0820220522165698E-2</v>
      </c>
      <c r="O87" s="1">
        <f t="shared" si="39"/>
        <v>1.0836100041360798E-2</v>
      </c>
      <c r="P87" s="4">
        <f t="shared" si="40"/>
        <v>1.4675781480211153E-3</v>
      </c>
      <c r="R87">
        <f t="shared" si="17"/>
        <v>3597.6363636363003</v>
      </c>
      <c r="S87" s="9">
        <f t="shared" si="7"/>
        <v>8.4910777824350019E-3</v>
      </c>
      <c r="T87" s="13">
        <f t="shared" si="8"/>
        <v>8.4365026707200023E-3</v>
      </c>
      <c r="U87" s="6"/>
      <c r="AE87">
        <f t="shared" si="51"/>
        <v>1813.1818181817998</v>
      </c>
      <c r="AF87" s="1">
        <f t="shared" si="52"/>
        <v>3.9491501581939981E-3</v>
      </c>
      <c r="AG87" s="1">
        <f t="shared" si="53"/>
        <v>3.9169961119590001E-3</v>
      </c>
      <c r="AH87" s="16">
        <f t="shared" si="24"/>
        <v>-1.1092079968218243E-2</v>
      </c>
    </row>
    <row r="88" spans="1:34" x14ac:dyDescent="0.25">
      <c r="A88">
        <f t="shared" si="36"/>
        <v>87</v>
      </c>
      <c r="B88">
        <f>'Zeit|Temp'!B88</f>
        <v>5388.1818181816998</v>
      </c>
      <c r="C88">
        <f>'Zeit|Temp'!A88</f>
        <v>125</v>
      </c>
      <c r="D88" s="1">
        <f>INDEX('Daten MJM'!$B$2:$B$191,Auswertung!$J$2+Auswertung!A88,1)</f>
        <v>1.7870833920690998E-2</v>
      </c>
      <c r="E88" s="1">
        <f>IF(A88&gt;=-$K$2,INDEX('Daten effMJM'!$B$2:$B$191,Auswertung!$K$2+Auswertung!A88,1),E89)</f>
        <v>1.7889601688531001E-2</v>
      </c>
      <c r="F88" s="15">
        <f>INDEX('Daten MJM'!$D$2:$D$191,Auswertung!$J$2+Auswertung!A88,1)--1.8181818182</f>
        <v>5388.1818181816998</v>
      </c>
      <c r="G88" s="15">
        <f>INDEX('Daten effMJM'!$C$2:$C$191,Auswertung!$K$2+Auswertung!A88,1)</f>
        <v>125</v>
      </c>
      <c r="H88" s="1" t="str">
        <f t="shared" si="35"/>
        <v>JA</v>
      </c>
      <c r="I88" s="1"/>
      <c r="M88">
        <f t="shared" si="37"/>
        <v>5390.1818181816998</v>
      </c>
      <c r="N88" s="1">
        <f t="shared" si="38"/>
        <v>1.0820238475762699E-2</v>
      </c>
      <c r="O88" s="1">
        <f t="shared" si="39"/>
        <v>1.0836119528640799E-2</v>
      </c>
      <c r="P88" s="4">
        <f t="shared" si="40"/>
        <v>1.4677174549963528E-3</v>
      </c>
      <c r="R88">
        <f t="shared" si="17"/>
        <v>3598.8181818181001</v>
      </c>
      <c r="S88" s="9">
        <f t="shared" ref="S88:S89" si="54">N188-$N$127</f>
        <v>8.491694744568002E-3</v>
      </c>
      <c r="T88" s="13">
        <f t="shared" ref="T88:T89" si="55">O188-$O$127</f>
        <v>8.4370624663120015E-3</v>
      </c>
      <c r="AE88">
        <f t="shared" si="51"/>
        <v>1814.1818181817998</v>
      </c>
      <c r="AF88" s="1">
        <f t="shared" si="52"/>
        <v>4.0336031267190001E-3</v>
      </c>
      <c r="AG88" s="1">
        <f t="shared" si="53"/>
        <v>4.0005208925899989E-3</v>
      </c>
      <c r="AH88" s="16">
        <f t="shared" si="24"/>
        <v>-1.0990589321065574E-2</v>
      </c>
    </row>
    <row r="89" spans="1:34" x14ac:dyDescent="0.25">
      <c r="A89">
        <f t="shared" si="36"/>
        <v>88</v>
      </c>
      <c r="B89">
        <f>'Zeit|Temp'!B89</f>
        <v>5389.1818181816998</v>
      </c>
      <c r="C89">
        <f>'Zeit|Temp'!A89</f>
        <v>119.5</v>
      </c>
      <c r="D89" s="1">
        <f>INDEX('Daten MJM'!$B$2:$B$191,Auswertung!$J$2+Auswertung!A89,1)</f>
        <v>1.7870834722908999E-2</v>
      </c>
      <c r="E89" s="1">
        <f>IF(A89&gt;=-$K$2,INDEX('Daten effMJM'!$B$2:$B$191,Auswertung!$K$2+Auswertung!A89,1),E90)</f>
        <v>1.7889602477820999E-2</v>
      </c>
      <c r="F89" s="15">
        <f>INDEX('Daten MJM'!$D$2:$D$191,Auswertung!$J$2+Auswertung!A89,1)--1.8181818182</f>
        <v>5389.1818181816998</v>
      </c>
      <c r="G89" s="15">
        <f>INDEX('Daten effMJM'!$C$2:$C$191,Auswertung!$K$2+Auswertung!A89,1)</f>
        <v>119.5</v>
      </c>
      <c r="H89" s="1" t="str">
        <f t="shared" si="35"/>
        <v>JA</v>
      </c>
      <c r="I89" s="1"/>
      <c r="M89">
        <f t="shared" si="37"/>
        <v>5391.1818181816998</v>
      </c>
      <c r="N89" s="1">
        <f t="shared" si="38"/>
        <v>1.0820626766233698E-2</v>
      </c>
      <c r="O89" s="1">
        <f t="shared" si="39"/>
        <v>1.0836549600453799E-2</v>
      </c>
      <c r="P89" s="4">
        <f t="shared" si="40"/>
        <v>1.471526055199389E-3</v>
      </c>
      <c r="R89">
        <f t="shared" si="17"/>
        <v>3599.9999999999</v>
      </c>
      <c r="S89" s="9">
        <f t="shared" si="54"/>
        <v>8.4935543662660005E-3</v>
      </c>
      <c r="T89" s="13">
        <f t="shared" si="55"/>
        <v>8.4388271575470027E-3</v>
      </c>
      <c r="U89" s="4">
        <f>((T89-S89)/S89)</f>
        <v>-6.4433812228669434E-3</v>
      </c>
      <c r="AE89">
        <f t="shared" si="51"/>
        <v>1815.1818181817998</v>
      </c>
      <c r="AF89" s="1">
        <f t="shared" si="52"/>
        <v>4.1110314137020008E-3</v>
      </c>
      <c r="AG89" s="1">
        <f t="shared" si="53"/>
        <v>4.0771001034889988E-3</v>
      </c>
      <c r="AH89" s="16">
        <f t="shared" si="24"/>
        <v>-1.0965967569285197E-2</v>
      </c>
    </row>
    <row r="90" spans="1:34" x14ac:dyDescent="0.25">
      <c r="A90">
        <f t="shared" si="36"/>
        <v>89</v>
      </c>
      <c r="B90">
        <f>'Zeit|Temp'!B90</f>
        <v>5390.1818181816998</v>
      </c>
      <c r="C90">
        <f>'Zeit|Temp'!A90</f>
        <v>114</v>
      </c>
      <c r="D90" s="1">
        <f>INDEX('Daten MJM'!$B$2:$B$191,Auswertung!$J$2+Auswertung!A90,1)</f>
        <v>1.7870852676506E-2</v>
      </c>
      <c r="E90" s="1">
        <f>IF(A90&gt;=-$K$2,INDEX('Daten effMJM'!$B$2:$B$191,Auswertung!$K$2+Auswertung!A90,1),E91)</f>
        <v>1.7889621965101001E-2</v>
      </c>
      <c r="F90" s="15">
        <f>INDEX('Daten MJM'!$D$2:$D$191,Auswertung!$J$2+Auswertung!A90,1)--1.8181818182</f>
        <v>5390.1818181816998</v>
      </c>
      <c r="G90" s="15">
        <f>INDEX('Daten effMJM'!$C$2:$C$191,Auswertung!$K$2+Auswertung!A90,1)</f>
        <v>114</v>
      </c>
      <c r="H90" s="1" t="str">
        <f t="shared" si="35"/>
        <v>JA</v>
      </c>
      <c r="I90" s="1"/>
      <c r="M90">
        <f t="shared" si="37"/>
        <v>5392.1818181816998</v>
      </c>
      <c r="N90" s="1">
        <f t="shared" si="38"/>
        <v>1.0823739292937701E-2</v>
      </c>
      <c r="O90" s="1">
        <f t="shared" si="39"/>
        <v>1.0839939887765798E-2</v>
      </c>
      <c r="P90" s="4">
        <f t="shared" si="40"/>
        <v>1.49676506331486E-3</v>
      </c>
      <c r="S90" s="9"/>
      <c r="T90" s="13"/>
      <c r="AF90" s="1"/>
      <c r="AG90" s="4">
        <f>(AG89-AF89)/AF89</f>
        <v>-8.2537219491706018E-3</v>
      </c>
    </row>
    <row r="91" spans="1:34" x14ac:dyDescent="0.25">
      <c r="A91">
        <f t="shared" si="36"/>
        <v>90</v>
      </c>
      <c r="B91">
        <f>'Zeit|Temp'!B91</f>
        <v>5391.1818181816998</v>
      </c>
      <c r="C91">
        <f>'Zeit|Temp'!A91</f>
        <v>108.5</v>
      </c>
      <c r="D91" s="1">
        <f>INDEX('Daten MJM'!$B$2:$B$191,Auswertung!$J$2+Auswertung!A91,1)</f>
        <v>1.7871240966976999E-2</v>
      </c>
      <c r="E91" s="1">
        <f>IF(A91&gt;=-$K$2,INDEX('Daten effMJM'!$B$2:$B$191,Auswertung!$K$2+Auswertung!A91,1),E92)</f>
        <v>1.7890052036914E-2</v>
      </c>
      <c r="F91" s="15">
        <f>INDEX('Daten MJM'!$D$2:$D$191,Auswertung!$J$2+Auswertung!A91,1)--1.8181818182</f>
        <v>5391.1818181816998</v>
      </c>
      <c r="G91" s="15">
        <f>INDEX('Daten effMJM'!$C$2:$C$191,Auswertung!$K$2+Auswertung!A91,1)</f>
        <v>108.5</v>
      </c>
      <c r="H91" s="1" t="str">
        <f t="shared" si="35"/>
        <v>JA</v>
      </c>
      <c r="I91" s="1"/>
      <c r="M91">
        <f t="shared" si="37"/>
        <v>5393.1818181816998</v>
      </c>
      <c r="N91" s="1">
        <f t="shared" si="38"/>
        <v>1.0836312655086701E-2</v>
      </c>
      <c r="O91" s="1">
        <f t="shared" si="39"/>
        <v>1.08533464267138E-2</v>
      </c>
      <c r="P91" s="4">
        <f t="shared" si="40"/>
        <v>1.5719158508316745E-3</v>
      </c>
      <c r="R91" s="10" t="s">
        <v>10</v>
      </c>
      <c r="S91" s="11" t="s">
        <v>11</v>
      </c>
      <c r="T91" s="5" t="s">
        <v>6</v>
      </c>
      <c r="U91" s="5" t="s">
        <v>7</v>
      </c>
      <c r="V91" t="s">
        <v>18</v>
      </c>
      <c r="X91" t="s">
        <v>25</v>
      </c>
      <c r="AF91" s="1"/>
      <c r="AG91" s="1"/>
    </row>
    <row r="92" spans="1:34" x14ac:dyDescent="0.25">
      <c r="A92">
        <f t="shared" si="36"/>
        <v>91</v>
      </c>
      <c r="B92">
        <f>'Zeit|Temp'!B92</f>
        <v>5392.1818181816998</v>
      </c>
      <c r="C92">
        <f>'Zeit|Temp'!A92</f>
        <v>103</v>
      </c>
      <c r="D92" s="1">
        <f>INDEX('Daten MJM'!$B$2:$B$191,Auswertung!$J$2+Auswertung!A92,1)</f>
        <v>1.7874353493681001E-2</v>
      </c>
      <c r="E92" s="1">
        <f>IF(A92&gt;=-$K$2,INDEX('Daten effMJM'!$B$2:$B$191,Auswertung!$K$2+Auswertung!A92,1),E93)</f>
        <v>1.7893442324225999E-2</v>
      </c>
      <c r="F92" s="15">
        <f>INDEX('Daten MJM'!$D$2:$D$191,Auswertung!$J$2+Auswertung!A92,1)--1.8181818182</f>
        <v>5392.1818181816998</v>
      </c>
      <c r="G92" s="15">
        <f>INDEX('Daten effMJM'!$C$2:$C$191,Auswertung!$K$2+Auswertung!A92,1)</f>
        <v>103</v>
      </c>
      <c r="H92" s="1" t="str">
        <f t="shared" si="35"/>
        <v>JA</v>
      </c>
      <c r="I92" s="1"/>
      <c r="M92">
        <f t="shared" si="37"/>
        <v>5394.1818181816998</v>
      </c>
      <c r="N92" s="1">
        <f t="shared" si="38"/>
        <v>1.0868311191802701E-2</v>
      </c>
      <c r="O92" s="1">
        <f t="shared" si="39"/>
        <v>1.0886761213022799E-2</v>
      </c>
      <c r="P92" s="4">
        <f t="shared" si="40"/>
        <v>1.6975978047089808E-3</v>
      </c>
      <c r="R92" t="s">
        <v>12</v>
      </c>
      <c r="S92" s="2">
        <f>S47/$S$89</f>
        <v>0.36036552642714226</v>
      </c>
      <c r="T92" s="1">
        <f>S47</f>
        <v>3.0607841904369999E-3</v>
      </c>
      <c r="U92" s="1">
        <f>T47</f>
        <v>3.0738040713390001E-3</v>
      </c>
      <c r="V92" s="3">
        <f>(U92-T92)/T92</f>
        <v>4.2537729195932898E-3</v>
      </c>
      <c r="W92" s="14">
        <f>(T92-U92)/($T$98-$U$98)</f>
        <v>-0.23790507878543576</v>
      </c>
      <c r="X92" s="8">
        <f>W92*$U$89</f>
        <v>1.5329131174707576E-3</v>
      </c>
      <c r="Y92" s="7">
        <f>X92/2</f>
        <v>7.6645655873537881E-4</v>
      </c>
      <c r="AB92" s="1"/>
      <c r="AC92" s="1"/>
    </row>
    <row r="93" spans="1:34" x14ac:dyDescent="0.25">
      <c r="A93">
        <f t="shared" si="36"/>
        <v>92</v>
      </c>
      <c r="B93">
        <f>'Zeit|Temp'!B93</f>
        <v>5393.1818181816998</v>
      </c>
      <c r="C93">
        <f>'Zeit|Temp'!A93</f>
        <v>97.5</v>
      </c>
      <c r="D93" s="1">
        <f>INDEX('Daten MJM'!$B$2:$B$191,Auswertung!$J$2+Auswertung!A93,1)</f>
        <v>1.7886926855830002E-2</v>
      </c>
      <c r="E93" s="1">
        <f>IF(A93&gt;=-$K$2,INDEX('Daten effMJM'!$B$2:$B$191,Auswertung!$K$2+Auswertung!A93,1),E94)</f>
        <v>1.7906848863174001E-2</v>
      </c>
      <c r="F93" s="15">
        <f>INDEX('Daten MJM'!$D$2:$D$191,Auswertung!$J$2+Auswertung!A93,1)--1.8181818182</f>
        <v>5393.1818181816998</v>
      </c>
      <c r="G93" s="15">
        <f>INDEX('Daten effMJM'!$C$2:$C$191,Auswertung!$K$2+Auswertung!A93,1)</f>
        <v>97.5</v>
      </c>
      <c r="H93" s="1" t="str">
        <f t="shared" si="35"/>
        <v>JA</v>
      </c>
      <c r="I93" s="1"/>
      <c r="M93">
        <f t="shared" si="37"/>
        <v>5395.1818181816998</v>
      </c>
      <c r="N93" s="1">
        <f t="shared" si="38"/>
        <v>1.09276680721417E-2</v>
      </c>
      <c r="O93" s="1">
        <f t="shared" si="39"/>
        <v>1.0947635415155799E-2</v>
      </c>
      <c r="P93" s="4">
        <f t="shared" si="40"/>
        <v>1.8272281773457633E-3</v>
      </c>
      <c r="R93" t="s">
        <v>13</v>
      </c>
      <c r="S93" s="2">
        <f>(S48-S47)/$S$89</f>
        <v>0.13021682487625394</v>
      </c>
      <c r="T93" s="1">
        <f>(S48-S47)</f>
        <v>1.1060036814890019E-3</v>
      </c>
      <c r="U93" s="1">
        <f>(T48-T47)</f>
        <v>1.0808103744790014E-3</v>
      </c>
      <c r="V93" s="3">
        <f t="shared" ref="V93:V96" si="56">(U93-T93)/T93</f>
        <v>-2.2778682776248085E-2</v>
      </c>
      <c r="W93" s="14">
        <f t="shared" ref="W93:W96" si="57">(T93-U93)/($T$98-$U$98)</f>
        <v>0.46034335753094874</v>
      </c>
      <c r="X93" s="8">
        <f t="shared" ref="X93:X96" si="58">W93*$U$89</f>
        <v>-2.9661677459864389E-3</v>
      </c>
      <c r="Y93" s="7">
        <f t="shared" ref="Y93:Y96" si="59">X93</f>
        <v>-2.9661677459864389E-3</v>
      </c>
      <c r="AB93" s="1"/>
      <c r="AC93" s="1"/>
    </row>
    <row r="94" spans="1:34" x14ac:dyDescent="0.25">
      <c r="A94">
        <f t="shared" si="36"/>
        <v>93</v>
      </c>
      <c r="B94">
        <f>'Zeit|Temp'!B94</f>
        <v>5394.1818181816998</v>
      </c>
      <c r="C94">
        <f>'Zeit|Temp'!A94</f>
        <v>92</v>
      </c>
      <c r="D94" s="1">
        <f>INDEX('Daten MJM'!$B$2:$B$191,Auswertung!$J$2+Auswertung!A94,1)</f>
        <v>1.7918925392546001E-2</v>
      </c>
      <c r="E94" s="1">
        <f>IF(A94&gt;=-$K$2,INDEX('Daten effMJM'!$B$2:$B$191,Auswertung!$K$2+Auswertung!A94,1),E95)</f>
        <v>1.7940263649483E-2</v>
      </c>
      <c r="F94" s="15">
        <f>INDEX('Daten MJM'!$D$2:$D$191,Auswertung!$J$2+Auswertung!A94,1)--1.8181818182</f>
        <v>5394.1818181816998</v>
      </c>
      <c r="G94" s="15">
        <f>INDEX('Daten effMJM'!$C$2:$C$191,Auswertung!$K$2+Auswertung!A94,1)</f>
        <v>92</v>
      </c>
      <c r="H94" s="1" t="str">
        <f t="shared" si="35"/>
        <v>JA</v>
      </c>
      <c r="I94" s="1"/>
      <c r="M94">
        <f t="shared" si="37"/>
        <v>5396.1818181816998</v>
      </c>
      <c r="N94" s="1">
        <f t="shared" si="38"/>
        <v>1.1016582612610699E-2</v>
      </c>
      <c r="O94" s="1">
        <f t="shared" si="39"/>
        <v>1.1037535363677797E-2</v>
      </c>
      <c r="P94" s="4">
        <f t="shared" si="40"/>
        <v>1.9019283750583346E-3</v>
      </c>
      <c r="R94" t="s">
        <v>14</v>
      </c>
      <c r="S94" s="2">
        <f>(S78-S48)/$S$89</f>
        <v>0.32083999541454816</v>
      </c>
      <c r="T94" s="1">
        <f>(S78-S48)</f>
        <v>2.7250719439259989E-3</v>
      </c>
      <c r="U94" s="1">
        <f>(T78-T48)</f>
        <v>2.7107131154069999E-3</v>
      </c>
      <c r="V94" s="3">
        <f t="shared" si="56"/>
        <v>-5.2691557560540121E-3</v>
      </c>
      <c r="W94" s="14">
        <f t="shared" si="57"/>
        <v>0.2623709276445243</v>
      </c>
      <c r="X94" s="8">
        <f t="shared" si="58"/>
        <v>-1.6905559086109092E-3</v>
      </c>
      <c r="Y94" s="7">
        <f>X94/2</f>
        <v>-8.4527795430545461E-4</v>
      </c>
      <c r="AB94" s="1"/>
      <c r="AC94" s="1"/>
    </row>
    <row r="95" spans="1:34" x14ac:dyDescent="0.25">
      <c r="A95">
        <f t="shared" si="36"/>
        <v>94</v>
      </c>
      <c r="B95">
        <f>'Zeit|Temp'!B95</f>
        <v>5395.1818181816998</v>
      </c>
      <c r="C95">
        <f>'Zeit|Temp'!A95</f>
        <v>86.5</v>
      </c>
      <c r="D95" s="1">
        <f>INDEX('Daten MJM'!$B$2:$B$191,Auswertung!$J$2+Auswertung!A95,1)</f>
        <v>1.7978282272885001E-2</v>
      </c>
      <c r="E95" s="1">
        <f>IF(A95&gt;=-$K$2,INDEX('Daten effMJM'!$B$2:$B$191,Auswertung!$K$2+Auswertung!A95,1),E96)</f>
        <v>1.8001137851616E-2</v>
      </c>
      <c r="F95" s="15">
        <f>INDEX('Daten MJM'!$D$2:$D$191,Auswertung!$J$2+Auswertung!A95,1)--1.8181818182</f>
        <v>5395.1818181816998</v>
      </c>
      <c r="G95" s="15">
        <f>INDEX('Daten effMJM'!$C$2:$C$191,Auswertung!$K$2+Auswertung!A95,1)</f>
        <v>86.5</v>
      </c>
      <c r="H95" s="1" t="str">
        <f t="shared" si="35"/>
        <v>JA</v>
      </c>
      <c r="I95" s="1"/>
      <c r="M95">
        <f t="shared" si="37"/>
        <v>5397.1818181816998</v>
      </c>
      <c r="N95" s="1">
        <f t="shared" si="38"/>
        <v>1.11312138481987E-2</v>
      </c>
      <c r="O95" s="1">
        <f t="shared" si="39"/>
        <v>1.1152254048503799E-2</v>
      </c>
      <c r="P95" s="4">
        <f t="shared" si="40"/>
        <v>1.8901981932997953E-3</v>
      </c>
      <c r="R95" t="s">
        <v>15</v>
      </c>
      <c r="S95" s="2">
        <f>(S79-S78)/$S$89</f>
        <v>0.18821389727652874</v>
      </c>
      <c r="T95" s="1">
        <f>(S79-S78)</f>
        <v>1.5986049690050012E-3</v>
      </c>
      <c r="U95" s="1">
        <f>(T79-T78)</f>
        <v>1.5706144460909989E-3</v>
      </c>
      <c r="V95" s="3">
        <f t="shared" si="56"/>
        <v>-1.7509343118972107E-2</v>
      </c>
      <c r="W95" s="14">
        <f t="shared" si="57"/>
        <v>0.51145533582248581</v>
      </c>
      <c r="X95" s="8">
        <f t="shared" si="58"/>
        <v>-3.2955017071737117E-3</v>
      </c>
      <c r="Y95" s="7">
        <f t="shared" si="59"/>
        <v>-3.2955017071737117E-3</v>
      </c>
    </row>
    <row r="96" spans="1:34" x14ac:dyDescent="0.25">
      <c r="A96">
        <f t="shared" si="36"/>
        <v>95</v>
      </c>
      <c r="B96">
        <f>'Zeit|Temp'!B96</f>
        <v>5396.1818181816998</v>
      </c>
      <c r="C96">
        <f>'Zeit|Temp'!A96</f>
        <v>81</v>
      </c>
      <c r="D96" s="1">
        <f>INDEX('Daten MJM'!$B$2:$B$191,Auswertung!$J$2+Auswertung!A96,1)</f>
        <v>1.8067196813353999E-2</v>
      </c>
      <c r="E96" s="1">
        <f>IF(A96&gt;=-$K$2,INDEX('Daten effMJM'!$B$2:$B$191,Auswertung!$K$2+Auswertung!A96,1),E97)</f>
        <v>1.8091037800137998E-2</v>
      </c>
      <c r="F96" s="15">
        <f>INDEX('Daten MJM'!$D$2:$D$191,Auswertung!$J$2+Auswertung!A96,1)--1.8181818182</f>
        <v>5396.1818181816998</v>
      </c>
      <c r="G96" s="15">
        <f>INDEX('Daten effMJM'!$C$2:$C$191,Auswertung!$K$2+Auswertung!A96,1)</f>
        <v>81</v>
      </c>
      <c r="H96" s="1" t="str">
        <f t="shared" si="35"/>
        <v>JA</v>
      </c>
      <c r="I96" s="1"/>
      <c r="M96">
        <f t="shared" si="37"/>
        <v>5398.1818181816998</v>
      </c>
      <c r="N96" s="1">
        <f t="shared" si="38"/>
        <v>1.1262265348947701E-2</v>
      </c>
      <c r="O96" s="1">
        <f t="shared" si="39"/>
        <v>1.12838027342878E-2</v>
      </c>
      <c r="P96" s="4">
        <f t="shared" si="40"/>
        <v>1.9123493074251732E-3</v>
      </c>
      <c r="R96" t="s">
        <v>16</v>
      </c>
      <c r="S96" s="3">
        <f>(S89-S79)/$S$89</f>
        <v>3.637560055269132E-4</v>
      </c>
      <c r="T96" s="9">
        <f>(S89-S79)</f>
        <v>3.0895814089985929E-6</v>
      </c>
      <c r="U96" s="9">
        <f>(T89-T79)</f>
        <v>2.8851502310023314E-6</v>
      </c>
      <c r="V96" s="3">
        <f t="shared" si="56"/>
        <v>-6.6167920806632044E-2</v>
      </c>
      <c r="W96" s="14">
        <f t="shared" si="57"/>
        <v>3.7354577874770313E-3</v>
      </c>
      <c r="X96" s="8">
        <f t="shared" si="58"/>
        <v>-2.4068978566641602E-5</v>
      </c>
      <c r="Y96" s="7">
        <f t="shared" si="59"/>
        <v>-2.4068978566641602E-5</v>
      </c>
    </row>
    <row r="97" spans="1:25" x14ac:dyDescent="0.25">
      <c r="A97">
        <f t="shared" si="36"/>
        <v>96</v>
      </c>
      <c r="B97">
        <f>'Zeit|Temp'!B97</f>
        <v>5397.1818181816998</v>
      </c>
      <c r="C97">
        <f>'Zeit|Temp'!A97</f>
        <v>75.5</v>
      </c>
      <c r="D97" s="1">
        <f>INDEX('Daten MJM'!$B$2:$B$191,Auswertung!$J$2+Auswertung!A97,1)</f>
        <v>1.8181828048942E-2</v>
      </c>
      <c r="E97" s="1">
        <f>IF(A97&gt;=-$K$2,INDEX('Daten effMJM'!$B$2:$B$191,Auswertung!$K$2+Auswertung!A97,1),E98)</f>
        <v>1.8205756484964E-2</v>
      </c>
      <c r="F97" s="15">
        <f>INDEX('Daten MJM'!$D$2:$D$191,Auswertung!$J$2+Auswertung!A97,1)--1.8181818182</f>
        <v>5397.1818181816998</v>
      </c>
      <c r="G97" s="15">
        <f>INDEX('Daten effMJM'!$C$2:$C$191,Auswertung!$K$2+Auswertung!A97,1)</f>
        <v>75.5</v>
      </c>
      <c r="H97" s="1" t="str">
        <f t="shared" si="35"/>
        <v>JA</v>
      </c>
      <c r="I97" s="1"/>
      <c r="M97">
        <f t="shared" si="37"/>
        <v>5399.1818181816998</v>
      </c>
      <c r="N97" s="1">
        <f t="shared" si="38"/>
        <v>1.14048215094367E-2</v>
      </c>
      <c r="O97" s="1">
        <f t="shared" si="39"/>
        <v>1.1425992652962798E-2</v>
      </c>
      <c r="P97" s="4">
        <f t="shared" si="40"/>
        <v>1.8563327368674718E-3</v>
      </c>
    </row>
    <row r="98" spans="1:25" x14ac:dyDescent="0.25">
      <c r="A98">
        <f t="shared" si="36"/>
        <v>97</v>
      </c>
      <c r="B98">
        <f>'Zeit|Temp'!B98</f>
        <v>5398.1818181816998</v>
      </c>
      <c r="C98">
        <f>'Zeit|Temp'!A98</f>
        <v>70</v>
      </c>
      <c r="D98" s="1">
        <f>INDEX('Daten MJM'!$B$2:$B$191,Auswertung!$J$2+Auswertung!A98,1)</f>
        <v>1.8312879549691002E-2</v>
      </c>
      <c r="E98" s="1">
        <f>IF(A98&gt;=-$K$2,INDEX('Daten effMJM'!$B$2:$B$191,Auswertung!$K$2+Auswertung!A98,1),E99)</f>
        <v>1.8337305170748001E-2</v>
      </c>
      <c r="F98" s="15">
        <f>INDEX('Daten MJM'!$D$2:$D$191,Auswertung!$J$2+Auswertung!A98,1)--1.8181818182</f>
        <v>5398.1818181816998</v>
      </c>
      <c r="G98" s="15">
        <f>INDEX('Daten effMJM'!$C$2:$C$191,Auswertung!$K$2+Auswertung!A98,1)</f>
        <v>70</v>
      </c>
      <c r="H98" s="1" t="str">
        <f t="shared" si="35"/>
        <v>JA</v>
      </c>
      <c r="I98" s="1"/>
      <c r="M98">
        <f t="shared" si="37"/>
        <v>5400.1818181816998</v>
      </c>
      <c r="N98" s="1">
        <f t="shared" si="38"/>
        <v>1.1554219294993701E-2</v>
      </c>
      <c r="O98" s="1">
        <f t="shared" si="39"/>
        <v>1.1574362487039799E-2</v>
      </c>
      <c r="P98" s="4">
        <f t="shared" si="40"/>
        <v>1.7433624489735808E-3</v>
      </c>
      <c r="R98" t="s">
        <v>17</v>
      </c>
      <c r="S98" s="7">
        <f>SUM(S92:S96)</f>
        <v>1</v>
      </c>
      <c r="T98" s="9">
        <f t="shared" ref="T98:U98" si="60">SUM(T92:T96)</f>
        <v>8.4935543662660005E-3</v>
      </c>
      <c r="U98" s="13">
        <f t="shared" si="60"/>
        <v>8.4388271575470027E-3</v>
      </c>
      <c r="W98" s="7">
        <f>SUM(W92:W96)</f>
        <v>1.0000000000000002</v>
      </c>
      <c r="Y98" s="7">
        <f>SUM(Y92:Y96)</f>
        <v>-6.3645598272968678E-3</v>
      </c>
    </row>
    <row r="99" spans="1:25" x14ac:dyDescent="0.25">
      <c r="A99">
        <f t="shared" si="36"/>
        <v>98</v>
      </c>
      <c r="B99">
        <f>'Zeit|Temp'!B99</f>
        <v>5399.1818181816998</v>
      </c>
      <c r="C99">
        <f>'Zeit|Temp'!A99</f>
        <v>64.5</v>
      </c>
      <c r="D99" s="1">
        <f>INDEX('Daten MJM'!$B$2:$B$191,Auswertung!$J$2+Auswertung!A99,1)</f>
        <v>1.8455435710180001E-2</v>
      </c>
      <c r="E99" s="1">
        <f>IF(A99&gt;=-$K$2,INDEX('Daten effMJM'!$B$2:$B$191,Auswertung!$K$2+Auswertung!A99,1),E100)</f>
        <v>1.8479495089422999E-2</v>
      </c>
      <c r="F99" s="15">
        <f>INDEX('Daten MJM'!$D$2:$D$191,Auswertung!$J$2+Auswertung!A99,1)--1.8181818182</f>
        <v>5399.1818181816998</v>
      </c>
      <c r="G99" s="15">
        <f>INDEX('Daten effMJM'!$C$2:$C$191,Auswertung!$K$2+Auswertung!A99,1)</f>
        <v>64.5</v>
      </c>
      <c r="H99" s="1" t="str">
        <f t="shared" si="35"/>
        <v>JA</v>
      </c>
      <c r="I99" s="1"/>
      <c r="M99">
        <f t="shared" si="37"/>
        <v>5401.1818181816998</v>
      </c>
      <c r="N99" s="1">
        <f t="shared" si="38"/>
        <v>1.17066292034597E-2</v>
      </c>
      <c r="O99" s="1">
        <f t="shared" si="39"/>
        <v>1.17253004379308E-2</v>
      </c>
      <c r="P99" s="4">
        <f t="shared" si="40"/>
        <v>1.5949283219444728E-3</v>
      </c>
    </row>
    <row r="100" spans="1:25" x14ac:dyDescent="0.25">
      <c r="A100">
        <f t="shared" si="36"/>
        <v>99</v>
      </c>
      <c r="B100">
        <f>'Zeit|Temp'!B100</f>
        <v>5400.1818181816998</v>
      </c>
      <c r="C100">
        <f>'Zeit|Temp'!A100</f>
        <v>59</v>
      </c>
      <c r="D100" s="1">
        <f>INDEX('Daten MJM'!$B$2:$B$191,Auswertung!$J$2+Auswertung!A100,1)</f>
        <v>1.8604833495737001E-2</v>
      </c>
      <c r="E100" s="1">
        <f>IF(A100&gt;=-$K$2,INDEX('Daten effMJM'!$B$2:$B$191,Auswertung!$K$2+Auswertung!A100,1),E101)</f>
        <v>1.86278649235E-2</v>
      </c>
      <c r="F100" s="15">
        <f>INDEX('Daten MJM'!$D$2:$D$191,Auswertung!$J$2+Auswertung!A100,1)--1.8181818182</f>
        <v>5400.1818181816998</v>
      </c>
      <c r="G100" s="15">
        <f>INDEX('Daten effMJM'!$C$2:$C$191,Auswertung!$K$2+Auswertung!A100,1)</f>
        <v>59</v>
      </c>
      <c r="H100" s="1" t="str">
        <f t="shared" si="35"/>
        <v>JA</v>
      </c>
      <c r="I100" s="1"/>
      <c r="M100">
        <f t="shared" si="37"/>
        <v>5402.1818181816998</v>
      </c>
      <c r="N100" s="1">
        <f t="shared" si="38"/>
        <v>1.1859567036784698E-2</v>
      </c>
      <c r="O100" s="1">
        <f t="shared" si="39"/>
        <v>1.1876478565555799E-2</v>
      </c>
      <c r="P100" s="4">
        <f t="shared" si="40"/>
        <v>1.4259819703912381E-3</v>
      </c>
    </row>
    <row r="101" spans="1:25" x14ac:dyDescent="0.25">
      <c r="A101">
        <f t="shared" si="36"/>
        <v>100</v>
      </c>
      <c r="B101">
        <f>'Zeit|Temp'!B101</f>
        <v>5401.1818181816998</v>
      </c>
      <c r="C101">
        <f>'Zeit|Temp'!A101</f>
        <v>53.5</v>
      </c>
      <c r="D101" s="1">
        <f>INDEX('Daten MJM'!$B$2:$B$191,Auswertung!$J$2+Auswertung!A101,1)</f>
        <v>1.8757243404203001E-2</v>
      </c>
      <c r="E101" s="1">
        <f>IF(A101&gt;=-$K$2,INDEX('Daten effMJM'!$B$2:$B$191,Auswertung!$K$2+Auswertung!A101,1),E102)</f>
        <v>1.8778802874391001E-2</v>
      </c>
      <c r="F101" s="15">
        <f>INDEX('Daten MJM'!$D$2:$D$191,Auswertung!$J$2+Auswertung!A101,1)--1.8181818182</f>
        <v>5401.1818181816998</v>
      </c>
      <c r="G101" s="15">
        <f>INDEX('Daten effMJM'!$C$2:$C$191,Auswertung!$K$2+Auswertung!A101,1)</f>
        <v>53.5</v>
      </c>
      <c r="H101" s="1" t="str">
        <f t="shared" si="35"/>
        <v>JA</v>
      </c>
      <c r="I101" s="1"/>
      <c r="M101">
        <f t="shared" si="37"/>
        <v>5403.1818181816998</v>
      </c>
      <c r="N101" s="1">
        <f t="shared" si="38"/>
        <v>1.2011204915117698E-2</v>
      </c>
      <c r="O101" s="1">
        <f t="shared" si="39"/>
        <v>1.20262009769488E-2</v>
      </c>
      <c r="P101" s="4">
        <f t="shared" si="40"/>
        <v>1.2485060355791582E-3</v>
      </c>
    </row>
    <row r="102" spans="1:25" x14ac:dyDescent="0.25">
      <c r="A102">
        <f t="shared" si="36"/>
        <v>101</v>
      </c>
      <c r="B102">
        <f>'Zeit|Temp'!B102</f>
        <v>5402.1818181816998</v>
      </c>
      <c r="C102">
        <f>'Zeit|Temp'!A102</f>
        <v>48</v>
      </c>
      <c r="D102" s="1">
        <f>INDEX('Daten MJM'!$B$2:$B$191,Auswertung!$J$2+Auswertung!A102,1)</f>
        <v>1.8910181237527999E-2</v>
      </c>
      <c r="E102" s="1">
        <f>IF(A102&gt;=-$K$2,INDEX('Daten effMJM'!$B$2:$B$191,Auswertung!$K$2+Auswertung!A102,1),E103)</f>
        <v>1.8929981002016E-2</v>
      </c>
      <c r="F102" s="15">
        <f>INDEX('Daten MJM'!$D$2:$D$191,Auswertung!$J$2+Auswertung!A102,1)--1.8181818182</f>
        <v>5402.1818181816998</v>
      </c>
      <c r="G102" s="15">
        <f>INDEX('Daten effMJM'!$C$2:$C$191,Auswertung!$K$2+Auswertung!A102,1)</f>
        <v>48</v>
      </c>
      <c r="H102" s="1" t="str">
        <f t="shared" si="35"/>
        <v>JA</v>
      </c>
      <c r="I102" s="1"/>
      <c r="M102">
        <f t="shared" si="37"/>
        <v>5404.1818181816998</v>
      </c>
      <c r="N102" s="1">
        <f t="shared" si="38"/>
        <v>1.2160351484015699E-2</v>
      </c>
      <c r="O102" s="1">
        <f t="shared" si="39"/>
        <v>1.21733478892238E-2</v>
      </c>
      <c r="P102" s="4">
        <f t="shared" si="40"/>
        <v>1.0687524308145371E-3</v>
      </c>
      <c r="R102" t="s">
        <v>2</v>
      </c>
      <c r="S102" t="s">
        <v>3</v>
      </c>
      <c r="T102" t="s">
        <v>6</v>
      </c>
      <c r="U102" t="s">
        <v>7</v>
      </c>
    </row>
    <row r="103" spans="1:25" x14ac:dyDescent="0.25">
      <c r="A103">
        <f t="shared" si="36"/>
        <v>102</v>
      </c>
      <c r="B103">
        <f>'Zeit|Temp'!B103</f>
        <v>5403.1818181816998</v>
      </c>
      <c r="C103">
        <f>'Zeit|Temp'!A103</f>
        <v>42.5</v>
      </c>
      <c r="D103" s="1">
        <f>INDEX('Daten MJM'!$B$2:$B$191,Auswertung!$J$2+Auswertung!A103,1)</f>
        <v>1.9061819115860999E-2</v>
      </c>
      <c r="E103" s="1">
        <f>IF(A103&gt;=-$K$2,INDEX('Daten effMJM'!$B$2:$B$191,Auswertung!$K$2+Auswertung!A103,1),E104)</f>
        <v>1.9079703413409001E-2</v>
      </c>
      <c r="F103" s="15">
        <f>INDEX('Daten MJM'!$D$2:$D$191,Auswertung!$J$2+Auswertung!A103,1)--1.8181818182</f>
        <v>5403.1818181816998</v>
      </c>
      <c r="G103" s="15">
        <f>INDEX('Daten effMJM'!$C$2:$C$191,Auswertung!$K$2+Auswertung!A103,1)</f>
        <v>42.5</v>
      </c>
      <c r="H103" s="1" t="str">
        <f t="shared" si="35"/>
        <v>JA</v>
      </c>
      <c r="I103" s="1"/>
      <c r="M103">
        <f t="shared" si="37"/>
        <v>5405.1818181816998</v>
      </c>
      <c r="N103" s="1">
        <f t="shared" si="38"/>
        <v>1.2305909297397701E-2</v>
      </c>
      <c r="O103" s="1">
        <f t="shared" si="39"/>
        <v>1.2316889270866799E-2</v>
      </c>
      <c r="P103" s="4">
        <f t="shared" si="40"/>
        <v>8.9225210455761632E-4</v>
      </c>
      <c r="R103">
        <f t="shared" ref="R103:R134" si="61">AVERAGE(C129:C130)</f>
        <v>27.5</v>
      </c>
      <c r="S103">
        <f t="shared" ref="S103:S134" si="62">R28</f>
        <v>0.90909090910008672</v>
      </c>
      <c r="T103">
        <f t="shared" ref="T103:U122" si="63">(S28-S27)/($R28-$R27)</f>
        <v>3.8037427427612954E-6</v>
      </c>
      <c r="U103">
        <f t="shared" si="63"/>
        <v>3.7025399828622072E-6</v>
      </c>
    </row>
    <row r="104" spans="1:25" x14ac:dyDescent="0.25">
      <c r="A104">
        <f t="shared" si="36"/>
        <v>103</v>
      </c>
      <c r="B104">
        <f>'Zeit|Temp'!B104</f>
        <v>5404.1818181816998</v>
      </c>
      <c r="C104">
        <f>'Zeit|Temp'!A104</f>
        <v>37</v>
      </c>
      <c r="D104" s="1">
        <f>INDEX('Daten MJM'!$B$2:$B$191,Auswertung!$J$2+Auswertung!A104,1)</f>
        <v>1.9210965684758999E-2</v>
      </c>
      <c r="E104" s="1">
        <f>IF(A104&gt;=-$K$2,INDEX('Daten effMJM'!$B$2:$B$191,Auswertung!$K$2+Auswertung!A104,1),E105)</f>
        <v>1.9226850325684001E-2</v>
      </c>
      <c r="F104" s="15">
        <f>INDEX('Daten MJM'!$D$2:$D$191,Auswertung!$J$2+Auswertung!A104,1)--1.8181818182</f>
        <v>5404.1818181816998</v>
      </c>
      <c r="G104" s="15">
        <f>INDEX('Daten effMJM'!$C$2:$C$191,Auswertung!$K$2+Auswertung!A104,1)</f>
        <v>37</v>
      </c>
      <c r="H104" s="1" t="str">
        <f t="shared" si="35"/>
        <v>JA</v>
      </c>
      <c r="I104" s="1"/>
      <c r="M104">
        <f t="shared" si="37"/>
        <v>5406.1818181816998</v>
      </c>
      <c r="N104" s="1">
        <f t="shared" si="38"/>
        <v>1.2447232205684701E-2</v>
      </c>
      <c r="O104" s="1">
        <f t="shared" si="39"/>
        <v>1.24562058077578E-2</v>
      </c>
      <c r="P104" s="4">
        <f t="shared" si="40"/>
        <v>7.2093152315422823E-4</v>
      </c>
      <c r="R104">
        <f t="shared" si="61"/>
        <v>32.5</v>
      </c>
      <c r="S104">
        <f t="shared" si="62"/>
        <v>1.8181818182001734</v>
      </c>
      <c r="T104">
        <f t="shared" si="63"/>
        <v>8.3387166224185705E-6</v>
      </c>
      <c r="U104">
        <f t="shared" si="63"/>
        <v>8.333302630318159E-6</v>
      </c>
    </row>
    <row r="105" spans="1:25" x14ac:dyDescent="0.25">
      <c r="A105">
        <f t="shared" si="36"/>
        <v>104</v>
      </c>
      <c r="B105">
        <f>'Zeit|Temp'!B105</f>
        <v>5405.1818181816998</v>
      </c>
      <c r="C105">
        <f>'Zeit|Temp'!A105</f>
        <v>31.5</v>
      </c>
      <c r="D105" s="1">
        <f>INDEX('Daten MJM'!$B$2:$B$191,Auswertung!$J$2+Auswertung!A105,1)</f>
        <v>1.9356523498141001E-2</v>
      </c>
      <c r="E105" s="1">
        <f>IF(A105&gt;=-$K$2,INDEX('Daten effMJM'!$B$2:$B$191,Auswertung!$K$2+Auswertung!A105,1),E106)</f>
        <v>1.9370391707327E-2</v>
      </c>
      <c r="F105" s="15">
        <f>INDEX('Daten MJM'!$D$2:$D$191,Auswertung!$J$2+Auswertung!A105,1)--1.8181818182</f>
        <v>5405.1818181816998</v>
      </c>
      <c r="G105" s="15">
        <f>INDEX('Daten effMJM'!$C$2:$C$191,Auswertung!$K$2+Auswertung!A105,1)</f>
        <v>31.5</v>
      </c>
      <c r="H105" s="1" t="str">
        <f t="shared" si="35"/>
        <v>JA</v>
      </c>
      <c r="I105" s="1"/>
      <c r="M105">
        <f t="shared" si="37"/>
        <v>5407.1818181816998</v>
      </c>
      <c r="N105" s="1">
        <f t="shared" si="38"/>
        <v>1.25813416103247E-2</v>
      </c>
      <c r="O105" s="1">
        <f t="shared" si="39"/>
        <v>1.25884748580928E-2</v>
      </c>
      <c r="P105" s="4">
        <f t="shared" si="40"/>
        <v>5.669703588881826E-4</v>
      </c>
      <c r="R105">
        <f t="shared" si="61"/>
        <v>37.5</v>
      </c>
      <c r="S105">
        <f t="shared" si="62"/>
        <v>2.7272727273002602</v>
      </c>
      <c r="T105">
        <f t="shared" si="63"/>
        <v>1.7320582738622124E-5</v>
      </c>
      <c r="U105">
        <f t="shared" si="63"/>
        <v>1.7604846785723622E-5</v>
      </c>
    </row>
    <row r="106" spans="1:25" x14ac:dyDescent="0.25">
      <c r="A106">
        <f t="shared" si="36"/>
        <v>105</v>
      </c>
      <c r="B106">
        <f>'Zeit|Temp'!B106</f>
        <v>5406.1818181816998</v>
      </c>
      <c r="C106">
        <f>'Zeit|Temp'!A106</f>
        <v>26</v>
      </c>
      <c r="D106" s="1">
        <f>INDEX('Daten MJM'!$B$2:$B$191,Auswertung!$J$2+Auswertung!A106,1)</f>
        <v>1.9497846406428002E-2</v>
      </c>
      <c r="E106" s="1">
        <f>IF(A106&gt;=-$K$2,INDEX('Daten effMJM'!$B$2:$B$191,Auswertung!$K$2+Auswertung!A106,1),E107)</f>
        <v>1.9509708244218001E-2</v>
      </c>
      <c r="F106" s="15">
        <f>INDEX('Daten MJM'!$D$2:$D$191,Auswertung!$J$2+Auswertung!A106,1)--1.8181818182</f>
        <v>5406.1818181816998</v>
      </c>
      <c r="G106" s="15">
        <f>INDEX('Daten effMJM'!$C$2:$C$191,Auswertung!$K$2+Auswertung!A106,1)</f>
        <v>26</v>
      </c>
      <c r="H106" s="1" t="str">
        <f t="shared" si="35"/>
        <v>JA</v>
      </c>
      <c r="I106" s="1"/>
      <c r="M106">
        <f t="shared" si="37"/>
        <v>5408.1818181816998</v>
      </c>
      <c r="N106" s="1">
        <f t="shared" si="38"/>
        <v>1.2708098741421699E-2</v>
      </c>
      <c r="O106" s="1">
        <f t="shared" si="39"/>
        <v>1.2713563666284799E-2</v>
      </c>
      <c r="P106" s="4">
        <f t="shared" si="40"/>
        <v>4.3003481278333872E-4</v>
      </c>
      <c r="R106">
        <f t="shared" si="61"/>
        <v>42.5</v>
      </c>
      <c r="S106">
        <f t="shared" si="62"/>
        <v>3.6363636364003469</v>
      </c>
      <c r="T106">
        <f t="shared" si="63"/>
        <v>3.2711100933173189E-5</v>
      </c>
      <c r="U106">
        <f t="shared" si="63"/>
        <v>3.3583480308060489E-5</v>
      </c>
    </row>
    <row r="107" spans="1:25" x14ac:dyDescent="0.25">
      <c r="A107">
        <f t="shared" si="36"/>
        <v>106</v>
      </c>
      <c r="B107">
        <f>'Zeit|Temp'!B107</f>
        <v>5407.1818181816998</v>
      </c>
      <c r="C107">
        <f>'Zeit|Temp'!A107</f>
        <v>20.5</v>
      </c>
      <c r="D107" s="1">
        <f>INDEX('Daten MJM'!$B$2:$B$191,Auswertung!$J$2+Auswertung!A107,1)</f>
        <v>1.9631955811068001E-2</v>
      </c>
      <c r="E107" s="1">
        <f>IF(A107&gt;=-$K$2,INDEX('Daten effMJM'!$B$2:$B$191,Auswertung!$K$2+Auswertung!A107,1),E108)</f>
        <v>1.9641977294553001E-2</v>
      </c>
      <c r="F107" s="15">
        <f>INDEX('Daten MJM'!$D$2:$D$191,Auswertung!$J$2+Auswertung!A107,1)--1.8181818182</f>
        <v>5407.1818181816998</v>
      </c>
      <c r="G107" s="15">
        <f>INDEX('Daten effMJM'!$C$2:$C$191,Auswertung!$K$2+Auswertung!A107,1)</f>
        <v>20.5</v>
      </c>
      <c r="H107" s="1" t="str">
        <f t="shared" si="35"/>
        <v>JA</v>
      </c>
      <c r="I107" s="1"/>
      <c r="M107">
        <f t="shared" si="37"/>
        <v>5409.1818181816998</v>
      </c>
      <c r="N107" s="1">
        <f t="shared" si="38"/>
        <v>1.28277803504167E-2</v>
      </c>
      <c r="O107" s="1">
        <f t="shared" si="39"/>
        <v>1.2831728318619798E-2</v>
      </c>
      <c r="P107" s="4">
        <f t="shared" si="40"/>
        <v>3.0776705675116916E-4</v>
      </c>
      <c r="R107">
        <f t="shared" si="61"/>
        <v>47.5</v>
      </c>
      <c r="S107">
        <f t="shared" si="62"/>
        <v>4.5454545455004336</v>
      </c>
      <c r="T107">
        <f t="shared" si="63"/>
        <v>5.6349336397728872E-5</v>
      </c>
      <c r="U107">
        <f t="shared" si="63"/>
        <v>5.8062288321913783E-5</v>
      </c>
    </row>
    <row r="108" spans="1:25" x14ac:dyDescent="0.25">
      <c r="A108">
        <f t="shared" si="36"/>
        <v>107</v>
      </c>
      <c r="B108">
        <f>'Zeit|Temp'!B108</f>
        <v>5408.1818181816998</v>
      </c>
      <c r="C108">
        <f>'Zeit|Temp'!A108</f>
        <v>15</v>
      </c>
      <c r="D108" s="1">
        <f>INDEX('Daten MJM'!$B$2:$B$191,Auswertung!$J$2+Auswertung!A108,1)</f>
        <v>1.9758712942165E-2</v>
      </c>
      <c r="E108" s="1">
        <f>IF(A108&gt;=-$K$2,INDEX('Daten effMJM'!$B$2:$B$191,Auswertung!$K$2+Auswertung!A108,1),E109)</f>
        <v>1.9767066102745E-2</v>
      </c>
      <c r="F108" s="15">
        <f>INDEX('Daten MJM'!$D$2:$D$191,Auswertung!$J$2+Auswertung!A108,1)--1.8181818182</f>
        <v>5408.1818181816998</v>
      </c>
      <c r="G108" s="15">
        <f>INDEX('Daten effMJM'!$C$2:$C$191,Auswertung!$K$2+Auswertung!A108,1)</f>
        <v>15</v>
      </c>
      <c r="H108" s="1" t="str">
        <f t="shared" si="35"/>
        <v>JA</v>
      </c>
      <c r="I108" s="1"/>
      <c r="M108">
        <f t="shared" si="37"/>
        <v>5410.1818181816998</v>
      </c>
      <c r="N108" s="1">
        <f t="shared" si="38"/>
        <v>1.29405109731787E-2</v>
      </c>
      <c r="O108" s="1">
        <f t="shared" si="39"/>
        <v>1.2943076889843801E-2</v>
      </c>
      <c r="P108" s="4">
        <f t="shared" si="40"/>
        <v>1.9828557546292048E-4</v>
      </c>
      <c r="R108">
        <f t="shared" si="61"/>
        <v>52.5</v>
      </c>
      <c r="S108">
        <f t="shared" si="62"/>
        <v>5.4545454546005203</v>
      </c>
      <c r="T108">
        <f t="shared" si="63"/>
        <v>8.7212621560021664E-5</v>
      </c>
      <c r="U108">
        <f t="shared" si="63"/>
        <v>8.9779857565391023E-5</v>
      </c>
    </row>
    <row r="109" spans="1:25" x14ac:dyDescent="0.25">
      <c r="A109">
        <f t="shared" si="36"/>
        <v>108</v>
      </c>
      <c r="B109">
        <f>'Zeit|Temp'!B109</f>
        <v>5409.1818181816998</v>
      </c>
      <c r="C109">
        <f>'Zeit|Temp'!A109</f>
        <v>9.5</v>
      </c>
      <c r="D109" s="1">
        <f>INDEX('Daten MJM'!$B$2:$B$191,Auswertung!$J$2+Auswertung!A109,1)</f>
        <v>1.987839455116E-2</v>
      </c>
      <c r="E109" s="1">
        <f>IF(A109&gt;=-$K$2,INDEX('Daten effMJM'!$B$2:$B$191,Auswertung!$K$2+Auswertung!A109,1),E110)</f>
        <v>1.9885230755079999E-2</v>
      </c>
      <c r="F109" s="15">
        <f>INDEX('Daten MJM'!$D$2:$D$191,Auswertung!$J$2+Auswertung!A109,1)--1.8181818182</f>
        <v>5409.1818181816998</v>
      </c>
      <c r="G109" s="15">
        <f>INDEX('Daten effMJM'!$C$2:$C$191,Auswertung!$K$2+Auswertung!A109,1)</f>
        <v>9.5</v>
      </c>
      <c r="H109" s="1" t="str">
        <f t="shared" si="35"/>
        <v>JA</v>
      </c>
      <c r="I109" s="1"/>
      <c r="M109">
        <f t="shared" si="37"/>
        <v>5411.1818181816998</v>
      </c>
      <c r="N109" s="1">
        <f t="shared" si="38"/>
        <v>1.30463432062707E-2</v>
      </c>
      <c r="O109" s="1">
        <f t="shared" si="39"/>
        <v>1.3047648500007798E-2</v>
      </c>
      <c r="P109" s="4">
        <f t="shared" si="40"/>
        <v>1.0005054416089673E-4</v>
      </c>
      <c r="R109">
        <f t="shared" si="61"/>
        <v>57.5</v>
      </c>
      <c r="S109">
        <f t="shared" si="62"/>
        <v>6.363636363700607</v>
      </c>
      <c r="T109">
        <f t="shared" si="63"/>
        <v>1.2246545438916335E-4</v>
      </c>
      <c r="U109">
        <f t="shared" si="63"/>
        <v>1.2559440996503436E-4</v>
      </c>
    </row>
    <row r="110" spans="1:25" x14ac:dyDescent="0.25">
      <c r="A110">
        <f t="shared" si="36"/>
        <v>109</v>
      </c>
      <c r="B110">
        <f>'Zeit|Temp'!B110</f>
        <v>5410.1818181816998</v>
      </c>
      <c r="C110">
        <f>'Zeit|Temp'!A110</f>
        <v>4</v>
      </c>
      <c r="D110" s="1">
        <f>INDEX('Daten MJM'!$B$2:$B$191,Auswertung!$J$2+Auswertung!A110,1)</f>
        <v>1.9991125173922E-2</v>
      </c>
      <c r="E110" s="1">
        <f>IF(A110&gt;=-$K$2,INDEX('Daten effMJM'!$B$2:$B$191,Auswertung!$K$2+Auswertung!A110,1),E111)</f>
        <v>1.9996579326304002E-2</v>
      </c>
      <c r="F110" s="15">
        <f>INDEX('Daten MJM'!$D$2:$D$191,Auswertung!$J$2+Auswertung!A110,1)--1.8181818182</f>
        <v>5410.1818181816998</v>
      </c>
      <c r="G110" s="15">
        <f>INDEX('Daten effMJM'!$C$2:$C$191,Auswertung!$K$2+Auswertung!A110,1)</f>
        <v>4</v>
      </c>
      <c r="H110" s="1" t="str">
        <f t="shared" si="35"/>
        <v>JA</v>
      </c>
      <c r="I110" s="1"/>
      <c r="M110">
        <f t="shared" si="37"/>
        <v>5412.1818181816998</v>
      </c>
      <c r="N110" s="1">
        <f t="shared" si="38"/>
        <v>1.3145179656538698E-2</v>
      </c>
      <c r="O110" s="1">
        <f t="shared" si="39"/>
        <v>1.3145336533679799E-2</v>
      </c>
      <c r="P110" s="4">
        <f t="shared" si="40"/>
        <v>1.1934195286745892E-5</v>
      </c>
      <c r="R110">
        <f t="shared" si="61"/>
        <v>62.5</v>
      </c>
      <c r="S110">
        <f t="shared" si="62"/>
        <v>7.2727272727006493</v>
      </c>
      <c r="T110">
        <f t="shared" si="63"/>
        <v>1.5725551268821702E-4</v>
      </c>
      <c r="U110">
        <f t="shared" si="63"/>
        <v>1.6031861231932302E-4</v>
      </c>
    </row>
    <row r="111" spans="1:25" x14ac:dyDescent="0.25">
      <c r="A111">
        <f t="shared" si="36"/>
        <v>110</v>
      </c>
      <c r="B111">
        <f>'Zeit|Temp'!B111</f>
        <v>5411.1818181816998</v>
      </c>
      <c r="C111">
        <f>'Zeit|Temp'!A111</f>
        <v>-1.5</v>
      </c>
      <c r="D111" s="1">
        <f>INDEX('Daten MJM'!$B$2:$B$191,Auswertung!$J$2+Auswertung!A111,1)</f>
        <v>2.0096957407014001E-2</v>
      </c>
      <c r="E111" s="1">
        <f>IF(A111&gt;=-$K$2,INDEX('Daten effMJM'!$B$2:$B$191,Auswertung!$K$2+Auswertung!A111,1),E112)</f>
        <v>2.0101150936467999E-2</v>
      </c>
      <c r="F111" s="15">
        <f>INDEX('Daten MJM'!$D$2:$D$191,Auswertung!$J$2+Auswertung!A111,1)--1.8181818182</f>
        <v>5411.1818181816998</v>
      </c>
      <c r="G111" s="15">
        <f>INDEX('Daten effMJM'!$C$2:$C$191,Auswertung!$K$2+Auswertung!A111,1)</f>
        <v>-1.5</v>
      </c>
      <c r="H111" s="1" t="str">
        <f t="shared" si="35"/>
        <v>JA</v>
      </c>
      <c r="I111" s="1"/>
      <c r="M111">
        <f t="shared" si="37"/>
        <v>5413.1818181816998</v>
      </c>
      <c r="N111" s="1">
        <f t="shared" si="38"/>
        <v>1.3236961009437699E-2</v>
      </c>
      <c r="O111" s="1">
        <f t="shared" si="39"/>
        <v>1.32360718440208E-2</v>
      </c>
      <c r="P111" s="4">
        <f t="shared" si="40"/>
        <v>6.7172927099008267E-5</v>
      </c>
      <c r="R111">
        <f t="shared" si="61"/>
        <v>67.5</v>
      </c>
      <c r="S111">
        <f t="shared" si="62"/>
        <v>8.1818181817998266</v>
      </c>
      <c r="T111">
        <f t="shared" si="63"/>
        <v>1.8755580749339347E-4</v>
      </c>
      <c r="U111">
        <f t="shared" si="63"/>
        <v>1.8862105275358387E-4</v>
      </c>
    </row>
    <row r="112" spans="1:25" x14ac:dyDescent="0.25">
      <c r="A112">
        <f t="shared" si="36"/>
        <v>111</v>
      </c>
      <c r="B112">
        <f>'Zeit|Temp'!B112</f>
        <v>5412.1818181816998</v>
      </c>
      <c r="C112">
        <f>'Zeit|Temp'!A112</f>
        <v>-7</v>
      </c>
      <c r="D112" s="1">
        <f>INDEX('Daten MJM'!$B$2:$B$191,Auswertung!$J$2+Auswertung!A112,1)</f>
        <v>2.0195793857281999E-2</v>
      </c>
      <c r="E112" s="1">
        <f>IF(A112&gt;=-$K$2,INDEX('Daten effMJM'!$B$2:$B$191,Auswertung!$K$2+Auswertung!A112,1),E113)</f>
        <v>2.019883897014E-2</v>
      </c>
      <c r="F112" s="15">
        <f>INDEX('Daten MJM'!$D$2:$D$191,Auswertung!$J$2+Auswertung!A112,1)--1.8181818182</f>
        <v>5412.1818181816998</v>
      </c>
      <c r="G112" s="15">
        <f>INDEX('Daten effMJM'!$C$2:$C$191,Auswertung!$K$2+Auswertung!A112,1)</f>
        <v>-7</v>
      </c>
      <c r="H112" s="1" t="str">
        <f t="shared" si="35"/>
        <v>JA</v>
      </c>
      <c r="I112" s="1"/>
      <c r="M112">
        <f t="shared" si="37"/>
        <v>5414.1818181816998</v>
      </c>
      <c r="N112" s="1">
        <f t="shared" si="38"/>
        <v>1.3321693010285698E-2</v>
      </c>
      <c r="O112" s="1">
        <f t="shared" si="39"/>
        <v>1.33198503164128E-2</v>
      </c>
      <c r="P112" s="4">
        <f t="shared" si="40"/>
        <v>1.3832279962282503E-4</v>
      </c>
      <c r="R112">
        <f t="shared" si="61"/>
        <v>72.5</v>
      </c>
      <c r="S112">
        <f t="shared" si="62"/>
        <v>9.0909090908999133</v>
      </c>
      <c r="T112">
        <f t="shared" si="63"/>
        <v>2.0885787094929395E-4</v>
      </c>
      <c r="U112">
        <f t="shared" si="63"/>
        <v>2.0957298734138694E-4</v>
      </c>
    </row>
    <row r="113" spans="1:21" x14ac:dyDescent="0.25">
      <c r="A113">
        <f t="shared" si="36"/>
        <v>112</v>
      </c>
      <c r="B113">
        <f>'Zeit|Temp'!B113</f>
        <v>5413.1818181816998</v>
      </c>
      <c r="C113">
        <f>'Zeit|Temp'!A113</f>
        <v>-12.5</v>
      </c>
      <c r="D113" s="1">
        <f>INDEX('Daten MJM'!$B$2:$B$191,Auswertung!$J$2+Auswertung!A113,1)</f>
        <v>2.0287575210181E-2</v>
      </c>
      <c r="E113" s="1">
        <f>IF(A113&gt;=-$K$2,INDEX('Daten effMJM'!$B$2:$B$191,Auswertung!$K$2+Auswertung!A113,1),E114)</f>
        <v>2.0289574280481001E-2</v>
      </c>
      <c r="F113" s="15">
        <f>INDEX('Daten MJM'!$D$2:$D$191,Auswertung!$J$2+Auswertung!A113,1)--1.8181818182</f>
        <v>5413.1818181816998</v>
      </c>
      <c r="G113" s="15">
        <f>INDEX('Daten effMJM'!$C$2:$C$191,Auswertung!$K$2+Auswertung!A113,1)</f>
        <v>-12.5</v>
      </c>
      <c r="H113" s="1" t="str">
        <f t="shared" si="35"/>
        <v>JA</v>
      </c>
      <c r="I113" s="1"/>
      <c r="M113">
        <f t="shared" si="37"/>
        <v>5415.1818181816998</v>
      </c>
      <c r="N113" s="1">
        <f t="shared" si="38"/>
        <v>1.3399356597730699E-2</v>
      </c>
      <c r="O113" s="1">
        <f t="shared" si="39"/>
        <v>1.3396644557351799E-2</v>
      </c>
      <c r="P113" s="4">
        <f t="shared" si="40"/>
        <v>2.024007913454132E-4</v>
      </c>
      <c r="R113">
        <f t="shared" si="61"/>
        <v>77.5</v>
      </c>
      <c r="S113">
        <f t="shared" si="62"/>
        <v>10</v>
      </c>
      <c r="T113">
        <f t="shared" si="63"/>
        <v>2.2434041640113198E-4</v>
      </c>
      <c r="U113">
        <f t="shared" si="63"/>
        <v>2.2452408370143034E-4</v>
      </c>
    </row>
    <row r="114" spans="1:21" x14ac:dyDescent="0.25">
      <c r="A114">
        <f t="shared" si="36"/>
        <v>113</v>
      </c>
      <c r="B114">
        <f>'Zeit|Temp'!B114</f>
        <v>5414.1818181816998</v>
      </c>
      <c r="C114">
        <f>'Zeit|Temp'!A114</f>
        <v>-18</v>
      </c>
      <c r="D114" s="1">
        <f>INDEX('Daten MJM'!$B$2:$B$191,Auswertung!$J$2+Auswertung!A114,1)</f>
        <v>2.0372307211028999E-2</v>
      </c>
      <c r="E114" s="1">
        <f>IF(A114&gt;=-$K$2,INDEX('Daten effMJM'!$B$2:$B$191,Auswertung!$K$2+Auswertung!A114,1),E115)</f>
        <v>2.0373352752873001E-2</v>
      </c>
      <c r="F114" s="15">
        <f>INDEX('Daten MJM'!$D$2:$D$191,Auswertung!$J$2+Auswertung!A114,1)--1.8181818182</f>
        <v>5414.1818181816998</v>
      </c>
      <c r="G114" s="15">
        <f>INDEX('Daten effMJM'!$C$2:$C$191,Auswertung!$K$2+Auswertung!A114,1)</f>
        <v>-18</v>
      </c>
      <c r="H114" s="1" t="str">
        <f t="shared" si="35"/>
        <v>JA</v>
      </c>
      <c r="I114" s="1"/>
      <c r="M114">
        <f t="shared" si="37"/>
        <v>5416.1818181816998</v>
      </c>
      <c r="N114" s="1">
        <f t="shared" si="38"/>
        <v>1.3469941734653698E-2</v>
      </c>
      <c r="O114" s="1">
        <f t="shared" si="39"/>
        <v>1.3466435462324799E-2</v>
      </c>
      <c r="P114" s="4">
        <f t="shared" si="40"/>
        <v>2.6030345178694274E-4</v>
      </c>
      <c r="R114">
        <f t="shared" si="61"/>
        <v>82.5</v>
      </c>
      <c r="S114">
        <f t="shared" si="62"/>
        <v>10.909090909100087</v>
      </c>
      <c r="T114">
        <f t="shared" si="63"/>
        <v>2.3515814592252825E-4</v>
      </c>
      <c r="U114">
        <f t="shared" si="63"/>
        <v>2.3478414995842947E-4</v>
      </c>
    </row>
    <row r="115" spans="1:21" x14ac:dyDescent="0.25">
      <c r="A115">
        <f t="shared" si="36"/>
        <v>114</v>
      </c>
      <c r="B115">
        <f>'Zeit|Temp'!B115</f>
        <v>5415.1818181816998</v>
      </c>
      <c r="C115">
        <f>'Zeit|Temp'!A115</f>
        <v>-23.5</v>
      </c>
      <c r="D115" s="1">
        <f>INDEX('Daten MJM'!$B$2:$B$191,Auswertung!$J$2+Auswertung!A115,1)</f>
        <v>2.0449970798474E-2</v>
      </c>
      <c r="E115" s="1">
        <f>IF(A115&gt;=-$K$2,INDEX('Daten effMJM'!$B$2:$B$191,Auswertung!$K$2+Auswertung!A115,1),E116)</f>
        <v>2.0450146993812E-2</v>
      </c>
      <c r="F115" s="15">
        <f>INDEX('Daten MJM'!$D$2:$D$191,Auswertung!$J$2+Auswertung!A115,1)--1.8181818182</f>
        <v>5415.1818181816998</v>
      </c>
      <c r="G115" s="15">
        <f>INDEX('Daten effMJM'!$C$2:$C$191,Auswertung!$K$2+Auswertung!A115,1)</f>
        <v>-23.5</v>
      </c>
      <c r="H115" s="1" t="str">
        <f t="shared" si="35"/>
        <v>JA</v>
      </c>
      <c r="I115" s="1"/>
      <c r="M115">
        <f t="shared" si="37"/>
        <v>5417.1818181816998</v>
      </c>
      <c r="N115" s="1">
        <f t="shared" si="38"/>
        <v>1.3533492835730701E-2</v>
      </c>
      <c r="O115" s="1">
        <f t="shared" si="39"/>
        <v>1.35292592641078E-2</v>
      </c>
      <c r="P115" s="4">
        <f t="shared" si="40"/>
        <v>3.128218024931279E-4</v>
      </c>
      <c r="R115">
        <f t="shared" si="61"/>
        <v>87.5</v>
      </c>
      <c r="S115">
        <f t="shared" si="62"/>
        <v>11.818181818200173</v>
      </c>
      <c r="T115">
        <f t="shared" si="63"/>
        <v>2.4317674339504534E-4</v>
      </c>
      <c r="U115">
        <f t="shared" si="63"/>
        <v>2.4228730867525725E-4</v>
      </c>
    </row>
    <row r="116" spans="1:21" x14ac:dyDescent="0.25">
      <c r="A116">
        <f t="shared" si="36"/>
        <v>115</v>
      </c>
      <c r="B116">
        <f>'Zeit|Temp'!B116</f>
        <v>5416.1818181816998</v>
      </c>
      <c r="C116">
        <f>'Zeit|Temp'!A116</f>
        <v>-29</v>
      </c>
      <c r="D116" s="1">
        <f>INDEX('Daten MJM'!$B$2:$B$191,Auswertung!$J$2+Auswertung!A116,1)</f>
        <v>2.0520555935396999E-2</v>
      </c>
      <c r="E116" s="1">
        <f>IF(A116&gt;=-$K$2,INDEX('Daten effMJM'!$B$2:$B$191,Auswertung!$K$2+Auswertung!A116,1),E117)</f>
        <v>2.0519937898785E-2</v>
      </c>
      <c r="F116" s="15">
        <f>INDEX('Daten MJM'!$D$2:$D$191,Auswertung!$J$2+Auswertung!A116,1)--1.8181818182</f>
        <v>5416.1818181816998</v>
      </c>
      <c r="G116" s="15">
        <f>INDEX('Daten effMJM'!$C$2:$C$191,Auswertung!$K$2+Auswertung!A116,1)</f>
        <v>-29</v>
      </c>
      <c r="H116" s="1" t="str">
        <f t="shared" si="35"/>
        <v>JA</v>
      </c>
      <c r="I116" s="1"/>
      <c r="M116">
        <f t="shared" si="37"/>
        <v>5418.1818181816998</v>
      </c>
      <c r="N116" s="1">
        <f t="shared" si="38"/>
        <v>1.3590105944742699E-2</v>
      </c>
      <c r="O116" s="1">
        <f t="shared" si="39"/>
        <v>1.3585207544278798E-2</v>
      </c>
      <c r="P116" s="4">
        <f t="shared" si="40"/>
        <v>3.604387253357849E-4</v>
      </c>
      <c r="R116">
        <f t="shared" si="61"/>
        <v>92.5</v>
      </c>
      <c r="S116">
        <f t="shared" si="62"/>
        <v>12.72727272730026</v>
      </c>
      <c r="T116">
        <f t="shared" si="63"/>
        <v>2.4756991947019822E-4</v>
      </c>
      <c r="U116">
        <f t="shared" si="63"/>
        <v>2.463980721947119E-4</v>
      </c>
    </row>
    <row r="117" spans="1:21" x14ac:dyDescent="0.25">
      <c r="A117">
        <f t="shared" si="36"/>
        <v>116</v>
      </c>
      <c r="B117">
        <f>'Zeit|Temp'!B117</f>
        <v>5417.1818181816998</v>
      </c>
      <c r="C117">
        <f>'Zeit|Temp'!A117</f>
        <v>-34.5</v>
      </c>
      <c r="D117" s="1">
        <f>INDEX('Daten MJM'!$B$2:$B$191,Auswertung!$J$2+Auswertung!A117,1)</f>
        <v>2.0584107036474002E-2</v>
      </c>
      <c r="E117" s="1">
        <f>IF(A117&gt;=-$K$2,INDEX('Daten effMJM'!$B$2:$B$191,Auswertung!$K$2+Auswertung!A117,1),E118)</f>
        <v>2.0582761700568001E-2</v>
      </c>
      <c r="F117" s="15">
        <f>INDEX('Daten MJM'!$D$2:$D$191,Auswertung!$J$2+Auswertung!A117,1)--1.8181818182</f>
        <v>5417.1818181816998</v>
      </c>
      <c r="G117" s="15">
        <f>INDEX('Daten effMJM'!$C$2:$C$191,Auswertung!$K$2+Auswertung!A117,1)</f>
        <v>-34.5</v>
      </c>
      <c r="H117" s="1" t="str">
        <f t="shared" si="35"/>
        <v>JA</v>
      </c>
      <c r="I117" s="1"/>
      <c r="M117">
        <f t="shared" si="37"/>
        <v>7188.1818181816998</v>
      </c>
      <c r="N117" s="1">
        <f t="shared" si="38"/>
        <v>1.5193710759589699E-2</v>
      </c>
      <c r="O117" s="1">
        <f t="shared" si="39"/>
        <v>1.5160171966705799E-2</v>
      </c>
      <c r="P117" s="4">
        <f t="shared" si="40"/>
        <v>2.2074128838297184E-3</v>
      </c>
      <c r="R117">
        <f t="shared" si="61"/>
        <v>97.5</v>
      </c>
      <c r="S117">
        <f t="shared" si="62"/>
        <v>13.636363636400347</v>
      </c>
      <c r="T117">
        <f t="shared" si="63"/>
        <v>2.5162935946906087E-4</v>
      </c>
      <c r="U117">
        <f t="shared" si="63"/>
        <v>2.5009404150027329E-4</v>
      </c>
    </row>
    <row r="118" spans="1:21" x14ac:dyDescent="0.25">
      <c r="A118">
        <f t="shared" si="36"/>
        <v>117</v>
      </c>
      <c r="B118">
        <f>'Zeit|Temp'!B118</f>
        <v>5418.1818181816998</v>
      </c>
      <c r="C118">
        <f>'Zeit|Temp'!A118</f>
        <v>-40</v>
      </c>
      <c r="D118" s="1">
        <f>INDEX('Daten MJM'!$B$2:$B$191,Auswertung!$J$2+Auswertung!A118,1)</f>
        <v>2.0640720145486E-2</v>
      </c>
      <c r="E118" s="1">
        <f>IF(A118&gt;=-$K$2,INDEX('Daten effMJM'!$B$2:$B$191,Auswertung!$K$2+Auswertung!A118,1),E119)</f>
        <v>2.0638709980738999E-2</v>
      </c>
      <c r="F118" s="15">
        <f>INDEX('Daten MJM'!$D$2:$D$191,Auswertung!$J$2+Auswertung!A118,1)--1.8181818182</f>
        <v>5418.1818181816998</v>
      </c>
      <c r="G118" s="15">
        <f>INDEX('Daten effMJM'!$C$2:$C$191,Auswertung!$K$2+Auswertung!A118,1)</f>
        <v>-40</v>
      </c>
      <c r="H118" s="1" t="str">
        <f t="shared" si="35"/>
        <v>JA</v>
      </c>
      <c r="I118" s="1"/>
      <c r="M118">
        <f t="shared" si="37"/>
        <v>7189.3636363635005</v>
      </c>
      <c r="N118" s="1">
        <f t="shared" si="38"/>
        <v>1.5193860048931699E-2</v>
      </c>
      <c r="O118" s="1">
        <f t="shared" si="39"/>
        <v>1.5160317967073799E-2</v>
      </c>
      <c r="P118" s="4">
        <f t="shared" si="40"/>
        <v>2.2076076619027638E-3</v>
      </c>
      <c r="R118">
        <f t="shared" si="61"/>
        <v>102.5</v>
      </c>
      <c r="S118">
        <f t="shared" si="62"/>
        <v>14.545454545500434</v>
      </c>
      <c r="T118">
        <f t="shared" si="63"/>
        <v>2.5372701736764013E-4</v>
      </c>
      <c r="U118">
        <f t="shared" si="63"/>
        <v>2.521248037667566E-4</v>
      </c>
    </row>
    <row r="119" spans="1:21" x14ac:dyDescent="0.25">
      <c r="A119">
        <f t="shared" si="36"/>
        <v>118</v>
      </c>
      <c r="B119">
        <f>'Zeit|Temp'!B119</f>
        <v>7188.1818181816998</v>
      </c>
      <c r="C119">
        <f>'Zeit|Temp'!A119</f>
        <v>-40</v>
      </c>
      <c r="D119" s="1">
        <f>INDEX('Daten MJM'!$B$2:$B$191,Auswertung!$J$2+Auswertung!A119,1)</f>
        <v>2.2244324960333E-2</v>
      </c>
      <c r="E119" s="1">
        <f>IF(A119&gt;=-$K$2,INDEX('Daten effMJM'!$B$2:$B$191,Auswertung!$K$2+Auswertung!A119,1),E120)</f>
        <v>2.2213674403166E-2</v>
      </c>
      <c r="F119" s="15">
        <f>INDEX('Daten MJM'!$D$2:$D$191,Auswertung!$J$2+Auswertung!A119,1)--1.8181818182</f>
        <v>7188.1818181816998</v>
      </c>
      <c r="G119" s="15">
        <f>INDEX('Daten effMJM'!$C$2:$C$191,Auswertung!$K$2+Auswertung!A119,1)</f>
        <v>-40</v>
      </c>
      <c r="H119" s="1" t="str">
        <f t="shared" si="35"/>
        <v>JA</v>
      </c>
      <c r="I119" s="1"/>
      <c r="M119">
        <f t="shared" si="37"/>
        <v>7190.5454545453003</v>
      </c>
      <c r="N119" s="1">
        <f t="shared" si="38"/>
        <v>1.51939524910377E-2</v>
      </c>
      <c r="O119" s="1">
        <f t="shared" si="39"/>
        <v>1.5160407520557799E-2</v>
      </c>
      <c r="P119" s="4">
        <f t="shared" si="40"/>
        <v>2.2077843470741441E-3</v>
      </c>
      <c r="R119">
        <f t="shared" si="61"/>
        <v>107.5</v>
      </c>
      <c r="S119">
        <f t="shared" si="62"/>
        <v>15.45454545460052</v>
      </c>
      <c r="T119">
        <f t="shared" si="63"/>
        <v>2.5545204065771822E-4</v>
      </c>
      <c r="U119">
        <f t="shared" si="63"/>
        <v>2.537962840794359E-4</v>
      </c>
    </row>
    <row r="120" spans="1:21" x14ac:dyDescent="0.25">
      <c r="A120">
        <f t="shared" si="36"/>
        <v>119</v>
      </c>
      <c r="B120">
        <f>'Zeit|Temp'!B120</f>
        <v>7189.3636363635005</v>
      </c>
      <c r="C120">
        <f>'Zeit|Temp'!A120</f>
        <v>-33.5</v>
      </c>
      <c r="D120" s="1">
        <f>INDEX('Daten MJM'!$B$2:$B$191,Auswertung!$J$2+Auswertung!A120,1)</f>
        <v>2.2244474249675E-2</v>
      </c>
      <c r="E120" s="1">
        <f>IF(A120&gt;=-$K$2,INDEX('Daten effMJM'!$B$2:$B$191,Auswertung!$K$2+Auswertung!A120,1),E121)</f>
        <v>2.2213820403534E-2</v>
      </c>
      <c r="F120" s="15">
        <f>INDEX('Daten MJM'!$D$2:$D$191,Auswertung!$J$2+Auswertung!A120,1)--1.8181818182</f>
        <v>7189.3636363635005</v>
      </c>
      <c r="G120" s="15">
        <f>INDEX('Daten effMJM'!$C$2:$C$191,Auswertung!$K$2+Auswertung!A120,1)</f>
        <v>-33.5</v>
      </c>
      <c r="H120" s="1" t="str">
        <f t="shared" si="35"/>
        <v>JA</v>
      </c>
      <c r="I120" s="1"/>
      <c r="M120">
        <f t="shared" si="37"/>
        <v>7191.7272727272002</v>
      </c>
      <c r="N120" s="1">
        <f t="shared" si="38"/>
        <v>1.5194002625885699E-2</v>
      </c>
      <c r="O120" s="1">
        <f t="shared" si="39"/>
        <v>1.5160455205779799E-2</v>
      </c>
      <c r="P120" s="4">
        <f t="shared" si="40"/>
        <v>2.2079382853827986E-3</v>
      </c>
      <c r="R120">
        <f t="shared" si="61"/>
        <v>112.5</v>
      </c>
      <c r="S120">
        <f t="shared" si="62"/>
        <v>16.363636363700607</v>
      </c>
      <c r="T120">
        <f t="shared" si="63"/>
        <v>2.5670843704291024E-4</v>
      </c>
      <c r="U120">
        <f t="shared" si="63"/>
        <v>2.6095348878896711E-4</v>
      </c>
    </row>
    <row r="121" spans="1:21" x14ac:dyDescent="0.25">
      <c r="A121">
        <f t="shared" si="36"/>
        <v>120</v>
      </c>
      <c r="B121">
        <f>'Zeit|Temp'!B121</f>
        <v>7190.5454545453003</v>
      </c>
      <c r="C121">
        <f>'Zeit|Temp'!A121</f>
        <v>-27</v>
      </c>
      <c r="D121" s="1">
        <f>INDEX('Daten MJM'!$B$2:$B$191,Auswertung!$J$2+Auswertung!A121,1)</f>
        <v>2.2244566691781001E-2</v>
      </c>
      <c r="E121" s="1">
        <f>IF(A121&gt;=-$K$2,INDEX('Daten effMJM'!$B$2:$B$191,Auswertung!$K$2+Auswertung!A121,1),E122)</f>
        <v>2.2213909957018E-2</v>
      </c>
      <c r="F121" s="15">
        <f>INDEX('Daten MJM'!$D$2:$D$191,Auswertung!$J$2+Auswertung!A121,1)--1.8181818182</f>
        <v>7190.5454545453003</v>
      </c>
      <c r="G121" s="15">
        <f>INDEX('Daten effMJM'!$C$2:$C$191,Auswertung!$K$2+Auswertung!A121,1)</f>
        <v>-27</v>
      </c>
      <c r="H121" s="1" t="str">
        <f t="shared" si="35"/>
        <v>JA</v>
      </c>
      <c r="I121" s="1"/>
      <c r="M121">
        <f t="shared" si="37"/>
        <v>7192.909090909</v>
      </c>
      <c r="N121" s="1">
        <f t="shared" si="38"/>
        <v>1.51940283520327E-2</v>
      </c>
      <c r="O121" s="1">
        <f t="shared" si="39"/>
        <v>1.5160478686696798E-2</v>
      </c>
      <c r="P121" s="4">
        <f t="shared" si="40"/>
        <v>2.2080823175121534E-3</v>
      </c>
      <c r="R121">
        <f t="shared" si="61"/>
        <v>117.5</v>
      </c>
      <c r="S121">
        <f t="shared" si="62"/>
        <v>17.272727272700649</v>
      </c>
      <c r="T121">
        <f t="shared" si="63"/>
        <v>2.5771508762495861E-4</v>
      </c>
      <c r="U121">
        <f t="shared" si="63"/>
        <v>2.5981685136066839E-4</v>
      </c>
    </row>
    <row r="122" spans="1:21" x14ac:dyDescent="0.25">
      <c r="A122">
        <f t="shared" si="36"/>
        <v>121</v>
      </c>
      <c r="B122">
        <f>'Zeit|Temp'!B122</f>
        <v>7191.7272727272002</v>
      </c>
      <c r="C122">
        <f>'Zeit|Temp'!A122</f>
        <v>-20.5</v>
      </c>
      <c r="D122" s="1">
        <f>INDEX('Daten MJM'!$B$2:$B$191,Auswertung!$J$2+Auswertung!A122,1)</f>
        <v>2.2244616826629E-2</v>
      </c>
      <c r="E122" s="1">
        <f>IF(A122&gt;=-$K$2,INDEX('Daten effMJM'!$B$2:$B$191,Auswertung!$K$2+Auswertung!A122,1),E123)</f>
        <v>2.221395764224E-2</v>
      </c>
      <c r="F122" s="15">
        <f>INDEX('Daten MJM'!$D$2:$D$191,Auswertung!$J$2+Auswertung!A122,1)--1.8181818182</f>
        <v>7191.7272727272002</v>
      </c>
      <c r="G122" s="15">
        <f>INDEX('Daten effMJM'!$C$2:$C$191,Auswertung!$K$2+Auswertung!A122,1)</f>
        <v>-20.5</v>
      </c>
      <c r="H122" s="1" t="str">
        <f t="shared" si="35"/>
        <v>JA</v>
      </c>
      <c r="I122" s="1"/>
      <c r="M122">
        <f t="shared" si="37"/>
        <v>7194.0909090907999</v>
      </c>
      <c r="N122" s="1">
        <f t="shared" si="38"/>
        <v>1.51940458706647E-2</v>
      </c>
      <c r="O122" s="1">
        <f t="shared" si="39"/>
        <v>1.5160493560661799E-2</v>
      </c>
      <c r="P122" s="4">
        <f t="shared" si="40"/>
        <v>2.2082538310405396E-3</v>
      </c>
      <c r="R122">
        <f t="shared" si="61"/>
        <v>122.5</v>
      </c>
      <c r="S122">
        <f t="shared" si="62"/>
        <v>18.181818181799827</v>
      </c>
      <c r="T122">
        <f t="shared" si="63"/>
        <v>2.5951469562683903E-4</v>
      </c>
      <c r="U122">
        <f t="shared" si="63"/>
        <v>2.6123201648592349E-4</v>
      </c>
    </row>
    <row r="123" spans="1:21" x14ac:dyDescent="0.25">
      <c r="A123">
        <f t="shared" si="36"/>
        <v>122</v>
      </c>
      <c r="B123">
        <f>'Zeit|Temp'!B123</f>
        <v>7192.909090909</v>
      </c>
      <c r="C123">
        <f>'Zeit|Temp'!A123</f>
        <v>-14</v>
      </c>
      <c r="D123" s="1">
        <f>INDEX('Daten MJM'!$B$2:$B$191,Auswertung!$J$2+Auswertung!A123,1)</f>
        <v>2.2244642552776001E-2</v>
      </c>
      <c r="E123" s="1">
        <f>IF(A123&gt;=-$K$2,INDEX('Daten effMJM'!$B$2:$B$191,Auswertung!$K$2+Auswertung!A123,1),E124)</f>
        <v>2.2213981123156999E-2</v>
      </c>
      <c r="F123" s="15">
        <f>INDEX('Daten MJM'!$D$2:$D$191,Auswertung!$J$2+Auswertung!A123,1)--1.8181818182</f>
        <v>7192.909090909</v>
      </c>
      <c r="G123" s="15">
        <f>INDEX('Daten effMJM'!$C$2:$C$191,Auswertung!$K$2+Auswertung!A123,1)</f>
        <v>-14</v>
      </c>
      <c r="H123" s="1" t="str">
        <f t="shared" si="35"/>
        <v>JA</v>
      </c>
      <c r="I123" s="1"/>
      <c r="M123">
        <f t="shared" si="37"/>
        <v>7195.2727272726006</v>
      </c>
      <c r="N123" s="1">
        <f t="shared" si="38"/>
        <v>1.5194072926473699E-2</v>
      </c>
      <c r="O123" s="1">
        <f t="shared" si="39"/>
        <v>1.5160515581078799E-2</v>
      </c>
      <c r="P123" s="4">
        <f t="shared" si="40"/>
        <v>2.2085813038603291E-3</v>
      </c>
      <c r="R123">
        <f t="shared" si="61"/>
        <v>125</v>
      </c>
      <c r="S123">
        <f t="shared" si="62"/>
        <v>1788.1818181817998</v>
      </c>
      <c r="T123">
        <f t="shared" ref="T123:U142" si="64">(S48-S47)/($R48-$R47)</f>
        <v>6.2486083699943605E-7</v>
      </c>
      <c r="U123">
        <f t="shared" si="64"/>
        <v>6.1062733021412512E-7</v>
      </c>
    </row>
    <row r="124" spans="1:21" x14ac:dyDescent="0.25">
      <c r="A124">
        <f t="shared" si="36"/>
        <v>123</v>
      </c>
      <c r="B124">
        <f>'Zeit|Temp'!B124</f>
        <v>7194.0909090907999</v>
      </c>
      <c r="C124">
        <f>'Zeit|Temp'!A124</f>
        <v>-7.5</v>
      </c>
      <c r="D124" s="1">
        <f>INDEX('Daten MJM'!$B$2:$B$191,Auswertung!$J$2+Auswertung!A124,1)</f>
        <v>2.2244660071408E-2</v>
      </c>
      <c r="E124" s="1">
        <f>IF(A124&gt;=-$K$2,INDEX('Daten effMJM'!$B$2:$B$191,Auswertung!$K$2+Auswertung!A124,1),E125)</f>
        <v>2.2213995997122E-2</v>
      </c>
      <c r="F124" s="15">
        <f>INDEX('Daten MJM'!$D$2:$D$191,Auswertung!$J$2+Auswertung!A124,1)--1.8181818182</f>
        <v>7194.0909090907999</v>
      </c>
      <c r="G124" s="15">
        <f>INDEX('Daten effMJM'!$C$2:$C$191,Auswertung!$K$2+Auswertung!A124,1)</f>
        <v>-7.5</v>
      </c>
      <c r="H124" s="1" t="str">
        <f t="shared" si="35"/>
        <v>JA</v>
      </c>
      <c r="I124" s="1"/>
      <c r="M124">
        <f t="shared" si="37"/>
        <v>7196.4545454544004</v>
      </c>
      <c r="N124" s="1">
        <f t="shared" si="38"/>
        <v>1.5194147545492698E-2</v>
      </c>
      <c r="O124" s="1">
        <f t="shared" si="39"/>
        <v>1.5160577600688799E-2</v>
      </c>
      <c r="P124" s="4">
        <f t="shared" si="40"/>
        <v>2.2093996852003321E-3</v>
      </c>
      <c r="R124">
        <f t="shared" si="61"/>
        <v>122.25</v>
      </c>
      <c r="S124">
        <f t="shared" si="62"/>
        <v>1789.1818181817998</v>
      </c>
      <c r="T124">
        <f t="shared" si="64"/>
        <v>1.7336810008428127E-9</v>
      </c>
      <c r="U124">
        <f t="shared" si="64"/>
        <v>1.7163109995721459E-9</v>
      </c>
    </row>
    <row r="125" spans="1:21" x14ac:dyDescent="0.25">
      <c r="A125">
        <f t="shared" si="36"/>
        <v>124</v>
      </c>
      <c r="B125">
        <f>'Zeit|Temp'!B125</f>
        <v>7195.2727272726006</v>
      </c>
      <c r="C125">
        <f>'Zeit|Temp'!A125</f>
        <v>-1</v>
      </c>
      <c r="D125" s="1">
        <f>INDEX('Daten MJM'!$B$2:$B$191,Auswertung!$J$2+Auswertung!A125,1)</f>
        <v>2.2244687127217E-2</v>
      </c>
      <c r="E125" s="1">
        <f>IF(A125&gt;=-$K$2,INDEX('Daten effMJM'!$B$2:$B$191,Auswertung!$K$2+Auswertung!A125,1),E126)</f>
        <v>2.2214018017539E-2</v>
      </c>
      <c r="F125" s="15">
        <f>INDEX('Daten MJM'!$D$2:$D$191,Auswertung!$J$2+Auswertung!A125,1)--1.8181818182</f>
        <v>7195.2727272726006</v>
      </c>
      <c r="G125" s="15">
        <f>INDEX('Daten effMJM'!$C$2:$C$191,Auswertung!$K$2+Auswertung!A125,1)</f>
        <v>-1</v>
      </c>
      <c r="H125" s="1" t="str">
        <f t="shared" si="35"/>
        <v>JA</v>
      </c>
      <c r="I125" s="1"/>
      <c r="M125">
        <f t="shared" si="37"/>
        <v>7197.6363636362003</v>
      </c>
      <c r="N125" s="1">
        <f t="shared" si="38"/>
        <v>1.5194377145889698E-2</v>
      </c>
      <c r="O125" s="1">
        <f t="shared" si="39"/>
        <v>1.5160775404926798E-2</v>
      </c>
      <c r="P125" s="4">
        <f t="shared" si="40"/>
        <v>2.2114589259086279E-3</v>
      </c>
      <c r="R125">
        <f t="shared" si="61"/>
        <v>116.75</v>
      </c>
      <c r="S125">
        <f t="shared" si="62"/>
        <v>1790.1818181817998</v>
      </c>
      <c r="T125">
        <f t="shared" si="64"/>
        <v>2.2539053998182901E-8</v>
      </c>
      <c r="U125">
        <f t="shared" si="64"/>
        <v>2.5146603001291457E-8</v>
      </c>
    </row>
    <row r="126" spans="1:21" x14ac:dyDescent="0.25">
      <c r="A126">
        <f t="shared" si="36"/>
        <v>125</v>
      </c>
      <c r="B126">
        <f>'Zeit|Temp'!B126</f>
        <v>7196.4545454544004</v>
      </c>
      <c r="C126">
        <f>'Zeit|Temp'!A126</f>
        <v>5.5</v>
      </c>
      <c r="D126" s="1">
        <f>INDEX('Daten MJM'!$B$2:$B$191,Auswertung!$J$2+Auswertung!A126,1)</f>
        <v>2.2244761746235998E-2</v>
      </c>
      <c r="E126" s="1">
        <f>IF(A126&gt;=-$K$2,INDEX('Daten effMJM'!$B$2:$B$191,Auswertung!$K$2+Auswertung!A126,1),E127)</f>
        <v>2.2214080037149E-2</v>
      </c>
      <c r="F126" s="15">
        <f>INDEX('Daten MJM'!$D$2:$D$191,Auswertung!$J$2+Auswertung!A126,1)--1.8181818182</f>
        <v>7196.4545454544004</v>
      </c>
      <c r="G126" s="15">
        <f>INDEX('Daten effMJM'!$C$2:$C$191,Auswertung!$K$2+Auswertung!A126,1)</f>
        <v>5.5</v>
      </c>
      <c r="H126" s="1" t="str">
        <f t="shared" si="35"/>
        <v>JA</v>
      </c>
      <c r="I126" s="1"/>
      <c r="M126">
        <f t="shared" si="37"/>
        <v>7198.8181818180001</v>
      </c>
      <c r="N126" s="1">
        <f t="shared" si="38"/>
        <v>1.51950606450117E-2</v>
      </c>
      <c r="O126" s="1">
        <f t="shared" si="39"/>
        <v>1.5161390253216799E-2</v>
      </c>
      <c r="P126" s="4">
        <f t="shared" si="40"/>
        <v>2.2158774210588672E-3</v>
      </c>
      <c r="R126">
        <f t="shared" si="61"/>
        <v>111.25</v>
      </c>
      <c r="S126">
        <f t="shared" si="62"/>
        <v>1791.1818181817998</v>
      </c>
      <c r="T126">
        <f t="shared" si="64"/>
        <v>3.6888067899906729E-7</v>
      </c>
      <c r="U126">
        <f t="shared" si="64"/>
        <v>4.2053680299886098E-7</v>
      </c>
    </row>
    <row r="127" spans="1:21" x14ac:dyDescent="0.25">
      <c r="A127">
        <f t="shared" si="36"/>
        <v>126</v>
      </c>
      <c r="B127">
        <f>'Zeit|Temp'!B127</f>
        <v>7197.6363636362003</v>
      </c>
      <c r="C127">
        <f>'Zeit|Temp'!A127</f>
        <v>12</v>
      </c>
      <c r="D127" s="1">
        <f>INDEX('Daten MJM'!$B$2:$B$191,Auswertung!$J$2+Auswertung!A127,1)</f>
        <v>2.2244991346632999E-2</v>
      </c>
      <c r="E127" s="1">
        <f>IF(A127&gt;=-$K$2,INDEX('Daten effMJM'!$B$2:$B$191,Auswertung!$K$2+Auswertung!A127,1),E128)</f>
        <v>2.2214277841386999E-2</v>
      </c>
      <c r="F127" s="15">
        <f>INDEX('Daten MJM'!$D$2:$D$191,Auswertung!$J$2+Auswertung!A127,1)--1.8181818182</f>
        <v>7197.6363636362003</v>
      </c>
      <c r="G127" s="15">
        <f>INDEX('Daten effMJM'!$C$2:$C$191,Auswertung!$K$2+Auswertung!A127,1)</f>
        <v>12</v>
      </c>
      <c r="H127" s="1" t="str">
        <f t="shared" si="35"/>
        <v>JA</v>
      </c>
      <c r="I127" s="1"/>
      <c r="M127">
        <f t="shared" si="37"/>
        <v>7199.9999999997999</v>
      </c>
      <c r="N127" s="1">
        <f t="shared" si="38"/>
        <v>1.5197038211856698E-2</v>
      </c>
      <c r="O127" s="1">
        <f t="shared" si="39"/>
        <v>1.5163252766228798E-2</v>
      </c>
      <c r="P127" s="4">
        <f t="shared" si="40"/>
        <v>2.2231598787151355E-3</v>
      </c>
      <c r="R127">
        <f t="shared" si="61"/>
        <v>105.75</v>
      </c>
      <c r="S127">
        <f t="shared" si="62"/>
        <v>1792.1818181817998</v>
      </c>
      <c r="T127">
        <f t="shared" si="64"/>
        <v>2.7598520500014823E-6</v>
      </c>
      <c r="U127">
        <f t="shared" si="64"/>
        <v>3.0876957780000269E-6</v>
      </c>
    </row>
    <row r="128" spans="1:21" x14ac:dyDescent="0.25">
      <c r="A128">
        <f t="shared" si="36"/>
        <v>127</v>
      </c>
      <c r="B128">
        <f>'Zeit|Temp'!B128</f>
        <v>7198.8181818180001</v>
      </c>
      <c r="C128">
        <f>'Zeit|Temp'!A128</f>
        <v>18.5</v>
      </c>
      <c r="D128" s="1">
        <f>INDEX('Daten MJM'!$B$2:$B$191,Auswertung!$J$2+Auswertung!A128,1)</f>
        <v>2.2245674845755001E-2</v>
      </c>
      <c r="E128" s="1">
        <f>IF(A128&gt;=-$K$2,INDEX('Daten effMJM'!$B$2:$B$191,Auswertung!$K$2+Auswertung!A128,1),E129)</f>
        <v>2.2214892689677E-2</v>
      </c>
      <c r="F128" s="15">
        <f>INDEX('Daten MJM'!$D$2:$D$191,Auswertung!$J$2+Auswertung!A128,1)--1.8181818182</f>
        <v>7198.8181818180001</v>
      </c>
      <c r="G128" s="15">
        <f>INDEX('Daten effMJM'!$C$2:$C$191,Auswertung!$K$2+Auswertung!A128,1)</f>
        <v>18.5</v>
      </c>
      <c r="H128" s="1" t="str">
        <f t="shared" si="35"/>
        <v>JA</v>
      </c>
      <c r="I128" s="1"/>
      <c r="M128">
        <f t="shared" si="37"/>
        <v>7200.9090909089</v>
      </c>
      <c r="N128" s="1">
        <f t="shared" si="38"/>
        <v>1.5200496159804698E-2</v>
      </c>
      <c r="O128" s="1">
        <f t="shared" si="39"/>
        <v>1.5166618711667797E-2</v>
      </c>
      <c r="P128" s="4">
        <f t="shared" si="40"/>
        <v>2.2287067330396923E-3</v>
      </c>
      <c r="R128">
        <f t="shared" si="61"/>
        <v>100.25</v>
      </c>
      <c r="S128">
        <f t="shared" si="62"/>
        <v>1793.1818181817998</v>
      </c>
      <c r="T128">
        <f t="shared" si="64"/>
        <v>1.1102432773000409E-5</v>
      </c>
      <c r="U128">
        <f t="shared" si="64"/>
        <v>1.2109296015999638E-5</v>
      </c>
    </row>
    <row r="129" spans="1:21" x14ac:dyDescent="0.25">
      <c r="A129">
        <f t="shared" si="36"/>
        <v>128</v>
      </c>
      <c r="B129">
        <f>'Zeit|Temp'!B129</f>
        <v>7199.9999999997999</v>
      </c>
      <c r="C129">
        <f>'Zeit|Temp'!A129</f>
        <v>25</v>
      </c>
      <c r="D129" s="1">
        <f>INDEX('Daten MJM'!$B$2:$B$191,Auswertung!$J$2+Auswertung!A129,1)</f>
        <v>2.2247652412599999E-2</v>
      </c>
      <c r="E129" s="1">
        <f>IF(A129&gt;=-$K$2,INDEX('Daten effMJM'!$B$2:$B$191,Auswertung!$K$2+Auswertung!A129,1),E130)</f>
        <v>2.2216755202688999E-2</v>
      </c>
      <c r="F129" s="15">
        <f>INDEX('Daten MJM'!$D$2:$D$191,Auswertung!$J$2+Auswertung!A129,1)--1.8181818182</f>
        <v>7199.9999999997999</v>
      </c>
      <c r="G129" s="15">
        <f>INDEX('Daten effMJM'!$C$2:$C$191,Auswertung!$K$2+Auswertung!A129,1)</f>
        <v>25</v>
      </c>
      <c r="H129" s="1" t="str">
        <f t="shared" si="35"/>
        <v>JA</v>
      </c>
      <c r="I129" s="1"/>
      <c r="M129">
        <f t="shared" si="37"/>
        <v>7201.8181818180001</v>
      </c>
      <c r="N129" s="1">
        <f t="shared" si="38"/>
        <v>1.5208076811279701E-2</v>
      </c>
      <c r="O129" s="1">
        <f t="shared" si="39"/>
        <v>1.5174194441331799E-2</v>
      </c>
      <c r="P129" s="4">
        <f t="shared" si="40"/>
        <v>2.2279194383586277E-3</v>
      </c>
      <c r="R129">
        <f t="shared" si="61"/>
        <v>94.75</v>
      </c>
      <c r="S129">
        <f t="shared" si="62"/>
        <v>1794.1818181817998</v>
      </c>
      <c r="T129">
        <f t="shared" si="64"/>
        <v>2.8795940980000378E-5</v>
      </c>
      <c r="U129">
        <f t="shared" si="64"/>
        <v>3.0634370704000352E-5</v>
      </c>
    </row>
    <row r="130" spans="1:21" x14ac:dyDescent="0.25">
      <c r="A130">
        <f t="shared" si="36"/>
        <v>129</v>
      </c>
      <c r="B130">
        <f>'Zeit|Temp'!B130</f>
        <v>7200.9090909089</v>
      </c>
      <c r="C130">
        <f>'Zeit|Temp'!A130</f>
        <v>30</v>
      </c>
      <c r="D130" s="1">
        <f>INDEX('Daten MJM'!$B$2:$B$191,Auswertung!$J$2+Auswertung!A130,1)</f>
        <v>2.2251110360547999E-2</v>
      </c>
      <c r="E130" s="1">
        <f>IF(A130&gt;=-$K$2,INDEX('Daten effMJM'!$B$2:$B$191,Auswertung!$K$2+Auswertung!A130,1),E131)</f>
        <v>2.2220121148127998E-2</v>
      </c>
      <c r="F130" s="15">
        <f>INDEX('Daten MJM'!$D$2:$D$191,Auswertung!$J$2+Auswertung!A130,1)--1.8181818182</f>
        <v>7200.9090909089</v>
      </c>
      <c r="G130" s="15">
        <f>INDEX('Daten effMJM'!$C$2:$C$191,Auswertung!$K$2+Auswertung!A130,1)</f>
        <v>30</v>
      </c>
      <c r="H130" s="1" t="str">
        <f t="shared" si="35"/>
        <v>JA</v>
      </c>
      <c r="I130" s="1"/>
      <c r="M130">
        <f t="shared" si="37"/>
        <v>7202.7272727271002</v>
      </c>
      <c r="N130" s="1">
        <f t="shared" si="38"/>
        <v>1.5223822795587698E-2</v>
      </c>
      <c r="O130" s="1">
        <f t="shared" si="39"/>
        <v>1.5190198847500801E-2</v>
      </c>
      <c r="P130" s="4">
        <f t="shared" si="40"/>
        <v>2.2086402698172736E-3</v>
      </c>
      <c r="R130">
        <f t="shared" si="61"/>
        <v>89.25</v>
      </c>
      <c r="S130">
        <f t="shared" si="62"/>
        <v>1795.1818181817998</v>
      </c>
      <c r="T130">
        <f t="shared" si="64"/>
        <v>5.4725072563998473E-5</v>
      </c>
      <c r="U130">
        <f t="shared" si="64"/>
        <v>5.6940139622999042E-5</v>
      </c>
    </row>
    <row r="131" spans="1:21" x14ac:dyDescent="0.25">
      <c r="A131">
        <f t="shared" si="36"/>
        <v>130</v>
      </c>
      <c r="B131">
        <f>'Zeit|Temp'!B131</f>
        <v>7201.8181818180001</v>
      </c>
      <c r="C131">
        <f>'Zeit|Temp'!A131</f>
        <v>35</v>
      </c>
      <c r="D131" s="1">
        <f>INDEX('Daten MJM'!$B$2:$B$191,Auswertung!$J$2+Auswertung!A131,1)</f>
        <v>2.2258691012023001E-2</v>
      </c>
      <c r="E131" s="1">
        <f>IF(A131&gt;=-$K$2,INDEX('Daten effMJM'!$B$2:$B$191,Auswertung!$K$2+Auswertung!A131,1),E132)</f>
        <v>2.2227696877792E-2</v>
      </c>
      <c r="F131" s="15">
        <f>INDEX('Daten MJM'!$D$2:$D$191,Auswertung!$J$2+Auswertung!A131,1)--1.8181818182</f>
        <v>7201.8181818180001</v>
      </c>
      <c r="G131" s="15">
        <f>INDEX('Daten effMJM'!$C$2:$C$191,Auswertung!$K$2+Auswertung!A131,1)</f>
        <v>35</v>
      </c>
      <c r="H131" s="1" t="str">
        <f t="shared" ref="H131:H191" si="65">IF(B131=F131,IF(C131=G131,"JA","NEIN"),"NEIN")</f>
        <v>JA</v>
      </c>
      <c r="I131" s="1"/>
      <c r="M131">
        <f t="shared" si="37"/>
        <v>7203.6363636362003</v>
      </c>
      <c r="N131" s="1">
        <f t="shared" si="38"/>
        <v>1.5253560160072701E-2</v>
      </c>
      <c r="O131" s="1">
        <f t="shared" si="39"/>
        <v>1.52207292841448E-2</v>
      </c>
      <c r="P131" s="4">
        <f t="shared" si="40"/>
        <v>2.1523418522213528E-3</v>
      </c>
      <c r="R131">
        <f t="shared" si="61"/>
        <v>83.75</v>
      </c>
      <c r="S131">
        <f t="shared" si="62"/>
        <v>1796.1818181817998</v>
      </c>
      <c r="T131">
        <f t="shared" si="64"/>
        <v>8.3744676285000402E-5</v>
      </c>
      <c r="U131">
        <f t="shared" si="64"/>
        <v>8.5576297830000647E-5</v>
      </c>
    </row>
    <row r="132" spans="1:21" x14ac:dyDescent="0.25">
      <c r="A132">
        <f t="shared" ref="A132:A191" si="66">A131+1</f>
        <v>131</v>
      </c>
      <c r="B132">
        <f>'Zeit|Temp'!B132</f>
        <v>7202.7272727271002</v>
      </c>
      <c r="C132">
        <f>'Zeit|Temp'!A132</f>
        <v>40</v>
      </c>
      <c r="D132" s="1">
        <f>INDEX('Daten MJM'!$B$2:$B$191,Auswertung!$J$2+Auswertung!A132,1)</f>
        <v>2.2274436996330998E-2</v>
      </c>
      <c r="E132" s="1">
        <f>IF(A132&gt;=-$K$2,INDEX('Daten effMJM'!$B$2:$B$191,Auswertung!$K$2+Auswertung!A132,1),E133)</f>
        <v>2.2243701283961002E-2</v>
      </c>
      <c r="F132" s="15">
        <f>INDEX('Daten MJM'!$D$2:$D$191,Auswertung!$J$2+Auswertung!A132,1)--1.8181818182</f>
        <v>7202.7272727271002</v>
      </c>
      <c r="G132" s="15">
        <f>INDEX('Daten effMJM'!$C$2:$C$191,Auswertung!$K$2+Auswertung!A132,1)</f>
        <v>40</v>
      </c>
      <c r="H132" s="1" t="str">
        <f t="shared" si="65"/>
        <v>JA</v>
      </c>
      <c r="I132" s="1"/>
      <c r="M132">
        <f t="shared" ref="M132:M187" si="67">B134</f>
        <v>7204.5454545453003</v>
      </c>
      <c r="N132" s="1">
        <f t="shared" ref="N132:N187" si="68">D134-$D$5</f>
        <v>1.5304786829525699E-2</v>
      </c>
      <c r="O132" s="1">
        <f t="shared" ref="O132:O187" si="69">E134-$E$5</f>
        <v>1.52735131826198E-2</v>
      </c>
      <c r="P132" s="4">
        <f t="shared" ref="P132:P186" si="70">ABS((O132-N132)/N132)</f>
        <v>2.0433899050175722E-3</v>
      </c>
      <c r="R132">
        <f t="shared" si="61"/>
        <v>78.25</v>
      </c>
      <c r="S132">
        <f t="shared" si="62"/>
        <v>1797.1818181817998</v>
      </c>
      <c r="T132">
        <f t="shared" si="64"/>
        <v>1.0972552168899904E-4</v>
      </c>
      <c r="U132">
        <f t="shared" si="64"/>
        <v>1.1064230935600022E-4</v>
      </c>
    </row>
    <row r="133" spans="1:21" x14ac:dyDescent="0.25">
      <c r="A133">
        <f t="shared" si="66"/>
        <v>132</v>
      </c>
      <c r="B133">
        <f>'Zeit|Temp'!B133</f>
        <v>7203.6363636362003</v>
      </c>
      <c r="C133">
        <f>'Zeit|Temp'!A133</f>
        <v>45</v>
      </c>
      <c r="D133" s="1">
        <f>INDEX('Daten MJM'!$B$2:$B$191,Auswertung!$J$2+Auswertung!A133,1)</f>
        <v>2.2304174360816002E-2</v>
      </c>
      <c r="E133" s="1">
        <f>IF(A133&gt;=-$K$2,INDEX('Daten effMJM'!$B$2:$B$191,Auswertung!$K$2+Auswertung!A133,1),E134)</f>
        <v>2.2274231720605001E-2</v>
      </c>
      <c r="F133" s="15">
        <f>INDEX('Daten MJM'!$D$2:$D$191,Auswertung!$J$2+Auswertung!A133,1)--1.8181818182</f>
        <v>7203.6363636362003</v>
      </c>
      <c r="G133" s="15">
        <f>INDEX('Daten effMJM'!$C$2:$C$191,Auswertung!$K$2+Auswertung!A133,1)</f>
        <v>45</v>
      </c>
      <c r="H133" s="1" t="str">
        <f t="shared" si="65"/>
        <v>JA</v>
      </c>
      <c r="I133" s="1"/>
      <c r="M133">
        <f t="shared" si="67"/>
        <v>7205.4545454544004</v>
      </c>
      <c r="N133" s="1">
        <f t="shared" si="68"/>
        <v>1.5384071030944701E-2</v>
      </c>
      <c r="O133" s="1">
        <f t="shared" si="69"/>
        <v>1.5355131234952798E-2</v>
      </c>
      <c r="P133" s="4">
        <f t="shared" si="70"/>
        <v>1.8811533002994635E-3</v>
      </c>
      <c r="R133">
        <f t="shared" si="61"/>
        <v>72.75</v>
      </c>
      <c r="S133">
        <f t="shared" si="62"/>
        <v>1798.1818181817998</v>
      </c>
      <c r="T133">
        <f t="shared" si="64"/>
        <v>1.2694312673100158E-4</v>
      </c>
      <c r="U133">
        <f t="shared" si="64"/>
        <v>1.2805490291600136E-4</v>
      </c>
    </row>
    <row r="134" spans="1:21" x14ac:dyDescent="0.25">
      <c r="A134">
        <f t="shared" si="66"/>
        <v>133</v>
      </c>
      <c r="B134">
        <f>'Zeit|Temp'!B134</f>
        <v>7204.5454545453003</v>
      </c>
      <c r="C134">
        <f>'Zeit|Temp'!A134</f>
        <v>50</v>
      </c>
      <c r="D134" s="1">
        <f>INDEX('Daten MJM'!$B$2:$B$191,Auswertung!$J$2+Auswertung!A134,1)</f>
        <v>2.2355401030269E-2</v>
      </c>
      <c r="E134" s="1">
        <f>IF(A134&gt;=-$K$2,INDEX('Daten effMJM'!$B$2:$B$191,Auswertung!$K$2+Auswertung!A134,1),E135)</f>
        <v>2.2327015619080001E-2</v>
      </c>
      <c r="F134" s="15">
        <f>INDEX('Daten MJM'!$D$2:$D$191,Auswertung!$J$2+Auswertung!A134,1)--1.8181818182</f>
        <v>7204.5454545453003</v>
      </c>
      <c r="G134" s="15">
        <f>INDEX('Daten effMJM'!$C$2:$C$191,Auswertung!$K$2+Auswertung!A134,1)</f>
        <v>50</v>
      </c>
      <c r="H134" s="1" t="str">
        <f t="shared" si="65"/>
        <v>JA</v>
      </c>
      <c r="I134" s="1"/>
      <c r="M134">
        <f t="shared" si="67"/>
        <v>7206.3636363635005</v>
      </c>
      <c r="N134" s="1">
        <f t="shared" si="68"/>
        <v>1.5495403262208701E-2</v>
      </c>
      <c r="O134" s="1">
        <f t="shared" si="69"/>
        <v>1.54693079712858E-2</v>
      </c>
      <c r="P134" s="4">
        <f t="shared" si="70"/>
        <v>1.6840665893829109E-3</v>
      </c>
      <c r="R134">
        <f t="shared" si="61"/>
        <v>67.25</v>
      </c>
      <c r="S134">
        <f t="shared" si="62"/>
        <v>1799.1818181817998</v>
      </c>
      <c r="T134">
        <f t="shared" si="64"/>
        <v>1.3914053393599898E-4</v>
      </c>
      <c r="U134">
        <f t="shared" si="64"/>
        <v>1.3928867384899873E-4</v>
      </c>
    </row>
    <row r="135" spans="1:21" x14ac:dyDescent="0.25">
      <c r="A135">
        <f t="shared" si="66"/>
        <v>134</v>
      </c>
      <c r="B135">
        <f>'Zeit|Temp'!B135</f>
        <v>7205.4545454544004</v>
      </c>
      <c r="C135">
        <f>'Zeit|Temp'!A135</f>
        <v>55</v>
      </c>
      <c r="D135" s="1">
        <f>INDEX('Daten MJM'!$B$2:$B$191,Auswertung!$J$2+Auswertung!A135,1)</f>
        <v>2.2434685231688001E-2</v>
      </c>
      <c r="E135" s="1">
        <f>IF(A135&gt;=-$K$2,INDEX('Daten effMJM'!$B$2:$B$191,Auswertung!$K$2+Auswertung!A135,1),E136)</f>
        <v>2.2408633671412999E-2</v>
      </c>
      <c r="F135" s="15">
        <f>INDEX('Daten MJM'!$D$2:$D$191,Auswertung!$J$2+Auswertung!A135,1)--1.8181818182</f>
        <v>7205.4545454544004</v>
      </c>
      <c r="G135" s="15">
        <f>INDEX('Daten effMJM'!$C$2:$C$191,Auswertung!$K$2+Auswertung!A135,1)</f>
        <v>55</v>
      </c>
      <c r="H135" s="1" t="str">
        <f t="shared" si="65"/>
        <v>JA</v>
      </c>
      <c r="I135" s="1"/>
      <c r="M135">
        <f t="shared" si="67"/>
        <v>7207.2727272725006</v>
      </c>
      <c r="N135" s="1">
        <f t="shared" si="68"/>
        <v>1.5638362819183699E-2</v>
      </c>
      <c r="O135" s="1">
        <f t="shared" si="69"/>
        <v>1.5615052164288799E-2</v>
      </c>
      <c r="P135" s="4">
        <f t="shared" si="70"/>
        <v>1.4906071156186151E-3</v>
      </c>
      <c r="R135">
        <f t="shared" ref="R135:R164" si="71">AVERAGE(C161:C162)</f>
        <v>61.75</v>
      </c>
      <c r="S135">
        <f t="shared" ref="S135:S164" si="72">R60</f>
        <v>1800.1818181817998</v>
      </c>
      <c r="T135">
        <f t="shared" si="64"/>
        <v>1.4657456027199894E-4</v>
      </c>
      <c r="U135">
        <f t="shared" si="64"/>
        <v>1.4596736819399991E-4</v>
      </c>
    </row>
    <row r="136" spans="1:21" x14ac:dyDescent="0.25">
      <c r="A136">
        <f t="shared" si="66"/>
        <v>135</v>
      </c>
      <c r="B136">
        <f>'Zeit|Temp'!B136</f>
        <v>7206.3636363635005</v>
      </c>
      <c r="C136">
        <f>'Zeit|Temp'!A136</f>
        <v>60</v>
      </c>
      <c r="D136" s="1">
        <f>INDEX('Daten MJM'!$B$2:$B$191,Auswertung!$J$2+Auswertung!A136,1)</f>
        <v>2.2546017462952001E-2</v>
      </c>
      <c r="E136" s="1">
        <f>IF(A136&gt;=-$K$2,INDEX('Daten effMJM'!$B$2:$B$191,Auswertung!$K$2+Auswertung!A136,1),E137)</f>
        <v>2.2522810407746001E-2</v>
      </c>
      <c r="F136" s="15">
        <f>INDEX('Daten MJM'!$D$2:$D$191,Auswertung!$J$2+Auswertung!A136,1)--1.8181818182</f>
        <v>7206.3636363635005</v>
      </c>
      <c r="G136" s="15">
        <f>INDEX('Daten effMJM'!$C$2:$C$191,Auswertung!$K$2+Auswertung!A136,1)</f>
        <v>60</v>
      </c>
      <c r="H136" s="1" t="str">
        <f t="shared" si="65"/>
        <v>JA</v>
      </c>
      <c r="I136" s="1"/>
      <c r="M136">
        <f t="shared" si="67"/>
        <v>7208.1818181815997</v>
      </c>
      <c r="N136" s="1">
        <f t="shared" si="68"/>
        <v>1.5808868098724699E-2</v>
      </c>
      <c r="O136" s="1">
        <f t="shared" si="69"/>
        <v>1.5786525848611798E-2</v>
      </c>
      <c r="P136" s="4">
        <f t="shared" si="70"/>
        <v>1.4132732320477183E-3</v>
      </c>
      <c r="R136">
        <f t="shared" si="71"/>
        <v>56.25</v>
      </c>
      <c r="S136">
        <f t="shared" si="72"/>
        <v>1801.1818181817998</v>
      </c>
      <c r="T136">
        <f t="shared" si="64"/>
        <v>1.500663253819999E-4</v>
      </c>
      <c r="U136">
        <f t="shared" si="64"/>
        <v>1.4893547117900141E-4</v>
      </c>
    </row>
    <row r="137" spans="1:21" x14ac:dyDescent="0.25">
      <c r="A137">
        <f t="shared" si="66"/>
        <v>136</v>
      </c>
      <c r="B137">
        <f>'Zeit|Temp'!B137</f>
        <v>7207.2727272725006</v>
      </c>
      <c r="C137">
        <f>'Zeit|Temp'!A137</f>
        <v>65</v>
      </c>
      <c r="D137" s="1">
        <f>INDEX('Daten MJM'!$B$2:$B$191,Auswertung!$J$2+Auswertung!A137,1)</f>
        <v>2.2688977019927E-2</v>
      </c>
      <c r="E137" s="1">
        <f>IF(A137&gt;=-$K$2,INDEX('Daten effMJM'!$B$2:$B$191,Auswertung!$K$2+Auswertung!A137,1),E138)</f>
        <v>2.2668554600749E-2</v>
      </c>
      <c r="F137" s="15">
        <f>INDEX('Daten MJM'!$D$2:$D$191,Auswertung!$J$2+Auswertung!A137,1)--1.8181818182</f>
        <v>7207.2727272725006</v>
      </c>
      <c r="G137" s="15">
        <f>INDEX('Daten effMJM'!$C$2:$C$191,Auswertung!$K$2+Auswertung!A137,1)</f>
        <v>65</v>
      </c>
      <c r="H137" s="1" t="str">
        <f t="shared" si="65"/>
        <v>JA</v>
      </c>
      <c r="I137" s="1"/>
      <c r="M137">
        <f t="shared" si="67"/>
        <v>7209.0909090906998</v>
      </c>
      <c r="N137" s="1">
        <f t="shared" si="68"/>
        <v>1.5998738890498701E-2</v>
      </c>
      <c r="O137" s="1">
        <f t="shared" si="69"/>
        <v>1.59770467461968E-2</v>
      </c>
      <c r="P137" s="4">
        <f t="shared" si="70"/>
        <v>1.3558658873283453E-3</v>
      </c>
      <c r="R137">
        <f t="shared" si="71"/>
        <v>50.75</v>
      </c>
      <c r="S137">
        <f t="shared" si="72"/>
        <v>1802.1818181817998</v>
      </c>
      <c r="T137">
        <f t="shared" si="64"/>
        <v>1.5097021450600004E-4</v>
      </c>
      <c r="U137">
        <f t="shared" si="64"/>
        <v>1.49488274283998E-4</v>
      </c>
    </row>
    <row r="138" spans="1:21" x14ac:dyDescent="0.25">
      <c r="A138">
        <f t="shared" si="66"/>
        <v>137</v>
      </c>
      <c r="B138">
        <f>'Zeit|Temp'!B138</f>
        <v>7208.1818181815997</v>
      </c>
      <c r="C138">
        <f>'Zeit|Temp'!A138</f>
        <v>70</v>
      </c>
      <c r="D138" s="1">
        <f>INDEX('Daten MJM'!$B$2:$B$191,Auswertung!$J$2+Auswertung!A138,1)</f>
        <v>2.2859482299467999E-2</v>
      </c>
      <c r="E138" s="1">
        <f>IF(A138&gt;=-$K$2,INDEX('Daten effMJM'!$B$2:$B$191,Auswertung!$K$2+Auswertung!A138,1),E139)</f>
        <v>2.2840028285071999E-2</v>
      </c>
      <c r="F138" s="15">
        <f>INDEX('Daten MJM'!$D$2:$D$191,Auswertung!$J$2+Auswertung!A138,1)--1.8181818182</f>
        <v>7208.1818181815997</v>
      </c>
      <c r="G138" s="15">
        <f>INDEX('Daten effMJM'!$C$2:$C$191,Auswertung!$K$2+Auswertung!A138,1)</f>
        <v>70</v>
      </c>
      <c r="H138" s="1" t="str">
        <f t="shared" si="65"/>
        <v>JA</v>
      </c>
      <c r="I138" s="1"/>
      <c r="M138">
        <f t="shared" si="67"/>
        <v>7209.9999999997999</v>
      </c>
      <c r="N138" s="1">
        <f t="shared" si="68"/>
        <v>1.6202684723592698E-2</v>
      </c>
      <c r="O138" s="1">
        <f t="shared" si="69"/>
        <v>1.6181159549563798E-2</v>
      </c>
      <c r="P138" s="4">
        <f t="shared" si="70"/>
        <v>1.3284942832688443E-3</v>
      </c>
      <c r="R138">
        <f t="shared" si="71"/>
        <v>45.25</v>
      </c>
      <c r="S138">
        <f t="shared" si="72"/>
        <v>1803.1818181817998</v>
      </c>
      <c r="T138">
        <f t="shared" si="64"/>
        <v>1.4996825589200236E-4</v>
      </c>
      <c r="U138">
        <f t="shared" si="64"/>
        <v>1.4827988600000022E-4</v>
      </c>
    </row>
    <row r="139" spans="1:21" x14ac:dyDescent="0.25">
      <c r="A139">
        <f t="shared" si="66"/>
        <v>138</v>
      </c>
      <c r="B139">
        <f>'Zeit|Temp'!B139</f>
        <v>7209.0909090906998</v>
      </c>
      <c r="C139">
        <f>'Zeit|Temp'!A139</f>
        <v>75</v>
      </c>
      <c r="D139" s="1">
        <f>INDEX('Daten MJM'!$B$2:$B$191,Auswertung!$J$2+Auswertung!A139,1)</f>
        <v>2.3049353091242002E-2</v>
      </c>
      <c r="E139" s="1">
        <f>IF(A139&gt;=-$K$2,INDEX('Daten effMJM'!$B$2:$B$191,Auswertung!$K$2+Auswertung!A139,1),E140)</f>
        <v>2.3030549182657001E-2</v>
      </c>
      <c r="F139" s="15">
        <f>INDEX('Daten MJM'!$D$2:$D$191,Auswertung!$J$2+Auswertung!A139,1)--1.8181818182</f>
        <v>7209.0909090906998</v>
      </c>
      <c r="G139" s="15">
        <f>INDEX('Daten effMJM'!$C$2:$C$191,Auswertung!$K$2+Auswertung!A139,1)</f>
        <v>75</v>
      </c>
      <c r="H139" s="1" t="str">
        <f t="shared" si="65"/>
        <v>JA</v>
      </c>
      <c r="I139" s="1"/>
      <c r="M139">
        <f t="shared" si="67"/>
        <v>7210.9090909089</v>
      </c>
      <c r="N139" s="1">
        <f t="shared" si="68"/>
        <v>1.64164648562517E-2</v>
      </c>
      <c r="O139" s="1">
        <f t="shared" si="69"/>
        <v>1.6394599685891798E-2</v>
      </c>
      <c r="P139" s="4">
        <f t="shared" si="70"/>
        <v>1.33190492297591E-3</v>
      </c>
      <c r="R139">
        <f t="shared" si="71"/>
        <v>39.75</v>
      </c>
      <c r="S139">
        <f t="shared" si="72"/>
        <v>1804.1818181817998</v>
      </c>
      <c r="T139">
        <f t="shared" si="64"/>
        <v>1.4771554545699866E-4</v>
      </c>
      <c r="U139">
        <f t="shared" si="64"/>
        <v>1.4590301816300166E-4</v>
      </c>
    </row>
    <row r="140" spans="1:21" x14ac:dyDescent="0.25">
      <c r="A140">
        <f t="shared" si="66"/>
        <v>139</v>
      </c>
      <c r="B140">
        <f>'Zeit|Temp'!B140</f>
        <v>7209.9999999997999</v>
      </c>
      <c r="C140">
        <f>'Zeit|Temp'!A140</f>
        <v>80</v>
      </c>
      <c r="D140" s="1">
        <f>INDEX('Daten MJM'!$B$2:$B$191,Auswertung!$J$2+Auswertung!A140,1)</f>
        <v>2.3253298924335999E-2</v>
      </c>
      <c r="E140" s="1">
        <f>IF(A140&gt;=-$K$2,INDEX('Daten effMJM'!$B$2:$B$191,Auswertung!$K$2+Auswertung!A140,1),E141)</f>
        <v>2.3234661986023999E-2</v>
      </c>
      <c r="F140" s="15">
        <f>INDEX('Daten MJM'!$D$2:$D$191,Auswertung!$J$2+Auswertung!A140,1)--1.8181818182</f>
        <v>7209.9999999997999</v>
      </c>
      <c r="G140" s="15">
        <f>INDEX('Daten effMJM'!$C$2:$C$191,Auswertung!$K$2+Auswertung!A140,1)</f>
        <v>80</v>
      </c>
      <c r="H140" s="1" t="str">
        <f t="shared" si="65"/>
        <v>JA</v>
      </c>
      <c r="I140" s="1"/>
      <c r="M140">
        <f t="shared" si="67"/>
        <v>7211.8181818180001</v>
      </c>
      <c r="N140" s="1">
        <f t="shared" si="68"/>
        <v>1.66375346229767E-2</v>
      </c>
      <c r="O140" s="1">
        <f t="shared" si="69"/>
        <v>1.66148608755988E-2</v>
      </c>
      <c r="P140" s="4">
        <f t="shared" si="70"/>
        <v>1.362806923724575E-3</v>
      </c>
      <c r="R140">
        <f t="shared" si="71"/>
        <v>34.25</v>
      </c>
      <c r="S140">
        <f t="shared" si="72"/>
        <v>1805.1818181817998</v>
      </c>
      <c r="T140">
        <f t="shared" si="64"/>
        <v>1.4432365867200064E-4</v>
      </c>
      <c r="U140">
        <f t="shared" si="64"/>
        <v>1.424617925510005E-4</v>
      </c>
    </row>
    <row r="141" spans="1:21" x14ac:dyDescent="0.25">
      <c r="A141">
        <f t="shared" si="66"/>
        <v>140</v>
      </c>
      <c r="B141">
        <f>'Zeit|Temp'!B141</f>
        <v>7210.9090909089</v>
      </c>
      <c r="C141">
        <f>'Zeit|Temp'!A141</f>
        <v>85</v>
      </c>
      <c r="D141" s="1">
        <f>INDEX('Daten MJM'!$B$2:$B$191,Auswertung!$J$2+Auswertung!A141,1)</f>
        <v>2.3467079056995001E-2</v>
      </c>
      <c r="E141" s="1">
        <f>IF(A141&gt;=-$K$2,INDEX('Daten effMJM'!$B$2:$B$191,Auswertung!$K$2+Auswertung!A141,1),E142)</f>
        <v>2.3448102122351999E-2</v>
      </c>
      <c r="F141" s="15">
        <f>INDEX('Daten MJM'!$D$2:$D$191,Auswertung!$J$2+Auswertung!A141,1)--1.8181818182</f>
        <v>7210.9090909089</v>
      </c>
      <c r="G141" s="15">
        <f>INDEX('Daten effMJM'!$C$2:$C$191,Auswertung!$K$2+Auswertung!A141,1)</f>
        <v>85</v>
      </c>
      <c r="H141" s="1" t="str">
        <f t="shared" si="65"/>
        <v>JA</v>
      </c>
      <c r="I141" s="1"/>
      <c r="M141">
        <f t="shared" si="67"/>
        <v>7212.7272727271002</v>
      </c>
      <c r="N141" s="1">
        <f t="shared" si="68"/>
        <v>1.6862598186133698E-2</v>
      </c>
      <c r="O141" s="1">
        <f t="shared" si="69"/>
        <v>1.68388591230508E-2</v>
      </c>
      <c r="P141" s="4">
        <f t="shared" si="70"/>
        <v>1.4077939129462996E-3</v>
      </c>
      <c r="R141">
        <f t="shared" si="71"/>
        <v>28.75</v>
      </c>
      <c r="S141">
        <f t="shared" si="72"/>
        <v>1806.1818181817998</v>
      </c>
      <c r="T141">
        <f t="shared" si="64"/>
        <v>1.4025231794199955E-4</v>
      </c>
      <c r="U141">
        <f t="shared" si="64"/>
        <v>1.383741620589983E-4</v>
      </c>
    </row>
    <row r="142" spans="1:21" x14ac:dyDescent="0.25">
      <c r="A142">
        <f t="shared" si="66"/>
        <v>141</v>
      </c>
      <c r="B142">
        <f>'Zeit|Temp'!B142</f>
        <v>7211.8181818180001</v>
      </c>
      <c r="C142">
        <f>'Zeit|Temp'!A142</f>
        <v>90</v>
      </c>
      <c r="D142" s="1">
        <f>INDEX('Daten MJM'!$B$2:$B$191,Auswertung!$J$2+Auswertung!A142,1)</f>
        <v>2.3688148823720001E-2</v>
      </c>
      <c r="E142" s="1">
        <f>IF(A142&gt;=-$K$2,INDEX('Daten effMJM'!$B$2:$B$191,Auswertung!$K$2+Auswertung!A142,1),E143)</f>
        <v>2.3668363312059001E-2</v>
      </c>
      <c r="F142" s="15">
        <f>INDEX('Daten MJM'!$D$2:$D$191,Auswertung!$J$2+Auswertung!A142,1)--1.8181818182</f>
        <v>7211.8181818180001</v>
      </c>
      <c r="G142" s="15">
        <f>INDEX('Daten effMJM'!$C$2:$C$191,Auswertung!$K$2+Auswertung!A142,1)</f>
        <v>90</v>
      </c>
      <c r="H142" s="1" t="str">
        <f t="shared" si="65"/>
        <v>JA</v>
      </c>
      <c r="I142" s="1"/>
      <c r="M142">
        <f t="shared" si="67"/>
        <v>7213.6363636362003</v>
      </c>
      <c r="N142" s="1">
        <f t="shared" si="68"/>
        <v>1.7091352149289699E-2</v>
      </c>
      <c r="O142" s="1">
        <f t="shared" si="69"/>
        <v>1.7066217342598798E-2</v>
      </c>
      <c r="P142" s="4">
        <f t="shared" si="70"/>
        <v>1.4706154592892015E-3</v>
      </c>
      <c r="R142">
        <f t="shared" si="71"/>
        <v>23.25</v>
      </c>
      <c r="S142">
        <f t="shared" si="72"/>
        <v>1807.1818181817998</v>
      </c>
      <c r="T142">
        <f t="shared" si="64"/>
        <v>1.3321350826199854E-4</v>
      </c>
      <c r="U142">
        <f t="shared" si="64"/>
        <v>1.3147846798099855E-4</v>
      </c>
    </row>
    <row r="143" spans="1:21" x14ac:dyDescent="0.25">
      <c r="A143">
        <f t="shared" si="66"/>
        <v>142</v>
      </c>
      <c r="B143">
        <f>'Zeit|Temp'!B143</f>
        <v>7212.7272727271002</v>
      </c>
      <c r="C143">
        <f>'Zeit|Temp'!A143</f>
        <v>95</v>
      </c>
      <c r="D143" s="1">
        <f>INDEX('Daten MJM'!$B$2:$B$191,Auswertung!$J$2+Auswertung!A143,1)</f>
        <v>2.3913212386876999E-2</v>
      </c>
      <c r="E143" s="1">
        <f>IF(A143&gt;=-$K$2,INDEX('Daten effMJM'!$B$2:$B$191,Auswertung!$K$2+Auswertung!A143,1),E144)</f>
        <v>2.3892361559511001E-2</v>
      </c>
      <c r="F143" s="15">
        <f>INDEX('Daten MJM'!$D$2:$D$191,Auswertung!$J$2+Auswertung!A143,1)--1.8181818182</f>
        <v>7212.7272727271002</v>
      </c>
      <c r="G143" s="15">
        <f>INDEX('Daten effMJM'!$C$2:$C$191,Auswertung!$K$2+Auswertung!A143,1)</f>
        <v>95</v>
      </c>
      <c r="H143" s="1" t="str">
        <f t="shared" si="65"/>
        <v>JA</v>
      </c>
      <c r="I143" s="1"/>
      <c r="M143">
        <f t="shared" si="67"/>
        <v>7214.5454545453003</v>
      </c>
      <c r="N143" s="1">
        <f t="shared" si="68"/>
        <v>1.7322013074171701E-2</v>
      </c>
      <c r="O143" s="1">
        <f t="shared" si="69"/>
        <v>1.72954217096618E-2</v>
      </c>
      <c r="P143" s="4">
        <f t="shared" si="70"/>
        <v>1.5351197575038426E-3</v>
      </c>
      <c r="R143">
        <f t="shared" si="71"/>
        <v>17.75</v>
      </c>
      <c r="S143">
        <f t="shared" si="72"/>
        <v>1808.1818181817998</v>
      </c>
      <c r="T143">
        <f t="shared" ref="T143:U162" si="73">(S68-S67)/($R68-$R67)</f>
        <v>1.2600677292400053E-4</v>
      </c>
      <c r="U143">
        <f t="shared" si="73"/>
        <v>1.2442502335600208E-4</v>
      </c>
    </row>
    <row r="144" spans="1:21" x14ac:dyDescent="0.25">
      <c r="A144">
        <f t="shared" si="66"/>
        <v>143</v>
      </c>
      <c r="B144">
        <f>'Zeit|Temp'!B144</f>
        <v>7213.6363636362003</v>
      </c>
      <c r="C144">
        <f>'Zeit|Temp'!A144</f>
        <v>100</v>
      </c>
      <c r="D144" s="1">
        <f>INDEX('Daten MJM'!$B$2:$B$191,Auswertung!$J$2+Auswertung!A144,1)</f>
        <v>2.4141966350033E-2</v>
      </c>
      <c r="E144" s="1">
        <f>IF(A144&gt;=-$K$2,INDEX('Daten effMJM'!$B$2:$B$191,Auswertung!$K$2+Auswertung!A144,1),E145)</f>
        <v>2.4119719779058999E-2</v>
      </c>
      <c r="F144" s="15">
        <f>INDEX('Daten MJM'!$D$2:$D$191,Auswertung!$J$2+Auswertung!A144,1)--1.8181818182</f>
        <v>7213.6363636362003</v>
      </c>
      <c r="G144" s="15">
        <f>INDEX('Daten effMJM'!$C$2:$C$191,Auswertung!$K$2+Auswertung!A144,1)</f>
        <v>100</v>
      </c>
      <c r="H144" s="1" t="str">
        <f t="shared" si="65"/>
        <v>JA</v>
      </c>
      <c r="I144" s="1"/>
      <c r="M144">
        <f t="shared" si="67"/>
        <v>7215.4545454544004</v>
      </c>
      <c r="N144" s="1">
        <f t="shared" si="68"/>
        <v>1.7554242202044698E-2</v>
      </c>
      <c r="O144" s="1">
        <f t="shared" si="69"/>
        <v>1.7526145604281798E-2</v>
      </c>
      <c r="P144" s="4">
        <f t="shared" si="70"/>
        <v>1.6005588529265768E-3</v>
      </c>
      <c r="R144">
        <f t="shared" si="71"/>
        <v>12.25</v>
      </c>
      <c r="S144">
        <f t="shared" si="72"/>
        <v>1809.1818181817998</v>
      </c>
      <c r="T144">
        <f t="shared" si="73"/>
        <v>1.1904803616400242E-4</v>
      </c>
      <c r="U144">
        <f t="shared" si="73"/>
        <v>1.1760228604600076E-4</v>
      </c>
    </row>
    <row r="145" spans="1:21" x14ac:dyDescent="0.25">
      <c r="A145">
        <f t="shared" si="66"/>
        <v>144</v>
      </c>
      <c r="B145">
        <f>'Zeit|Temp'!B145</f>
        <v>7214.5454545453003</v>
      </c>
      <c r="C145">
        <f>'Zeit|Temp'!A145</f>
        <v>105</v>
      </c>
      <c r="D145" s="1">
        <f>INDEX('Daten MJM'!$B$2:$B$191,Auswertung!$J$2+Auswertung!A145,1)</f>
        <v>2.4372627274915001E-2</v>
      </c>
      <c r="E145" s="1">
        <f>IF(A145&gt;=-$K$2,INDEX('Daten effMJM'!$B$2:$B$191,Auswertung!$K$2+Auswertung!A145,1),E146)</f>
        <v>2.4348924146122001E-2</v>
      </c>
      <c r="F145" s="15">
        <f>INDEX('Daten MJM'!$D$2:$D$191,Auswertung!$J$2+Auswertung!A145,1)--1.8181818182</f>
        <v>7214.5454545453003</v>
      </c>
      <c r="G145" s="15">
        <f>INDEX('Daten effMJM'!$C$2:$C$191,Auswertung!$K$2+Auswertung!A145,1)</f>
        <v>105</v>
      </c>
      <c r="H145" s="1" t="str">
        <f t="shared" si="65"/>
        <v>JA</v>
      </c>
      <c r="I145" s="1"/>
      <c r="M145">
        <f t="shared" si="67"/>
        <v>7216.3636363635005</v>
      </c>
      <c r="N145" s="1">
        <f t="shared" si="68"/>
        <v>1.77876135084497E-2</v>
      </c>
      <c r="O145" s="1">
        <f t="shared" si="69"/>
        <v>1.77633760486378E-2</v>
      </c>
      <c r="P145" s="4">
        <f t="shared" si="70"/>
        <v>1.3626032407543958E-3</v>
      </c>
      <c r="R145">
        <f t="shared" si="71"/>
        <v>6.75</v>
      </c>
      <c r="S145">
        <f t="shared" si="72"/>
        <v>1810.1818181817998</v>
      </c>
      <c r="T145">
        <f t="shared" si="73"/>
        <v>1.121931519699991E-4</v>
      </c>
      <c r="U145">
        <f t="shared" si="73"/>
        <v>1.1086960688199907E-4</v>
      </c>
    </row>
    <row r="146" spans="1:21" x14ac:dyDescent="0.25">
      <c r="A146">
        <f t="shared" si="66"/>
        <v>145</v>
      </c>
      <c r="B146">
        <f>'Zeit|Temp'!B146</f>
        <v>7215.4545454544004</v>
      </c>
      <c r="C146">
        <f>'Zeit|Temp'!A146</f>
        <v>110</v>
      </c>
      <c r="D146" s="1">
        <f>INDEX('Daten MJM'!$B$2:$B$191,Auswertung!$J$2+Auswertung!A146,1)</f>
        <v>2.4604856402787999E-2</v>
      </c>
      <c r="E146" s="1">
        <f>IF(A146&gt;=-$K$2,INDEX('Daten effMJM'!$B$2:$B$191,Auswertung!$K$2+Auswertung!A146,1),E147)</f>
        <v>2.4579648040741999E-2</v>
      </c>
      <c r="F146" s="15">
        <f>INDEX('Daten MJM'!$D$2:$D$191,Auswertung!$J$2+Auswertung!A146,1)--1.8181818182</f>
        <v>7215.4545454544004</v>
      </c>
      <c r="G146" s="15">
        <f>INDEX('Daten effMJM'!$C$2:$C$191,Auswertung!$K$2+Auswertung!A146,1)</f>
        <v>110</v>
      </c>
      <c r="H146" s="1" t="str">
        <f t="shared" si="65"/>
        <v>JA</v>
      </c>
      <c r="I146" s="1"/>
      <c r="M146">
        <f t="shared" si="67"/>
        <v>7217.2727272725006</v>
      </c>
      <c r="N146" s="1">
        <f t="shared" si="68"/>
        <v>1.8021899951721699E-2</v>
      </c>
      <c r="O146" s="1">
        <f t="shared" si="69"/>
        <v>1.7999573186214798E-2</v>
      </c>
      <c r="P146" s="4">
        <f t="shared" si="70"/>
        <v>1.238868574718037E-3</v>
      </c>
      <c r="R146">
        <f t="shared" si="71"/>
        <v>1.25</v>
      </c>
      <c r="S146">
        <f t="shared" si="72"/>
        <v>1811.1818181817998</v>
      </c>
      <c r="T146">
        <f t="shared" si="73"/>
        <v>1.0537508922299835E-4</v>
      </c>
      <c r="U146">
        <f t="shared" si="73"/>
        <v>1.0416243689399807E-4</v>
      </c>
    </row>
    <row r="147" spans="1:21" x14ac:dyDescent="0.25">
      <c r="A147">
        <f t="shared" si="66"/>
        <v>146</v>
      </c>
      <c r="B147">
        <f>'Zeit|Temp'!B147</f>
        <v>7216.3636363635005</v>
      </c>
      <c r="C147">
        <f>'Zeit|Temp'!A147</f>
        <v>115</v>
      </c>
      <c r="D147" s="1">
        <f>INDEX('Daten MJM'!$B$2:$B$191,Auswertung!$J$2+Auswertung!A147,1)</f>
        <v>2.4838227709193E-2</v>
      </c>
      <c r="E147" s="1">
        <f>IF(A147&gt;=-$K$2,INDEX('Daten effMJM'!$B$2:$B$191,Auswertung!$K$2+Auswertung!A147,1),E148)</f>
        <v>2.4816878485098001E-2</v>
      </c>
      <c r="F147" s="15">
        <f>INDEX('Daten MJM'!$D$2:$D$191,Auswertung!$J$2+Auswertung!A147,1)--1.8181818182</f>
        <v>7216.3636363635005</v>
      </c>
      <c r="G147" s="15">
        <f>INDEX('Daten effMJM'!$C$2:$C$191,Auswertung!$K$2+Auswertung!A147,1)</f>
        <v>115</v>
      </c>
      <c r="H147" s="1" t="str">
        <f t="shared" si="65"/>
        <v>JA</v>
      </c>
      <c r="I147" s="1"/>
      <c r="M147">
        <f t="shared" si="67"/>
        <v>7218.1818181815997</v>
      </c>
      <c r="N147" s="1">
        <f t="shared" si="68"/>
        <v>1.8257822402293698E-2</v>
      </c>
      <c r="O147" s="1">
        <f t="shared" si="69"/>
        <v>1.8237056837567798E-2</v>
      </c>
      <c r="P147" s="4">
        <f t="shared" si="70"/>
        <v>1.1373516659517783E-3</v>
      </c>
      <c r="R147">
        <f t="shared" si="71"/>
        <v>-4.25</v>
      </c>
      <c r="S147">
        <f t="shared" si="72"/>
        <v>1812.1818181817998</v>
      </c>
      <c r="T147">
        <f t="shared" si="73"/>
        <v>9.8448085704000432E-5</v>
      </c>
      <c r="U147">
        <f t="shared" si="73"/>
        <v>9.7338709228001613E-5</v>
      </c>
    </row>
    <row r="148" spans="1:21" x14ac:dyDescent="0.25">
      <c r="A148">
        <f t="shared" si="66"/>
        <v>147</v>
      </c>
      <c r="B148">
        <f>'Zeit|Temp'!B148</f>
        <v>7217.2727272725006</v>
      </c>
      <c r="C148">
        <f>'Zeit|Temp'!A148</f>
        <v>120</v>
      </c>
      <c r="D148" s="1">
        <f>INDEX('Daten MJM'!$B$2:$B$191,Auswertung!$J$2+Auswertung!A148,1)</f>
        <v>2.5072514152465E-2</v>
      </c>
      <c r="E148" s="1">
        <f>IF(A148&gt;=-$K$2,INDEX('Daten effMJM'!$B$2:$B$191,Auswertung!$K$2+Auswertung!A148,1),E149)</f>
        <v>2.5053075622674999E-2</v>
      </c>
      <c r="F148" s="15">
        <f>INDEX('Daten MJM'!$D$2:$D$191,Auswertung!$J$2+Auswertung!A148,1)--1.8181818182</f>
        <v>7217.2727272725006</v>
      </c>
      <c r="G148" s="15">
        <f>INDEX('Daten effMJM'!$C$2:$C$191,Auswertung!$K$2+Auswertung!A148,1)</f>
        <v>120</v>
      </c>
      <c r="H148" s="1" t="str">
        <f t="shared" si="65"/>
        <v>JA</v>
      </c>
      <c r="I148" s="1"/>
      <c r="M148">
        <f t="shared" si="67"/>
        <v>8988.1818181815997</v>
      </c>
      <c r="N148" s="1">
        <f t="shared" si="68"/>
        <v>1.93638260837827E-2</v>
      </c>
      <c r="O148" s="1">
        <f t="shared" si="69"/>
        <v>1.9317867212046799E-2</v>
      </c>
      <c r="P148" s="4">
        <f t="shared" si="70"/>
        <v>2.3734396052230463E-3</v>
      </c>
      <c r="R148">
        <f t="shared" si="71"/>
        <v>-9.75</v>
      </c>
      <c r="S148">
        <f t="shared" si="72"/>
        <v>1813.1818181817998</v>
      </c>
      <c r="T148">
        <f t="shared" si="73"/>
        <v>9.1451750068999305E-5</v>
      </c>
      <c r="U148">
        <f t="shared" si="73"/>
        <v>9.0437359944000456E-5</v>
      </c>
    </row>
    <row r="149" spans="1:21" x14ac:dyDescent="0.25">
      <c r="A149">
        <f t="shared" si="66"/>
        <v>148</v>
      </c>
      <c r="B149">
        <f>'Zeit|Temp'!B149</f>
        <v>7218.1818181815997</v>
      </c>
      <c r="C149">
        <f>'Zeit|Temp'!A149</f>
        <v>125</v>
      </c>
      <c r="D149" s="1">
        <f>INDEX('Daten MJM'!$B$2:$B$191,Auswertung!$J$2+Auswertung!A149,1)</f>
        <v>2.5308436603036999E-2</v>
      </c>
      <c r="E149" s="1">
        <f>IF(A149&gt;=-$K$2,INDEX('Daten effMJM'!$B$2:$B$191,Auswertung!$K$2+Auswertung!A149,1),E150)</f>
        <v>2.5290559274027999E-2</v>
      </c>
      <c r="F149" s="15">
        <f>INDEX('Daten MJM'!$D$2:$D$191,Auswertung!$J$2+Auswertung!A149,1)--1.8181818182</f>
        <v>7218.1818181815997</v>
      </c>
      <c r="G149" s="15">
        <f>INDEX('Daten effMJM'!$C$2:$C$191,Auswertung!$K$2+Auswertung!A149,1)</f>
        <v>125</v>
      </c>
      <c r="H149" s="1" t="str">
        <f t="shared" si="65"/>
        <v>JA</v>
      </c>
      <c r="I149" s="1"/>
      <c r="M149">
        <f t="shared" si="67"/>
        <v>8989.1818181815997</v>
      </c>
      <c r="N149" s="1">
        <f t="shared" si="68"/>
        <v>1.9363827817463701E-2</v>
      </c>
      <c r="O149" s="1">
        <f t="shared" si="69"/>
        <v>1.9317868928357799E-2</v>
      </c>
      <c r="P149" s="4">
        <f t="shared" si="70"/>
        <v>2.3734402897578524E-3</v>
      </c>
      <c r="R149">
        <f t="shared" si="71"/>
        <v>-15.25</v>
      </c>
      <c r="S149">
        <f t="shared" si="72"/>
        <v>1814.1818181817998</v>
      </c>
      <c r="T149">
        <f t="shared" si="73"/>
        <v>8.4452968525002003E-5</v>
      </c>
      <c r="U149">
        <f t="shared" si="73"/>
        <v>8.3524780630998829E-5</v>
      </c>
    </row>
    <row r="150" spans="1:21" x14ac:dyDescent="0.25">
      <c r="A150">
        <f t="shared" si="66"/>
        <v>149</v>
      </c>
      <c r="B150">
        <f>'Zeit|Temp'!B150</f>
        <v>8988.1818181815997</v>
      </c>
      <c r="C150">
        <f>'Zeit|Temp'!A150</f>
        <v>125</v>
      </c>
      <c r="D150" s="1">
        <f>INDEX('Daten MJM'!$B$2:$B$191,Auswertung!$J$2+Auswertung!A150,1)</f>
        <v>2.6414440284526001E-2</v>
      </c>
      <c r="E150" s="1">
        <f>IF(A150&gt;=-$K$2,INDEX('Daten effMJM'!$B$2:$B$191,Auswertung!$K$2+Auswertung!A150,1),E151)</f>
        <v>2.6371369648507E-2</v>
      </c>
      <c r="F150" s="15">
        <f>INDEX('Daten MJM'!$D$2:$D$191,Auswertung!$J$2+Auswertung!A150,1)--1.8181818182</f>
        <v>8988.1818181815997</v>
      </c>
      <c r="G150" s="15">
        <f>INDEX('Daten effMJM'!$C$2:$C$191,Auswertung!$K$2+Auswertung!A150,1)</f>
        <v>125</v>
      </c>
      <c r="H150" s="1" t="str">
        <f t="shared" si="65"/>
        <v>JA</v>
      </c>
      <c r="I150" s="1"/>
      <c r="M150">
        <f t="shared" si="67"/>
        <v>8990.1818181815997</v>
      </c>
      <c r="N150" s="1">
        <f t="shared" si="68"/>
        <v>1.9363850356517699E-2</v>
      </c>
      <c r="O150" s="1">
        <f t="shared" si="69"/>
        <v>1.93178940749608E-2</v>
      </c>
      <c r="P150" s="4">
        <f t="shared" si="70"/>
        <v>2.3733028664637778E-3</v>
      </c>
      <c r="R150">
        <f t="shared" si="71"/>
        <v>-20.75</v>
      </c>
      <c r="S150">
        <f t="shared" si="72"/>
        <v>1815.1818181817998</v>
      </c>
      <c r="T150">
        <f t="shared" si="73"/>
        <v>7.7428286983000777E-5</v>
      </c>
      <c r="U150">
        <f t="shared" si="73"/>
        <v>7.6579210898999883E-5</v>
      </c>
    </row>
    <row r="151" spans="1:21" x14ac:dyDescent="0.25">
      <c r="A151">
        <f t="shared" si="66"/>
        <v>150</v>
      </c>
      <c r="B151">
        <f>'Zeit|Temp'!B151</f>
        <v>8989.1818181815997</v>
      </c>
      <c r="C151">
        <f>'Zeit|Temp'!A151</f>
        <v>119.5</v>
      </c>
      <c r="D151" s="1">
        <f>INDEX('Daten MJM'!$B$2:$B$191,Auswertung!$J$2+Auswertung!A151,1)</f>
        <v>2.6414442018207002E-2</v>
      </c>
      <c r="E151" s="1">
        <f>IF(A151&gt;=-$K$2,INDEX('Daten effMJM'!$B$2:$B$191,Auswertung!$K$2+Auswertung!A151,1),E152)</f>
        <v>2.6371371364818E-2</v>
      </c>
      <c r="F151" s="15">
        <f>INDEX('Daten MJM'!$D$2:$D$191,Auswertung!$J$2+Auswertung!A151,1)--1.8181818182</f>
        <v>8989.1818181815997</v>
      </c>
      <c r="G151" s="15">
        <f>INDEX('Daten effMJM'!$C$2:$C$191,Auswertung!$K$2+Auswertung!A151,1)</f>
        <v>119.5</v>
      </c>
      <c r="H151" s="1" t="str">
        <f t="shared" si="65"/>
        <v>JA</v>
      </c>
      <c r="I151" s="1"/>
      <c r="M151">
        <f t="shared" si="67"/>
        <v>8991.1818181815997</v>
      </c>
      <c r="N151" s="1">
        <f t="shared" si="68"/>
        <v>1.9364219237196698E-2</v>
      </c>
      <c r="O151" s="1">
        <f t="shared" si="69"/>
        <v>1.9318314611763799E-2</v>
      </c>
      <c r="P151" s="4">
        <f t="shared" si="70"/>
        <v>2.3705900491315024E-3</v>
      </c>
      <c r="R151">
        <f t="shared" si="71"/>
        <v>-26.25</v>
      </c>
      <c r="S151">
        <f t="shared" si="72"/>
        <v>1816.1818181817998</v>
      </c>
      <c r="T151">
        <f t="shared" si="73"/>
        <v>7.0387882148997827E-5</v>
      </c>
      <c r="U151">
        <f t="shared" si="73"/>
        <v>6.960952335200235E-5</v>
      </c>
    </row>
    <row r="152" spans="1:21" x14ac:dyDescent="0.25">
      <c r="A152">
        <f t="shared" si="66"/>
        <v>151</v>
      </c>
      <c r="B152">
        <f>'Zeit|Temp'!B152</f>
        <v>8990.1818181815997</v>
      </c>
      <c r="C152">
        <f>'Zeit|Temp'!A152</f>
        <v>114</v>
      </c>
      <c r="D152" s="1">
        <f>INDEX('Daten MJM'!$B$2:$B$191,Auswertung!$J$2+Auswertung!A152,1)</f>
        <v>2.6414464557261E-2</v>
      </c>
      <c r="E152" s="1">
        <f>IF(A152&gt;=-$K$2,INDEX('Daten effMJM'!$B$2:$B$191,Auswertung!$K$2+Auswertung!A152,1),E153)</f>
        <v>2.6371396511421001E-2</v>
      </c>
      <c r="F152" s="15">
        <f>INDEX('Daten MJM'!$D$2:$D$191,Auswertung!$J$2+Auswertung!A152,1)--1.8181818182</f>
        <v>8990.1818181815997</v>
      </c>
      <c r="G152" s="15">
        <f>INDEX('Daten effMJM'!$C$2:$C$191,Auswertung!$K$2+Auswertung!A152,1)</f>
        <v>114</v>
      </c>
      <c r="H152" s="1" t="str">
        <f t="shared" si="65"/>
        <v>JA</v>
      </c>
      <c r="I152" s="1"/>
      <c r="M152">
        <f t="shared" si="67"/>
        <v>8992.1818181815997</v>
      </c>
      <c r="N152" s="1">
        <f t="shared" si="68"/>
        <v>1.93669790892467E-2</v>
      </c>
      <c r="O152" s="1">
        <f t="shared" si="69"/>
        <v>1.9321402307541799E-2</v>
      </c>
      <c r="P152" s="4">
        <f t="shared" si="70"/>
        <v>2.3533242585162266E-3</v>
      </c>
      <c r="R152">
        <f t="shared" si="71"/>
        <v>-31.75</v>
      </c>
      <c r="S152">
        <f t="shared" si="72"/>
        <v>1817.1818181817998</v>
      </c>
      <c r="T152">
        <f t="shared" si="73"/>
        <v>6.3386854751001226E-5</v>
      </c>
      <c r="U152">
        <f t="shared" si="73"/>
        <v>6.2671681342999636E-5</v>
      </c>
    </row>
    <row r="153" spans="1:21" x14ac:dyDescent="0.25">
      <c r="A153">
        <f t="shared" si="66"/>
        <v>152</v>
      </c>
      <c r="B153">
        <f>'Zeit|Temp'!B153</f>
        <v>8991.1818181815997</v>
      </c>
      <c r="C153">
        <f>'Zeit|Temp'!A153</f>
        <v>108.5</v>
      </c>
      <c r="D153" s="1">
        <f>INDEX('Daten MJM'!$B$2:$B$191,Auswertung!$J$2+Auswertung!A153,1)</f>
        <v>2.6414833437939999E-2</v>
      </c>
      <c r="E153" s="1">
        <f>IF(A153&gt;=-$K$2,INDEX('Daten effMJM'!$B$2:$B$191,Auswertung!$K$2+Auswertung!A153,1),E154)</f>
        <v>2.6371817048224E-2</v>
      </c>
      <c r="F153" s="15">
        <f>INDEX('Daten MJM'!$D$2:$D$191,Auswertung!$J$2+Auswertung!A153,1)--1.8181818182</f>
        <v>8991.1818181815997</v>
      </c>
      <c r="G153" s="15">
        <f>INDEX('Daten effMJM'!$C$2:$C$191,Auswertung!$K$2+Auswertung!A153,1)</f>
        <v>108.5</v>
      </c>
      <c r="H153" s="1" t="str">
        <f t="shared" si="65"/>
        <v>JA</v>
      </c>
      <c r="I153" s="1"/>
      <c r="M153">
        <f t="shared" si="67"/>
        <v>8993.1818181815997</v>
      </c>
      <c r="N153" s="1">
        <f t="shared" si="68"/>
        <v>1.93780815220197E-2</v>
      </c>
      <c r="O153" s="1">
        <f t="shared" si="69"/>
        <v>1.9333511603557799E-2</v>
      </c>
      <c r="P153" s="4">
        <f t="shared" si="70"/>
        <v>2.3000170791549123E-3</v>
      </c>
      <c r="R153">
        <f t="shared" si="71"/>
        <v>-37.25</v>
      </c>
      <c r="S153">
        <f t="shared" si="72"/>
        <v>1818.1818181817998</v>
      </c>
      <c r="T153">
        <f t="shared" si="73"/>
        <v>5.6478368656999456E-5</v>
      </c>
      <c r="U153">
        <f t="shared" si="73"/>
        <v>5.5822970631998897E-5</v>
      </c>
    </row>
    <row r="154" spans="1:21" x14ac:dyDescent="0.25">
      <c r="A154">
        <f t="shared" si="66"/>
        <v>153</v>
      </c>
      <c r="B154">
        <f>'Zeit|Temp'!B154</f>
        <v>8992.1818181815997</v>
      </c>
      <c r="C154">
        <f>'Zeit|Temp'!A154</f>
        <v>103</v>
      </c>
      <c r="D154" s="1">
        <f>INDEX('Daten MJM'!$B$2:$B$191,Auswertung!$J$2+Auswertung!A154,1)</f>
        <v>2.641759328999E-2</v>
      </c>
      <c r="E154" s="1">
        <f>IF(A154&gt;=-$K$2,INDEX('Daten effMJM'!$B$2:$B$191,Auswertung!$K$2+Auswertung!A154,1),E155)</f>
        <v>2.6374904744002E-2</v>
      </c>
      <c r="F154" s="15">
        <f>INDEX('Daten MJM'!$D$2:$D$191,Auswertung!$J$2+Auswertung!A154,1)--1.8181818182</f>
        <v>8992.1818181815997</v>
      </c>
      <c r="G154" s="15">
        <f>INDEX('Daten effMJM'!$C$2:$C$191,Auswertung!$K$2+Auswertung!A154,1)</f>
        <v>103</v>
      </c>
      <c r="H154" s="1" t="str">
        <f t="shared" si="65"/>
        <v>JA</v>
      </c>
      <c r="I154" s="1"/>
      <c r="M154">
        <f t="shared" si="67"/>
        <v>8994.1818181815997</v>
      </c>
      <c r="N154" s="1">
        <f t="shared" si="68"/>
        <v>1.9406877462999701E-2</v>
      </c>
      <c r="O154" s="1">
        <f t="shared" si="69"/>
        <v>1.9364145974261799E-2</v>
      </c>
      <c r="P154" s="4">
        <f t="shared" si="70"/>
        <v>2.2018734760072319E-3</v>
      </c>
      <c r="R154">
        <f t="shared" si="71"/>
        <v>-40</v>
      </c>
      <c r="S154">
        <f t="shared" si="72"/>
        <v>3588.1818181817998</v>
      </c>
      <c r="T154">
        <f t="shared" si="73"/>
        <v>9.0316664915536789E-7</v>
      </c>
      <c r="U154">
        <f t="shared" si="73"/>
        <v>8.873527944016943E-7</v>
      </c>
    </row>
    <row r="155" spans="1:21" x14ac:dyDescent="0.25">
      <c r="A155">
        <f t="shared" si="66"/>
        <v>154</v>
      </c>
      <c r="B155">
        <f>'Zeit|Temp'!B155</f>
        <v>8993.1818181815997</v>
      </c>
      <c r="C155">
        <f>'Zeit|Temp'!A155</f>
        <v>97.5</v>
      </c>
      <c r="D155" s="1">
        <f>INDEX('Daten MJM'!$B$2:$B$191,Auswertung!$J$2+Auswertung!A155,1)</f>
        <v>2.6428695722763001E-2</v>
      </c>
      <c r="E155" s="1">
        <f>IF(A155&gt;=-$K$2,INDEX('Daten effMJM'!$B$2:$B$191,Auswertung!$K$2+Auswertung!A155,1),E156)</f>
        <v>2.6387014040018E-2</v>
      </c>
      <c r="F155" s="15">
        <f>INDEX('Daten MJM'!$D$2:$D$191,Auswertung!$J$2+Auswertung!A155,1)--1.8181818182</f>
        <v>8993.1818181815997</v>
      </c>
      <c r="G155" s="15">
        <f>INDEX('Daten effMJM'!$C$2:$C$191,Auswertung!$K$2+Auswertung!A155,1)</f>
        <v>97.5</v>
      </c>
      <c r="H155" s="1" t="str">
        <f t="shared" si="65"/>
        <v>JA</v>
      </c>
      <c r="I155" s="1"/>
      <c r="M155">
        <f t="shared" si="67"/>
        <v>8995.1818181815997</v>
      </c>
      <c r="N155" s="1">
        <f t="shared" si="68"/>
        <v>1.9461602535563699E-2</v>
      </c>
      <c r="O155" s="1">
        <f t="shared" si="69"/>
        <v>1.9421086113884798E-2</v>
      </c>
      <c r="P155" s="4">
        <f t="shared" si="70"/>
        <v>2.0818646154581659E-3</v>
      </c>
      <c r="R155">
        <f t="shared" si="71"/>
        <v>-36.75</v>
      </c>
      <c r="S155">
        <f t="shared" si="72"/>
        <v>3589.3636363635997</v>
      </c>
      <c r="T155">
        <f t="shared" si="73"/>
        <v>1.2551519115596852E-7</v>
      </c>
      <c r="U155">
        <f t="shared" si="73"/>
        <v>1.2290420323486558E-7</v>
      </c>
    </row>
    <row r="156" spans="1:21" x14ac:dyDescent="0.25">
      <c r="A156">
        <f t="shared" si="66"/>
        <v>155</v>
      </c>
      <c r="B156">
        <f>'Zeit|Temp'!B156</f>
        <v>8994.1818181815997</v>
      </c>
      <c r="C156">
        <f>'Zeit|Temp'!A156</f>
        <v>92</v>
      </c>
      <c r="D156" s="1">
        <f>INDEX('Daten MJM'!$B$2:$B$191,Auswertung!$J$2+Auswertung!A156,1)</f>
        <v>2.6457491663743001E-2</v>
      </c>
      <c r="E156" s="1">
        <f>IF(A156&gt;=-$K$2,INDEX('Daten effMJM'!$B$2:$B$191,Auswertung!$K$2+Auswertung!A156,1),E157)</f>
        <v>2.6417648410722E-2</v>
      </c>
      <c r="F156" s="15">
        <f>INDEX('Daten MJM'!$D$2:$D$191,Auswertung!$J$2+Auswertung!A156,1)--1.8181818182</f>
        <v>8994.1818181815997</v>
      </c>
      <c r="G156" s="15">
        <f>INDEX('Daten effMJM'!$C$2:$C$191,Auswertung!$K$2+Auswertung!A156,1)</f>
        <v>92</v>
      </c>
      <c r="H156" s="1" t="str">
        <f t="shared" si="65"/>
        <v>JA</v>
      </c>
      <c r="I156" s="1"/>
      <c r="M156">
        <f t="shared" si="67"/>
        <v>8996.1818181815997</v>
      </c>
      <c r="N156" s="1">
        <f t="shared" si="68"/>
        <v>1.9545347211848699E-2</v>
      </c>
      <c r="O156" s="1">
        <f t="shared" si="69"/>
        <v>1.9506662411714799E-2</v>
      </c>
      <c r="P156" s="4">
        <f t="shared" si="70"/>
        <v>1.9792332013651515E-3</v>
      </c>
      <c r="R156">
        <f t="shared" si="71"/>
        <v>-30.25</v>
      </c>
      <c r="S156">
        <f t="shared" si="72"/>
        <v>3590.5454545454995</v>
      </c>
      <c r="T156">
        <f t="shared" si="73"/>
        <v>7.7425496070024074E-8</v>
      </c>
      <c r="U156">
        <f t="shared" si="73"/>
        <v>7.5064982377555677E-8</v>
      </c>
    </row>
    <row r="157" spans="1:21" x14ac:dyDescent="0.25">
      <c r="A157">
        <f t="shared" si="66"/>
        <v>156</v>
      </c>
      <c r="B157">
        <f>'Zeit|Temp'!B157</f>
        <v>8995.1818181815997</v>
      </c>
      <c r="C157">
        <f>'Zeit|Temp'!A157</f>
        <v>86.5</v>
      </c>
      <c r="D157" s="1">
        <f>INDEX('Daten MJM'!$B$2:$B$191,Auswertung!$J$2+Auswertung!A157,1)</f>
        <v>2.6512216736307E-2</v>
      </c>
      <c r="E157" s="1">
        <f>IF(A157&gt;=-$K$2,INDEX('Daten effMJM'!$B$2:$B$191,Auswertung!$K$2+Auswertung!A157,1),E158)</f>
        <v>2.6474588550344999E-2</v>
      </c>
      <c r="F157" s="15">
        <f>INDEX('Daten MJM'!$D$2:$D$191,Auswertung!$J$2+Auswertung!A157,1)--1.8181818182</f>
        <v>8995.1818181815997</v>
      </c>
      <c r="G157" s="15">
        <f>INDEX('Daten effMJM'!$C$2:$C$191,Auswertung!$K$2+Auswertung!A157,1)</f>
        <v>86.5</v>
      </c>
      <c r="H157" s="1" t="str">
        <f t="shared" si="65"/>
        <v>JA</v>
      </c>
      <c r="I157" s="1"/>
      <c r="M157">
        <f t="shared" si="67"/>
        <v>8997.1818181815997</v>
      </c>
      <c r="N157" s="1">
        <f t="shared" si="68"/>
        <v>1.9655072733537698E-2</v>
      </c>
      <c r="O157" s="1">
        <f t="shared" si="69"/>
        <v>1.9617304721070799E-2</v>
      </c>
      <c r="P157" s="4">
        <f t="shared" si="70"/>
        <v>1.9215402038403821E-3</v>
      </c>
      <c r="R157">
        <f t="shared" si="71"/>
        <v>-23.75</v>
      </c>
      <c r="S157">
        <f t="shared" si="72"/>
        <v>3591.7272727273012</v>
      </c>
      <c r="T157">
        <f t="shared" si="73"/>
        <v>4.150269453992437E-8</v>
      </c>
      <c r="U157">
        <f t="shared" si="73"/>
        <v>3.9703992307868696E-8</v>
      </c>
    </row>
    <row r="158" spans="1:21" x14ac:dyDescent="0.25">
      <c r="A158">
        <f t="shared" si="66"/>
        <v>157</v>
      </c>
      <c r="B158">
        <f>'Zeit|Temp'!B158</f>
        <v>8996.1818181815997</v>
      </c>
      <c r="C158">
        <f>'Zeit|Temp'!A158</f>
        <v>81</v>
      </c>
      <c r="D158" s="1">
        <f>INDEX('Daten MJM'!$B$2:$B$191,Auswertung!$J$2+Auswertung!A158,1)</f>
        <v>2.6595961412592E-2</v>
      </c>
      <c r="E158" s="1">
        <f>IF(A158&gt;=-$K$2,INDEX('Daten effMJM'!$B$2:$B$191,Auswertung!$K$2+Auswertung!A158,1),E159)</f>
        <v>2.6560164848175E-2</v>
      </c>
      <c r="F158" s="15">
        <f>INDEX('Daten MJM'!$D$2:$D$191,Auswertung!$J$2+Auswertung!A158,1)--1.8181818182</f>
        <v>8996.1818181815997</v>
      </c>
      <c r="G158" s="15">
        <f>INDEX('Daten effMJM'!$C$2:$C$191,Auswertung!$K$2+Auswertung!A158,1)</f>
        <v>81</v>
      </c>
      <c r="H158" s="1" t="str">
        <f t="shared" si="65"/>
        <v>JA</v>
      </c>
      <c r="I158" s="1"/>
      <c r="M158">
        <f t="shared" si="67"/>
        <v>8998.1818181815997</v>
      </c>
      <c r="N158" s="1">
        <f t="shared" si="68"/>
        <v>1.97820158602687E-2</v>
      </c>
      <c r="O158" s="1">
        <f t="shared" si="69"/>
        <v>1.97453596239868E-2</v>
      </c>
      <c r="P158" s="4">
        <f t="shared" si="70"/>
        <v>1.8530081332874782E-3</v>
      </c>
      <c r="R158">
        <f t="shared" si="71"/>
        <v>-17.25</v>
      </c>
      <c r="S158">
        <f t="shared" si="72"/>
        <v>3592.909090909101</v>
      </c>
      <c r="T158">
        <f t="shared" si="73"/>
        <v>2.0714631384987101E-8</v>
      </c>
      <c r="U158">
        <f t="shared" si="73"/>
        <v>1.9033155308796209E-8</v>
      </c>
    </row>
    <row r="159" spans="1:21" x14ac:dyDescent="0.25">
      <c r="A159">
        <f t="shared" si="66"/>
        <v>158</v>
      </c>
      <c r="B159">
        <f>'Zeit|Temp'!B159</f>
        <v>8997.1818181815997</v>
      </c>
      <c r="C159">
        <f>'Zeit|Temp'!A159</f>
        <v>75.5</v>
      </c>
      <c r="D159" s="1">
        <f>INDEX('Daten MJM'!$B$2:$B$191,Auswertung!$J$2+Auswertung!A159,1)</f>
        <v>2.6705686934280999E-2</v>
      </c>
      <c r="E159" s="1">
        <f>IF(A159&gt;=-$K$2,INDEX('Daten effMJM'!$B$2:$B$191,Auswertung!$K$2+Auswertung!A159,1),E160)</f>
        <v>2.6670807157531E-2</v>
      </c>
      <c r="F159" s="15">
        <f>INDEX('Daten MJM'!$D$2:$D$191,Auswertung!$J$2+Auswertung!A159,1)--1.8181818182</f>
        <v>8997.1818181815997</v>
      </c>
      <c r="G159" s="15">
        <f>INDEX('Daten effMJM'!$C$2:$C$191,Auswertung!$K$2+Auswertung!A159,1)</f>
        <v>75.5</v>
      </c>
      <c r="H159" s="1" t="str">
        <f t="shared" si="65"/>
        <v>JA</v>
      </c>
      <c r="I159" s="1"/>
      <c r="M159">
        <f t="shared" si="67"/>
        <v>8999.1818181815997</v>
      </c>
      <c r="N159" s="1">
        <f t="shared" si="68"/>
        <v>1.9921156394204699E-2</v>
      </c>
      <c r="O159" s="1">
        <f t="shared" si="69"/>
        <v>1.9884648297835799E-2</v>
      </c>
      <c r="P159" s="4">
        <f t="shared" si="70"/>
        <v>1.8326293738410023E-3</v>
      </c>
      <c r="R159">
        <f t="shared" si="71"/>
        <v>-10.75</v>
      </c>
      <c r="S159">
        <f t="shared" si="72"/>
        <v>3594.0909090909008</v>
      </c>
      <c r="T159">
        <f t="shared" si="73"/>
        <v>1.3186174692950612E-8</v>
      </c>
      <c r="U159">
        <f t="shared" si="73"/>
        <v>1.1272810999475055E-8</v>
      </c>
    </row>
    <row r="160" spans="1:21" x14ac:dyDescent="0.25">
      <c r="A160">
        <f t="shared" si="66"/>
        <v>159</v>
      </c>
      <c r="B160">
        <f>'Zeit|Temp'!B160</f>
        <v>8998.1818181815997</v>
      </c>
      <c r="C160">
        <f>'Zeit|Temp'!A160</f>
        <v>70</v>
      </c>
      <c r="D160" s="1">
        <f>INDEX('Daten MJM'!$B$2:$B$191,Auswertung!$J$2+Auswertung!A160,1)</f>
        <v>2.6832630061012001E-2</v>
      </c>
      <c r="E160" s="1">
        <f>IF(A160&gt;=-$K$2,INDEX('Daten effMJM'!$B$2:$B$191,Auswertung!$K$2+Auswertung!A160,1),E161)</f>
        <v>2.6798862060447001E-2</v>
      </c>
      <c r="F160" s="15">
        <f>INDEX('Daten MJM'!$D$2:$D$191,Auswertung!$J$2+Auswertung!A160,1)--1.8181818182</f>
        <v>8998.1818181815997</v>
      </c>
      <c r="G160" s="15">
        <f>INDEX('Daten effMJM'!$C$2:$C$191,Auswertung!$K$2+Auswertung!A160,1)</f>
        <v>70</v>
      </c>
      <c r="H160" s="1" t="str">
        <f t="shared" si="65"/>
        <v>JA</v>
      </c>
      <c r="I160" s="1"/>
      <c r="M160">
        <f t="shared" si="67"/>
        <v>9000.1818181815997</v>
      </c>
      <c r="N160" s="1">
        <f t="shared" si="68"/>
        <v>2.0067730954476698E-2</v>
      </c>
      <c r="O160" s="1">
        <f t="shared" si="69"/>
        <v>2.0030615666029799E-2</v>
      </c>
      <c r="P160" s="4">
        <f t="shared" si="70"/>
        <v>1.84950099894674E-3</v>
      </c>
      <c r="R160">
        <f t="shared" si="71"/>
        <v>-4.25</v>
      </c>
      <c r="S160">
        <f t="shared" si="72"/>
        <v>3595.2727272727006</v>
      </c>
      <c r="T160">
        <f t="shared" si="73"/>
        <v>1.9082832999977761E-8</v>
      </c>
      <c r="U160">
        <f t="shared" si="73"/>
        <v>1.567649853809843E-8</v>
      </c>
    </row>
    <row r="161" spans="1:21" x14ac:dyDescent="0.25">
      <c r="A161">
        <f t="shared" si="66"/>
        <v>160</v>
      </c>
      <c r="B161">
        <f>'Zeit|Temp'!B161</f>
        <v>8999.1818181815997</v>
      </c>
      <c r="C161">
        <f>'Zeit|Temp'!A161</f>
        <v>64.5</v>
      </c>
      <c r="D161" s="1">
        <f>INDEX('Daten MJM'!$B$2:$B$191,Auswertung!$J$2+Auswertung!A161,1)</f>
        <v>2.6971770594948E-2</v>
      </c>
      <c r="E161" s="1">
        <f>IF(A161&gt;=-$K$2,INDEX('Daten effMJM'!$B$2:$B$191,Auswertung!$K$2+Auswertung!A161,1),E162)</f>
        <v>2.6938150734296E-2</v>
      </c>
      <c r="F161" s="15">
        <f>INDEX('Daten MJM'!$D$2:$D$191,Auswertung!$J$2+Auswertung!A161,1)--1.8181818182</f>
        <v>8999.1818181815997</v>
      </c>
      <c r="G161" s="15">
        <f>INDEX('Daten effMJM'!$C$2:$C$191,Auswertung!$K$2+Auswertung!A161,1)</f>
        <v>64.5</v>
      </c>
      <c r="H161" s="1" t="str">
        <f t="shared" si="65"/>
        <v>JA</v>
      </c>
      <c r="I161" s="1"/>
      <c r="M161">
        <f t="shared" si="67"/>
        <v>9001.1818181815997</v>
      </c>
      <c r="N161" s="1">
        <f t="shared" si="68"/>
        <v>2.0217797279858698E-2</v>
      </c>
      <c r="O161" s="1">
        <f t="shared" si="69"/>
        <v>2.01795511372088E-2</v>
      </c>
      <c r="P161" s="4">
        <f t="shared" si="70"/>
        <v>1.8917067037762319E-3</v>
      </c>
      <c r="R161">
        <f t="shared" si="71"/>
        <v>2.25</v>
      </c>
      <c r="S161">
        <f t="shared" si="72"/>
        <v>3596.4545454545005</v>
      </c>
      <c r="T161">
        <f t="shared" si="73"/>
        <v>5.2981967924048449E-8</v>
      </c>
      <c r="U161">
        <f t="shared" si="73"/>
        <v>4.4469942847405882E-8</v>
      </c>
    </row>
    <row r="162" spans="1:21" x14ac:dyDescent="0.25">
      <c r="A162">
        <f t="shared" si="66"/>
        <v>161</v>
      </c>
      <c r="B162">
        <f>'Zeit|Temp'!B162</f>
        <v>9000.1818181815997</v>
      </c>
      <c r="C162">
        <f>'Zeit|Temp'!A162</f>
        <v>59</v>
      </c>
      <c r="D162" s="1">
        <f>INDEX('Daten MJM'!$B$2:$B$191,Auswertung!$J$2+Auswertung!A162,1)</f>
        <v>2.7118345155219999E-2</v>
      </c>
      <c r="E162" s="1">
        <f>IF(A162&gt;=-$K$2,INDEX('Daten effMJM'!$B$2:$B$191,Auswertung!$K$2+Auswertung!A162,1),E163)</f>
        <v>2.708411810249E-2</v>
      </c>
      <c r="F162" s="15">
        <f>INDEX('Daten MJM'!$D$2:$D$191,Auswertung!$J$2+Auswertung!A162,1)--1.8181818182</f>
        <v>9000.1818181815997</v>
      </c>
      <c r="G162" s="15">
        <f>INDEX('Daten effMJM'!$C$2:$C$191,Auswertung!$K$2+Auswertung!A162,1)</f>
        <v>59</v>
      </c>
      <c r="H162" s="1" t="str">
        <f t="shared" si="65"/>
        <v>JA</v>
      </c>
      <c r="I162" s="1"/>
      <c r="M162">
        <f t="shared" si="67"/>
        <v>9002.1818181815997</v>
      </c>
      <c r="N162" s="1">
        <f t="shared" si="68"/>
        <v>2.0368767494364698E-2</v>
      </c>
      <c r="O162" s="1">
        <f t="shared" si="69"/>
        <v>2.0329039411492798E-2</v>
      </c>
      <c r="P162" s="4">
        <f t="shared" si="70"/>
        <v>1.9504411782839061E-3</v>
      </c>
      <c r="R162">
        <f t="shared" si="71"/>
        <v>8.75</v>
      </c>
      <c r="S162">
        <f t="shared" si="72"/>
        <v>3597.6363636363003</v>
      </c>
      <c r="T162">
        <f t="shared" si="73"/>
        <v>1.6828126954116627E-7</v>
      </c>
      <c r="U162">
        <f t="shared" si="73"/>
        <v>1.4628191008090004E-7</v>
      </c>
    </row>
    <row r="163" spans="1:21" x14ac:dyDescent="0.25">
      <c r="A163">
        <f t="shared" si="66"/>
        <v>162</v>
      </c>
      <c r="B163">
        <f>'Zeit|Temp'!B163</f>
        <v>9001.1818181815997</v>
      </c>
      <c r="C163">
        <f>'Zeit|Temp'!A163</f>
        <v>53.5</v>
      </c>
      <c r="D163" s="1">
        <f>INDEX('Daten MJM'!$B$2:$B$191,Auswertung!$J$2+Auswertung!A163,1)</f>
        <v>2.7268411480601999E-2</v>
      </c>
      <c r="E163" s="1">
        <f>IF(A163&gt;=-$K$2,INDEX('Daten effMJM'!$B$2:$B$191,Auswertung!$K$2+Auswertung!A163,1),E164)</f>
        <v>2.7233053573669001E-2</v>
      </c>
      <c r="F163" s="15">
        <f>INDEX('Daten MJM'!$D$2:$D$191,Auswertung!$J$2+Auswertung!A163,1)--1.8181818182</f>
        <v>9001.1818181815997</v>
      </c>
      <c r="G163" s="15">
        <f>INDEX('Daten effMJM'!$C$2:$C$191,Auswertung!$K$2+Auswertung!A163,1)</f>
        <v>53.5</v>
      </c>
      <c r="H163" s="1" t="str">
        <f t="shared" si="65"/>
        <v>JA</v>
      </c>
      <c r="I163" s="1"/>
      <c r="M163">
        <f t="shared" si="67"/>
        <v>9003.1818181815997</v>
      </c>
      <c r="N163" s="1">
        <f t="shared" si="68"/>
        <v>2.05187357502567E-2</v>
      </c>
      <c r="O163" s="1">
        <f t="shared" si="69"/>
        <v>2.0477319297492799E-2</v>
      </c>
      <c r="P163" s="4">
        <f t="shared" si="70"/>
        <v>2.018470010433445E-3</v>
      </c>
      <c r="R163">
        <f t="shared" si="71"/>
        <v>15.25</v>
      </c>
      <c r="S163">
        <f t="shared" si="72"/>
        <v>3598.8181818181001</v>
      </c>
      <c r="T163">
        <f t="shared" ref="T163:U163" si="74">(S88-S87)/($R88-$R87)</f>
        <v>5.2204488177747852E-7</v>
      </c>
      <c r="U163">
        <f t="shared" si="74"/>
        <v>4.7367319323745036E-7</v>
      </c>
    </row>
    <row r="164" spans="1:21" x14ac:dyDescent="0.25">
      <c r="A164">
        <f t="shared" si="66"/>
        <v>163</v>
      </c>
      <c r="B164">
        <f>'Zeit|Temp'!B164</f>
        <v>9002.1818181815997</v>
      </c>
      <c r="C164">
        <f>'Zeit|Temp'!A164</f>
        <v>48</v>
      </c>
      <c r="D164" s="1">
        <f>INDEX('Daten MJM'!$B$2:$B$191,Auswertung!$J$2+Auswertung!A164,1)</f>
        <v>2.7419381695107999E-2</v>
      </c>
      <c r="E164" s="1">
        <f>IF(A164&gt;=-$K$2,INDEX('Daten effMJM'!$B$2:$B$191,Auswertung!$K$2+Auswertung!A164,1),E165)</f>
        <v>2.7382541847952999E-2</v>
      </c>
      <c r="F164" s="15">
        <f>INDEX('Daten MJM'!$D$2:$D$191,Auswertung!$J$2+Auswertung!A164,1)--1.8181818182</f>
        <v>9002.1818181815997</v>
      </c>
      <c r="G164" s="15">
        <f>INDEX('Daten effMJM'!$C$2:$C$191,Auswertung!$K$2+Auswertung!A164,1)</f>
        <v>48</v>
      </c>
      <c r="H164" s="1" t="str">
        <f t="shared" si="65"/>
        <v>JA</v>
      </c>
      <c r="I164" s="1"/>
      <c r="M164">
        <f t="shared" si="67"/>
        <v>9004.1818181815997</v>
      </c>
      <c r="N164" s="1">
        <f t="shared" si="68"/>
        <v>2.0666451295713699E-2</v>
      </c>
      <c r="O164" s="1">
        <f t="shared" si="69"/>
        <v>2.06232223156558E-2</v>
      </c>
      <c r="P164" s="4">
        <f t="shared" si="70"/>
        <v>2.0917466399693204E-3</v>
      </c>
      <c r="R164">
        <f t="shared" si="71"/>
        <v>21.75</v>
      </c>
      <c r="S164">
        <f t="shared" si="72"/>
        <v>3599.9999999999</v>
      </c>
    </row>
    <row r="165" spans="1:21" x14ac:dyDescent="0.25">
      <c r="A165">
        <f t="shared" si="66"/>
        <v>164</v>
      </c>
      <c r="B165">
        <f>'Zeit|Temp'!B165</f>
        <v>9003.1818181815997</v>
      </c>
      <c r="C165">
        <f>'Zeit|Temp'!A165</f>
        <v>42.5</v>
      </c>
      <c r="D165" s="1">
        <f>INDEX('Daten MJM'!$B$2:$B$191,Auswertung!$J$2+Auswertung!A165,1)</f>
        <v>2.7569349951000001E-2</v>
      </c>
      <c r="E165" s="1">
        <f>IF(A165&gt;=-$K$2,INDEX('Daten effMJM'!$B$2:$B$191,Auswertung!$K$2+Auswertung!A165,1),E166)</f>
        <v>2.7530821733953E-2</v>
      </c>
      <c r="F165" s="15">
        <f>INDEX('Daten MJM'!$D$2:$D$191,Auswertung!$J$2+Auswertung!A165,1)--1.8181818182</f>
        <v>9003.1818181815997</v>
      </c>
      <c r="G165" s="15">
        <f>INDEX('Daten effMJM'!$C$2:$C$191,Auswertung!$K$2+Auswertung!A165,1)</f>
        <v>42.5</v>
      </c>
      <c r="H165" s="1" t="str">
        <f t="shared" si="65"/>
        <v>JA</v>
      </c>
      <c r="I165" s="1"/>
      <c r="M165">
        <f t="shared" si="67"/>
        <v>9005.1818181815997</v>
      </c>
      <c r="N165" s="1">
        <f t="shared" si="68"/>
        <v>2.08107749543857E-2</v>
      </c>
      <c r="O165" s="1">
        <f t="shared" si="69"/>
        <v>2.0765684108206801E-2</v>
      </c>
      <c r="P165" s="4">
        <f t="shared" si="70"/>
        <v>2.1667067313798595E-3</v>
      </c>
    </row>
    <row r="166" spans="1:21" x14ac:dyDescent="0.25">
      <c r="A166">
        <f t="shared" si="66"/>
        <v>165</v>
      </c>
      <c r="B166">
        <f>'Zeit|Temp'!B166</f>
        <v>9004.1818181815997</v>
      </c>
      <c r="C166">
        <f>'Zeit|Temp'!A166</f>
        <v>37</v>
      </c>
      <c r="D166" s="1">
        <f>INDEX('Daten MJM'!$B$2:$B$191,Auswertung!$J$2+Auswertung!A166,1)</f>
        <v>2.7717065496457E-2</v>
      </c>
      <c r="E166" s="1">
        <f>IF(A166&gt;=-$K$2,INDEX('Daten effMJM'!$B$2:$B$191,Auswertung!$K$2+Auswertung!A166,1),E167)</f>
        <v>2.7676724752116001E-2</v>
      </c>
      <c r="F166" s="15">
        <f>INDEX('Daten MJM'!$D$2:$D$191,Auswertung!$J$2+Auswertung!A166,1)--1.8181818182</f>
        <v>9004.1818181815997</v>
      </c>
      <c r="G166" s="15">
        <f>INDEX('Daten effMJM'!$C$2:$C$191,Auswertung!$K$2+Auswertung!A166,1)</f>
        <v>37</v>
      </c>
      <c r="H166" s="1" t="str">
        <f t="shared" si="65"/>
        <v>JA</v>
      </c>
      <c r="I166" s="1"/>
      <c r="M166">
        <f t="shared" si="67"/>
        <v>9006.1818181815997</v>
      </c>
      <c r="N166" s="1">
        <f t="shared" si="68"/>
        <v>2.0951027272327699E-2</v>
      </c>
      <c r="O166" s="1">
        <f t="shared" si="69"/>
        <v>2.0904058270265799E-2</v>
      </c>
      <c r="P166" s="4">
        <f t="shared" si="70"/>
        <v>2.2418472111836352E-3</v>
      </c>
    </row>
    <row r="167" spans="1:21" x14ac:dyDescent="0.25">
      <c r="A167">
        <f t="shared" si="66"/>
        <v>166</v>
      </c>
      <c r="B167">
        <f>'Zeit|Temp'!B167</f>
        <v>9005.1818181815997</v>
      </c>
      <c r="C167">
        <f>'Zeit|Temp'!A167</f>
        <v>31.5</v>
      </c>
      <c r="D167" s="1">
        <f>INDEX('Daten MJM'!$B$2:$B$191,Auswertung!$J$2+Auswertung!A167,1)</f>
        <v>2.7861389155129E-2</v>
      </c>
      <c r="E167" s="1">
        <f>IF(A167&gt;=-$K$2,INDEX('Daten effMJM'!$B$2:$B$191,Auswertung!$K$2+Auswertung!A167,1),E168)</f>
        <v>2.7819186544667002E-2</v>
      </c>
      <c r="F167" s="15">
        <f>INDEX('Daten MJM'!$D$2:$D$191,Auswertung!$J$2+Auswertung!A167,1)--1.8181818182</f>
        <v>9005.1818181815997</v>
      </c>
      <c r="G167" s="15">
        <f>INDEX('Daten effMJM'!$C$2:$C$191,Auswertung!$K$2+Auswertung!A167,1)</f>
        <v>31.5</v>
      </c>
      <c r="H167" s="1" t="str">
        <f t="shared" si="65"/>
        <v>JA</v>
      </c>
      <c r="I167" s="1"/>
      <c r="M167">
        <f t="shared" si="67"/>
        <v>9007.1818181815997</v>
      </c>
      <c r="N167" s="1">
        <f t="shared" si="68"/>
        <v>2.1084240780589698E-2</v>
      </c>
      <c r="O167" s="1">
        <f t="shared" si="69"/>
        <v>2.1035536738246798E-2</v>
      </c>
      <c r="P167" s="4">
        <f t="shared" si="70"/>
        <v>2.309973731078684E-3</v>
      </c>
    </row>
    <row r="168" spans="1:21" x14ac:dyDescent="0.25">
      <c r="A168">
        <f t="shared" si="66"/>
        <v>167</v>
      </c>
      <c r="B168">
        <f>'Zeit|Temp'!B168</f>
        <v>9006.1818181815997</v>
      </c>
      <c r="C168">
        <f>'Zeit|Temp'!A168</f>
        <v>26</v>
      </c>
      <c r="D168" s="1">
        <f>INDEX('Daten MJM'!$B$2:$B$191,Auswertung!$J$2+Auswertung!A168,1)</f>
        <v>2.8001641473071E-2</v>
      </c>
      <c r="E168" s="1">
        <f>IF(A168&gt;=-$K$2,INDEX('Daten effMJM'!$B$2:$B$191,Auswertung!$K$2+Auswertung!A168,1),E169)</f>
        <v>2.7957560706726E-2</v>
      </c>
      <c r="F168" s="15">
        <f>INDEX('Daten MJM'!$D$2:$D$191,Auswertung!$J$2+Auswertung!A168,1)--1.8181818182</f>
        <v>9006.1818181815997</v>
      </c>
      <c r="G168" s="15">
        <f>INDEX('Daten effMJM'!$C$2:$C$191,Auswertung!$K$2+Auswertung!A168,1)</f>
        <v>26</v>
      </c>
      <c r="H168" s="1" t="str">
        <f t="shared" si="65"/>
        <v>JA</v>
      </c>
      <c r="I168" s="1"/>
      <c r="M168">
        <f t="shared" si="67"/>
        <v>9008.1818181815997</v>
      </c>
      <c r="N168" s="1">
        <f t="shared" si="68"/>
        <v>2.1210247553513698E-2</v>
      </c>
      <c r="O168" s="1">
        <f t="shared" si="69"/>
        <v>2.11599617616028E-2</v>
      </c>
      <c r="P168" s="4">
        <f t="shared" si="70"/>
        <v>2.370825318470562E-3</v>
      </c>
    </row>
    <row r="169" spans="1:21" x14ac:dyDescent="0.25">
      <c r="A169">
        <f t="shared" si="66"/>
        <v>168</v>
      </c>
      <c r="B169">
        <f>'Zeit|Temp'!B169</f>
        <v>9007.1818181815997</v>
      </c>
      <c r="C169">
        <f>'Zeit|Temp'!A169</f>
        <v>20.5</v>
      </c>
      <c r="D169" s="1">
        <f>INDEX('Daten MJM'!$B$2:$B$191,Auswertung!$J$2+Auswertung!A169,1)</f>
        <v>2.8134854981332998E-2</v>
      </c>
      <c r="E169" s="1">
        <f>IF(A169&gt;=-$K$2,INDEX('Daten effMJM'!$B$2:$B$191,Auswertung!$K$2+Auswertung!A169,1),E170)</f>
        <v>2.8089039174706999E-2</v>
      </c>
      <c r="F169" s="15">
        <f>INDEX('Daten MJM'!$D$2:$D$191,Auswertung!$J$2+Auswertung!A169,1)--1.8181818182</f>
        <v>9007.1818181815997</v>
      </c>
      <c r="G169" s="15">
        <f>INDEX('Daten effMJM'!$C$2:$C$191,Auswertung!$K$2+Auswertung!A169,1)</f>
        <v>20.5</v>
      </c>
      <c r="H169" s="1" t="str">
        <f t="shared" si="65"/>
        <v>JA</v>
      </c>
      <c r="I169" s="1"/>
      <c r="M169">
        <f t="shared" si="67"/>
        <v>9009.1818181815997</v>
      </c>
      <c r="N169" s="1">
        <f t="shared" si="68"/>
        <v>2.1329295589677701E-2</v>
      </c>
      <c r="O169" s="1">
        <f t="shared" si="69"/>
        <v>2.12775640476488E-2</v>
      </c>
      <c r="P169" s="4">
        <f t="shared" si="70"/>
        <v>2.4253750814881895E-3</v>
      </c>
    </row>
    <row r="170" spans="1:21" x14ac:dyDescent="0.25">
      <c r="A170">
        <f t="shared" si="66"/>
        <v>169</v>
      </c>
      <c r="B170">
        <f>'Zeit|Temp'!B170</f>
        <v>9008.1818181815997</v>
      </c>
      <c r="C170">
        <f>'Zeit|Temp'!A170</f>
        <v>15</v>
      </c>
      <c r="D170" s="1">
        <f>INDEX('Daten MJM'!$B$2:$B$191,Auswertung!$J$2+Auswertung!A170,1)</f>
        <v>2.8260861754256999E-2</v>
      </c>
      <c r="E170" s="1">
        <f>IF(A170&gt;=-$K$2,INDEX('Daten effMJM'!$B$2:$B$191,Auswertung!$K$2+Auswertung!A170,1),E171)</f>
        <v>2.8213464198063001E-2</v>
      </c>
      <c r="F170" s="15">
        <f>INDEX('Daten MJM'!$D$2:$D$191,Auswertung!$J$2+Auswertung!A170,1)--1.8181818182</f>
        <v>9008.1818181815997</v>
      </c>
      <c r="G170" s="15">
        <f>INDEX('Daten effMJM'!$C$2:$C$191,Auswertung!$K$2+Auswertung!A170,1)</f>
        <v>15</v>
      </c>
      <c r="H170" s="1" t="str">
        <f t="shared" si="65"/>
        <v>JA</v>
      </c>
      <c r="I170" s="1"/>
      <c r="M170">
        <f t="shared" si="67"/>
        <v>9010.1818181815997</v>
      </c>
      <c r="N170" s="1">
        <f t="shared" si="68"/>
        <v>2.14414887416477E-2</v>
      </c>
      <c r="O170" s="1">
        <f t="shared" si="69"/>
        <v>2.1388433654530799E-2</v>
      </c>
      <c r="P170" s="4">
        <f t="shared" si="70"/>
        <v>2.47441246996281E-3</v>
      </c>
    </row>
    <row r="171" spans="1:21" x14ac:dyDescent="0.25">
      <c r="A171">
        <f t="shared" si="66"/>
        <v>170</v>
      </c>
      <c r="B171">
        <f>'Zeit|Temp'!B171</f>
        <v>9009.1818181815997</v>
      </c>
      <c r="C171">
        <f>'Zeit|Temp'!A171</f>
        <v>9.5</v>
      </c>
      <c r="D171" s="1">
        <f>INDEX('Daten MJM'!$B$2:$B$191,Auswertung!$J$2+Auswertung!A171,1)</f>
        <v>2.8379909790421001E-2</v>
      </c>
      <c r="E171" s="1">
        <f>IF(A171&gt;=-$K$2,INDEX('Daten effMJM'!$B$2:$B$191,Auswertung!$K$2+Auswertung!A171,1),E172)</f>
        <v>2.8331066484109001E-2</v>
      </c>
      <c r="F171" s="15">
        <f>INDEX('Daten MJM'!$D$2:$D$191,Auswertung!$J$2+Auswertung!A171,1)--1.8181818182</f>
        <v>9009.1818181815997</v>
      </c>
      <c r="G171" s="15">
        <f>INDEX('Daten effMJM'!$C$2:$C$191,Auswertung!$K$2+Auswertung!A171,1)</f>
        <v>9.5</v>
      </c>
      <c r="H171" s="1" t="str">
        <f t="shared" si="65"/>
        <v>JA</v>
      </c>
      <c r="I171" s="1"/>
      <c r="M171">
        <f t="shared" si="67"/>
        <v>9011.1818181815997</v>
      </c>
      <c r="N171" s="1">
        <f t="shared" si="68"/>
        <v>2.1546863830870698E-2</v>
      </c>
      <c r="O171" s="1">
        <f t="shared" si="69"/>
        <v>2.1492596091424798E-2</v>
      </c>
      <c r="P171" s="4">
        <f t="shared" si="70"/>
        <v>2.5185910985407482E-3</v>
      </c>
    </row>
    <row r="172" spans="1:21" x14ac:dyDescent="0.25">
      <c r="A172">
        <f t="shared" si="66"/>
        <v>171</v>
      </c>
      <c r="B172">
        <f>'Zeit|Temp'!B172</f>
        <v>9010.1818181815997</v>
      </c>
      <c r="C172">
        <f>'Zeit|Temp'!A172</f>
        <v>4</v>
      </c>
      <c r="D172" s="1">
        <f>INDEX('Daten MJM'!$B$2:$B$191,Auswertung!$J$2+Auswertung!A172,1)</f>
        <v>2.8492102942391E-2</v>
      </c>
      <c r="E172" s="1">
        <f>IF(A172&gt;=-$K$2,INDEX('Daten effMJM'!$B$2:$B$191,Auswertung!$K$2+Auswertung!A172,1),E173)</f>
        <v>2.8441936090991E-2</v>
      </c>
      <c r="F172" s="15">
        <f>INDEX('Daten MJM'!$D$2:$D$191,Auswertung!$J$2+Auswertung!A172,1)--1.8181818182</f>
        <v>9010.1818181815997</v>
      </c>
      <c r="G172" s="15">
        <f>INDEX('Daten effMJM'!$C$2:$C$191,Auswertung!$K$2+Auswertung!A172,1)</f>
        <v>4</v>
      </c>
      <c r="H172" s="1" t="str">
        <f t="shared" si="65"/>
        <v>JA</v>
      </c>
      <c r="I172" s="1"/>
      <c r="M172">
        <f t="shared" si="67"/>
        <v>9012.1818181815997</v>
      </c>
      <c r="N172" s="1">
        <f t="shared" si="68"/>
        <v>2.1645311916574698E-2</v>
      </c>
      <c r="O172" s="1">
        <f t="shared" si="69"/>
        <v>2.1589934800652799E-2</v>
      </c>
      <c r="P172" s="4">
        <f t="shared" si="70"/>
        <v>2.5583884462064437E-3</v>
      </c>
    </row>
    <row r="173" spans="1:21" x14ac:dyDescent="0.25">
      <c r="A173">
        <f t="shared" si="66"/>
        <v>172</v>
      </c>
      <c r="B173">
        <f>'Zeit|Temp'!B173</f>
        <v>9011.1818181815997</v>
      </c>
      <c r="C173">
        <f>'Zeit|Temp'!A173</f>
        <v>-1.5</v>
      </c>
      <c r="D173" s="1">
        <f>INDEX('Daten MJM'!$B$2:$B$191,Auswertung!$J$2+Auswertung!A173,1)</f>
        <v>2.8597478031613999E-2</v>
      </c>
      <c r="E173" s="1">
        <f>IF(A173&gt;=-$K$2,INDEX('Daten effMJM'!$B$2:$B$191,Auswertung!$K$2+Auswertung!A173,1),E174)</f>
        <v>2.8546098527884999E-2</v>
      </c>
      <c r="F173" s="15">
        <f>INDEX('Daten MJM'!$D$2:$D$191,Auswertung!$J$2+Auswertung!A173,1)--1.8181818182</f>
        <v>9011.1818181815997</v>
      </c>
      <c r="G173" s="15">
        <f>INDEX('Daten effMJM'!$C$2:$C$191,Auswertung!$K$2+Auswertung!A173,1)</f>
        <v>-1.5</v>
      </c>
      <c r="H173" s="1" t="str">
        <f t="shared" si="65"/>
        <v>JA</v>
      </c>
      <c r="I173" s="1"/>
      <c r="M173">
        <f t="shared" si="67"/>
        <v>9013.1818181815997</v>
      </c>
      <c r="N173" s="1">
        <f t="shared" si="68"/>
        <v>2.1736763666643698E-2</v>
      </c>
      <c r="O173" s="1">
        <f t="shared" si="69"/>
        <v>2.16803721605968E-2</v>
      </c>
      <c r="P173" s="4">
        <f t="shared" si="70"/>
        <v>2.5942917221589059E-3</v>
      </c>
    </row>
    <row r="174" spans="1:21" x14ac:dyDescent="0.25">
      <c r="A174">
        <f t="shared" si="66"/>
        <v>173</v>
      </c>
      <c r="B174">
        <f>'Zeit|Temp'!B174</f>
        <v>9012.1818181815997</v>
      </c>
      <c r="C174">
        <f>'Zeit|Temp'!A174</f>
        <v>-7</v>
      </c>
      <c r="D174" s="1">
        <f>INDEX('Daten MJM'!$B$2:$B$191,Auswertung!$J$2+Auswertung!A174,1)</f>
        <v>2.8695926117317999E-2</v>
      </c>
      <c r="E174" s="1">
        <f>IF(A174&gt;=-$K$2,INDEX('Daten effMJM'!$B$2:$B$191,Auswertung!$K$2+Auswertung!A174,1),E175)</f>
        <v>2.8643437237113E-2</v>
      </c>
      <c r="F174" s="15">
        <f>INDEX('Daten MJM'!$D$2:$D$191,Auswertung!$J$2+Auswertung!A174,1)--1.8181818182</f>
        <v>9012.1818181815997</v>
      </c>
      <c r="G174" s="15">
        <f>INDEX('Daten effMJM'!$C$2:$C$191,Auswertung!$K$2+Auswertung!A174,1)</f>
        <v>-7</v>
      </c>
      <c r="H174" s="1" t="str">
        <f t="shared" si="65"/>
        <v>JA</v>
      </c>
      <c r="I174" s="1"/>
      <c r="M174">
        <f t="shared" si="67"/>
        <v>9014.1818181815997</v>
      </c>
      <c r="N174" s="1">
        <f t="shared" si="68"/>
        <v>2.18212166351687E-2</v>
      </c>
      <c r="O174" s="1">
        <f t="shared" si="69"/>
        <v>2.1763896941227798E-2</v>
      </c>
      <c r="P174" s="4">
        <f t="shared" si="70"/>
        <v>2.626787263938377E-3</v>
      </c>
    </row>
    <row r="175" spans="1:21" x14ac:dyDescent="0.25">
      <c r="A175">
        <f t="shared" si="66"/>
        <v>174</v>
      </c>
      <c r="B175">
        <f>'Zeit|Temp'!B175</f>
        <v>9013.1818181815997</v>
      </c>
      <c r="C175">
        <f>'Zeit|Temp'!A175</f>
        <v>-12.5</v>
      </c>
      <c r="D175" s="1">
        <f>INDEX('Daten MJM'!$B$2:$B$191,Auswertung!$J$2+Auswertung!A175,1)</f>
        <v>2.8787377867386998E-2</v>
      </c>
      <c r="E175" s="1">
        <f>IF(A175&gt;=-$K$2,INDEX('Daten effMJM'!$B$2:$B$191,Auswertung!$K$2+Auswertung!A175,1),E176)</f>
        <v>2.8733874597057001E-2</v>
      </c>
      <c r="F175" s="15">
        <f>INDEX('Daten MJM'!$D$2:$D$191,Auswertung!$J$2+Auswertung!A175,1)--1.8181818182</f>
        <v>9013.1818181815997</v>
      </c>
      <c r="G175" s="15">
        <f>INDEX('Daten effMJM'!$C$2:$C$191,Auswertung!$K$2+Auswertung!A175,1)</f>
        <v>-12.5</v>
      </c>
      <c r="H175" s="1" t="str">
        <f t="shared" si="65"/>
        <v>JA</v>
      </c>
      <c r="I175" s="1"/>
      <c r="M175">
        <f t="shared" si="67"/>
        <v>9015.1818181815997</v>
      </c>
      <c r="N175" s="1">
        <f t="shared" si="68"/>
        <v>2.1898644922151701E-2</v>
      </c>
      <c r="O175" s="1">
        <f t="shared" si="69"/>
        <v>2.1840476152126798E-2</v>
      </c>
      <c r="P175" s="4">
        <f t="shared" si="70"/>
        <v>2.6562725790426115E-3</v>
      </c>
    </row>
    <row r="176" spans="1:21" x14ac:dyDescent="0.25">
      <c r="A176">
        <f t="shared" si="66"/>
        <v>175</v>
      </c>
      <c r="B176">
        <f>'Zeit|Temp'!B176</f>
        <v>9014.1818181815997</v>
      </c>
      <c r="C176">
        <f>'Zeit|Temp'!A176</f>
        <v>-18</v>
      </c>
      <c r="D176" s="1">
        <f>INDEX('Daten MJM'!$B$2:$B$191,Auswertung!$J$2+Auswertung!A176,1)</f>
        <v>2.8871830835912E-2</v>
      </c>
      <c r="E176" s="1">
        <f>IF(A176&gt;=-$K$2,INDEX('Daten effMJM'!$B$2:$B$191,Auswertung!$K$2+Auswertung!A176,1),E177)</f>
        <v>2.8817399377687999E-2</v>
      </c>
      <c r="F176" s="15">
        <f>INDEX('Daten MJM'!$D$2:$D$191,Auswertung!$J$2+Auswertung!A176,1)--1.8181818182</f>
        <v>9014.1818181815997</v>
      </c>
      <c r="G176" s="15">
        <f>INDEX('Daten effMJM'!$C$2:$C$191,Auswertung!$K$2+Auswertung!A176,1)</f>
        <v>-18</v>
      </c>
      <c r="H176" s="1" t="str">
        <f t="shared" si="65"/>
        <v>JA</v>
      </c>
      <c r="I176" s="1"/>
      <c r="M176">
        <f t="shared" si="67"/>
        <v>9016.1818181815997</v>
      </c>
      <c r="N176" s="1">
        <f t="shared" si="68"/>
        <v>2.1969032804300698E-2</v>
      </c>
      <c r="O176" s="1">
        <f t="shared" si="69"/>
        <v>2.1910085675478801E-2</v>
      </c>
      <c r="P176" s="4">
        <f t="shared" si="70"/>
        <v>2.6831918067124995E-3</v>
      </c>
    </row>
    <row r="177" spans="1:16" x14ac:dyDescent="0.25">
      <c r="A177">
        <f t="shared" si="66"/>
        <v>176</v>
      </c>
      <c r="B177">
        <f>'Zeit|Temp'!B177</f>
        <v>9015.1818181815997</v>
      </c>
      <c r="C177">
        <f>'Zeit|Temp'!A177</f>
        <v>-23.5</v>
      </c>
      <c r="D177" s="1">
        <f>INDEX('Daten MJM'!$B$2:$B$191,Auswertung!$J$2+Auswertung!A177,1)</f>
        <v>2.8949259122895001E-2</v>
      </c>
      <c r="E177" s="1">
        <f>IF(A177&gt;=-$K$2,INDEX('Daten effMJM'!$B$2:$B$191,Auswertung!$K$2+Auswertung!A177,1),E178)</f>
        <v>2.8893978588586999E-2</v>
      </c>
      <c r="F177" s="15">
        <f>INDEX('Daten MJM'!$D$2:$D$191,Auswertung!$J$2+Auswertung!A177,1)--1.8181818182</f>
        <v>9015.1818181815997</v>
      </c>
      <c r="G177" s="15">
        <f>INDEX('Daten effMJM'!$C$2:$C$191,Auswertung!$K$2+Auswertung!A177,1)</f>
        <v>-23.5</v>
      </c>
      <c r="H177" s="1" t="str">
        <f t="shared" si="65"/>
        <v>JA</v>
      </c>
      <c r="I177" s="1"/>
      <c r="M177">
        <f t="shared" si="67"/>
        <v>9017.1818181815997</v>
      </c>
      <c r="N177" s="1">
        <f t="shared" si="68"/>
        <v>2.20324196590517E-2</v>
      </c>
      <c r="O177" s="1">
        <f t="shared" si="69"/>
        <v>2.19727573568218E-2</v>
      </c>
      <c r="P177" s="4">
        <f t="shared" si="70"/>
        <v>2.7079323629979951E-3</v>
      </c>
    </row>
    <row r="178" spans="1:16" x14ac:dyDescent="0.25">
      <c r="A178">
        <f t="shared" si="66"/>
        <v>177</v>
      </c>
      <c r="B178">
        <f>'Zeit|Temp'!B178</f>
        <v>9016.1818181815997</v>
      </c>
      <c r="C178">
        <f>'Zeit|Temp'!A178</f>
        <v>-29</v>
      </c>
      <c r="D178" s="1">
        <f>INDEX('Daten MJM'!$B$2:$B$191,Auswertung!$J$2+Auswertung!A178,1)</f>
        <v>2.9019647005043999E-2</v>
      </c>
      <c r="E178" s="1">
        <f>IF(A178&gt;=-$K$2,INDEX('Daten effMJM'!$B$2:$B$191,Auswertung!$K$2+Auswertung!A178,1),E179)</f>
        <v>2.8963588111939002E-2</v>
      </c>
      <c r="F178" s="15">
        <f>INDEX('Daten MJM'!$D$2:$D$191,Auswertung!$J$2+Auswertung!A178,1)--1.8181818182</f>
        <v>9016.1818181815997</v>
      </c>
      <c r="G178" s="15">
        <f>INDEX('Daten effMJM'!$C$2:$C$191,Auswertung!$K$2+Auswertung!A178,1)</f>
        <v>-29</v>
      </c>
      <c r="H178" s="1" t="str">
        <f t="shared" si="65"/>
        <v>JA</v>
      </c>
      <c r="I178" s="1"/>
      <c r="M178">
        <f t="shared" si="67"/>
        <v>9018.1818181815997</v>
      </c>
      <c r="N178" s="1">
        <f t="shared" si="68"/>
        <v>2.2088898027708699E-2</v>
      </c>
      <c r="O178" s="1">
        <f t="shared" si="69"/>
        <v>2.2028580327453799E-2</v>
      </c>
      <c r="P178" s="4">
        <f t="shared" si="70"/>
        <v>2.7306794652787268E-3</v>
      </c>
    </row>
    <row r="179" spans="1:16" x14ac:dyDescent="0.25">
      <c r="A179">
        <f t="shared" si="66"/>
        <v>178</v>
      </c>
      <c r="B179">
        <f>'Zeit|Temp'!B179</f>
        <v>9017.1818181815997</v>
      </c>
      <c r="C179">
        <f>'Zeit|Temp'!A179</f>
        <v>-34.5</v>
      </c>
      <c r="D179" s="1">
        <f>INDEX('Daten MJM'!$B$2:$B$191,Auswertung!$J$2+Auswertung!A179,1)</f>
        <v>2.9083033859795E-2</v>
      </c>
      <c r="E179" s="1">
        <f>IF(A179&gt;=-$K$2,INDEX('Daten effMJM'!$B$2:$B$191,Auswertung!$K$2+Auswertung!A179,1),E180)</f>
        <v>2.9026259793282001E-2</v>
      </c>
      <c r="F179" s="15">
        <f>INDEX('Daten MJM'!$D$2:$D$191,Auswertung!$J$2+Auswertung!A179,1)--1.8181818182</f>
        <v>9017.1818181815997</v>
      </c>
      <c r="G179" s="15">
        <f>INDEX('Daten effMJM'!$C$2:$C$191,Auswertung!$K$2+Auswertung!A179,1)</f>
        <v>-34.5</v>
      </c>
      <c r="H179" s="1" t="str">
        <f t="shared" si="65"/>
        <v>JA</v>
      </c>
      <c r="I179" s="1"/>
      <c r="M179">
        <f t="shared" si="67"/>
        <v>10788.1818181816</v>
      </c>
      <c r="N179" s="1">
        <f t="shared" si="68"/>
        <v>2.36875029967137E-2</v>
      </c>
      <c r="O179" s="1">
        <f t="shared" si="69"/>
        <v>2.3599194773544798E-2</v>
      </c>
      <c r="P179" s="4">
        <f t="shared" si="70"/>
        <v>3.7280511661002742E-3</v>
      </c>
    </row>
    <row r="180" spans="1:16" x14ac:dyDescent="0.25">
      <c r="A180">
        <f t="shared" si="66"/>
        <v>179</v>
      </c>
      <c r="B180">
        <f>'Zeit|Temp'!B180</f>
        <v>9018.1818181815997</v>
      </c>
      <c r="C180">
        <f>'Zeit|Temp'!A180</f>
        <v>-40</v>
      </c>
      <c r="D180" s="1">
        <f>INDEX('Daten MJM'!$B$2:$B$191,Auswertung!$J$2+Auswertung!A180,1)</f>
        <v>2.9139512228452E-2</v>
      </c>
      <c r="E180" s="1">
        <f>IF(A180&gt;=-$K$2,INDEX('Daten effMJM'!$B$2:$B$191,Auswertung!$K$2+Auswertung!A180,1),E181)</f>
        <v>2.9082082763914E-2</v>
      </c>
      <c r="F180" s="15">
        <f>INDEX('Daten MJM'!$D$2:$D$191,Auswertung!$J$2+Auswertung!A180,1)--1.8181818182</f>
        <v>9018.1818181815997</v>
      </c>
      <c r="G180" s="15">
        <f>INDEX('Daten effMJM'!$C$2:$C$191,Auswertung!$K$2+Auswertung!A180,1)</f>
        <v>-40</v>
      </c>
      <c r="H180" s="1" t="str">
        <f t="shared" si="65"/>
        <v>JA</v>
      </c>
      <c r="I180" s="1"/>
      <c r="M180">
        <f t="shared" si="67"/>
        <v>10789.3636363634</v>
      </c>
      <c r="N180" s="1">
        <f t="shared" si="68"/>
        <v>2.3687651332848701E-2</v>
      </c>
      <c r="O180" s="1">
        <f t="shared" si="69"/>
        <v>2.3599340023966801E-2</v>
      </c>
      <c r="P180" s="4">
        <f t="shared" si="70"/>
        <v>3.7281580871394672E-3</v>
      </c>
    </row>
    <row r="181" spans="1:16" x14ac:dyDescent="0.25">
      <c r="A181">
        <f t="shared" si="66"/>
        <v>180</v>
      </c>
      <c r="B181">
        <f>'Zeit|Temp'!B181</f>
        <v>10788.1818181816</v>
      </c>
      <c r="C181">
        <f>'Zeit|Temp'!A181</f>
        <v>-40</v>
      </c>
      <c r="D181" s="1">
        <f>INDEX('Daten MJM'!$B$2:$B$191,Auswertung!$J$2+Auswertung!A181,1)</f>
        <v>3.0738117197457001E-2</v>
      </c>
      <c r="E181" s="1">
        <f>IF(A181&gt;=-$K$2,INDEX('Daten effMJM'!$B$2:$B$191,Auswertung!$K$2+Auswertung!A181,1),E182)</f>
        <v>3.0652697210004999E-2</v>
      </c>
      <c r="F181" s="15">
        <f>INDEX('Daten MJM'!$D$2:$D$191,Auswertung!$J$2+Auswertung!A181,1)--1.8181818182</f>
        <v>10788.1818181816</v>
      </c>
      <c r="G181" s="15">
        <f>INDEX('Daten effMJM'!$C$2:$C$191,Auswertung!$K$2+Auswertung!A181,1)</f>
        <v>-40</v>
      </c>
      <c r="H181" s="1" t="str">
        <f t="shared" si="65"/>
        <v>JA</v>
      </c>
      <c r="I181" s="1"/>
      <c r="M181">
        <f t="shared" si="67"/>
        <v>10790.545454545299</v>
      </c>
      <c r="N181" s="1">
        <f t="shared" si="68"/>
        <v>2.3687742835707699E-2</v>
      </c>
      <c r="O181" s="1">
        <f t="shared" si="69"/>
        <v>2.3599428737127798E-2</v>
      </c>
      <c r="P181" s="4">
        <f t="shared" si="70"/>
        <v>3.7282614554043792E-3</v>
      </c>
    </row>
    <row r="182" spans="1:16" x14ac:dyDescent="0.25">
      <c r="A182">
        <f t="shared" si="66"/>
        <v>181</v>
      </c>
      <c r="B182">
        <f>'Zeit|Temp'!B182</f>
        <v>10789.3636363634</v>
      </c>
      <c r="C182">
        <f>'Zeit|Temp'!A182</f>
        <v>-33.5</v>
      </c>
      <c r="D182" s="1">
        <f>INDEX('Daten MJM'!$B$2:$B$191,Auswertung!$J$2+Auswertung!A182,1)</f>
        <v>3.0738265533592001E-2</v>
      </c>
      <c r="E182" s="1">
        <f>IF(A182&gt;=-$K$2,INDEX('Daten effMJM'!$B$2:$B$191,Auswertung!$K$2+Auswertung!A182,1),E183)</f>
        <v>3.0652842460427002E-2</v>
      </c>
      <c r="F182" s="15">
        <f>INDEX('Daten MJM'!$D$2:$D$191,Auswertung!$J$2+Auswertung!A182,1)--1.8181818182</f>
        <v>10789.3636363634</v>
      </c>
      <c r="G182" s="15">
        <f>INDEX('Daten effMJM'!$C$2:$C$191,Auswertung!$K$2+Auswertung!A182,1)</f>
        <v>-33.5</v>
      </c>
      <c r="H182" s="1" t="str">
        <f t="shared" si="65"/>
        <v>JA</v>
      </c>
      <c r="I182" s="1"/>
      <c r="M182">
        <f t="shared" si="67"/>
        <v>10791.727272727101</v>
      </c>
      <c r="N182" s="1">
        <f t="shared" si="68"/>
        <v>2.36877918843467E-2</v>
      </c>
      <c r="O182" s="1">
        <f t="shared" si="69"/>
        <v>2.3599475660027798E-2</v>
      </c>
      <c r="P182" s="4">
        <f t="shared" si="70"/>
        <v>3.7283434754111725E-3</v>
      </c>
    </row>
    <row r="183" spans="1:16" x14ac:dyDescent="0.25">
      <c r="A183">
        <f t="shared" si="66"/>
        <v>182</v>
      </c>
      <c r="B183">
        <f>'Zeit|Temp'!B183</f>
        <v>10790.545454545299</v>
      </c>
      <c r="C183">
        <f>'Zeit|Temp'!A183</f>
        <v>-27</v>
      </c>
      <c r="D183" s="1">
        <f>INDEX('Daten MJM'!$B$2:$B$191,Auswertung!$J$2+Auswertung!A183,1)</f>
        <v>3.0738357036450999E-2</v>
      </c>
      <c r="E183" s="1">
        <f>IF(A183&gt;=-$K$2,INDEX('Daten effMJM'!$B$2:$B$191,Auswertung!$K$2+Auswertung!A183,1),E184)</f>
        <v>3.0652931173587999E-2</v>
      </c>
      <c r="F183" s="15">
        <f>INDEX('Daten MJM'!$D$2:$D$191,Auswertung!$J$2+Auswertung!A183,1)--1.8181818182</f>
        <v>10790.545454545299</v>
      </c>
      <c r="G183" s="15">
        <f>INDEX('Daten effMJM'!$C$2:$C$191,Auswertung!$K$2+Auswertung!A183,1)</f>
        <v>-27</v>
      </c>
      <c r="H183" s="1" t="str">
        <f t="shared" si="65"/>
        <v>JA</v>
      </c>
      <c r="I183" s="1"/>
      <c r="M183">
        <f t="shared" si="67"/>
        <v>10792.909090908901</v>
      </c>
      <c r="N183" s="1">
        <f t="shared" si="68"/>
        <v>2.36878163652747E-2</v>
      </c>
      <c r="O183" s="1">
        <f t="shared" si="69"/>
        <v>2.3599498153756799E-2</v>
      </c>
      <c r="P183" s="4">
        <f t="shared" si="70"/>
        <v>3.7284235134215017E-3</v>
      </c>
    </row>
    <row r="184" spans="1:16" x14ac:dyDescent="0.25">
      <c r="A184">
        <f t="shared" si="66"/>
        <v>183</v>
      </c>
      <c r="B184">
        <f>'Zeit|Temp'!B184</f>
        <v>10791.727272727101</v>
      </c>
      <c r="C184">
        <f>'Zeit|Temp'!A184</f>
        <v>-20.5</v>
      </c>
      <c r="D184" s="1">
        <f>INDEX('Daten MJM'!$B$2:$B$191,Auswertung!$J$2+Auswertung!A184,1)</f>
        <v>3.073840608509E-2</v>
      </c>
      <c r="E184" s="1">
        <f>IF(A184&gt;=-$K$2,INDEX('Daten effMJM'!$B$2:$B$191,Auswertung!$K$2+Auswertung!A184,1),E185)</f>
        <v>3.0652978096487999E-2</v>
      </c>
      <c r="F184" s="15">
        <f>INDEX('Daten MJM'!$D$2:$D$191,Auswertung!$J$2+Auswertung!A184,1)--1.8181818182</f>
        <v>10791.727272727101</v>
      </c>
      <c r="G184" s="15">
        <f>INDEX('Daten effMJM'!$C$2:$C$191,Auswertung!$K$2+Auswertung!A184,1)</f>
        <v>-20.5</v>
      </c>
      <c r="H184" s="1" t="str">
        <f t="shared" si="65"/>
        <v>JA</v>
      </c>
      <c r="I184" s="1"/>
      <c r="M184">
        <f t="shared" si="67"/>
        <v>10794.090909090701</v>
      </c>
      <c r="N184" s="1">
        <f t="shared" si="68"/>
        <v>2.36878319489357E-2</v>
      </c>
      <c r="O184" s="1">
        <f t="shared" si="69"/>
        <v>2.3599511476169798E-2</v>
      </c>
      <c r="P184" s="4">
        <f t="shared" si="70"/>
        <v>3.728516520899687E-3</v>
      </c>
    </row>
    <row r="185" spans="1:16" x14ac:dyDescent="0.25">
      <c r="A185">
        <f t="shared" si="66"/>
        <v>184</v>
      </c>
      <c r="B185">
        <f>'Zeit|Temp'!B185</f>
        <v>10792.909090908901</v>
      </c>
      <c r="C185">
        <f>'Zeit|Temp'!A185</f>
        <v>-14</v>
      </c>
      <c r="D185" s="1">
        <f>INDEX('Daten MJM'!$B$2:$B$191,Auswertung!$J$2+Auswertung!A185,1)</f>
        <v>3.0738430566018E-2</v>
      </c>
      <c r="E185" s="1">
        <f>IF(A185&gt;=-$K$2,INDEX('Daten effMJM'!$B$2:$B$191,Auswertung!$K$2+Auswertung!A185,1),E186)</f>
        <v>3.0653000590217E-2</v>
      </c>
      <c r="F185" s="15">
        <f>INDEX('Daten MJM'!$D$2:$D$191,Auswertung!$J$2+Auswertung!A185,1)--1.8181818182</f>
        <v>10792.909090908901</v>
      </c>
      <c r="G185" s="15">
        <f>INDEX('Daten effMJM'!$C$2:$C$191,Auswertung!$K$2+Auswertung!A185,1)</f>
        <v>-14</v>
      </c>
      <c r="H185" s="1" t="str">
        <f t="shared" si="65"/>
        <v>JA</v>
      </c>
      <c r="I185" s="1"/>
      <c r="M185">
        <f t="shared" si="67"/>
        <v>10795.272727272501</v>
      </c>
      <c r="N185" s="1">
        <f t="shared" si="68"/>
        <v>2.36878545013747E-2</v>
      </c>
      <c r="O185" s="1">
        <f t="shared" si="69"/>
        <v>2.3599530002940797E-2</v>
      </c>
      <c r="P185" s="4">
        <f t="shared" si="70"/>
        <v>3.7286829176013687E-3</v>
      </c>
    </row>
    <row r="186" spans="1:16" x14ac:dyDescent="0.25">
      <c r="A186">
        <f t="shared" si="66"/>
        <v>185</v>
      </c>
      <c r="B186">
        <f>'Zeit|Temp'!B186</f>
        <v>10794.090909090701</v>
      </c>
      <c r="C186">
        <f>'Zeit|Temp'!A186</f>
        <v>-7.5</v>
      </c>
      <c r="D186" s="1">
        <f>INDEX('Daten MJM'!$B$2:$B$191,Auswertung!$J$2+Auswertung!A186,1)</f>
        <v>3.0738446149679001E-2</v>
      </c>
      <c r="E186" s="1">
        <f>IF(A186&gt;=-$K$2,INDEX('Daten effMJM'!$B$2:$B$191,Auswertung!$K$2+Auswertung!A186,1),E187)</f>
        <v>3.0653013912629999E-2</v>
      </c>
      <c r="F186" s="15">
        <f>INDEX('Daten MJM'!$D$2:$D$191,Auswertung!$J$2+Auswertung!A186,1)--1.8181818182</f>
        <v>10794.090909090701</v>
      </c>
      <c r="G186" s="15">
        <f>INDEX('Daten effMJM'!$C$2:$C$191,Auswertung!$K$2+Auswertung!A186,1)</f>
        <v>-7.5</v>
      </c>
      <c r="H186" s="1" t="str">
        <f t="shared" si="65"/>
        <v>JA</v>
      </c>
      <c r="I186" s="1"/>
      <c r="M186">
        <f t="shared" si="67"/>
        <v>10796.4545454543</v>
      </c>
      <c r="N186" s="1">
        <f t="shared" si="68"/>
        <v>2.36879171164277E-2</v>
      </c>
      <c r="O186" s="1">
        <f t="shared" si="69"/>
        <v>2.3599582558327798E-2</v>
      </c>
      <c r="P186" s="4">
        <f t="shared" si="70"/>
        <v>3.7290977364422447E-3</v>
      </c>
    </row>
    <row r="187" spans="1:16" x14ac:dyDescent="0.25">
      <c r="A187">
        <f t="shared" si="66"/>
        <v>186</v>
      </c>
      <c r="B187">
        <f>'Zeit|Temp'!B187</f>
        <v>10795.272727272501</v>
      </c>
      <c r="C187">
        <f>'Zeit|Temp'!A187</f>
        <v>-1</v>
      </c>
      <c r="D187" s="1">
        <f>INDEX('Daten MJM'!$B$2:$B$191,Auswertung!$J$2+Auswertung!A187,1)</f>
        <v>3.0738468702118001E-2</v>
      </c>
      <c r="E187" s="1">
        <f>IF(A187&gt;=-$K$2,INDEX('Daten effMJM'!$B$2:$B$191,Auswertung!$K$2+Auswertung!A187,1),E188)</f>
        <v>3.0653032439400998E-2</v>
      </c>
      <c r="F187" s="15">
        <f>INDEX('Daten MJM'!$D$2:$D$191,Auswertung!$J$2+Auswertung!A187,1)--1.8181818182</f>
        <v>10795.272727272501</v>
      </c>
      <c r="G187" s="15">
        <f>INDEX('Daten effMJM'!$C$2:$C$191,Auswertung!$K$2+Auswertung!A187,1)</f>
        <v>-1</v>
      </c>
      <c r="H187" s="1" t="str">
        <f t="shared" si="65"/>
        <v>JA</v>
      </c>
      <c r="I187" s="1"/>
      <c r="M187">
        <f t="shared" si="67"/>
        <v>10797.6363636361</v>
      </c>
      <c r="N187" s="1">
        <f t="shared" si="68"/>
        <v>2.36881159942917E-2</v>
      </c>
      <c r="O187" s="1">
        <f t="shared" si="69"/>
        <v>2.35997554369488E-2</v>
      </c>
      <c r="P187" s="4">
        <f>ABS((O187-N187)/N187)</f>
        <v>3.7301639929571868E-3</v>
      </c>
    </row>
    <row r="188" spans="1:16" x14ac:dyDescent="0.25">
      <c r="A188">
        <f t="shared" si="66"/>
        <v>187</v>
      </c>
      <c r="B188">
        <f>'Zeit|Temp'!B188</f>
        <v>10796.4545454543</v>
      </c>
      <c r="C188">
        <f>'Zeit|Temp'!A188</f>
        <v>5.5</v>
      </c>
      <c r="D188" s="1">
        <f>INDEX('Daten MJM'!$B$2:$B$191,Auswertung!$J$2+Auswertung!A188,1)</f>
        <v>3.0738531317171001E-2</v>
      </c>
      <c r="E188" s="1">
        <f>IF(A188&gt;=-$K$2,INDEX('Daten effMJM'!$B$2:$B$191,Auswertung!$K$2+Auswertung!A188,1),E189)</f>
        <v>3.0653084994787999E-2</v>
      </c>
      <c r="F188" s="15">
        <f>INDEX('Daten MJM'!$D$2:$D$191,Auswertung!$J$2+Auswertung!A188,1)--1.8181818182</f>
        <v>10796.4545454543</v>
      </c>
      <c r="G188" s="15">
        <f>INDEX('Daten effMJM'!$C$2:$C$191,Auswertung!$K$2+Auswertung!A188,1)</f>
        <v>5.5</v>
      </c>
      <c r="H188" s="1" t="str">
        <f t="shared" si="65"/>
        <v>JA</v>
      </c>
      <c r="I188" s="1"/>
      <c r="M188">
        <f>B190</f>
        <v>10798.8181818179</v>
      </c>
      <c r="N188" s="1">
        <f>D190-$D$5</f>
        <v>2.36887329564247E-2</v>
      </c>
      <c r="O188" s="1">
        <f>E190-$E$5</f>
        <v>2.3600315232540799E-2</v>
      </c>
      <c r="P188" s="4">
        <f t="shared" ref="P188:P189" si="75">ABS((O188-N188)/N188)</f>
        <v>3.732480080152241E-3</v>
      </c>
    </row>
    <row r="189" spans="1:16" x14ac:dyDescent="0.25">
      <c r="A189">
        <f t="shared" si="66"/>
        <v>188</v>
      </c>
      <c r="B189">
        <f>'Zeit|Temp'!B189</f>
        <v>10797.6363636361</v>
      </c>
      <c r="C189">
        <f>'Zeit|Temp'!A189</f>
        <v>12</v>
      </c>
      <c r="D189" s="1">
        <f>INDEX('Daten MJM'!$B$2:$B$191,Auswertung!$J$2+Auswertung!A189,1)</f>
        <v>3.0738730195035001E-2</v>
      </c>
      <c r="E189" s="1">
        <f>IF(A189&gt;=-$K$2,INDEX('Daten effMJM'!$B$2:$B$191,Auswertung!$K$2+Auswertung!A189,1),E190)</f>
        <v>3.0653257873409001E-2</v>
      </c>
      <c r="F189" s="15">
        <f>INDEX('Daten MJM'!$D$2:$D$191,Auswertung!$J$2+Auswertung!A189,1)--1.8181818182</f>
        <v>10797.6363636361</v>
      </c>
      <c r="G189" s="15">
        <f>INDEX('Daten effMJM'!$C$2:$C$191,Auswertung!$K$2+Auswertung!A189,1)</f>
        <v>12</v>
      </c>
      <c r="H189" s="1" t="str">
        <f t="shared" si="65"/>
        <v>JA</v>
      </c>
      <c r="I189" s="1"/>
      <c r="M189">
        <f t="shared" ref="M189" si="76">B191</f>
        <v>10799.9999999997</v>
      </c>
      <c r="N189" s="1">
        <f t="shared" ref="N189" si="77">D191-$D$5</f>
        <v>2.3690592578122699E-2</v>
      </c>
      <c r="O189" s="1">
        <f t="shared" ref="O189" si="78">E191-$E$5</f>
        <v>2.36020799237758E-2</v>
      </c>
      <c r="P189" s="4">
        <f t="shared" si="75"/>
        <v>3.7361941899518524E-3</v>
      </c>
    </row>
    <row r="190" spans="1:16" x14ac:dyDescent="0.25">
      <c r="A190">
        <f t="shared" si="66"/>
        <v>189</v>
      </c>
      <c r="B190">
        <f>'Zeit|Temp'!B190</f>
        <v>10798.8181818179</v>
      </c>
      <c r="C190">
        <f>'Zeit|Temp'!A190</f>
        <v>18.5</v>
      </c>
      <c r="D190" s="1">
        <f>INDEX('Daten MJM'!$B$2:$B$191,Auswertung!$J$2+Auswertung!A190,1)</f>
        <v>3.0739347157168001E-2</v>
      </c>
      <c r="E190" s="1">
        <f>IF(A190&gt;=-$K$2,INDEX('Daten effMJM'!$B$2:$B$191,Auswertung!$K$2+Auswertung!A190,1),E191)</f>
        <v>3.0653817669001E-2</v>
      </c>
      <c r="F190" s="15">
        <f>INDEX('Daten MJM'!$D$2:$D$191,Auswertung!$J$2+Auswertung!A190,1)--1.8181818182</f>
        <v>10798.8181818179</v>
      </c>
      <c r="G190" s="15">
        <f>INDEX('Daten effMJM'!$C$2:$C$191,Auswertung!$K$2+Auswertung!A190,1)</f>
        <v>18.5</v>
      </c>
      <c r="H190" s="1" t="str">
        <f t="shared" si="65"/>
        <v>JA</v>
      </c>
      <c r="I190" s="1"/>
      <c r="N190" s="1"/>
      <c r="O190" s="1"/>
    </row>
    <row r="191" spans="1:16" x14ac:dyDescent="0.25">
      <c r="A191">
        <f t="shared" si="66"/>
        <v>190</v>
      </c>
      <c r="B191">
        <f>'Zeit|Temp'!B191</f>
        <v>10799.9999999997</v>
      </c>
      <c r="C191">
        <f>'Zeit|Temp'!A191</f>
        <v>25</v>
      </c>
      <c r="D191" s="1">
        <f>INDEX('Daten MJM'!$B$2:$B$191,Auswertung!$J$2+Auswertung!A191,1)</f>
        <v>3.0741206778866E-2</v>
      </c>
      <c r="E191" s="1">
        <f>IF(A191&gt;=-$K$2,INDEX('Daten effMJM'!$B$2:$B$191,Auswertung!$K$2+Auswertung!A191,1),E192)</f>
        <v>3.0655582360236001E-2</v>
      </c>
      <c r="F191" s="15">
        <f>INDEX('Daten MJM'!$D$2:$D$191,Auswertung!$J$2+Auswertung!A191,1)--1.8181818182</f>
        <v>10799.9999999997</v>
      </c>
      <c r="G191" s="15">
        <f>INDEX('Daten effMJM'!$C$2:$C$191,Auswertung!$K$2+Auswertung!A191,1)</f>
        <v>25</v>
      </c>
      <c r="H191" s="1" t="str">
        <f t="shared" si="65"/>
        <v>JA</v>
      </c>
      <c r="I191" s="1"/>
      <c r="N191" s="1"/>
      <c r="O191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Daten MJM</vt:lpstr>
      <vt:lpstr>Daten effMJM</vt:lpstr>
      <vt:lpstr>Zeit|Temp</vt:lpstr>
      <vt:lpstr>Auswertung</vt:lpstr>
      <vt:lpstr>'Daten effMJM'!TCT</vt:lpstr>
      <vt:lpstr>'Daten MJM'!TCT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 Kauser</dc:creator>
  <cp:lastModifiedBy>Just Kauser</cp:lastModifiedBy>
  <dcterms:created xsi:type="dcterms:W3CDTF">2021-12-18T10:55:14Z</dcterms:created>
  <dcterms:modified xsi:type="dcterms:W3CDTF">2022-01-16T20:03:59Z</dcterms:modified>
</cp:coreProperties>
</file>