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Results/Exp4/"/>
    </mc:Choice>
  </mc:AlternateContent>
  <xr:revisionPtr revIDLastSave="55" documentId="8_{BFCD990B-B090-5C43-84FD-06A17F6CE0CA}" xr6:coauthVersionLast="47" xr6:coauthVersionMax="47" xr10:uidLastSave="{DA05C05F-A7C9-514C-B517-73DA13AC46D1}"/>
  <bookViews>
    <workbookView xWindow="3980" yWindow="1100" windowWidth="28040" windowHeight="17440" activeTab="1" xr2:uid="{2FFFA0EF-2DF2-A948-8CF8-56146D757D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7" i="2" l="1"/>
  <c r="M69" i="2"/>
  <c r="O12" i="1"/>
  <c r="P12" i="1"/>
  <c r="N12" i="1"/>
  <c r="O10" i="1"/>
  <c r="P10" i="1"/>
  <c r="N10" i="1"/>
  <c r="M36" i="1"/>
  <c r="L56" i="1"/>
  <c r="K52" i="1"/>
  <c r="H53" i="1"/>
  <c r="I47" i="1"/>
  <c r="I46" i="1"/>
  <c r="I45" i="1"/>
  <c r="I52" i="1"/>
  <c r="I48" i="1"/>
  <c r="I49" i="1"/>
  <c r="I50" i="1"/>
  <c r="I51" i="1"/>
  <c r="E38" i="1" a="1"/>
  <c r="E38" i="1" s="1"/>
  <c r="H33" i="1"/>
  <c r="B8" i="1" a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<sst xmlns="http://schemas.openxmlformats.org/spreadsheetml/2006/main" count="229" uniqueCount="117">
  <si>
    <t>offshore_wind</t>
  </si>
  <si>
    <t>onshore_wind</t>
  </si>
  <si>
    <t>solar_PV</t>
  </si>
  <si>
    <t>CCGT</t>
  </si>
  <si>
    <t>OCGT</t>
  </si>
  <si>
    <t>coal</t>
  </si>
  <si>
    <t>nuclear</t>
  </si>
  <si>
    <t>current capital cost</t>
  </si>
  <si>
    <t>2050 capital cost</t>
  </si>
  <si>
    <t>[€/MW]</t>
  </si>
  <si>
    <t>EXIT: Optimal Solution Found.</t>
  </si>
  <si>
    <t>objective : Size=1, Index=None, Active=True</t>
  </si>
  <si>
    <t xml:space="preserve">    Key  : Active : Value</t>
  </si>
  <si>
    <t xml:space="preserve">    None :   True : 945.5714495114116</t>
  </si>
  <si>
    <t>Avg. cost (in euro/MWh) = 85.67</t>
  </si>
  <si>
    <t>CO2 emitted = 89.45</t>
  </si>
  <si>
    <t>Nominal learning rates</t>
  </si>
  <si>
    <t>Cost for storage = 0.11</t>
  </si>
  <si>
    <t>Cost for renewables = 0.30</t>
  </si>
  <si>
    <t>Cost for fossil and nuclear = 0.36</t>
  </si>
  <si>
    <t>Marginal costs or fuel costs = 168.81</t>
  </si>
  <si>
    <t>Total cost (in billion euro) = 945.57</t>
  </si>
  <si>
    <t>with floor</t>
  </si>
  <si>
    <t>withour floor</t>
  </si>
  <si>
    <t>Total cost</t>
  </si>
  <si>
    <t>Avg. cost</t>
  </si>
  <si>
    <t xml:space="preserve">    None :   True : 911.5185119862332</t>
  </si>
  <si>
    <t>Avg. cost (in euro/MWh) = 82.59</t>
  </si>
  <si>
    <t>CO2 emitted = 117.28</t>
  </si>
  <si>
    <t>Cost for storage = 0.14</t>
  </si>
  <si>
    <t>Cost for renewables = 0.28</t>
  </si>
  <si>
    <t>Cost for fossil and nuclear = 0.33</t>
  </si>
  <si>
    <t>Marginal costs or fuel costs = 157.06</t>
  </si>
  <si>
    <t>Total cost (in billion euro) = 911.52</t>
  </si>
  <si>
    <t>With floor</t>
  </si>
  <si>
    <t>Without floor</t>
  </si>
  <si>
    <t>Δ</t>
  </si>
  <si>
    <t>[bn€]</t>
  </si>
  <si>
    <t>[€/MWh]</t>
  </si>
  <si>
    <t>[%]</t>
  </si>
  <si>
    <t>Δ [%]</t>
  </si>
  <si>
    <t xml:space="preserve">Storage </t>
  </si>
  <si>
    <t>Renewables</t>
  </si>
  <si>
    <t>Fossil</t>
  </si>
  <si>
    <t>Nuclear</t>
  </si>
  <si>
    <t>Marginal costs</t>
  </si>
  <si>
    <t>Unit</t>
  </si>
  <si>
    <t>o</t>
  </si>
  <si>
    <t>Coal</t>
  </si>
  <si>
    <t>$€/MWh_{th}$</t>
  </si>
  <si>
    <t>Old asm.</t>
  </si>
  <si>
    <t>Rev. asm.</t>
  </si>
  <si>
    <t>$\eta$</t>
  </si>
  <si>
    <t>$€/MWh$</t>
  </si>
  <si>
    <t xml:space="preserve">    None :   True : 828.4812687566873</t>
  </si>
  <si>
    <t>Avg. cost (in euro/MWh) = 75.06</t>
  </si>
  <si>
    <t>CO2 emitted = 663.20</t>
  </si>
  <si>
    <t>CO2 captured = 0.00</t>
  </si>
  <si>
    <t>Cost for storage = 0.19</t>
  </si>
  <si>
    <t>Cost for renewables = 0.34</t>
  </si>
  <si>
    <t>Cost for fossil and nuclear = 0.16</t>
  </si>
  <si>
    <t>Marginal costs or fuel costs = 127.72</t>
  </si>
  <si>
    <t>Total cost (in billion euro) = 828.48</t>
  </si>
  <si>
    <t>Solving model in seconds: 1909.8876557350159</t>
  </si>
  <si>
    <t>With old cost assumption and no floor</t>
  </si>
  <si>
    <t>CO2 emitted</t>
  </si>
  <si>
    <t>CO2 captured</t>
  </si>
  <si>
    <t>eur/MWh</t>
  </si>
  <si>
    <t>MtCO2</t>
  </si>
  <si>
    <t>CC capacity</t>
  </si>
  <si>
    <t>tCO2/h</t>
  </si>
  <si>
    <t xml:space="preserve">    None :   True : 890.3086210667702</t>
  </si>
  <si>
    <t>Avg. cost (in euro/MWh) = 80.67</t>
  </si>
  <si>
    <t>CO2 emitted = 488.52</t>
  </si>
  <si>
    <t>Cost for storage = 0.25</t>
  </si>
  <si>
    <t>Cost for fossil and nuclear = 0.17</t>
  </si>
  <si>
    <t>Marginal costs or fuel costs = 125.08</t>
  </si>
  <si>
    <t>Total cost (in billion euro) = 890.31</t>
  </si>
  <si>
    <t>Solving model in seconds: 1056.7078731060028</t>
  </si>
  <si>
    <t>With old cost assumption and floor cost</t>
  </si>
  <si>
    <t xml:space="preserve">    None :   True : 796.5228355557396</t>
  </si>
  <si>
    <t>Avg. cost (in euro/MWh) = 72.17</t>
  </si>
  <si>
    <t>CO2 emitted = 10500.00</t>
  </si>
  <si>
    <t>Cost for storage = 0.16</t>
  </si>
  <si>
    <t>Cost for fossil and nuclear = 0.09</t>
  </si>
  <si>
    <t>Marginal costs or fuel costs = 206.57</t>
  </si>
  <si>
    <t>Total cost (in billion euro) = 796.52</t>
  </si>
  <si>
    <t>Solving model in seconds: 1243.9638557434082</t>
  </si>
  <si>
    <t xml:space="preserve">rev fuel costs, floor </t>
  </si>
  <si>
    <t xml:space="preserve">    None :   True : 796.5228520826375</t>
  </si>
  <si>
    <t>Solving model in seconds: 2133.9989500045776</t>
  </si>
  <si>
    <t>Scenario</t>
  </si>
  <si>
    <t>Case 1</t>
  </si>
  <si>
    <t>Case 2</t>
  </si>
  <si>
    <t>Case 3</t>
  </si>
  <si>
    <t>Case 4</t>
  </si>
  <si>
    <t>~</t>
  </si>
  <si>
    <t>Learning rate</t>
  </si>
  <si>
    <t>Capital cost</t>
  </si>
  <si>
    <t>EUR/(tCO2/h)</t>
  </si>
  <si>
    <t>ext{\euro}/MWh</t>
  </si>
  <si>
    <t>\~0.0</t>
  </si>
  <si>
    <t xml:space="preserve">    None :   True : 796.5228649091854</t>
  </si>
  <si>
    <t>Avg. cost (in euro/MWh) = 72.16907509</t>
  </si>
  <si>
    <t>CO2 emitted ktCO2 = 10499999.57</t>
  </si>
  <si>
    <t>CO2 captured ktCO2 = 0.62</t>
  </si>
  <si>
    <t>delta= 10499998.95</t>
  </si>
  <si>
    <t>CC installed capacity in tCO2/h = 0.01</t>
  </si>
  <si>
    <t>0.15*costs, LR015</t>
  </si>
  <si>
    <t>Avg. cost (in euro/MWh) = 72.16713807</t>
  </si>
  <si>
    <t>CO2 emitted ktCO2 = 10552793.86</t>
  </si>
  <si>
    <t>CO2 captured ktCO2 = 7542.13</t>
  </si>
  <si>
    <t>delta= 10545251.73</t>
  </si>
  <si>
    <t>CC installed capacity in tCO2/h = 139.68</t>
  </si>
  <si>
    <t>Marginal costs or fuel costs = 208.24</t>
  </si>
  <si>
    <t>Total cost (in billion euro) = 796.50</t>
  </si>
  <si>
    <t xml:space="preserve">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</si>
</sst>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8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615950</xdr:colOff>
      <xdr:row>17</xdr:row>
      <xdr:rowOff>120650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0BC83-223A-8D0B-E8CC-810B9D51C884}"/>
            </a:ext>
          </a:extLst>
        </xdr:cNvPr>
        <xdr:cNvSpPr txBox="1"/>
      </xdr:nvSpPr>
      <xdr:spPr>
        <a:xfrm>
          <a:off x="8299450" y="3575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1EE5-1B72-334C-AA9A-0338F6909474}">
  <dimension ref="B3:Q56"/>
  <sheetViews>
    <sheetView workbookViewId="0">
      <selection activeCell="M7" sqref="M7:Q12"/>
    </sheetView>
  </sheetViews>
  <sheetFormatPr baseColWidth="10" defaultRowHeight="16" x14ac:dyDescent="0.2"/>
  <cols>
    <col min="2" max="3" width="17" bestFit="1" customWidth="1"/>
    <col min="8" max="8" width="12.6640625" customWidth="1"/>
    <col min="9" max="9" width="8.1640625" bestFit="1" customWidth="1"/>
  </cols>
  <sheetData>
    <row r="3" spans="2:1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17" x14ac:dyDescent="0.2">
      <c r="B4" t="s">
        <v>7</v>
      </c>
      <c r="C4">
        <v>1804770</v>
      </c>
      <c r="D4">
        <v>1118770</v>
      </c>
      <c r="E4">
        <v>733470</v>
      </c>
      <c r="F4">
        <v>880000</v>
      </c>
      <c r="G4">
        <v>453960</v>
      </c>
      <c r="H4">
        <v>3845510</v>
      </c>
      <c r="I4">
        <v>7940450</v>
      </c>
    </row>
    <row r="5" spans="2:17" x14ac:dyDescent="0.2">
      <c r="B5" t="s">
        <v>8</v>
      </c>
      <c r="C5">
        <v>1380270</v>
      </c>
      <c r="D5">
        <v>963070</v>
      </c>
      <c r="E5">
        <v>370190</v>
      </c>
      <c r="F5">
        <v>800000</v>
      </c>
      <c r="G5">
        <v>411840</v>
      </c>
      <c r="H5">
        <v>3845510</v>
      </c>
      <c r="I5">
        <v>7940450</v>
      </c>
    </row>
    <row r="7" spans="2:17" x14ac:dyDescent="0.2">
      <c r="M7">
        <v>0</v>
      </c>
      <c r="N7" t="s">
        <v>4</v>
      </c>
      <c r="O7" t="s">
        <v>3</v>
      </c>
      <c r="P7" t="s">
        <v>48</v>
      </c>
      <c r="Q7">
        <v>0</v>
      </c>
    </row>
    <row r="8" spans="2:17" x14ac:dyDescent="0.2">
      <c r="B8" cm="1">
        <f t="array" ref="B8:D15">TRANSPOSE(B3:I5)</f>
        <v>0</v>
      </c>
      <c r="C8" t="str">
        <v>current capital cost</v>
      </c>
      <c r="D8" t="str">
        <v>2050 capital cost</v>
      </c>
      <c r="M8" t="s">
        <v>52</v>
      </c>
      <c r="N8" s="1">
        <v>0.4</v>
      </c>
      <c r="O8" s="1">
        <v>0.56000000000000005</v>
      </c>
      <c r="P8" s="1">
        <v>0.33</v>
      </c>
    </row>
    <row r="9" spans="2:17" x14ac:dyDescent="0.2">
      <c r="B9" t="str">
        <v>offshore_wind</v>
      </c>
      <c r="C9">
        <v>1804770</v>
      </c>
      <c r="D9">
        <v>1380270</v>
      </c>
      <c r="M9" s="4" t="s">
        <v>50</v>
      </c>
      <c r="N9" s="1">
        <v>20.100000000000001</v>
      </c>
      <c r="O9" s="1">
        <v>20.100000000000001</v>
      </c>
      <c r="P9" s="1">
        <v>8.1</v>
      </c>
      <c r="Q9" t="s">
        <v>49</v>
      </c>
    </row>
    <row r="10" spans="2:17" x14ac:dyDescent="0.2">
      <c r="B10" t="str">
        <v>onshore_wind</v>
      </c>
      <c r="C10">
        <v>1118770</v>
      </c>
      <c r="D10">
        <v>963070</v>
      </c>
      <c r="M10" s="4"/>
      <c r="N10" s="1">
        <f>N9/N8</f>
        <v>50.25</v>
      </c>
      <c r="O10" s="1">
        <f t="shared" ref="O10:P10" si="0">O9/O8</f>
        <v>35.892857142857139</v>
      </c>
      <c r="P10" s="1">
        <f t="shared" si="0"/>
        <v>24.545454545454543</v>
      </c>
      <c r="Q10" t="s">
        <v>53</v>
      </c>
    </row>
    <row r="11" spans="2:17" x14ac:dyDescent="0.2">
      <c r="B11" t="str">
        <v>solar_PV</v>
      </c>
      <c r="C11">
        <v>733470</v>
      </c>
      <c r="D11">
        <v>370190</v>
      </c>
      <c r="M11" s="4" t="s">
        <v>51</v>
      </c>
      <c r="N11" s="1">
        <v>10</v>
      </c>
      <c r="O11" s="1">
        <v>10</v>
      </c>
      <c r="P11" s="1">
        <v>3.45</v>
      </c>
      <c r="Q11" t="s">
        <v>49</v>
      </c>
    </row>
    <row r="12" spans="2:17" x14ac:dyDescent="0.2">
      <c r="B12" t="str">
        <v>CCGT</v>
      </c>
      <c r="C12">
        <v>880000</v>
      </c>
      <c r="D12">
        <v>800000</v>
      </c>
      <c r="M12" s="4"/>
      <c r="N12" s="1">
        <f>N11/N8</f>
        <v>25</v>
      </c>
      <c r="O12" s="1">
        <f t="shared" ref="O12:P12" si="1">O11/O8</f>
        <v>17.857142857142854</v>
      </c>
      <c r="P12" s="1">
        <f t="shared" si="1"/>
        <v>10.454545454545455</v>
      </c>
      <c r="Q12" t="s">
        <v>53</v>
      </c>
    </row>
    <row r="13" spans="2:17" x14ac:dyDescent="0.2">
      <c r="B13" t="str">
        <v>OCGT</v>
      </c>
      <c r="C13">
        <v>453960</v>
      </c>
      <c r="D13">
        <v>411840</v>
      </c>
    </row>
    <row r="14" spans="2:17" x14ac:dyDescent="0.2">
      <c r="B14" t="str">
        <v>coal</v>
      </c>
      <c r="C14">
        <v>3845510</v>
      </c>
      <c r="D14">
        <v>3845510</v>
      </c>
    </row>
    <row r="15" spans="2:17" x14ac:dyDescent="0.2">
      <c r="B15" t="str">
        <v>nuclear</v>
      </c>
      <c r="C15">
        <v>7940450</v>
      </c>
      <c r="D15">
        <v>7940450</v>
      </c>
    </row>
    <row r="18" spans="2:8" x14ac:dyDescent="0.2">
      <c r="C18" t="s">
        <v>7</v>
      </c>
      <c r="D18" t="s">
        <v>8</v>
      </c>
    </row>
    <row r="19" spans="2:8" x14ac:dyDescent="0.2">
      <c r="C19" t="s">
        <v>9</v>
      </c>
      <c r="D19" t="s">
        <v>9</v>
      </c>
    </row>
    <row r="20" spans="2:8" x14ac:dyDescent="0.2">
      <c r="B20" t="s">
        <v>0</v>
      </c>
      <c r="C20">
        <v>1804770</v>
      </c>
      <c r="D20">
        <v>1380270</v>
      </c>
    </row>
    <row r="21" spans="2:8" x14ac:dyDescent="0.2">
      <c r="B21" t="s">
        <v>1</v>
      </c>
      <c r="C21">
        <v>1118770</v>
      </c>
      <c r="D21">
        <v>963070</v>
      </c>
    </row>
    <row r="22" spans="2:8" x14ac:dyDescent="0.2">
      <c r="B22" t="s">
        <v>2</v>
      </c>
      <c r="C22">
        <v>733470</v>
      </c>
      <c r="D22">
        <v>370190</v>
      </c>
    </row>
    <row r="23" spans="2:8" x14ac:dyDescent="0.2">
      <c r="B23" t="s">
        <v>3</v>
      </c>
      <c r="C23">
        <v>880000</v>
      </c>
      <c r="D23">
        <v>800000</v>
      </c>
    </row>
    <row r="24" spans="2:8" x14ac:dyDescent="0.2">
      <c r="B24" t="s">
        <v>4</v>
      </c>
      <c r="C24">
        <v>453960</v>
      </c>
      <c r="D24">
        <v>411840</v>
      </c>
    </row>
    <row r="25" spans="2:8" x14ac:dyDescent="0.2">
      <c r="B25" t="s">
        <v>5</v>
      </c>
      <c r="C25">
        <v>3845510</v>
      </c>
      <c r="D25">
        <v>3845510</v>
      </c>
    </row>
    <row r="26" spans="2:8" x14ac:dyDescent="0.2">
      <c r="B26" t="s">
        <v>6</v>
      </c>
      <c r="C26">
        <v>7940450</v>
      </c>
      <c r="D26">
        <v>7940450</v>
      </c>
    </row>
    <row r="29" spans="2:8" x14ac:dyDescent="0.2">
      <c r="B29" t="s">
        <v>22</v>
      </c>
    </row>
    <row r="30" spans="2:8" x14ac:dyDescent="0.2">
      <c r="B30" t="s">
        <v>10</v>
      </c>
      <c r="F30" t="s">
        <v>24</v>
      </c>
      <c r="G30" t="s">
        <v>25</v>
      </c>
      <c r="H30" t="s">
        <v>36</v>
      </c>
    </row>
    <row r="31" spans="2:8" x14ac:dyDescent="0.2">
      <c r="B31" t="s">
        <v>11</v>
      </c>
      <c r="F31" t="s">
        <v>37</v>
      </c>
      <c r="G31" t="s">
        <v>38</v>
      </c>
      <c r="H31" t="s">
        <v>39</v>
      </c>
    </row>
    <row r="32" spans="2:8" x14ac:dyDescent="0.2">
      <c r="B32" t="s">
        <v>12</v>
      </c>
      <c r="E32" t="s">
        <v>34</v>
      </c>
      <c r="F32">
        <v>947.57</v>
      </c>
      <c r="G32">
        <v>85.67</v>
      </c>
    </row>
    <row r="33" spans="2:13" x14ac:dyDescent="0.2">
      <c r="B33" t="s">
        <v>13</v>
      </c>
      <c r="E33" t="s">
        <v>35</v>
      </c>
      <c r="F33">
        <v>911.51</v>
      </c>
      <c r="G33">
        <v>82.59</v>
      </c>
      <c r="H33" s="2">
        <f>-100*(F32-F33)/F32</f>
        <v>-3.8055236024779231</v>
      </c>
    </row>
    <row r="34" spans="2:13" x14ac:dyDescent="0.2">
      <c r="B34" t="s">
        <v>14</v>
      </c>
    </row>
    <row r="35" spans="2:13" x14ac:dyDescent="0.2">
      <c r="B35" t="s">
        <v>15</v>
      </c>
    </row>
    <row r="36" spans="2:13" x14ac:dyDescent="0.2">
      <c r="B36" t="s">
        <v>16</v>
      </c>
      <c r="M36">
        <f>1.45/0.42</f>
        <v>3.4523809523809526</v>
      </c>
    </row>
    <row r="37" spans="2:13" x14ac:dyDescent="0.2">
      <c r="B37" t="s">
        <v>17</v>
      </c>
    </row>
    <row r="38" spans="2:13" x14ac:dyDescent="0.2">
      <c r="B38" t="s">
        <v>18</v>
      </c>
      <c r="E38" cm="1">
        <f t="array" ref="E38:H41">TRANSPOSE(E30:H33)</f>
        <v>0</v>
      </c>
      <c r="F38">
        <v>0</v>
      </c>
      <c r="G38" t="str">
        <v>With floor</v>
      </c>
      <c r="H38" t="str">
        <v>Without floor</v>
      </c>
    </row>
    <row r="39" spans="2:13" x14ac:dyDescent="0.2">
      <c r="B39" t="s">
        <v>19</v>
      </c>
      <c r="E39" t="str">
        <v>Total cost</v>
      </c>
      <c r="F39" t="str">
        <v>[bn€]</v>
      </c>
      <c r="G39">
        <v>947.57</v>
      </c>
      <c r="H39">
        <v>911.51</v>
      </c>
    </row>
    <row r="40" spans="2:13" x14ac:dyDescent="0.2">
      <c r="B40" t="s">
        <v>20</v>
      </c>
      <c r="E40" t="str">
        <v>Avg. cost</v>
      </c>
      <c r="F40" t="str">
        <v>[€/MWh]</v>
      </c>
      <c r="G40">
        <v>85.67</v>
      </c>
      <c r="H40">
        <v>82.59</v>
      </c>
    </row>
    <row r="41" spans="2:13" x14ac:dyDescent="0.2">
      <c r="B41" t="s">
        <v>21</v>
      </c>
      <c r="E41" t="str">
        <v>Δ</v>
      </c>
      <c r="F41" t="str">
        <v>[%]</v>
      </c>
      <c r="G41">
        <v>0</v>
      </c>
      <c r="H41">
        <v>-3.8055236024779231</v>
      </c>
    </row>
    <row r="43" spans="2:13" x14ac:dyDescent="0.2">
      <c r="B43" t="s">
        <v>23</v>
      </c>
    </row>
    <row r="44" spans="2:13" x14ac:dyDescent="0.2">
      <c r="B44" t="s">
        <v>10</v>
      </c>
      <c r="E44" t="s">
        <v>47</v>
      </c>
      <c r="F44" t="s">
        <v>46</v>
      </c>
      <c r="G44" t="s">
        <v>34</v>
      </c>
      <c r="H44" t="s">
        <v>35</v>
      </c>
      <c r="I44" t="s">
        <v>40</v>
      </c>
    </row>
    <row r="45" spans="2:13" x14ac:dyDescent="0.2">
      <c r="B45" t="s">
        <v>11</v>
      </c>
      <c r="E45" t="s">
        <v>25</v>
      </c>
      <c r="F45" t="s">
        <v>38</v>
      </c>
      <c r="G45">
        <v>85.67</v>
      </c>
      <c r="H45">
        <v>82.59</v>
      </c>
      <c r="I45" s="2">
        <f>-100*(G45-H45)/G45</f>
        <v>-3.5951908486051107</v>
      </c>
    </row>
    <row r="46" spans="2:13" x14ac:dyDescent="0.2">
      <c r="B46" t="s">
        <v>12</v>
      </c>
      <c r="E46" t="s">
        <v>24</v>
      </c>
      <c r="F46" t="s">
        <v>37</v>
      </c>
      <c r="G46">
        <v>947.57</v>
      </c>
      <c r="H46">
        <v>911.52</v>
      </c>
      <c r="I46" s="2">
        <f>-100*(G46-H46)/G46</f>
        <v>-3.8044682714733544</v>
      </c>
    </row>
    <row r="47" spans="2:13" x14ac:dyDescent="0.2">
      <c r="B47" t="s">
        <v>26</v>
      </c>
      <c r="E47" t="s">
        <v>45</v>
      </c>
      <c r="F47" t="s">
        <v>37</v>
      </c>
      <c r="G47">
        <v>168.81</v>
      </c>
      <c r="H47">
        <v>157.06</v>
      </c>
      <c r="I47" s="2">
        <f>-100*(G47-H47)/G47</f>
        <v>-6.9604881227415438</v>
      </c>
    </row>
    <row r="48" spans="2:13" x14ac:dyDescent="0.2">
      <c r="B48" t="s">
        <v>27</v>
      </c>
      <c r="E48" t="s">
        <v>41</v>
      </c>
      <c r="F48" t="s">
        <v>37</v>
      </c>
      <c r="G48">
        <v>113.9</v>
      </c>
      <c r="H48">
        <v>143.4</v>
      </c>
      <c r="I48" s="2">
        <f>-100*(G48-H48)/G48</f>
        <v>25.899912203687443</v>
      </c>
    </row>
    <row r="49" spans="2:12" x14ac:dyDescent="0.2">
      <c r="B49" t="s">
        <v>28</v>
      </c>
      <c r="E49" t="s">
        <v>42</v>
      </c>
      <c r="F49" t="s">
        <v>37</v>
      </c>
      <c r="G49">
        <v>304.10000000000002</v>
      </c>
      <c r="H49">
        <v>283.39999999999998</v>
      </c>
      <c r="I49" s="2">
        <f>-100*(G49-H49)/G49</f>
        <v>-6.8069713909898208</v>
      </c>
    </row>
    <row r="50" spans="2:12" x14ac:dyDescent="0.2">
      <c r="B50" t="s">
        <v>16</v>
      </c>
      <c r="E50" t="s">
        <v>43</v>
      </c>
      <c r="F50" t="s">
        <v>37</v>
      </c>
      <c r="G50">
        <v>3.26</v>
      </c>
      <c r="H50">
        <v>4.13</v>
      </c>
      <c r="I50" s="2">
        <f>-100*(G50-H50)/G50</f>
        <v>26.687116564417185</v>
      </c>
    </row>
    <row r="51" spans="2:12" x14ac:dyDescent="0.2">
      <c r="B51" t="s">
        <v>29</v>
      </c>
      <c r="E51" t="s">
        <v>44</v>
      </c>
      <c r="F51" t="s">
        <v>37</v>
      </c>
      <c r="G51">
        <v>355.51</v>
      </c>
      <c r="H51">
        <v>323.60000000000002</v>
      </c>
      <c r="I51" s="2">
        <f>-100*(G51-H51)/G51</f>
        <v>-8.9758375291834174</v>
      </c>
    </row>
    <row r="52" spans="2:12" x14ac:dyDescent="0.2">
      <c r="B52" t="s">
        <v>30</v>
      </c>
      <c r="E52" t="s">
        <v>25</v>
      </c>
      <c r="F52" t="s">
        <v>38</v>
      </c>
      <c r="G52">
        <v>85.67</v>
      </c>
      <c r="H52">
        <v>82.59</v>
      </c>
      <c r="I52" s="2">
        <f t="shared" ref="I52" si="2">-100*(G52-H52)/G52</f>
        <v>-3.5951908486051107</v>
      </c>
      <c r="K52">
        <f>(1103-980.8)/980.8</f>
        <v>0.12459216965742256</v>
      </c>
    </row>
    <row r="53" spans="2:12" x14ac:dyDescent="0.2">
      <c r="B53" t="s">
        <v>31</v>
      </c>
      <c r="H53">
        <f>SUM(H47:H51)</f>
        <v>911.59</v>
      </c>
    </row>
    <row r="54" spans="2:12" x14ac:dyDescent="0.2">
      <c r="B54" t="s">
        <v>32</v>
      </c>
    </row>
    <row r="55" spans="2:12" x14ac:dyDescent="0.2">
      <c r="B55" t="s">
        <v>33</v>
      </c>
      <c r="K55" s="3">
        <v>330959.68</v>
      </c>
    </row>
    <row r="56" spans="2:12" x14ac:dyDescent="0.2">
      <c r="K56" s="3">
        <v>539804.80000000005</v>
      </c>
      <c r="L56">
        <f>(K56-K55)/K56</f>
        <v>0.38689007582000018</v>
      </c>
    </row>
  </sheetData>
  <mergeCells count="2">
    <mergeCell ref="M9:M10"/>
    <mergeCell ref="M11:M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DAAC-495F-4246-8F7F-38061E92373F}">
  <dimension ref="A3:P97"/>
  <sheetViews>
    <sheetView tabSelected="1" topLeftCell="A50" workbookViewId="0">
      <selection activeCell="N75" sqref="N75:P80"/>
    </sheetView>
  </sheetViews>
  <sheetFormatPr baseColWidth="10" defaultRowHeight="16" x14ac:dyDescent="0.2"/>
  <cols>
    <col min="10" max="10" width="18" customWidth="1"/>
  </cols>
  <sheetData>
    <row r="3" spans="1:1" x14ac:dyDescent="0.2">
      <c r="A3" t="s">
        <v>64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54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57</v>
      </c>
    </row>
    <row r="11" spans="1:1" x14ac:dyDescent="0.2">
      <c r="A11" t="s">
        <v>16</v>
      </c>
    </row>
    <row r="12" spans="1:1" x14ac:dyDescent="0.2">
      <c r="A12" t="s">
        <v>58</v>
      </c>
    </row>
    <row r="13" spans="1:1" x14ac:dyDescent="0.2">
      <c r="A13" t="s">
        <v>59</v>
      </c>
    </row>
    <row r="14" spans="1:1" x14ac:dyDescent="0.2">
      <c r="A14" t="s">
        <v>60</v>
      </c>
    </row>
    <row r="15" spans="1:1" x14ac:dyDescent="0.2">
      <c r="A15" t="s">
        <v>61</v>
      </c>
    </row>
    <row r="16" spans="1:1" x14ac:dyDescent="0.2">
      <c r="A16" t="s">
        <v>62</v>
      </c>
    </row>
    <row r="17" spans="1:3" x14ac:dyDescent="0.2">
      <c r="A17" t="s">
        <v>63</v>
      </c>
    </row>
    <row r="20" spans="1:3" x14ac:dyDescent="0.2">
      <c r="A20" t="s">
        <v>25</v>
      </c>
      <c r="B20">
        <v>75.06</v>
      </c>
      <c r="C20" t="s">
        <v>67</v>
      </c>
    </row>
    <row r="21" spans="1:3" x14ac:dyDescent="0.2">
      <c r="A21" t="s">
        <v>65</v>
      </c>
      <c r="B21">
        <v>663.2</v>
      </c>
      <c r="C21" t="s">
        <v>68</v>
      </c>
    </row>
    <row r="22" spans="1:3" x14ac:dyDescent="0.2">
      <c r="A22" t="s">
        <v>66</v>
      </c>
      <c r="B22" s="2">
        <v>0</v>
      </c>
      <c r="C22" t="s">
        <v>68</v>
      </c>
    </row>
    <row r="23" spans="1:3" x14ac:dyDescent="0.2">
      <c r="A23" t="s">
        <v>69</v>
      </c>
      <c r="B23">
        <v>0</v>
      </c>
      <c r="C23" t="s">
        <v>70</v>
      </c>
    </row>
    <row r="25" spans="1:3" x14ac:dyDescent="0.2">
      <c r="A25" t="s">
        <v>79</v>
      </c>
    </row>
    <row r="26" spans="1:3" x14ac:dyDescent="0.2">
      <c r="A26" t="s">
        <v>10</v>
      </c>
    </row>
    <row r="27" spans="1:3" x14ac:dyDescent="0.2">
      <c r="A27" t="s">
        <v>11</v>
      </c>
    </row>
    <row r="28" spans="1:3" x14ac:dyDescent="0.2">
      <c r="A28" t="s">
        <v>12</v>
      </c>
    </row>
    <row r="29" spans="1:3" x14ac:dyDescent="0.2">
      <c r="A29" t="s">
        <v>71</v>
      </c>
    </row>
    <row r="30" spans="1:3" x14ac:dyDescent="0.2">
      <c r="A30" t="s">
        <v>72</v>
      </c>
    </row>
    <row r="31" spans="1:3" x14ac:dyDescent="0.2">
      <c r="A31" t="s">
        <v>73</v>
      </c>
    </row>
    <row r="32" spans="1:3" x14ac:dyDescent="0.2">
      <c r="A32" t="s">
        <v>57</v>
      </c>
    </row>
    <row r="33" spans="1:3" x14ac:dyDescent="0.2">
      <c r="A33" t="s">
        <v>16</v>
      </c>
    </row>
    <row r="34" spans="1:3" x14ac:dyDescent="0.2">
      <c r="A34" t="s">
        <v>74</v>
      </c>
    </row>
    <row r="35" spans="1:3" x14ac:dyDescent="0.2">
      <c r="A35" t="s">
        <v>59</v>
      </c>
    </row>
    <row r="36" spans="1:3" x14ac:dyDescent="0.2">
      <c r="A36" t="s">
        <v>75</v>
      </c>
    </row>
    <row r="37" spans="1:3" x14ac:dyDescent="0.2">
      <c r="A37" t="s">
        <v>76</v>
      </c>
    </row>
    <row r="38" spans="1:3" x14ac:dyDescent="0.2">
      <c r="A38" t="s">
        <v>77</v>
      </c>
    </row>
    <row r="39" spans="1:3" x14ac:dyDescent="0.2">
      <c r="A39" t="s">
        <v>78</v>
      </c>
    </row>
    <row r="43" spans="1:3" x14ac:dyDescent="0.2">
      <c r="A43" t="s">
        <v>25</v>
      </c>
      <c r="B43">
        <v>80.67</v>
      </c>
      <c r="C43" t="s">
        <v>67</v>
      </c>
    </row>
    <row r="44" spans="1:3" x14ac:dyDescent="0.2">
      <c r="A44" t="s">
        <v>65</v>
      </c>
      <c r="B44">
        <v>488.52</v>
      </c>
      <c r="C44" t="s">
        <v>68</v>
      </c>
    </row>
    <row r="45" spans="1:3" x14ac:dyDescent="0.2">
      <c r="A45" t="s">
        <v>66</v>
      </c>
      <c r="B45" s="2">
        <v>0</v>
      </c>
      <c r="C45" t="s">
        <v>68</v>
      </c>
    </row>
    <row r="46" spans="1:3" x14ac:dyDescent="0.2">
      <c r="A46" t="s">
        <v>69</v>
      </c>
      <c r="B46" s="2">
        <v>0</v>
      </c>
      <c r="C46" t="s">
        <v>70</v>
      </c>
    </row>
    <row r="48" spans="1:3" x14ac:dyDescent="0.2">
      <c r="A48" t="s">
        <v>88</v>
      </c>
    </row>
    <row r="49" spans="1:15" x14ac:dyDescent="0.2">
      <c r="A49" t="s">
        <v>10</v>
      </c>
    </row>
    <row r="50" spans="1:15" x14ac:dyDescent="0.2">
      <c r="A50" t="s">
        <v>11</v>
      </c>
    </row>
    <row r="51" spans="1:15" x14ac:dyDescent="0.2">
      <c r="A51" t="s">
        <v>12</v>
      </c>
    </row>
    <row r="52" spans="1:15" x14ac:dyDescent="0.2">
      <c r="A52" t="s">
        <v>80</v>
      </c>
    </row>
    <row r="53" spans="1:15" x14ac:dyDescent="0.2">
      <c r="A53" t="s">
        <v>81</v>
      </c>
    </row>
    <row r="54" spans="1:15" x14ac:dyDescent="0.2">
      <c r="A54" t="s">
        <v>82</v>
      </c>
    </row>
    <row r="55" spans="1:15" x14ac:dyDescent="0.2">
      <c r="A55" t="s">
        <v>57</v>
      </c>
      <c r="J55" t="s">
        <v>91</v>
      </c>
      <c r="K55" t="s">
        <v>92</v>
      </c>
      <c r="L55" t="s">
        <v>93</v>
      </c>
      <c r="M55" t="s">
        <v>94</v>
      </c>
      <c r="N55" t="s">
        <v>95</v>
      </c>
      <c r="O55" t="s">
        <v>96</v>
      </c>
    </row>
    <row r="56" spans="1:15" x14ac:dyDescent="0.2">
      <c r="A56" t="s">
        <v>16</v>
      </c>
      <c r="E56" t="s">
        <v>25</v>
      </c>
      <c r="F56">
        <v>72.17</v>
      </c>
      <c r="G56" t="s">
        <v>67</v>
      </c>
      <c r="J56" t="s">
        <v>97</v>
      </c>
      <c r="K56">
        <v>0.4</v>
      </c>
      <c r="L56">
        <v>0.15</v>
      </c>
      <c r="M56">
        <v>0.4</v>
      </c>
      <c r="N56">
        <v>0.15</v>
      </c>
      <c r="O56" t="s">
        <v>96</v>
      </c>
    </row>
    <row r="57" spans="1:15" x14ac:dyDescent="0.2">
      <c r="A57" t="s">
        <v>83</v>
      </c>
      <c r="E57" t="s">
        <v>65</v>
      </c>
      <c r="F57">
        <v>10500</v>
      </c>
      <c r="G57" t="s">
        <v>68</v>
      </c>
      <c r="J57" t="s">
        <v>98</v>
      </c>
      <c r="K57">
        <v>3500000</v>
      </c>
      <c r="L57">
        <f>7000000*0.15</f>
        <v>1050000</v>
      </c>
      <c r="M57">
        <v>700000</v>
      </c>
      <c r="N57">
        <v>700000</v>
      </c>
      <c r="O57" t="s">
        <v>99</v>
      </c>
    </row>
    <row r="58" spans="1:15" x14ac:dyDescent="0.2">
      <c r="A58" t="s">
        <v>59</v>
      </c>
      <c r="E58" t="s">
        <v>66</v>
      </c>
      <c r="F58" s="2">
        <v>0</v>
      </c>
      <c r="G58" t="s">
        <v>68</v>
      </c>
      <c r="J58" t="s">
        <v>25</v>
      </c>
      <c r="K58">
        <v>72.168999999999997</v>
      </c>
      <c r="L58">
        <v>72.168999999999997</v>
      </c>
      <c r="M58">
        <v>70.09</v>
      </c>
      <c r="N58">
        <v>72.16</v>
      </c>
      <c r="O58" t="s">
        <v>100</v>
      </c>
    </row>
    <row r="59" spans="1:15" x14ac:dyDescent="0.2">
      <c r="A59" t="s">
        <v>84</v>
      </c>
      <c r="E59" t="s">
        <v>69</v>
      </c>
      <c r="F59" s="2">
        <v>0</v>
      </c>
      <c r="G59" t="s">
        <v>70</v>
      </c>
      <c r="J59" t="s">
        <v>65</v>
      </c>
      <c r="K59">
        <v>10500</v>
      </c>
      <c r="L59">
        <v>10500</v>
      </c>
      <c r="M59">
        <v>15859.5</v>
      </c>
      <c r="N59">
        <v>126006.39999999999</v>
      </c>
      <c r="O59" t="s">
        <v>68</v>
      </c>
    </row>
    <row r="60" spans="1:15" x14ac:dyDescent="0.2">
      <c r="A60" t="s">
        <v>85</v>
      </c>
      <c r="J60" t="s">
        <v>66</v>
      </c>
      <c r="K60" s="5">
        <v>3.4000000000000002E-4</v>
      </c>
      <c r="L60" s="5">
        <v>6.2E-4</v>
      </c>
      <c r="M60">
        <v>5359.5</v>
      </c>
      <c r="N60">
        <v>2100.64</v>
      </c>
      <c r="O60" t="s">
        <v>68</v>
      </c>
    </row>
    <row r="61" spans="1:15" x14ac:dyDescent="0.2">
      <c r="A61" t="s">
        <v>86</v>
      </c>
      <c r="J61" t="s">
        <v>69</v>
      </c>
      <c r="K61">
        <v>0.01</v>
      </c>
      <c r="L61">
        <v>0.01</v>
      </c>
      <c r="M61">
        <v>103410.14</v>
      </c>
      <c r="N61">
        <v>36791.9</v>
      </c>
      <c r="O61" t="s">
        <v>70</v>
      </c>
    </row>
    <row r="62" spans="1:15" x14ac:dyDescent="0.2">
      <c r="A62" t="s">
        <v>87</v>
      </c>
    </row>
    <row r="65" spans="1:16" x14ac:dyDescent="0.2">
      <c r="K65" t="s">
        <v>92</v>
      </c>
    </row>
    <row r="66" spans="1:16" x14ac:dyDescent="0.2">
      <c r="A66" t="s">
        <v>10</v>
      </c>
      <c r="K66">
        <v>0.4</v>
      </c>
    </row>
    <row r="67" spans="1:16" x14ac:dyDescent="0.2">
      <c r="A67" t="s">
        <v>11</v>
      </c>
      <c r="K67">
        <v>7000000</v>
      </c>
    </row>
    <row r="68" spans="1:16" x14ac:dyDescent="0.2">
      <c r="A68" t="s">
        <v>12</v>
      </c>
      <c r="K68">
        <v>72.17</v>
      </c>
    </row>
    <row r="69" spans="1:16" x14ac:dyDescent="0.2">
      <c r="A69" t="s">
        <v>89</v>
      </c>
      <c r="K69">
        <v>10500</v>
      </c>
      <c r="M69">
        <f>7000000*1.15</f>
        <v>8049999.9999999991</v>
      </c>
    </row>
    <row r="70" spans="1:16" x14ac:dyDescent="0.2">
      <c r="A70" t="s">
        <v>81</v>
      </c>
      <c r="K70" s="5">
        <v>6.0000000000000002E-5</v>
      </c>
    </row>
    <row r="71" spans="1:16" x14ac:dyDescent="0.2">
      <c r="A71" t="s">
        <v>82</v>
      </c>
      <c r="K71" t="s">
        <v>101</v>
      </c>
    </row>
    <row r="72" spans="1:16" x14ac:dyDescent="0.2">
      <c r="A72" t="s">
        <v>57</v>
      </c>
    </row>
    <row r="73" spans="1:16" x14ac:dyDescent="0.2">
      <c r="A73" t="s">
        <v>16</v>
      </c>
      <c r="J73" t="s">
        <v>116</v>
      </c>
    </row>
    <row r="74" spans="1:16" x14ac:dyDescent="0.2">
      <c r="A74" t="s">
        <v>83</v>
      </c>
      <c r="J74" t="s">
        <v>109</v>
      </c>
      <c r="N74" t="s">
        <v>91</v>
      </c>
    </row>
    <row r="75" spans="1:16" x14ac:dyDescent="0.2">
      <c r="A75" t="s">
        <v>59</v>
      </c>
      <c r="J75" t="s">
        <v>110</v>
      </c>
      <c r="N75" t="s">
        <v>97</v>
      </c>
      <c r="O75">
        <v>0.15</v>
      </c>
      <c r="P75" t="s">
        <v>96</v>
      </c>
    </row>
    <row r="76" spans="1:16" x14ac:dyDescent="0.2">
      <c r="A76" t="s">
        <v>84</v>
      </c>
      <c r="J76" t="s">
        <v>111</v>
      </c>
      <c r="N76" t="s">
        <v>98</v>
      </c>
      <c r="O76">
        <v>3000000</v>
      </c>
      <c r="P76" t="s">
        <v>99</v>
      </c>
    </row>
    <row r="77" spans="1:16" x14ac:dyDescent="0.2">
      <c r="A77" t="s">
        <v>85</v>
      </c>
      <c r="J77" t="s">
        <v>112</v>
      </c>
      <c r="N77" t="s">
        <v>25</v>
      </c>
      <c r="O77">
        <v>72.167000000000002</v>
      </c>
      <c r="P77" t="s">
        <v>100</v>
      </c>
    </row>
    <row r="78" spans="1:16" x14ac:dyDescent="0.2">
      <c r="A78" t="s">
        <v>86</v>
      </c>
      <c r="J78" t="s">
        <v>113</v>
      </c>
      <c r="N78" t="s">
        <v>65</v>
      </c>
      <c r="O78">
        <v>10552.79</v>
      </c>
      <c r="P78" t="s">
        <v>68</v>
      </c>
    </row>
    <row r="79" spans="1:16" x14ac:dyDescent="0.2">
      <c r="A79" t="s">
        <v>90</v>
      </c>
      <c r="J79" t="s">
        <v>16</v>
      </c>
      <c r="N79" t="s">
        <v>66</v>
      </c>
      <c r="O79" s="5">
        <v>7542.13</v>
      </c>
      <c r="P79" t="s">
        <v>68</v>
      </c>
    </row>
    <row r="80" spans="1:16" x14ac:dyDescent="0.2">
      <c r="J80" t="s">
        <v>83</v>
      </c>
      <c r="N80" t="s">
        <v>69</v>
      </c>
      <c r="O80">
        <v>139.68</v>
      </c>
      <c r="P80" t="s">
        <v>70</v>
      </c>
    </row>
    <row r="81" spans="1:10" x14ac:dyDescent="0.2">
      <c r="J81" t="s">
        <v>59</v>
      </c>
    </row>
    <row r="82" spans="1:10" x14ac:dyDescent="0.2">
      <c r="A82" t="s">
        <v>108</v>
      </c>
      <c r="J82" t="s">
        <v>84</v>
      </c>
    </row>
    <row r="83" spans="1:10" x14ac:dyDescent="0.2">
      <c r="A83" t="s">
        <v>10</v>
      </c>
      <c r="J83" t="s">
        <v>114</v>
      </c>
    </row>
    <row r="84" spans="1:10" x14ac:dyDescent="0.2">
      <c r="A84" t="s">
        <v>11</v>
      </c>
      <c r="J84" t="s">
        <v>115</v>
      </c>
    </row>
    <row r="85" spans="1:10" x14ac:dyDescent="0.2">
      <c r="A85" t="s">
        <v>12</v>
      </c>
    </row>
    <row r="86" spans="1:10" x14ac:dyDescent="0.2">
      <c r="A86" t="s">
        <v>102</v>
      </c>
    </row>
    <row r="87" spans="1:10" x14ac:dyDescent="0.2">
      <c r="A87" t="s">
        <v>103</v>
      </c>
    </row>
    <row r="88" spans="1:10" x14ac:dyDescent="0.2">
      <c r="A88" t="s">
        <v>104</v>
      </c>
    </row>
    <row r="89" spans="1:10" x14ac:dyDescent="0.2">
      <c r="A89" t="s">
        <v>105</v>
      </c>
    </row>
    <row r="90" spans="1:10" x14ac:dyDescent="0.2">
      <c r="A90" t="s">
        <v>106</v>
      </c>
    </row>
    <row r="91" spans="1:10" x14ac:dyDescent="0.2">
      <c r="A91" t="s">
        <v>107</v>
      </c>
    </row>
    <row r="92" spans="1:10" x14ac:dyDescent="0.2">
      <c r="A92" t="s">
        <v>16</v>
      </c>
    </row>
    <row r="93" spans="1:10" x14ac:dyDescent="0.2">
      <c r="A93" t="s">
        <v>83</v>
      </c>
    </row>
    <row r="94" spans="1:10" x14ac:dyDescent="0.2">
      <c r="A94" t="s">
        <v>59</v>
      </c>
    </row>
    <row r="95" spans="1:10" x14ac:dyDescent="0.2">
      <c r="A95" t="s">
        <v>84</v>
      </c>
    </row>
    <row r="96" spans="1:10" x14ac:dyDescent="0.2">
      <c r="A96" t="s">
        <v>85</v>
      </c>
    </row>
    <row r="97" spans="1:1" x14ac:dyDescent="0.2">
      <c r="A97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2022-05-14T11:25:46Z</dcterms:created>
  <dcterms:modified xsi:type="dcterms:W3CDTF">2022-05-17T18:20:37Z</dcterms:modified>
</cp:coreProperties>
</file>