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Avançado\Formulas-importantes-Excel\"/>
    </mc:Choice>
  </mc:AlternateContent>
  <xr:revisionPtr revIDLastSave="0" documentId="13_ncr:1_{806A943B-23AC-4D19-882D-7F6E37E2DB10}" xr6:coauthVersionLast="47" xr6:coauthVersionMax="47" xr10:uidLastSave="{00000000-0000-0000-0000-000000000000}"/>
  <bookViews>
    <workbookView xWindow="-108" yWindow="-108" windowWidth="23256" windowHeight="13176" tabRatio="859" firstSheet="4" activeTab="10" xr2:uid="{2E65B82F-5866-47B8-BB74-66991D6C79DA}"/>
  </bookViews>
  <sheets>
    <sheet name="Professor Exemplo 1" sheetId="1" r:id="rId1"/>
    <sheet name="Professor Exemplo 2" sheetId="17" r:id="rId2"/>
    <sheet name="Professor Exemplo 3" sheetId="18" r:id="rId3"/>
    <sheet name="Dados" sheetId="21" state="hidden" r:id="rId4"/>
    <sheet name="Professor Exemplo 4" sheetId="19" r:id="rId5"/>
    <sheet name="Professor Exemplo 5" sheetId="20" r:id="rId6"/>
    <sheet name="Aluno Exemplo 1" sheetId="22" r:id="rId7"/>
    <sheet name="Aluno Exemplo 2" sheetId="23" r:id="rId8"/>
    <sheet name="Aluno Exemplo 3" sheetId="24" r:id="rId9"/>
    <sheet name="Aluno Exemplo 4" sheetId="25" r:id="rId10"/>
    <sheet name="Aluno Exemplo 5" sheetId="26" r:id="rId11"/>
  </sheets>
  <definedNames>
    <definedName name="_xlnm._FilterDatabase" localSheetId="2" hidden="1">'Professor Exemplo 3'!$A$8:$D$45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6" l="1"/>
  <c r="E21" i="26"/>
  <c r="E22" i="26"/>
  <c r="E23" i="26"/>
  <c r="E24" i="26"/>
  <c r="E19" i="26"/>
  <c r="F9" i="26"/>
  <c r="F10" i="26"/>
  <c r="F11" i="26"/>
  <c r="F12" i="26"/>
  <c r="F13" i="26"/>
  <c r="F14" i="26"/>
  <c r="E9" i="26"/>
  <c r="E10" i="26"/>
  <c r="E11" i="26"/>
  <c r="E12" i="26"/>
  <c r="E13" i="26"/>
  <c r="E14" i="26"/>
  <c r="E15" i="25"/>
  <c r="E16" i="25"/>
  <c r="F16" i="25"/>
  <c r="E17" i="25"/>
  <c r="F17" i="25"/>
  <c r="E18" i="25"/>
  <c r="F18" i="25"/>
  <c r="E19" i="25"/>
  <c r="F19" i="25"/>
  <c r="E20" i="25"/>
  <c r="F20" i="25"/>
  <c r="E21" i="25"/>
  <c r="F21" i="25"/>
  <c r="E22" i="25"/>
  <c r="F22" i="25"/>
  <c r="E23" i="25"/>
  <c r="F23" i="25"/>
  <c r="F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15" i="25"/>
  <c r="D15" i="25"/>
  <c r="G9" i="24"/>
  <c r="G15" i="25"/>
  <c r="H16" i="25"/>
  <c r="H17" i="25"/>
  <c r="H18" i="25"/>
  <c r="H19" i="25"/>
  <c r="H20" i="25"/>
  <c r="H21" i="25"/>
  <c r="H22" i="25"/>
  <c r="H23" i="25"/>
  <c r="H15" i="25"/>
  <c r="G16" i="25"/>
  <c r="G17" i="25"/>
  <c r="G18" i="25"/>
  <c r="G19" i="25"/>
  <c r="G20" i="25"/>
  <c r="G21" i="25"/>
  <c r="G22" i="25"/>
  <c r="G23" i="25"/>
  <c r="G10" i="24"/>
  <c r="D21" i="25"/>
  <c r="D16" i="25"/>
  <c r="D17" i="25"/>
  <c r="D18" i="25"/>
  <c r="D19" i="25"/>
  <c r="D20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9" i="24"/>
  <c r="H9" i="24"/>
  <c r="H10" i="24"/>
  <c r="I13" i="24"/>
  <c r="H14" i="24"/>
  <c r="I17" i="24"/>
  <c r="I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9" i="24"/>
  <c r="I10" i="24" s="1"/>
  <c r="D26" i="24"/>
  <c r="D15" i="24"/>
  <c r="D10" i="24"/>
  <c r="D11" i="24"/>
  <c r="D12" i="24"/>
  <c r="D13" i="24"/>
  <c r="D14" i="24"/>
  <c r="D16" i="24"/>
  <c r="D17" i="24"/>
  <c r="D18" i="24"/>
  <c r="D19" i="24"/>
  <c r="D20" i="24"/>
  <c r="D21" i="24"/>
  <c r="D22" i="24"/>
  <c r="D23" i="24"/>
  <c r="D24" i="24"/>
  <c r="D25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G11" i="24"/>
  <c r="G12" i="24"/>
  <c r="G13" i="24"/>
  <c r="G14" i="24"/>
  <c r="G15" i="24"/>
  <c r="G16" i="24"/>
  <c r="G17" i="24"/>
  <c r="G7" i="23"/>
  <c r="G8" i="23"/>
  <c r="G9" i="23"/>
  <c r="G10" i="23"/>
  <c r="G11" i="23"/>
  <c r="G12" i="23"/>
  <c r="G13" i="23"/>
  <c r="G14" i="23"/>
  <c r="G15" i="23"/>
  <c r="G16" i="23"/>
  <c r="G17" i="23"/>
  <c r="G6" i="23"/>
  <c r="F6" i="23"/>
  <c r="F7" i="23"/>
  <c r="F8" i="23"/>
  <c r="F9" i="23"/>
  <c r="F10" i="23"/>
  <c r="F11" i="23"/>
  <c r="F12" i="23"/>
  <c r="F13" i="23"/>
  <c r="F14" i="23"/>
  <c r="F15" i="23"/>
  <c r="F16" i="23"/>
  <c r="F17" i="23"/>
  <c r="G10" i="22"/>
  <c r="H10" i="22"/>
  <c r="G11" i="22"/>
  <c r="H11" i="22"/>
  <c r="G12" i="22"/>
  <c r="H12" i="22"/>
  <c r="G13" i="22"/>
  <c r="H13" i="22"/>
  <c r="G14" i="22"/>
  <c r="H14" i="22"/>
  <c r="G15" i="22"/>
  <c r="H15" i="22"/>
  <c r="G16" i="22"/>
  <c r="H16" i="22"/>
  <c r="G17" i="22"/>
  <c r="H17" i="22"/>
  <c r="G18" i="22"/>
  <c r="H18" i="22"/>
  <c r="G19" i="22"/>
  <c r="H19" i="22"/>
  <c r="G20" i="22"/>
  <c r="H20" i="22"/>
  <c r="G9" i="22"/>
  <c r="H9" i="22"/>
  <c r="E19" i="20"/>
  <c r="F9" i="20"/>
  <c r="F8" i="17"/>
  <c r="G11" i="1"/>
  <c r="G10" i="1"/>
  <c r="E21" i="20"/>
  <c r="E20" i="20"/>
  <c r="E24" i="20"/>
  <c r="E23" i="20"/>
  <c r="E22" i="20"/>
  <c r="E14" i="20"/>
  <c r="E13" i="20"/>
  <c r="E12" i="20"/>
  <c r="E11" i="20"/>
  <c r="E10" i="20"/>
  <c r="F10" i="20"/>
  <c r="F14" i="20"/>
  <c r="F13" i="20"/>
  <c r="F12" i="20"/>
  <c r="F11" i="20"/>
  <c r="E9" i="20"/>
  <c r="A15" i="19"/>
  <c r="F22" i="19" s="1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D19" i="18"/>
  <c r="A19" i="18" s="1"/>
  <c r="D15" i="18"/>
  <c r="A15" i="18" s="1"/>
  <c r="D12" i="18"/>
  <c r="A12" i="18" s="1"/>
  <c r="D11" i="18"/>
  <c r="A11" i="18" s="1"/>
  <c r="D10" i="18"/>
  <c r="A10" i="18" s="1"/>
  <c r="D9" i="18"/>
  <c r="A9" i="18" s="1"/>
  <c r="D45" i="18"/>
  <c r="A45" i="18" s="1"/>
  <c r="D44" i="18"/>
  <c r="A44" i="18" s="1"/>
  <c r="D43" i="18"/>
  <c r="A43" i="18" s="1"/>
  <c r="D42" i="18"/>
  <c r="A42" i="18" s="1"/>
  <c r="D41" i="18"/>
  <c r="A41" i="18" s="1"/>
  <c r="D40" i="18"/>
  <c r="A40" i="18" s="1"/>
  <c r="D39" i="18"/>
  <c r="A39" i="18" s="1"/>
  <c r="D38" i="18"/>
  <c r="A38" i="18" s="1"/>
  <c r="D37" i="18"/>
  <c r="A37" i="18" s="1"/>
  <c r="D36" i="18"/>
  <c r="A36" i="18" s="1"/>
  <c r="D35" i="18"/>
  <c r="A35" i="18" s="1"/>
  <c r="D34" i="18"/>
  <c r="A34" i="18" s="1"/>
  <c r="D33" i="18"/>
  <c r="A33" i="18" s="1"/>
  <c r="D32" i="18"/>
  <c r="A32" i="18" s="1"/>
  <c r="D31" i="18"/>
  <c r="A31" i="18" s="1"/>
  <c r="D30" i="18"/>
  <c r="A30" i="18" s="1"/>
  <c r="D29" i="18"/>
  <c r="A29" i="18" s="1"/>
  <c r="D28" i="18"/>
  <c r="A28" i="18" s="1"/>
  <c r="D27" i="18"/>
  <c r="A27" i="18" s="1"/>
  <c r="D26" i="18"/>
  <c r="A26" i="18" s="1"/>
  <c r="D25" i="18"/>
  <c r="A25" i="18" s="1"/>
  <c r="D24" i="18"/>
  <c r="A24" i="18" s="1"/>
  <c r="D23" i="18"/>
  <c r="A23" i="18" s="1"/>
  <c r="D22" i="18"/>
  <c r="A22" i="18" s="1"/>
  <c r="D21" i="18"/>
  <c r="A21" i="18" s="1"/>
  <c r="D20" i="18"/>
  <c r="A20" i="18" s="1"/>
  <c r="D18" i="18"/>
  <c r="A18" i="18" s="1"/>
  <c r="D17" i="18"/>
  <c r="A17" i="18" s="1"/>
  <c r="D16" i="18"/>
  <c r="A16" i="18" s="1"/>
  <c r="D14" i="18"/>
  <c r="A14" i="18" s="1"/>
  <c r="D13" i="18"/>
  <c r="A13" i="18" s="1"/>
  <c r="G17" i="18"/>
  <c r="G16" i="18"/>
  <c r="G15" i="18"/>
  <c r="G14" i="18"/>
  <c r="I14" i="18" s="1"/>
  <c r="G13" i="18"/>
  <c r="G12" i="18"/>
  <c r="G11" i="18"/>
  <c r="G10" i="18"/>
  <c r="G9" i="18"/>
  <c r="H9" i="18" s="1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G7" i="17"/>
  <c r="F7" i="17"/>
  <c r="G6" i="17"/>
  <c r="F6" i="17"/>
  <c r="G9" i="1"/>
  <c r="G12" i="1"/>
  <c r="G17" i="1"/>
  <c r="H20" i="1"/>
  <c r="G20" i="1"/>
  <c r="H19" i="1"/>
  <c r="G19" i="1"/>
  <c r="H18" i="1"/>
  <c r="G18" i="1"/>
  <c r="H17" i="1"/>
  <c r="H16" i="1"/>
  <c r="G16" i="1"/>
  <c r="H15" i="1"/>
  <c r="G15" i="1"/>
  <c r="H14" i="1"/>
  <c r="G14" i="1"/>
  <c r="H13" i="1"/>
  <c r="G13" i="1"/>
  <c r="H12" i="1"/>
  <c r="H11" i="1"/>
  <c r="H10" i="1"/>
  <c r="H9" i="1"/>
  <c r="I11" i="24" l="1"/>
  <c r="I12" i="24"/>
  <c r="H12" i="24"/>
  <c r="H15" i="24"/>
  <c r="H11" i="24"/>
  <c r="H17" i="24"/>
  <c r="H13" i="24"/>
  <c r="I16" i="24"/>
  <c r="H16" i="24"/>
  <c r="I15" i="24"/>
  <c r="I14" i="24"/>
  <c r="I11" i="18"/>
  <c r="E19" i="19"/>
  <c r="E23" i="19"/>
  <c r="F15" i="19"/>
  <c r="F19" i="19"/>
  <c r="F23" i="19"/>
  <c r="H12" i="18"/>
  <c r="I13" i="18"/>
  <c r="E16" i="19"/>
  <c r="E20" i="19"/>
  <c r="E15" i="19"/>
  <c r="F16" i="19"/>
  <c r="F20" i="19"/>
  <c r="E17" i="19"/>
  <c r="E21" i="19"/>
  <c r="I16" i="18"/>
  <c r="F17" i="19"/>
  <c r="F21" i="19"/>
  <c r="I17" i="18"/>
  <c r="E18" i="19"/>
  <c r="E22" i="19"/>
  <c r="I15" i="18"/>
  <c r="H10" i="18"/>
  <c r="F18" i="19"/>
  <c r="I10" i="18"/>
  <c r="H11" i="18"/>
  <c r="I12" i="18"/>
  <c r="H17" i="18"/>
  <c r="H13" i="18"/>
  <c r="I9" i="18"/>
  <c r="H14" i="18"/>
  <c r="H15" i="18"/>
  <c r="H16" i="18"/>
</calcChain>
</file>

<file path=xl/sharedStrings.xml><?xml version="1.0" encoding="utf-8"?>
<sst xmlns="http://schemas.openxmlformats.org/spreadsheetml/2006/main" count="634" uniqueCount="86">
  <si>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</si>
  <si>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</si>
  <si>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</si>
  <si>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</si>
  <si>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</si>
  <si>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</si>
  <si>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</si>
  <si>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</si>
  <si>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</si>
  <si>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</si>
  <si>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</si>
  <si>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</si>
  <si>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</si>
  <si>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</si>
  <si>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</si>
  <si>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</si>
  <si>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</si>
  <si>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</si>
  <si>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</si>
  <si>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</si>
  <si>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</si>
  <si>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</si>
  <si>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</si>
  <si>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</si>
  <si>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</si>
  <si>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</si>
  <si>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PROCV</t>
  </si>
  <si>
    <t>Salário</t>
  </si>
  <si>
    <t>Produto</t>
  </si>
  <si>
    <t>Vendedor</t>
  </si>
  <si>
    <t>Leonardo Almeida</t>
  </si>
  <si>
    <t>Tênis Feminino</t>
  </si>
  <si>
    <t>Eliane Moreira</t>
  </si>
  <si>
    <t>Calça Feminina Jogger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</si>
  <si>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</si>
  <si>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</si>
  <si>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</si>
  <si>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</si>
  <si>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</si>
  <si>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</si>
  <si>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</si>
  <si>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</si>
  <si>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</si>
  <si>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</si>
  <si>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</si>
  <si>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</si>
  <si>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</si>
  <si>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</si>
  <si>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</si>
  <si>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</si>
  <si>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</si>
  <si>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Angela Maria</t>
  </si>
  <si>
    <t>Carlos Moreira</t>
  </si>
  <si>
    <t>Boné</t>
  </si>
  <si>
    <t>Relógio</t>
  </si>
  <si>
    <t>Chinelo</t>
  </si>
  <si>
    <t>Vezes</t>
  </si>
  <si>
    <t>Linha</t>
  </si>
  <si>
    <t>Chave</t>
  </si>
  <si>
    <t>BR5083-Leonardo Almeida</t>
  </si>
  <si>
    <t>BR9054-Eliane Moreira</t>
  </si>
  <si>
    <t>BR8828-Nicolas Pereira</t>
  </si>
  <si>
    <t>BR9117-Amanda Martins</t>
  </si>
  <si>
    <t>BR7712-Paulo Santos</t>
  </si>
  <si>
    <t>BR8853-Aline Rosa</t>
  </si>
  <si>
    <t>Asterisco em PROCV - Pega tudo que vem antes ou depois do texto</t>
  </si>
  <si>
    <t>Fórmula em inglês: =COUNTIF($B$9:B9;B9)</t>
  </si>
  <si>
    <t>COL - Retorna o número de uma coluna de uma célula</t>
  </si>
  <si>
    <t>LIN - Retorna o número da linha de uma célula</t>
  </si>
  <si>
    <t>Desafio</t>
  </si>
  <si>
    <t>Faça a mesma fórmula da aba / planilha anterior na célula E15, só que no lugar de usar números para linhas e colunas,</t>
  </si>
  <si>
    <t xml:space="preserve">use as funções LIN e COL tanto para linha quanto para a coluna, use também as âncoras </t>
  </si>
  <si>
    <t>Para que seja possível copiar a fórmula da E15 para as demais células entre E15:F23</t>
  </si>
  <si>
    <t>Fórmula em inglês: =VLOOKUP(F9;$B$8:$D$20;2;0)</t>
  </si>
  <si>
    <t>Fórmula em inglês: =VLOOKUP(E6;A:C;2;0)</t>
  </si>
  <si>
    <t>Fórmula em inglês: =IFERROR(VLOOKUP($G9;$A:$C;COLUMN(B1);0);"-")</t>
  </si>
  <si>
    <t>Fórmula em inglês: =VLOOKUP(D9;$A$18:$B$24;2;0)</t>
  </si>
  <si>
    <t>Fórmula em inglês: =VLOOKUP(VLOOKUP(D9;$A$18:$B$24;2;0);$A$8:$B$14;2;0)</t>
  </si>
  <si>
    <t>Fórmula em inglês: =VLOOKUP("*"&amp;$D19;$A$8:$B$14;2;0)</t>
  </si>
  <si>
    <t>Chave Pesquisa</t>
  </si>
  <si>
    <t>=SEERRO(PROCV($G9;$A:$C;COL(B1);0);"-")</t>
  </si>
  <si>
    <t>=SEERRO(PROCV($E$11&amp;LIN(A1);$A:$C;COL(B1);0);"-")</t>
  </si>
  <si>
    <t>=PROCV(PROCV(D9;$A$18:$B$24;2;0);$A$8:$B$14;2;0)</t>
  </si>
  <si>
    <t>chave pesquisa</t>
  </si>
  <si>
    <t>coluna</t>
  </si>
  <si>
    <t>=SEERRO(PROCV($E$11&amp;LIN(A1);$A:$C;COL(B1);FALSO);"-")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</si>
</sst>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E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44" fontId="3" fillId="0" borderId="0" xfId="1" applyFont="1" applyAlignment="1"/>
    <xf numFmtId="44" fontId="4" fillId="0" borderId="0" xfId="1" applyFont="1" applyAlignment="1"/>
    <xf numFmtId="0" fontId="5" fillId="2" borderId="2" xfId="0" applyFont="1" applyFill="1" applyBorder="1"/>
    <xf numFmtId="44" fontId="5" fillId="2" borderId="2" xfId="1" applyFont="1" applyFill="1" applyBorder="1" applyAlignment="1">
      <alignment horizontal="right"/>
    </xf>
    <xf numFmtId="0" fontId="6" fillId="0" borderId="1" xfId="0" applyFont="1" applyBorder="1"/>
    <xf numFmtId="44" fontId="6" fillId="0" borderId="1" xfId="1" applyFont="1" applyBorder="1"/>
    <xf numFmtId="0" fontId="7" fillId="0" borderId="0" xfId="0" applyFont="1"/>
    <xf numFmtId="44" fontId="5" fillId="2" borderId="0" xfId="1" applyFont="1" applyFill="1" applyBorder="1" applyAlignment="1">
      <alignment horizontal="right"/>
    </xf>
    <xf numFmtId="1" fontId="6" fillId="0" borderId="0" xfId="1" applyNumberFormat="1" applyFont="1" applyBorder="1"/>
    <xf numFmtId="0" fontId="6" fillId="0" borderId="0" xfId="0" applyFont="1"/>
    <xf numFmtId="0" fontId="6" fillId="3" borderId="1" xfId="0" applyFont="1" applyFill="1" applyBorder="1"/>
    <xf numFmtId="44" fontId="6" fillId="3" borderId="1" xfId="1" applyFont="1" applyFill="1" applyBorder="1"/>
    <xf numFmtId="0" fontId="8" fillId="0" borderId="0" xfId="0" quotePrefix="1" applyFont="1"/>
    <xf numFmtId="0" fontId="7" fillId="0" borderId="1" xfId="0" applyFont="1" applyBorder="1"/>
    <xf numFmtId="1" fontId="7" fillId="3" borderId="0" xfId="1" applyNumberFormat="1" applyFont="1" applyFill="1" applyBorder="1"/>
    <xf numFmtId="0" fontId="7" fillId="3" borderId="0" xfId="0" applyFont="1" applyFill="1"/>
    <xf numFmtId="0" fontId="7" fillId="3" borderId="1" xfId="0" applyFont="1" applyFill="1" applyBorder="1"/>
    <xf numFmtId="0" fontId="9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/>
    <xf numFmtId="0" fontId="9" fillId="3" borderId="1" xfId="0" applyFont="1" applyFill="1" applyBorder="1"/>
    <xf numFmtId="0" fontId="10" fillId="0" borderId="0" xfId="0" quotePrefix="1" applyFont="1"/>
    <xf numFmtId="0" fontId="9" fillId="0" borderId="0" xfId="0" quotePrefix="1" applyFont="1"/>
    <xf numFmtId="0" fontId="12" fillId="0" borderId="0" xfId="0" applyFont="1" applyAlignment="1">
      <alignment horizontal="center"/>
    </xf>
    <xf numFmtId="0" fontId="0" fillId="0" borderId="0" xfId="0" quotePrefix="1"/>
    <xf numFmtId="0" fontId="5" fillId="2" borderId="0" xfId="0" applyFont="1" applyFill="1"/>
    <xf numFmtId="0" fontId="5" fillId="2" borderId="3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quotePrefix="1" applyFont="1"/>
    <xf numFmtId="0" fontId="12" fillId="0" borderId="0" xfId="0" quotePrefix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E1"/>
      <color rgb="FFFFFFF7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B2:H20"/>
  <sheetViews>
    <sheetView showGridLines="0" topLeftCell="A2" zoomScale="94" workbookViewId="0">
      <selection activeCell="D4" sqref="D4"/>
    </sheetView>
  </sheetViews>
  <sheetFormatPr defaultRowHeight="14.4" x14ac:dyDescent="0.3"/>
  <cols>
    <col min="1" max="1" width="6" customWidth="1"/>
    <col min="2" max="2" width="24.33203125" customWidth="1"/>
    <col min="3" max="3" width="27.33203125" customWidth="1"/>
    <col min="4" max="4" width="20.77734375" style="1" customWidth="1"/>
    <col min="6" max="6" width="21.44140625" customWidth="1"/>
    <col min="7" max="7" width="27.21875" customWidth="1"/>
    <col min="8" max="8" width="16.77734375" customWidth="1"/>
  </cols>
  <sheetData>
    <row r="2" spans="2:8" ht="91.8" x14ac:dyDescent="1.65">
      <c r="B2" s="3" t="s">
        <v>26</v>
      </c>
      <c r="C2" s="2"/>
      <c r="D2" s="2"/>
      <c r="E2" s="2"/>
      <c r="F2" s="2"/>
      <c r="G2" s="2"/>
      <c r="H2" s="2"/>
    </row>
    <row r="5" spans="2:8" ht="21" x14ac:dyDescent="0.4">
      <c r="C5" s="8" t="s">
        <v>73</v>
      </c>
    </row>
    <row r="8" spans="2:8" ht="18" x14ac:dyDescent="0.35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" x14ac:dyDescent="0.35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" x14ac:dyDescent="0.35">
      <c r="B10" s="6" t="s">
        <v>15</v>
      </c>
      <c r="C10" s="6" t="s">
        <v>1</v>
      </c>
      <c r="D10" s="7">
        <v>2500</v>
      </c>
      <c r="F10" s="6" t="s">
        <v>15</v>
      </c>
      <c r="G10" s="12" t="str">
        <f>VLOOKUP(F10,$B$8:$D$20,2,0)</f>
        <v>Afonso Alves</v>
      </c>
      <c r="H10" s="13">
        <f t="shared" ref="H10:H20" si="0">VLOOKUP(F10,$B$8:$D$20,3,0)</f>
        <v>2500</v>
      </c>
    </row>
    <row r="11" spans="2:8" ht="18" x14ac:dyDescent="0.35">
      <c r="B11" s="6" t="s">
        <v>16</v>
      </c>
      <c r="C11" s="6" t="s">
        <v>2</v>
      </c>
      <c r="D11" s="7">
        <v>3000</v>
      </c>
      <c r="F11" s="6" t="s">
        <v>16</v>
      </c>
      <c r="G11" s="12" t="str">
        <f>VLOOKUP(F11,$B$8:$D$20,2,0)</f>
        <v>Caroline Gois Abreu</v>
      </c>
      <c r="H11" s="13">
        <f t="shared" si="0"/>
        <v>3000</v>
      </c>
    </row>
    <row r="12" spans="2:8" ht="18" x14ac:dyDescent="0.35">
      <c r="B12" s="6" t="s">
        <v>17</v>
      </c>
      <c r="C12" s="6" t="s">
        <v>3</v>
      </c>
      <c r="D12" s="7">
        <v>3000</v>
      </c>
      <c r="F12" s="6" t="s">
        <v>17</v>
      </c>
      <c r="G12" s="12" t="str">
        <f>VLOOKUP(F12,$B$8:$D$20,2,0)</f>
        <v>Henrique Oliveira Silva</v>
      </c>
      <c r="H12" s="13">
        <f t="shared" si="0"/>
        <v>3000</v>
      </c>
    </row>
    <row r="13" spans="2:8" ht="18" x14ac:dyDescent="0.35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ref="G13:G20" si="1">VLOOKUP(F13,$B$8:$D$20,2,0)</f>
        <v>Kaliane Almeida Abreu</v>
      </c>
      <c r="H13" s="13">
        <f t="shared" si="0"/>
        <v>2000</v>
      </c>
    </row>
    <row r="14" spans="2:8" ht="18" x14ac:dyDescent="0.35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1"/>
        <v>Ryan Merryman</v>
      </c>
      <c r="H14" s="13">
        <f t="shared" si="0"/>
        <v>2000</v>
      </c>
    </row>
    <row r="15" spans="2:8" ht="18" x14ac:dyDescent="0.35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1"/>
        <v>Robson Martins</v>
      </c>
      <c r="H15" s="13">
        <f t="shared" si="0"/>
        <v>2000</v>
      </c>
    </row>
    <row r="16" spans="2:8" ht="18" x14ac:dyDescent="0.35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1"/>
        <v>Thiago Santana Gomes</v>
      </c>
      <c r="H16" s="13">
        <f t="shared" si="0"/>
        <v>5000</v>
      </c>
    </row>
    <row r="17" spans="2:8" ht="18" x14ac:dyDescent="0.35">
      <c r="B17" s="6" t="s">
        <v>22</v>
      </c>
      <c r="C17" s="6" t="s">
        <v>8</v>
      </c>
      <c r="D17" s="7">
        <v>5000</v>
      </c>
      <c r="F17" s="6" t="s">
        <v>22</v>
      </c>
      <c r="G17" s="12" t="str">
        <f>VLOOKUP(F17,$B$8:$D$20,2,0)</f>
        <v>Erika Souza Aguiar</v>
      </c>
      <c r="H17" s="13">
        <f t="shared" si="0"/>
        <v>5000</v>
      </c>
    </row>
    <row r="18" spans="2:8" ht="18" x14ac:dyDescent="0.35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1"/>
        <v>Felipe Borges Aguiar</v>
      </c>
      <c r="H18" s="13">
        <f t="shared" si="0"/>
        <v>5000</v>
      </c>
    </row>
    <row r="19" spans="2:8" ht="18" x14ac:dyDescent="0.35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1"/>
        <v>Tiago de Oliveira</v>
      </c>
      <c r="H19" s="13">
        <f t="shared" si="0"/>
        <v>4000</v>
      </c>
    </row>
    <row r="20" spans="2:8" ht="18" x14ac:dyDescent="0.35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1"/>
        <v>Frederico Rubens</v>
      </c>
      <c r="H20" s="13">
        <f t="shared" si="0"/>
        <v>4000</v>
      </c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5E62-E049-49A3-B274-B75AF03E27DF}">
  <dimension ref="A3:H51"/>
  <sheetViews>
    <sheetView showGridLines="0" topLeftCell="A13" zoomScale="94" workbookViewId="0">
      <selection activeCell="B10" sqref="B10"/>
    </sheetView>
  </sheetViews>
  <sheetFormatPr defaultRowHeight="14.4" x14ac:dyDescent="0.3"/>
  <cols>
    <col min="1" max="1" width="17.21875" bestFit="1" customWidth="1"/>
    <col min="2" max="2" width="26.77734375" customWidth="1"/>
    <col min="3" max="3" width="34.33203125" customWidth="1"/>
    <col min="5" max="5" width="22.6640625" customWidth="1"/>
    <col min="6" max="6" width="31.44140625" customWidth="1"/>
  </cols>
  <sheetData>
    <row r="3" spans="1:8" ht="36.6" x14ac:dyDescent="0.7">
      <c r="B3" s="19" t="s">
        <v>69</v>
      </c>
    </row>
    <row r="5" spans="1:8" ht="18" x14ac:dyDescent="0.35">
      <c r="B5" s="11" t="s">
        <v>70</v>
      </c>
    </row>
    <row r="6" spans="1:8" ht="18" x14ac:dyDescent="0.35">
      <c r="B6" s="11" t="s">
        <v>71</v>
      </c>
    </row>
    <row r="7" spans="1:8" ht="18" x14ac:dyDescent="0.35">
      <c r="B7" s="11" t="s">
        <v>72</v>
      </c>
    </row>
    <row r="9" spans="1:8" ht="18" x14ac:dyDescent="0.35">
      <c r="B9" s="30" t="s">
        <v>85</v>
      </c>
    </row>
    <row r="10" spans="1:8" ht="21" x14ac:dyDescent="0.4">
      <c r="A10" s="8"/>
      <c r="E10" s="4" t="s">
        <v>29</v>
      </c>
    </row>
    <row r="11" spans="1:8" ht="21" x14ac:dyDescent="0.4">
      <c r="A11" s="8"/>
      <c r="E11" s="6" t="s">
        <v>40</v>
      </c>
    </row>
    <row r="14" spans="1:8" ht="18" x14ac:dyDescent="0.35">
      <c r="B14" s="4" t="s">
        <v>29</v>
      </c>
      <c r="C14" s="4" t="s">
        <v>28</v>
      </c>
      <c r="D14" s="27" t="s">
        <v>56</v>
      </c>
      <c r="E14" s="4" t="s">
        <v>29</v>
      </c>
      <c r="F14" s="4" t="s">
        <v>28</v>
      </c>
      <c r="G14" s="28" t="s">
        <v>57</v>
      </c>
      <c r="H14" s="28" t="s">
        <v>84</v>
      </c>
    </row>
    <row r="15" spans="1:8" ht="18" x14ac:dyDescent="0.35">
      <c r="A15" t="str">
        <f>B15&amp;COUNTIF($B$15:B15,B15)</f>
        <v>Leonardo Almeida1</v>
      </c>
      <c r="B15" s="6" t="s">
        <v>30</v>
      </c>
      <c r="C15" s="6" t="s">
        <v>31</v>
      </c>
      <c r="D15">
        <f>COUNTIF($B$15:B15,B15)</f>
        <v>1</v>
      </c>
      <c r="E15" s="29" t="str">
        <f>IFERROR(VLOOKUP($E$11&amp;ROW(A1),$A:$C,COLUMN(B1),FALSE),"-")</f>
        <v>Aline Rosa</v>
      </c>
      <c r="F15" s="29" t="str">
        <f>IFERROR(VLOOKUP($E$11&amp;ROW(B1),$A:$C,COLUMN(C1),FALSE),"-")</f>
        <v>Bota Masculina</v>
      </c>
      <c r="G15">
        <f>ROW(B15)</f>
        <v>15</v>
      </c>
      <c r="H15">
        <f>COLUMN(B1)</f>
        <v>2</v>
      </c>
    </row>
    <row r="16" spans="1:8" ht="18" x14ac:dyDescent="0.35">
      <c r="A16" t="str">
        <f>B16&amp;COUNTIF($B$15:B16,B16)</f>
        <v>Eliane Moreira1</v>
      </c>
      <c r="B16" s="6" t="s">
        <v>32</v>
      </c>
      <c r="C16" s="6" t="s">
        <v>33</v>
      </c>
      <c r="D16">
        <f>COUNTIF($B$15:B16,B16)</f>
        <v>1</v>
      </c>
      <c r="E16" s="29" t="str">
        <f t="shared" ref="E16:F16" si="0">IFERROR(VLOOKUP($E$11&amp;ROW(A2),$A:$C,COLUMN(B2),FALSE),"-")</f>
        <v>Aline Rosa</v>
      </c>
      <c r="F16" s="29" t="str">
        <f t="shared" si="0"/>
        <v>Bota Masculina</v>
      </c>
      <c r="G16">
        <f t="shared" ref="G16:G23" si="1">ROW(B16)</f>
        <v>16</v>
      </c>
      <c r="H16">
        <f t="shared" ref="H16:H23" si="2">COLUMN(B2)</f>
        <v>2</v>
      </c>
    </row>
    <row r="17" spans="1:8" ht="18" x14ac:dyDescent="0.35">
      <c r="A17" t="str">
        <f>B17&amp;COUNTIF($B$15:B17,B17)</f>
        <v>Nicolas Pereira1</v>
      </c>
      <c r="B17" s="6" t="s">
        <v>34</v>
      </c>
      <c r="C17" s="6" t="s">
        <v>35</v>
      </c>
      <c r="D17">
        <f>COUNTIF($B$15:B17,B17)</f>
        <v>1</v>
      </c>
      <c r="E17" s="29" t="str">
        <f t="shared" ref="E17:F17" si="3">IFERROR(VLOOKUP($E$11&amp;ROW(A3),$A:$C,COLUMN(B3),FALSE),"-")</f>
        <v>Aline Rosa</v>
      </c>
      <c r="F17" s="29" t="str">
        <f t="shared" si="3"/>
        <v>Bermuda Masculino</v>
      </c>
      <c r="G17">
        <f t="shared" si="1"/>
        <v>17</v>
      </c>
      <c r="H17">
        <f t="shared" si="2"/>
        <v>2</v>
      </c>
    </row>
    <row r="18" spans="1:8" ht="18" x14ac:dyDescent="0.35">
      <c r="A18" t="str">
        <f>B18&amp;COUNTIF($B$15:B18,B18)</f>
        <v>Amanda Martins1</v>
      </c>
      <c r="B18" s="6" t="s">
        <v>36</v>
      </c>
      <c r="C18" s="6" t="s">
        <v>37</v>
      </c>
      <c r="D18">
        <f>COUNTIF($B$15:B18,B18)</f>
        <v>1</v>
      </c>
      <c r="E18" s="29" t="str">
        <f t="shared" ref="E18:F18" si="4">IFERROR(VLOOKUP($E$11&amp;ROW(A4),$A:$C,COLUMN(B4),FALSE),"-")</f>
        <v>Aline Rosa</v>
      </c>
      <c r="F18" s="29" t="str">
        <f t="shared" si="4"/>
        <v>Camisa Masculina</v>
      </c>
      <c r="G18">
        <f t="shared" si="1"/>
        <v>18</v>
      </c>
      <c r="H18">
        <f t="shared" si="2"/>
        <v>2</v>
      </c>
    </row>
    <row r="19" spans="1:8" ht="18" x14ac:dyDescent="0.35">
      <c r="A19" t="str">
        <f>B19&amp;COUNTIF($B$15:B19,B19)</f>
        <v>Paulo Santos1</v>
      </c>
      <c r="B19" s="6" t="s">
        <v>38</v>
      </c>
      <c r="C19" s="6" t="s">
        <v>39</v>
      </c>
      <c r="D19">
        <f>COUNTIF($B$15:B19,B19)</f>
        <v>1</v>
      </c>
      <c r="E19" s="29" t="str">
        <f t="shared" ref="E19:F19" si="5">IFERROR(VLOOKUP($E$11&amp;ROW(A5),$A:$C,COLUMN(B5),FALSE),"-")</f>
        <v>Aline Rosa</v>
      </c>
      <c r="F19" s="29" t="str">
        <f t="shared" si="5"/>
        <v>Chinelo</v>
      </c>
      <c r="G19">
        <f t="shared" si="1"/>
        <v>19</v>
      </c>
      <c r="H19">
        <f t="shared" si="2"/>
        <v>2</v>
      </c>
    </row>
    <row r="20" spans="1:8" ht="18" x14ac:dyDescent="0.35">
      <c r="A20" t="str">
        <f>B20&amp;COUNTIF($B$15:B20,B20)</f>
        <v>Aline Rosa1</v>
      </c>
      <c r="B20" s="6" t="s">
        <v>40</v>
      </c>
      <c r="C20" s="6" t="s">
        <v>41</v>
      </c>
      <c r="D20">
        <f>COUNTIF($B$15:B20,B20)</f>
        <v>1</v>
      </c>
      <c r="E20" s="29" t="str">
        <f t="shared" ref="E20:F20" si="6">IFERROR(VLOOKUP($E$11&amp;ROW(A6),$A:$C,COLUMN(B6),FALSE),"-")</f>
        <v>-</v>
      </c>
      <c r="F20" s="29" t="str">
        <f t="shared" si="6"/>
        <v>-</v>
      </c>
      <c r="G20">
        <f t="shared" si="1"/>
        <v>20</v>
      </c>
      <c r="H20">
        <f t="shared" si="2"/>
        <v>2</v>
      </c>
    </row>
    <row r="21" spans="1:8" ht="18" x14ac:dyDescent="0.35">
      <c r="A21" t="str">
        <f>B21&amp;COUNTIF($B$15:B21,B21)</f>
        <v>Leonardo Almeida2</v>
      </c>
      <c r="B21" s="6" t="s">
        <v>30</v>
      </c>
      <c r="C21" s="6" t="s">
        <v>42</v>
      </c>
      <c r="D21">
        <f>COUNTIF($B$15:B21,B21)</f>
        <v>2</v>
      </c>
      <c r="E21" s="29" t="str">
        <f t="shared" ref="E21:F21" si="7">IFERROR(VLOOKUP($E$11&amp;ROW(A7),$A:$C,COLUMN(B7),FALSE),"-")</f>
        <v>-</v>
      </c>
      <c r="F21" s="29" t="str">
        <f t="shared" si="7"/>
        <v>-</v>
      </c>
      <c r="G21">
        <f t="shared" si="1"/>
        <v>21</v>
      </c>
      <c r="H21">
        <f t="shared" si="2"/>
        <v>2</v>
      </c>
    </row>
    <row r="22" spans="1:8" ht="18" x14ac:dyDescent="0.35">
      <c r="A22" t="str">
        <f>B22&amp;COUNTIF($B$15:B22,B22)</f>
        <v>Eliane Moreira2</v>
      </c>
      <c r="B22" s="6" t="s">
        <v>32</v>
      </c>
      <c r="C22" s="6" t="s">
        <v>43</v>
      </c>
      <c r="D22">
        <f>COUNTIF($B$15:B22,B22)</f>
        <v>2</v>
      </c>
      <c r="E22" s="29" t="str">
        <f t="shared" ref="E22:F22" si="8">IFERROR(VLOOKUP($E$11&amp;ROW(A8),$A:$C,COLUMN(B8),FALSE),"-")</f>
        <v>-</v>
      </c>
      <c r="F22" s="29" t="str">
        <f t="shared" si="8"/>
        <v>-</v>
      </c>
      <c r="G22">
        <f t="shared" si="1"/>
        <v>22</v>
      </c>
      <c r="H22">
        <f t="shared" si="2"/>
        <v>2</v>
      </c>
    </row>
    <row r="23" spans="1:8" ht="18" x14ac:dyDescent="0.35">
      <c r="A23" t="str">
        <f>B23&amp;COUNTIF($B$15:B23,B23)</f>
        <v>Nicolas Pereira2</v>
      </c>
      <c r="B23" s="6" t="s">
        <v>34</v>
      </c>
      <c r="C23" s="6" t="s">
        <v>44</v>
      </c>
      <c r="D23">
        <f>COUNTIF($B$15:B23,B23)</f>
        <v>2</v>
      </c>
      <c r="E23" s="29" t="str">
        <f t="shared" ref="E23:F23" si="9">IFERROR(VLOOKUP($E$11&amp;ROW(A9),$A:$C,COLUMN(B9),FALSE),"-")</f>
        <v>-</v>
      </c>
      <c r="F23" s="29" t="str">
        <f t="shared" si="9"/>
        <v>-</v>
      </c>
      <c r="G23">
        <f t="shared" si="1"/>
        <v>23</v>
      </c>
      <c r="H23">
        <f t="shared" si="2"/>
        <v>2</v>
      </c>
    </row>
    <row r="24" spans="1:8" ht="18" x14ac:dyDescent="0.35">
      <c r="A24" t="str">
        <f>B24&amp;COUNTIF($B$15:B24,B24)</f>
        <v>Amanda Martins2</v>
      </c>
      <c r="B24" s="6" t="s">
        <v>36</v>
      </c>
      <c r="C24" s="6" t="s">
        <v>45</v>
      </c>
      <c r="D24">
        <f>COUNTIF($B$15:B24,B24)</f>
        <v>2</v>
      </c>
    </row>
    <row r="25" spans="1:8" ht="18" x14ac:dyDescent="0.35">
      <c r="A25" t="str">
        <f>B25&amp;COUNTIF($B$15:B25,B25)</f>
        <v>Leonardo Almeida3</v>
      </c>
      <c r="B25" s="6" t="s">
        <v>30</v>
      </c>
      <c r="C25" s="6" t="s">
        <v>46</v>
      </c>
      <c r="D25">
        <f>COUNTIF($B$15:B25,B25)</f>
        <v>3</v>
      </c>
    </row>
    <row r="26" spans="1:8" ht="18" x14ac:dyDescent="0.35">
      <c r="A26" t="str">
        <f>B26&amp;COUNTIF($B$15:B26,B26)</f>
        <v>Eliane Moreira3</v>
      </c>
      <c r="B26" s="6" t="s">
        <v>32</v>
      </c>
      <c r="C26" s="6" t="s">
        <v>47</v>
      </c>
      <c r="D26">
        <f>COUNTIF($B$15:B26,B26)</f>
        <v>3</v>
      </c>
    </row>
    <row r="27" spans="1:8" ht="18" x14ac:dyDescent="0.35">
      <c r="A27" t="str">
        <f>B27&amp;COUNTIF($B$15:B27,B27)</f>
        <v>Nicolas Pereira3</v>
      </c>
      <c r="B27" s="6" t="s">
        <v>34</v>
      </c>
      <c r="C27" s="6" t="s">
        <v>48</v>
      </c>
      <c r="D27">
        <f>COUNTIF($B$15:B27,B27)</f>
        <v>3</v>
      </c>
    </row>
    <row r="28" spans="1:8" ht="18" x14ac:dyDescent="0.35">
      <c r="A28" t="str">
        <f>B28&amp;COUNTIF($B$15:B28,B28)</f>
        <v>Amanda Martins3</v>
      </c>
      <c r="B28" s="6" t="s">
        <v>36</v>
      </c>
      <c r="C28" s="6" t="s">
        <v>49</v>
      </c>
      <c r="D28">
        <f>COUNTIF($B$15:B28,B28)</f>
        <v>3</v>
      </c>
    </row>
    <row r="29" spans="1:8" ht="18" x14ac:dyDescent="0.35">
      <c r="A29" t="str">
        <f>B29&amp;COUNTIF($B$15:B29,B29)</f>
        <v>Eliane Moreira4</v>
      </c>
      <c r="B29" s="6" t="s">
        <v>32</v>
      </c>
      <c r="C29" s="6" t="s">
        <v>50</v>
      </c>
      <c r="D29">
        <f>COUNTIF($B$15:B29,B29)</f>
        <v>4</v>
      </c>
    </row>
    <row r="30" spans="1:8" ht="18" x14ac:dyDescent="0.35">
      <c r="A30" t="str">
        <f>B30&amp;COUNTIF($B$15:B30,B30)</f>
        <v>Angela Maria1</v>
      </c>
      <c r="B30" s="6" t="s">
        <v>51</v>
      </c>
      <c r="C30" s="6" t="s">
        <v>31</v>
      </c>
      <c r="D30">
        <f>COUNTIF($B$15:B30,B30)</f>
        <v>1</v>
      </c>
    </row>
    <row r="31" spans="1:8" ht="18" x14ac:dyDescent="0.35">
      <c r="A31" t="str">
        <f>B31&amp;COUNTIF($B$15:B31,B31)</f>
        <v>Carlos Moreira1</v>
      </c>
      <c r="B31" s="6" t="s">
        <v>52</v>
      </c>
      <c r="C31" s="6" t="s">
        <v>33</v>
      </c>
      <c r="D31">
        <f>COUNTIF($B$15:B31,B31)</f>
        <v>1</v>
      </c>
    </row>
    <row r="32" spans="1:8" ht="18" x14ac:dyDescent="0.35">
      <c r="A32" t="str">
        <f>B32&amp;COUNTIF($B$15:B32,B32)</f>
        <v>Eliane Moreira5</v>
      </c>
      <c r="B32" s="6" t="s">
        <v>32</v>
      </c>
      <c r="C32" s="6" t="s">
        <v>35</v>
      </c>
      <c r="D32">
        <f>COUNTIF($B$15:B32,B32)</f>
        <v>5</v>
      </c>
    </row>
    <row r="33" spans="1:4" ht="18" x14ac:dyDescent="0.35">
      <c r="A33" t="str">
        <f>B33&amp;COUNTIF($B$15:B33,B33)</f>
        <v>Nicolas Pereira4</v>
      </c>
      <c r="B33" s="6" t="s">
        <v>34</v>
      </c>
      <c r="C33" s="6" t="s">
        <v>37</v>
      </c>
      <c r="D33">
        <f>COUNTIF($B$15:B33,B33)</f>
        <v>4</v>
      </c>
    </row>
    <row r="34" spans="1:4" ht="18" x14ac:dyDescent="0.35">
      <c r="A34" t="str">
        <f>B34&amp;COUNTIF($B$15:B34,B34)</f>
        <v>Leonardo Almeida4</v>
      </c>
      <c r="B34" s="6" t="s">
        <v>30</v>
      </c>
      <c r="C34" s="6" t="s">
        <v>39</v>
      </c>
      <c r="D34">
        <f>COUNTIF($B$15:B34,B34)</f>
        <v>4</v>
      </c>
    </row>
    <row r="35" spans="1:4" ht="18" x14ac:dyDescent="0.35">
      <c r="A35" t="str">
        <f>B35&amp;COUNTIF($B$15:B35,B35)</f>
        <v>Aline Rosa2</v>
      </c>
      <c r="B35" s="6" t="s">
        <v>40</v>
      </c>
      <c r="C35" s="6" t="s">
        <v>41</v>
      </c>
      <c r="D35">
        <f>COUNTIF($B$15:B35,B35)</f>
        <v>2</v>
      </c>
    </row>
    <row r="36" spans="1:4" ht="18" x14ac:dyDescent="0.35">
      <c r="A36" t="str">
        <f>B36&amp;COUNTIF($B$15:B36,B36)</f>
        <v>Leonardo Almeida5</v>
      </c>
      <c r="B36" s="6" t="s">
        <v>30</v>
      </c>
      <c r="C36" s="6" t="s">
        <v>42</v>
      </c>
      <c r="D36">
        <f>COUNTIF($B$15:B36,B36)</f>
        <v>5</v>
      </c>
    </row>
    <row r="37" spans="1:4" ht="18" x14ac:dyDescent="0.35">
      <c r="A37" t="str">
        <f>B37&amp;COUNTIF($B$15:B37,B37)</f>
        <v>Eliane Moreira6</v>
      </c>
      <c r="B37" s="6" t="s">
        <v>32</v>
      </c>
      <c r="C37" s="6" t="s">
        <v>43</v>
      </c>
      <c r="D37">
        <f>COUNTIF($B$15:B37,B37)</f>
        <v>6</v>
      </c>
    </row>
    <row r="38" spans="1:4" ht="18" x14ac:dyDescent="0.35">
      <c r="A38" t="str">
        <f>B38&amp;COUNTIF($B$15:B38,B38)</f>
        <v>Nicolas Pereira5</v>
      </c>
      <c r="B38" s="6" t="s">
        <v>34</v>
      </c>
      <c r="C38" s="6" t="s">
        <v>44</v>
      </c>
      <c r="D38">
        <f>COUNTIF($B$15:B38,B38)</f>
        <v>5</v>
      </c>
    </row>
    <row r="39" spans="1:4" ht="18" x14ac:dyDescent="0.35">
      <c r="A39" t="str">
        <f>B39&amp;COUNTIF($B$15:B39,B39)</f>
        <v>Amanda Martins4</v>
      </c>
      <c r="B39" s="6" t="s">
        <v>36</v>
      </c>
      <c r="C39" s="6" t="s">
        <v>45</v>
      </c>
      <c r="D39">
        <f>COUNTIF($B$15:B39,B39)</f>
        <v>4</v>
      </c>
    </row>
    <row r="40" spans="1:4" ht="18" x14ac:dyDescent="0.35">
      <c r="A40" t="str">
        <f>B40&amp;COUNTIF($B$15:B40,B40)</f>
        <v>Eliane Moreira7</v>
      </c>
      <c r="B40" s="6" t="s">
        <v>32</v>
      </c>
      <c r="C40" s="6" t="s">
        <v>46</v>
      </c>
      <c r="D40">
        <f>COUNTIF($B$15:B40,B40)</f>
        <v>7</v>
      </c>
    </row>
    <row r="41" spans="1:4" ht="18" x14ac:dyDescent="0.35">
      <c r="A41" t="str">
        <f>B41&amp;COUNTIF($B$15:B41,B41)</f>
        <v>Nicolas Pereira6</v>
      </c>
      <c r="B41" s="6" t="s">
        <v>34</v>
      </c>
      <c r="C41" s="6" t="s">
        <v>47</v>
      </c>
      <c r="D41">
        <f>COUNTIF($B$15:B41,B41)</f>
        <v>6</v>
      </c>
    </row>
    <row r="42" spans="1:4" ht="18" x14ac:dyDescent="0.35">
      <c r="A42" t="str">
        <f>B42&amp;COUNTIF($B$15:B42,B42)</f>
        <v>Amanda Martins5</v>
      </c>
      <c r="B42" s="6" t="s">
        <v>36</v>
      </c>
      <c r="C42" s="6" t="s">
        <v>48</v>
      </c>
      <c r="D42">
        <f>COUNTIF($B$15:B42,B42)</f>
        <v>5</v>
      </c>
    </row>
    <row r="43" spans="1:4" ht="18" x14ac:dyDescent="0.35">
      <c r="A43" t="str">
        <f>B43&amp;COUNTIF($B$15:B43,B43)</f>
        <v>Angela Maria2</v>
      </c>
      <c r="B43" s="6" t="s">
        <v>51</v>
      </c>
      <c r="C43" s="6" t="s">
        <v>44</v>
      </c>
      <c r="D43">
        <f>COUNTIF($B$15:B43,B43)</f>
        <v>2</v>
      </c>
    </row>
    <row r="44" spans="1:4" ht="18" x14ac:dyDescent="0.35">
      <c r="A44" t="str">
        <f>B44&amp;COUNTIF($B$15:B44,B44)</f>
        <v>Angela Maria3</v>
      </c>
      <c r="B44" s="6" t="s">
        <v>51</v>
      </c>
      <c r="C44" s="6" t="s">
        <v>45</v>
      </c>
      <c r="D44">
        <f>COUNTIF($B$15:B44,B44)</f>
        <v>3</v>
      </c>
    </row>
    <row r="45" spans="1:4" ht="18" x14ac:dyDescent="0.35">
      <c r="A45" t="str">
        <f>B45&amp;COUNTIF($B$15:B45,B45)</f>
        <v>Carlos Moreira2</v>
      </c>
      <c r="B45" s="6" t="s">
        <v>52</v>
      </c>
      <c r="C45" s="6" t="s">
        <v>53</v>
      </c>
      <c r="D45">
        <f>COUNTIF($B$15:B45,B45)</f>
        <v>2</v>
      </c>
    </row>
    <row r="46" spans="1:4" ht="18" x14ac:dyDescent="0.35">
      <c r="A46" t="str">
        <f>B46&amp;COUNTIF($B$15:B46,B46)</f>
        <v>Carlos Moreira3</v>
      </c>
      <c r="B46" s="6" t="s">
        <v>52</v>
      </c>
      <c r="C46" s="6" t="s">
        <v>54</v>
      </c>
      <c r="D46">
        <f>COUNTIF($B$15:B46,B46)</f>
        <v>3</v>
      </c>
    </row>
    <row r="47" spans="1:4" ht="18" x14ac:dyDescent="0.35">
      <c r="A47" t="str">
        <f>B47&amp;COUNTIF($B$15:B47,B47)</f>
        <v>Aline Rosa3</v>
      </c>
      <c r="B47" s="6" t="s">
        <v>40</v>
      </c>
      <c r="C47" s="6" t="s">
        <v>37</v>
      </c>
      <c r="D47">
        <f>COUNTIF($B$15:B47,B47)</f>
        <v>3</v>
      </c>
    </row>
    <row r="48" spans="1:4" ht="18" x14ac:dyDescent="0.35">
      <c r="A48" t="str">
        <f>B48&amp;COUNTIF($B$15:B48,B48)</f>
        <v>Aline Rosa4</v>
      </c>
      <c r="B48" s="6" t="s">
        <v>40</v>
      </c>
      <c r="C48" s="6" t="s">
        <v>35</v>
      </c>
      <c r="D48">
        <f>COUNTIF($B$15:B48,B48)</f>
        <v>4</v>
      </c>
    </row>
    <row r="49" spans="1:4" ht="18" x14ac:dyDescent="0.35">
      <c r="A49" t="str">
        <f>B49&amp;COUNTIF($B$15:B49,B49)</f>
        <v>Aline Rosa5</v>
      </c>
      <c r="B49" s="6" t="s">
        <v>40</v>
      </c>
      <c r="C49" s="6" t="s">
        <v>55</v>
      </c>
      <c r="D49">
        <f>COUNTIF($B$15:B49,B49)</f>
        <v>5</v>
      </c>
    </row>
    <row r="50" spans="1:4" ht="18" x14ac:dyDescent="0.35">
      <c r="A50" t="str">
        <f>B50&amp;COUNTIF($B$15:B50,B50)</f>
        <v>Paulo Santos2</v>
      </c>
      <c r="B50" s="6" t="s">
        <v>38</v>
      </c>
      <c r="C50" s="6" t="s">
        <v>48</v>
      </c>
      <c r="D50">
        <f>COUNTIF($B$15:B50,B50)</f>
        <v>2</v>
      </c>
    </row>
    <row r="51" spans="1:4" ht="18" x14ac:dyDescent="0.35">
      <c r="A51" t="str">
        <f>B51&amp;COUNTIF($B$15:B51,B51)</f>
        <v>Paulo Santos3</v>
      </c>
      <c r="B51" s="6" t="s">
        <v>38</v>
      </c>
      <c r="C51" s="6" t="s">
        <v>35</v>
      </c>
      <c r="D51">
        <f>COUNTIF($B$15:B51,B51)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07AC77-C797-4A27-A793-19E1FA660FE7}">
          <x14:formula1>
            <xm:f>Dados!$A$2:$A$9</xm:f>
          </x14:formula1>
          <xm:sqref>E11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B0DB-82B9-4745-B1D3-4B73DEE5F9E8}">
  <dimension ref="A4:G24"/>
  <sheetViews>
    <sheetView showGridLines="0" tabSelected="1" zoomScale="94" workbookViewId="0">
      <selection activeCell="E19" sqref="E19:E24"/>
    </sheetView>
  </sheetViews>
  <sheetFormatPr defaultRowHeight="14.4" x14ac:dyDescent="0.3"/>
  <cols>
    <col min="1" max="1" width="39.33203125" customWidth="1"/>
    <col min="2" max="2" width="31.44140625" customWidth="1"/>
    <col min="4" max="4" width="22.6640625" customWidth="1"/>
    <col min="5" max="5" width="31.44140625" customWidth="1"/>
    <col min="6" max="6" width="33.109375" bestFit="1" customWidth="1"/>
    <col min="7" max="7" width="8.6640625" bestFit="1" customWidth="1"/>
  </cols>
  <sheetData>
    <row r="4" spans="1:7" ht="19.5" customHeight="1" x14ac:dyDescent="0.4">
      <c r="B4" s="8"/>
      <c r="D4" s="8" t="s">
        <v>76</v>
      </c>
    </row>
    <row r="5" spans="1:7" ht="21" x14ac:dyDescent="0.4">
      <c r="D5" s="8" t="s">
        <v>77</v>
      </c>
    </row>
    <row r="6" spans="1:7" ht="23.4" x14ac:dyDescent="0.45">
      <c r="D6" s="31" t="s">
        <v>82</v>
      </c>
    </row>
    <row r="8" spans="1:7" ht="18" x14ac:dyDescent="0.35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" x14ac:dyDescent="0.35">
      <c r="A9" s="6" t="s">
        <v>59</v>
      </c>
      <c r="B9" s="6" t="s">
        <v>31</v>
      </c>
      <c r="D9" s="6" t="s">
        <v>30</v>
      </c>
      <c r="E9" s="12" t="str">
        <f>VLOOKUP(D9,$A$18:$B$24,2,0)</f>
        <v>BR5083-Leonardo Almeida</v>
      </c>
      <c r="F9" s="12" t="str">
        <f>VLOOKUP(VLOOKUP(D9,$A$18:$B$24,2,0),$A$8:$B$14,2,0)</f>
        <v>Tênis Feminino</v>
      </c>
    </row>
    <row r="10" spans="1:7" ht="18" x14ac:dyDescent="0.35">
      <c r="A10" s="6" t="s">
        <v>60</v>
      </c>
      <c r="B10" s="6" t="s">
        <v>33</v>
      </c>
      <c r="D10" s="6" t="s">
        <v>32</v>
      </c>
      <c r="E10" s="12" t="str">
        <f t="shared" ref="E10:F10" si="0">VLOOKUP(D10,$A$18:$B$24,2,0)</f>
        <v>BR9054-Eliane Moreira</v>
      </c>
      <c r="F10" s="12" t="str">
        <f t="shared" ref="F10:F14" si="1">VLOOKUP(VLOOKUP(D10,$A$18:$B$24,2,0),$A$8:$B$14,2,0)</f>
        <v>Calça Feminina Jogger</v>
      </c>
      <c r="G10" s="10"/>
    </row>
    <row r="11" spans="1:7" ht="18" x14ac:dyDescent="0.35">
      <c r="A11" s="6" t="s">
        <v>61</v>
      </c>
      <c r="B11" s="6" t="s">
        <v>35</v>
      </c>
      <c r="D11" s="6" t="s">
        <v>34</v>
      </c>
      <c r="E11" s="12" t="str">
        <f t="shared" ref="E11:F11" si="2">VLOOKUP(D11,$A$18:$B$24,2,0)</f>
        <v>BR8828-Nicolas Pereira</v>
      </c>
      <c r="F11" s="12" t="str">
        <f t="shared" si="1"/>
        <v>Camisa Masculina</v>
      </c>
      <c r="G11" s="10"/>
    </row>
    <row r="12" spans="1:7" ht="18" x14ac:dyDescent="0.35">
      <c r="A12" s="6" t="s">
        <v>62</v>
      </c>
      <c r="B12" s="6" t="s">
        <v>37</v>
      </c>
      <c r="D12" s="6" t="s">
        <v>36</v>
      </c>
      <c r="E12" s="12" t="str">
        <f t="shared" ref="E12:F12" si="3">VLOOKUP(D12,$A$18:$B$24,2,0)</f>
        <v>BR9117-Amanda Martins</v>
      </c>
      <c r="F12" s="12" t="str">
        <f t="shared" si="1"/>
        <v>Bermuda Masculino</v>
      </c>
      <c r="G12" s="10"/>
    </row>
    <row r="13" spans="1:7" ht="18" x14ac:dyDescent="0.35">
      <c r="A13" s="6" t="s">
        <v>63</v>
      </c>
      <c r="B13" s="6" t="s">
        <v>39</v>
      </c>
      <c r="D13" s="6" t="s">
        <v>38</v>
      </c>
      <c r="E13" s="12" t="str">
        <f t="shared" ref="E13:F13" si="4">VLOOKUP(D13,$A$18:$B$24,2,0)</f>
        <v>BR7712-Paulo Santos</v>
      </c>
      <c r="F13" s="12" t="str">
        <f t="shared" si="1"/>
        <v>Camisa Masculina Festa Balada</v>
      </c>
      <c r="G13" s="10"/>
    </row>
    <row r="14" spans="1:7" ht="18" x14ac:dyDescent="0.35">
      <c r="A14" s="6" t="s">
        <v>64</v>
      </c>
      <c r="B14" s="6" t="s">
        <v>41</v>
      </c>
      <c r="D14" s="6" t="s">
        <v>40</v>
      </c>
      <c r="E14" s="12" t="str">
        <f t="shared" ref="E14:F14" si="5">VLOOKUP(D14,$A$18:$B$24,2,0)</f>
        <v>BR8853-Aline Rosa</v>
      </c>
      <c r="F14" s="12" t="str">
        <f t="shared" si="1"/>
        <v>Bota Masculina</v>
      </c>
      <c r="G14" s="10"/>
    </row>
    <row r="16" spans="1:7" ht="18" x14ac:dyDescent="0.35">
      <c r="D16" s="11" t="s">
        <v>65</v>
      </c>
    </row>
    <row r="17" spans="1:5" ht="21" x14ac:dyDescent="0.4">
      <c r="D17" s="8" t="s">
        <v>78</v>
      </c>
    </row>
    <row r="18" spans="1:5" ht="18" x14ac:dyDescent="0.35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18" x14ac:dyDescent="0.35">
      <c r="A19" s="6" t="s">
        <v>30</v>
      </c>
      <c r="B19" s="6" t="s">
        <v>59</v>
      </c>
      <c r="D19" s="6" t="s">
        <v>30</v>
      </c>
      <c r="E19" s="12" t="str">
        <f>VLOOKUP("*"&amp;D19,$A$8:$B$14,2,0)</f>
        <v>Tênis Feminino</v>
      </c>
    </row>
    <row r="20" spans="1:5" ht="18" x14ac:dyDescent="0.35">
      <c r="A20" s="6" t="s">
        <v>32</v>
      </c>
      <c r="B20" s="6" t="s">
        <v>60</v>
      </c>
      <c r="D20" s="6" t="s">
        <v>32</v>
      </c>
      <c r="E20" s="12" t="str">
        <f t="shared" ref="E20:E24" si="6">VLOOKUP("*"&amp;D20,$A$8:$B$14,2,0)</f>
        <v>Calça Feminina Jogger</v>
      </c>
    </row>
    <row r="21" spans="1:5" ht="18" x14ac:dyDescent="0.35">
      <c r="A21" s="6" t="s">
        <v>34</v>
      </c>
      <c r="B21" s="6" t="s">
        <v>61</v>
      </c>
      <c r="D21" s="6" t="s">
        <v>34</v>
      </c>
      <c r="E21" s="12" t="str">
        <f t="shared" si="6"/>
        <v>Camisa Masculina</v>
      </c>
    </row>
    <row r="22" spans="1:5" ht="18" x14ac:dyDescent="0.35">
      <c r="A22" s="6" t="s">
        <v>36</v>
      </c>
      <c r="B22" s="6" t="s">
        <v>62</v>
      </c>
      <c r="D22" s="6" t="s">
        <v>36</v>
      </c>
      <c r="E22" s="12" t="str">
        <f t="shared" si="6"/>
        <v>Bermuda Masculino</v>
      </c>
    </row>
    <row r="23" spans="1:5" ht="18" x14ac:dyDescent="0.35">
      <c r="A23" s="6" t="s">
        <v>38</v>
      </c>
      <c r="B23" s="6" t="s">
        <v>63</v>
      </c>
      <c r="D23" s="6" t="s">
        <v>38</v>
      </c>
      <c r="E23" s="12" t="str">
        <f t="shared" si="6"/>
        <v>Camisa Masculina Festa Balada</v>
      </c>
    </row>
    <row r="24" spans="1:5" ht="18" x14ac:dyDescent="0.35">
      <c r="A24" s="6" t="s">
        <v>40</v>
      </c>
      <c r="B24" s="6" t="s">
        <v>64</v>
      </c>
      <c r="D24" s="6" t="s">
        <v>40</v>
      </c>
      <c r="E24" s="12" t="str">
        <f t="shared" si="6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9485-6D01-41AE-9BD8-562B28155230}">
  <dimension ref="A2:G17"/>
  <sheetViews>
    <sheetView showGridLines="0" zoomScale="94" workbookViewId="0">
      <selection activeCell="A5" sqref="A5"/>
    </sheetView>
  </sheetViews>
  <sheetFormatPr defaultRowHeight="14.4" x14ac:dyDescent="0.3"/>
  <cols>
    <col min="1" max="1" width="22.6640625" customWidth="1"/>
    <col min="2" max="2" width="31.44140625" customWidth="1"/>
    <col min="3" max="3" width="22.44140625" customWidth="1"/>
    <col min="5" max="5" width="22.6640625" customWidth="1"/>
    <col min="6" max="6" width="31.44140625" customWidth="1"/>
    <col min="7" max="7" width="31.88671875" customWidth="1"/>
  </cols>
  <sheetData>
    <row r="2" spans="1:7" ht="21" x14ac:dyDescent="0.4">
      <c r="A2" s="8" t="s">
        <v>74</v>
      </c>
    </row>
    <row r="5" spans="1:7" ht="18" x14ac:dyDescent="0.35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" x14ac:dyDescent="0.35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VLOOKUP(E6,A:C,3,0)</f>
        <v>2000</v>
      </c>
    </row>
    <row r="7" spans="1:7" ht="18" x14ac:dyDescent="0.35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VLOOKUP(E7,A:C,3,0)</f>
        <v>2500</v>
      </c>
    </row>
    <row r="8" spans="1:7" ht="18" x14ac:dyDescent="0.35">
      <c r="A8" s="6" t="s">
        <v>16</v>
      </c>
      <c r="B8" s="6" t="s">
        <v>2</v>
      </c>
      <c r="C8" s="7">
        <v>3000</v>
      </c>
      <c r="E8" s="6" t="s">
        <v>16</v>
      </c>
      <c r="F8" s="12" t="str">
        <f>VLOOKUP(E8,A:C,2,FALSE)</f>
        <v>Caroline Gois Abreu</v>
      </c>
      <c r="G8" s="13">
        <f t="shared" si="1"/>
        <v>3000</v>
      </c>
    </row>
    <row r="9" spans="1:7" ht="18" x14ac:dyDescent="0.35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" x14ac:dyDescent="0.35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" x14ac:dyDescent="0.35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" x14ac:dyDescent="0.35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" x14ac:dyDescent="0.35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" x14ac:dyDescent="0.35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" x14ac:dyDescent="0.35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" x14ac:dyDescent="0.35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" x14ac:dyDescent="0.35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F3AA-6BC8-4EC9-8919-1B107847C235}">
  <dimension ref="A1:R45"/>
  <sheetViews>
    <sheetView showGridLines="0" zoomScale="94" workbookViewId="0">
      <selection activeCell="B8" sqref="B8"/>
    </sheetView>
  </sheetViews>
  <sheetFormatPr defaultRowHeight="14.4" x14ac:dyDescent="0.3"/>
  <cols>
    <col min="1" max="1" width="24.33203125" bestFit="1" customWidth="1"/>
    <col min="2" max="2" width="29.44140625" customWidth="1"/>
    <col min="3" max="3" width="31.44140625" customWidth="1"/>
    <col min="4" max="4" width="8.6640625" bestFit="1" customWidth="1"/>
    <col min="7" max="7" width="26.6640625" customWidth="1"/>
    <col min="8" max="8" width="30.44140625" customWidth="1"/>
    <col min="9" max="9" width="42.33203125" customWidth="1"/>
  </cols>
  <sheetData>
    <row r="1" spans="1:18" ht="28.8" x14ac:dyDescent="0.55000000000000004">
      <c r="H1" s="14" t="s">
        <v>67</v>
      </c>
    </row>
    <row r="2" spans="1:18" ht="28.8" x14ac:dyDescent="0.55000000000000004">
      <c r="H2" s="14" t="s">
        <v>68</v>
      </c>
    </row>
    <row r="4" spans="1:18" ht="21" x14ac:dyDescent="0.4">
      <c r="B4" s="8" t="s">
        <v>66</v>
      </c>
      <c r="H4" s="4" t="s">
        <v>29</v>
      </c>
    </row>
    <row r="5" spans="1:18" ht="21" x14ac:dyDescent="0.4">
      <c r="B5" s="8" t="s">
        <v>75</v>
      </c>
      <c r="H5" s="6" t="s">
        <v>32</v>
      </c>
    </row>
    <row r="6" spans="1:18" ht="31.2" x14ac:dyDescent="0.6">
      <c r="B6" s="21" t="s">
        <v>80</v>
      </c>
    </row>
    <row r="7" spans="1:18" ht="31.2" x14ac:dyDescent="0.6"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18" x14ac:dyDescent="0.35">
      <c r="A8" s="11" t="s">
        <v>79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18" ht="21" x14ac:dyDescent="0.4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Eliane Moreira1</v>
      </c>
      <c r="H9" s="18" t="str">
        <f>IFERROR(VLOOKUP($G9,$A:$C,COLUMN(B1),0),"-")</f>
        <v>Eliane Moreira</v>
      </c>
      <c r="I9" s="18" t="str">
        <f t="shared" ref="I9:I17" si="0">IFERROR(VLOOKUP($G9,$A:$C,COLUMN(C1),0),"-")</f>
        <v>Calça Feminina Jogger</v>
      </c>
    </row>
    <row r="10" spans="1:18" ht="21" x14ac:dyDescent="0.4">
      <c r="A10" s="8" t="str">
        <f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Eliane Moreira2</v>
      </c>
      <c r="H10" s="18" t="str">
        <f t="shared" ref="H10:H17" si="2">IFERROR(VLOOKUP($G10,$A:$C,COLUMN(B2),0),"-")</f>
        <v>Eliane Moreira</v>
      </c>
      <c r="I10" s="18" t="str">
        <f t="shared" si="0"/>
        <v>Bolsa de Trabalho</v>
      </c>
    </row>
    <row r="11" spans="1:18" ht="21" x14ac:dyDescent="0.4">
      <c r="A11" s="8" t="str">
        <f>B11&amp;D11</f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Eliane Moreira3</v>
      </c>
      <c r="H11" s="18" t="str">
        <f t="shared" si="2"/>
        <v>Eliane Moreira</v>
      </c>
      <c r="I11" s="18" t="str">
        <f t="shared" si="0"/>
        <v>Camisa Térmica</v>
      </c>
    </row>
    <row r="12" spans="1:18" ht="21" x14ac:dyDescent="0.4">
      <c r="A12" s="8" t="str">
        <f t="shared" ref="A12:A45" si="3">B12&amp;D12</f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Eliane Moreira4</v>
      </c>
      <c r="H12" s="18" t="str">
        <f t="shared" si="2"/>
        <v>Eliane Moreira</v>
      </c>
      <c r="I12" s="18" t="str">
        <f t="shared" si="0"/>
        <v>Colar Pingente</v>
      </c>
    </row>
    <row r="13" spans="1:18" ht="21" x14ac:dyDescent="0.4">
      <c r="A13" s="8" t="str">
        <f t="shared" si="3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1"/>
        <v>Eliane Moreira5</v>
      </c>
      <c r="H13" s="18" t="str">
        <f t="shared" si="2"/>
        <v>Eliane Moreira</v>
      </c>
      <c r="I13" s="18" t="str">
        <f>IFERROR(VLOOKUP($G13,$A:$C,COLUMN(C5),0),"-")</f>
        <v>Camisa Masculina</v>
      </c>
    </row>
    <row r="14" spans="1:18" ht="21" x14ac:dyDescent="0.4">
      <c r="A14" s="8" t="str">
        <f t="shared" si="3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Eliane Moreira6</v>
      </c>
      <c r="H14" s="18" t="str">
        <f t="shared" si="2"/>
        <v>Eliane Moreira</v>
      </c>
      <c r="I14" s="18" t="str">
        <f t="shared" si="0"/>
        <v>Bolsa de Trabalho</v>
      </c>
    </row>
    <row r="15" spans="1:18" ht="21" x14ac:dyDescent="0.4">
      <c r="A15" s="8" t="str">
        <f t="shared" si="3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Eliane Moreira7</v>
      </c>
      <c r="H15" s="18" t="str">
        <f t="shared" si="2"/>
        <v>Eliane Moreira</v>
      </c>
      <c r="I15" s="18" t="str">
        <f t="shared" si="0"/>
        <v>Calça Bailarina</v>
      </c>
    </row>
    <row r="16" spans="1:18" ht="21" x14ac:dyDescent="0.4">
      <c r="A16" s="8" t="str">
        <f t="shared" si="3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Eliane Moreira8</v>
      </c>
      <c r="H16" s="18" t="str">
        <f t="shared" si="2"/>
        <v>-</v>
      </c>
      <c r="I16" s="18" t="str">
        <f t="shared" si="0"/>
        <v>-</v>
      </c>
    </row>
    <row r="17" spans="1:9" ht="21" x14ac:dyDescent="0.4">
      <c r="A17" s="8" t="str">
        <f t="shared" si="3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Eliane Moreira9</v>
      </c>
      <c r="H17" s="18" t="str">
        <f t="shared" si="2"/>
        <v>-</v>
      </c>
      <c r="I17" s="18" t="str">
        <f t="shared" si="0"/>
        <v>-</v>
      </c>
    </row>
    <row r="18" spans="1:9" ht="21" x14ac:dyDescent="0.4">
      <c r="A18" s="8" t="str">
        <f t="shared" si="3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1" x14ac:dyDescent="0.4">
      <c r="A19" s="8" t="str">
        <f t="shared" si="3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1" x14ac:dyDescent="0.4">
      <c r="A20" s="8" t="str">
        <f t="shared" si="3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1" x14ac:dyDescent="0.4">
      <c r="A21" s="8" t="str">
        <f t="shared" si="3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1" x14ac:dyDescent="0.4">
      <c r="A22" s="8" t="str">
        <f t="shared" si="3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1" x14ac:dyDescent="0.4">
      <c r="A23" s="8" t="str">
        <f t="shared" si="3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1" x14ac:dyDescent="0.4">
      <c r="A24" s="8" t="str">
        <f t="shared" si="3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1" x14ac:dyDescent="0.4">
      <c r="A25" s="8" t="str">
        <f t="shared" si="3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1" x14ac:dyDescent="0.4">
      <c r="A26" s="8" t="str">
        <f t="shared" si="3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1" x14ac:dyDescent="0.4">
      <c r="A27" s="8" t="str">
        <f t="shared" si="3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1" x14ac:dyDescent="0.4">
      <c r="A28" s="8" t="str">
        <f t="shared" si="3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1" x14ac:dyDescent="0.4">
      <c r="A29" s="8" t="str">
        <f t="shared" si="3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1" x14ac:dyDescent="0.4">
      <c r="A30" s="8" t="str">
        <f t="shared" si="3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1" x14ac:dyDescent="0.4">
      <c r="A31" s="8" t="str">
        <f t="shared" si="3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1" x14ac:dyDescent="0.4">
      <c r="A32" s="8" t="str">
        <f t="shared" si="3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1" x14ac:dyDescent="0.4">
      <c r="A33" s="8" t="str">
        <f t="shared" si="3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1" x14ac:dyDescent="0.4">
      <c r="A34" s="8" t="str">
        <f t="shared" si="3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1" x14ac:dyDescent="0.4">
      <c r="A35" s="8" t="str">
        <f t="shared" si="3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1" x14ac:dyDescent="0.4">
      <c r="A36" s="8" t="str">
        <f t="shared" si="3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1" x14ac:dyDescent="0.4">
      <c r="A37" s="8" t="str">
        <f t="shared" si="3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1" x14ac:dyDescent="0.4">
      <c r="A38" s="8" t="str">
        <f t="shared" si="3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1" x14ac:dyDescent="0.4">
      <c r="A39" s="8" t="str">
        <f t="shared" si="3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1" x14ac:dyDescent="0.4">
      <c r="A40" s="8" t="str">
        <f t="shared" si="3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1" x14ac:dyDescent="0.4">
      <c r="A41" s="8" t="str">
        <f t="shared" si="3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1" x14ac:dyDescent="0.4">
      <c r="A42" s="8" t="str">
        <f t="shared" si="3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1" x14ac:dyDescent="0.4">
      <c r="A43" s="8" t="str">
        <f t="shared" si="3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1" x14ac:dyDescent="0.4">
      <c r="A44" s="8" t="str">
        <f t="shared" si="3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1" x14ac:dyDescent="0.4">
      <c r="A45" s="8" t="str">
        <f t="shared" si="3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1C1A33-8161-4814-8012-6C650265DD0D}">
          <x14:formula1>
            <xm:f>Dados!$A$2:$A$9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0B9-A6B1-4B3A-8186-218109438F9B}">
  <dimension ref="A1:A9"/>
  <sheetViews>
    <sheetView workbookViewId="0"/>
  </sheetViews>
  <sheetFormatPr defaultRowHeight="14.4" x14ac:dyDescent="0.3"/>
  <cols>
    <col min="1" max="1" width="21.77734375" customWidth="1"/>
  </cols>
  <sheetData>
    <row r="1" spans="1:1" ht="18" x14ac:dyDescent="0.35">
      <c r="A1" s="4" t="s">
        <v>29</v>
      </c>
    </row>
    <row r="2" spans="1:1" ht="18" x14ac:dyDescent="0.35">
      <c r="A2" s="6" t="s">
        <v>40</v>
      </c>
    </row>
    <row r="3" spans="1:1" ht="18" x14ac:dyDescent="0.35">
      <c r="A3" s="6" t="s">
        <v>36</v>
      </c>
    </row>
    <row r="4" spans="1:1" ht="18" x14ac:dyDescent="0.35">
      <c r="A4" s="6" t="s">
        <v>51</v>
      </c>
    </row>
    <row r="5" spans="1:1" ht="18" x14ac:dyDescent="0.35">
      <c r="A5" s="6" t="s">
        <v>52</v>
      </c>
    </row>
    <row r="6" spans="1:1" ht="18" x14ac:dyDescent="0.35">
      <c r="A6" s="6" t="s">
        <v>32</v>
      </c>
    </row>
    <row r="7" spans="1:1" ht="18" x14ac:dyDescent="0.35">
      <c r="A7" s="6" t="s">
        <v>30</v>
      </c>
    </row>
    <row r="8" spans="1:1" ht="18" x14ac:dyDescent="0.35">
      <c r="A8" s="6" t="s">
        <v>34</v>
      </c>
    </row>
    <row r="9" spans="1:1" ht="18" x14ac:dyDescent="0.35">
      <c r="A9" s="6" t="s">
        <v>38</v>
      </c>
    </row>
  </sheetData>
  <sortState xmlns:xlrd2="http://schemas.microsoft.com/office/spreadsheetml/2017/richdata2" ref="A2:A9">
    <sortCondition ref="A1:A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4D40-CB8C-4DD9-946F-8A93B90C6160}">
  <dimension ref="A3:F51"/>
  <sheetViews>
    <sheetView showGridLines="0" zoomScale="94" workbookViewId="0">
      <selection activeCell="E14" sqref="E14"/>
    </sheetView>
  </sheetViews>
  <sheetFormatPr defaultRowHeight="14.4" x14ac:dyDescent="0.3"/>
  <cols>
    <col min="1" max="1" width="27.33203125" customWidth="1"/>
    <col min="2" max="2" width="26.77734375" customWidth="1"/>
    <col min="3" max="3" width="34.33203125" customWidth="1"/>
    <col min="5" max="5" width="47.109375" customWidth="1"/>
    <col min="6" max="6" width="47.88671875" customWidth="1"/>
  </cols>
  <sheetData>
    <row r="3" spans="1:6" ht="36.6" x14ac:dyDescent="0.7">
      <c r="B3" s="19" t="s">
        <v>69</v>
      </c>
    </row>
    <row r="5" spans="1:6" ht="18" x14ac:dyDescent="0.35">
      <c r="B5" s="11" t="s">
        <v>70</v>
      </c>
    </row>
    <row r="6" spans="1:6" ht="18" x14ac:dyDescent="0.35">
      <c r="B6" s="11" t="s">
        <v>71</v>
      </c>
    </row>
    <row r="7" spans="1:6" ht="18" x14ac:dyDescent="0.35">
      <c r="B7" s="11" t="s">
        <v>72</v>
      </c>
    </row>
    <row r="10" spans="1:6" ht="21" x14ac:dyDescent="0.4">
      <c r="A10" s="8"/>
      <c r="E10" s="4" t="s">
        <v>29</v>
      </c>
    </row>
    <row r="11" spans="1:6" ht="21" x14ac:dyDescent="0.4">
      <c r="A11" s="8"/>
      <c r="E11" s="6" t="s">
        <v>38</v>
      </c>
    </row>
    <row r="13" spans="1:6" ht="33.6" x14ac:dyDescent="0.65">
      <c r="E13" s="23" t="s">
        <v>81</v>
      </c>
    </row>
    <row r="14" spans="1:6" ht="18" x14ac:dyDescent="0.35"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" x14ac:dyDescent="0.35">
      <c r="A15" s="11" t="str">
        <f>B15&amp;COUNTIF($B$15:B15,B15)</f>
        <v>Leonardo Almeida1</v>
      </c>
      <c r="B15" s="6" t="s">
        <v>30</v>
      </c>
      <c r="C15" s="6" t="s">
        <v>31</v>
      </c>
      <c r="E15" s="12" t="str">
        <f>IFERROR(VLOOKUP($E$11&amp;ROW(A1),$A:$C,COLUMN(B1),0),"-")</f>
        <v>Paulo Santos</v>
      </c>
      <c r="F15" s="12" t="str">
        <f t="shared" ref="F15:F23" si="0">IFERROR(VLOOKUP($E$11&amp;ROW(B1),$A:$C,COLUMN(C1),0),"-")</f>
        <v>Camisa Masculina Festa Balada</v>
      </c>
    </row>
    <row r="16" spans="1:6" ht="18" x14ac:dyDescent="0.35">
      <c r="A16" s="11" t="str">
        <f>B16&amp;COUNTIF($B$15:B16,B16)</f>
        <v>Eliane Moreira1</v>
      </c>
      <c r="B16" s="6" t="s">
        <v>32</v>
      </c>
      <c r="C16" s="6" t="s">
        <v>33</v>
      </c>
      <c r="E16" s="12" t="str">
        <f t="shared" ref="E16:E23" si="1">IFERROR(VLOOKUP($E$11&amp;ROW(A2),$A:$C,COLUMN(B2),0),"-")</f>
        <v>Paulo Santos</v>
      </c>
      <c r="F16" s="12" t="str">
        <f t="shared" si="0"/>
        <v>Sapato Social</v>
      </c>
    </row>
    <row r="17" spans="1:6" ht="18" x14ac:dyDescent="0.35">
      <c r="A17" s="11" t="str">
        <f>B17&amp;COUNTIF($B$15:B17,B17)</f>
        <v>Nicolas Pereira1</v>
      </c>
      <c r="B17" s="6" t="s">
        <v>34</v>
      </c>
      <c r="C17" s="6" t="s">
        <v>35</v>
      </c>
      <c r="E17" s="12" t="str">
        <f t="shared" si="1"/>
        <v>Paulo Santos</v>
      </c>
      <c r="F17" s="12" t="str">
        <f t="shared" si="0"/>
        <v>Camisa Masculina</v>
      </c>
    </row>
    <row r="18" spans="1:6" ht="18" x14ac:dyDescent="0.35">
      <c r="A18" s="11" t="str">
        <f>B18&amp;COUNTIF($B$15:B18,B18)</f>
        <v>Amanda Martins1</v>
      </c>
      <c r="B18" s="6" t="s">
        <v>36</v>
      </c>
      <c r="C18" s="6" t="s">
        <v>37</v>
      </c>
      <c r="E18" s="12" t="str">
        <f t="shared" si="1"/>
        <v>-</v>
      </c>
      <c r="F18" s="12" t="str">
        <f t="shared" si="0"/>
        <v>-</v>
      </c>
    </row>
    <row r="19" spans="1:6" ht="18" x14ac:dyDescent="0.35">
      <c r="A19" s="11" t="str">
        <f>B19&amp;COUNTIF($B$15:B19,B19)</f>
        <v>Paulo Santos1</v>
      </c>
      <c r="B19" s="6" t="s">
        <v>38</v>
      </c>
      <c r="C19" s="6" t="s">
        <v>39</v>
      </c>
      <c r="E19" s="12" t="str">
        <f t="shared" si="1"/>
        <v>-</v>
      </c>
      <c r="F19" s="12" t="str">
        <f t="shared" si="0"/>
        <v>-</v>
      </c>
    </row>
    <row r="20" spans="1:6" ht="18" x14ac:dyDescent="0.35">
      <c r="A20" s="11" t="str">
        <f>B20&amp;COUNTIF($B$15:B20,B20)</f>
        <v>Aline Rosa1</v>
      </c>
      <c r="B20" s="6" t="s">
        <v>40</v>
      </c>
      <c r="C20" s="6" t="s">
        <v>41</v>
      </c>
      <c r="E20" s="12" t="str">
        <f t="shared" si="1"/>
        <v>-</v>
      </c>
      <c r="F20" s="12" t="str">
        <f t="shared" si="0"/>
        <v>-</v>
      </c>
    </row>
    <row r="21" spans="1:6" ht="18" x14ac:dyDescent="0.35">
      <c r="A21" s="11" t="str">
        <f>B21&amp;COUNTIF($B$15:B21,B21)</f>
        <v>Leonardo Almeida2</v>
      </c>
      <c r="B21" s="6" t="s">
        <v>30</v>
      </c>
      <c r="C21" s="6" t="s">
        <v>42</v>
      </c>
      <c r="E21" s="12" t="str">
        <f t="shared" si="1"/>
        <v>-</v>
      </c>
      <c r="F21" s="12" t="str">
        <f t="shared" si="0"/>
        <v>-</v>
      </c>
    </row>
    <row r="22" spans="1:6" ht="18" x14ac:dyDescent="0.35">
      <c r="A22" s="11" t="str">
        <f>B22&amp;COUNTIF($B$15:B22,B22)</f>
        <v>Eliane Moreira2</v>
      </c>
      <c r="B22" s="6" t="s">
        <v>32</v>
      </c>
      <c r="C22" s="6" t="s">
        <v>43</v>
      </c>
      <c r="E22" s="12" t="str">
        <f t="shared" si="1"/>
        <v>-</v>
      </c>
      <c r="F22" s="12" t="str">
        <f t="shared" si="0"/>
        <v>-</v>
      </c>
    </row>
    <row r="23" spans="1:6" ht="18" x14ac:dyDescent="0.35">
      <c r="A23" s="11" t="str">
        <f>B23&amp;COUNTIF($B$15:B23,B23)</f>
        <v>Nicolas Pereira2</v>
      </c>
      <c r="B23" s="6" t="s">
        <v>34</v>
      </c>
      <c r="C23" s="6" t="s">
        <v>44</v>
      </c>
      <c r="E23" s="12" t="str">
        <f t="shared" si="1"/>
        <v>-</v>
      </c>
      <c r="F23" s="12" t="str">
        <f t="shared" si="0"/>
        <v>-</v>
      </c>
    </row>
    <row r="24" spans="1:6" ht="18" x14ac:dyDescent="0.35">
      <c r="A24" s="11" t="str">
        <f>B24&amp;COUNTIF($B$15:B24,B24)</f>
        <v>Amanda Martins2</v>
      </c>
      <c r="B24" s="6" t="s">
        <v>36</v>
      </c>
      <c r="C24" s="6" t="s">
        <v>45</v>
      </c>
    </row>
    <row r="25" spans="1:6" ht="18" x14ac:dyDescent="0.35">
      <c r="A25" s="11" t="str">
        <f>B25&amp;COUNTIF($B$15:B25,B25)</f>
        <v>Leonardo Almeida3</v>
      </c>
      <c r="B25" s="6" t="s">
        <v>30</v>
      </c>
      <c r="C25" s="6" t="s">
        <v>46</v>
      </c>
    </row>
    <row r="26" spans="1:6" ht="18" x14ac:dyDescent="0.35">
      <c r="A26" s="11" t="str">
        <f>B26&amp;COUNTIF($B$15:B26,B26)</f>
        <v>Eliane Moreira3</v>
      </c>
      <c r="B26" s="6" t="s">
        <v>32</v>
      </c>
      <c r="C26" s="6" t="s">
        <v>47</v>
      </c>
    </row>
    <row r="27" spans="1:6" ht="18" x14ac:dyDescent="0.35">
      <c r="A27" s="11" t="str">
        <f>B27&amp;COUNTIF($B$15:B27,B27)</f>
        <v>Nicolas Pereira3</v>
      </c>
      <c r="B27" s="6" t="s">
        <v>34</v>
      </c>
      <c r="C27" s="6" t="s">
        <v>48</v>
      </c>
    </row>
    <row r="28" spans="1:6" ht="18" x14ac:dyDescent="0.35">
      <c r="A28" s="11" t="str">
        <f>B28&amp;COUNTIF($B$15:B28,B28)</f>
        <v>Amanda Martins3</v>
      </c>
      <c r="B28" s="6" t="s">
        <v>36</v>
      </c>
      <c r="C28" s="6" t="s">
        <v>49</v>
      </c>
    </row>
    <row r="29" spans="1:6" ht="18" x14ac:dyDescent="0.35">
      <c r="A29" s="11" t="str">
        <f>B29&amp;COUNTIF($B$15:B29,B29)</f>
        <v>Eliane Moreira4</v>
      </c>
      <c r="B29" s="6" t="s">
        <v>32</v>
      </c>
      <c r="C29" s="6" t="s">
        <v>50</v>
      </c>
    </row>
    <row r="30" spans="1:6" ht="18" x14ac:dyDescent="0.35">
      <c r="A30" s="11" t="str">
        <f>B30&amp;COUNTIF($B$15:B30,B30)</f>
        <v>Angela Maria1</v>
      </c>
      <c r="B30" s="6" t="s">
        <v>51</v>
      </c>
      <c r="C30" s="6" t="s">
        <v>31</v>
      </c>
    </row>
    <row r="31" spans="1:6" ht="18" x14ac:dyDescent="0.35">
      <c r="A31" s="11" t="str">
        <f>B31&amp;COUNTIF($B$15:B31,B31)</f>
        <v>Carlos Moreira1</v>
      </c>
      <c r="B31" s="6" t="s">
        <v>52</v>
      </c>
      <c r="C31" s="6" t="s">
        <v>33</v>
      </c>
    </row>
    <row r="32" spans="1:6" ht="18" x14ac:dyDescent="0.35">
      <c r="A32" s="11" t="str">
        <f>B32&amp;COUNTIF($B$15:B32,B32)</f>
        <v>Eliane Moreira5</v>
      </c>
      <c r="B32" s="6" t="s">
        <v>32</v>
      </c>
      <c r="C32" s="6" t="s">
        <v>35</v>
      </c>
    </row>
    <row r="33" spans="1:3" ht="18" x14ac:dyDescent="0.35">
      <c r="A33" s="11" t="str">
        <f>B33&amp;COUNTIF($B$15:B33,B33)</f>
        <v>Nicolas Pereira4</v>
      </c>
      <c r="B33" s="6" t="s">
        <v>34</v>
      </c>
      <c r="C33" s="6" t="s">
        <v>37</v>
      </c>
    </row>
    <row r="34" spans="1:3" ht="18" x14ac:dyDescent="0.35">
      <c r="A34" s="11" t="str">
        <f>B34&amp;COUNTIF($B$15:B34,B34)</f>
        <v>Leonardo Almeida4</v>
      </c>
      <c r="B34" s="6" t="s">
        <v>30</v>
      </c>
      <c r="C34" s="6" t="s">
        <v>39</v>
      </c>
    </row>
    <row r="35" spans="1:3" ht="18" x14ac:dyDescent="0.35">
      <c r="A35" s="11" t="str">
        <f>B35&amp;COUNTIF($B$15:B35,B35)</f>
        <v>Aline Rosa2</v>
      </c>
      <c r="B35" s="6" t="s">
        <v>40</v>
      </c>
      <c r="C35" s="6" t="s">
        <v>41</v>
      </c>
    </row>
    <row r="36" spans="1:3" ht="18" x14ac:dyDescent="0.35">
      <c r="A36" s="11" t="str">
        <f>B36&amp;COUNTIF($B$15:B36,B36)</f>
        <v>Leonardo Almeida5</v>
      </c>
      <c r="B36" s="6" t="s">
        <v>30</v>
      </c>
      <c r="C36" s="6" t="s">
        <v>42</v>
      </c>
    </row>
    <row r="37" spans="1:3" ht="18" x14ac:dyDescent="0.35">
      <c r="A37" s="11" t="str">
        <f>B37&amp;COUNTIF($B$15:B37,B37)</f>
        <v>Eliane Moreira6</v>
      </c>
      <c r="B37" s="6" t="s">
        <v>32</v>
      </c>
      <c r="C37" s="6" t="s">
        <v>43</v>
      </c>
    </row>
    <row r="38" spans="1:3" ht="18" x14ac:dyDescent="0.35">
      <c r="A38" s="11" t="str">
        <f>B38&amp;COUNTIF($B$15:B38,B38)</f>
        <v>Nicolas Pereira5</v>
      </c>
      <c r="B38" s="6" t="s">
        <v>34</v>
      </c>
      <c r="C38" s="6" t="s">
        <v>44</v>
      </c>
    </row>
    <row r="39" spans="1:3" ht="18" x14ac:dyDescent="0.35">
      <c r="A39" s="11" t="str">
        <f>B39&amp;COUNTIF($B$15:B39,B39)</f>
        <v>Amanda Martins4</v>
      </c>
      <c r="B39" s="6" t="s">
        <v>36</v>
      </c>
      <c r="C39" s="6" t="s">
        <v>45</v>
      </c>
    </row>
    <row r="40" spans="1:3" ht="18" x14ac:dyDescent="0.35">
      <c r="A40" s="11" t="str">
        <f>B40&amp;COUNTIF($B$15:B40,B40)</f>
        <v>Eliane Moreira7</v>
      </c>
      <c r="B40" s="6" t="s">
        <v>32</v>
      </c>
      <c r="C40" s="6" t="s">
        <v>46</v>
      </c>
    </row>
    <row r="41" spans="1:3" ht="18" x14ac:dyDescent="0.35">
      <c r="A41" s="11" t="str">
        <f>B41&amp;COUNTIF($B$15:B41,B41)</f>
        <v>Nicolas Pereira6</v>
      </c>
      <c r="B41" s="6" t="s">
        <v>34</v>
      </c>
      <c r="C41" s="6" t="s">
        <v>47</v>
      </c>
    </row>
    <row r="42" spans="1:3" ht="18" x14ac:dyDescent="0.35">
      <c r="A42" s="11" t="str">
        <f>B42&amp;COUNTIF($B$15:B42,B42)</f>
        <v>Amanda Martins5</v>
      </c>
      <c r="B42" s="6" t="s">
        <v>36</v>
      </c>
      <c r="C42" s="6" t="s">
        <v>48</v>
      </c>
    </row>
    <row r="43" spans="1:3" ht="18" x14ac:dyDescent="0.35">
      <c r="A43" s="11" t="str">
        <f>B43&amp;COUNTIF($B$15:B43,B43)</f>
        <v>Angela Maria2</v>
      </c>
      <c r="B43" s="6" t="s">
        <v>51</v>
      </c>
      <c r="C43" s="6" t="s">
        <v>44</v>
      </c>
    </row>
    <row r="44" spans="1:3" ht="18" x14ac:dyDescent="0.35">
      <c r="A44" s="11" t="str">
        <f>B44&amp;COUNTIF($B$15:B44,B44)</f>
        <v>Angela Maria3</v>
      </c>
      <c r="B44" s="6" t="s">
        <v>51</v>
      </c>
      <c r="C44" s="6" t="s">
        <v>45</v>
      </c>
    </row>
    <row r="45" spans="1:3" ht="18" x14ac:dyDescent="0.35">
      <c r="A45" s="11" t="str">
        <f>B45&amp;COUNTIF($B$15:B45,B45)</f>
        <v>Carlos Moreira2</v>
      </c>
      <c r="B45" s="6" t="s">
        <v>52</v>
      </c>
      <c r="C45" s="6" t="s">
        <v>53</v>
      </c>
    </row>
    <row r="46" spans="1:3" ht="18" x14ac:dyDescent="0.35">
      <c r="A46" s="11" t="str">
        <f>B46&amp;COUNTIF($B$15:B46,B46)</f>
        <v>Carlos Moreira3</v>
      </c>
      <c r="B46" s="6" t="s">
        <v>52</v>
      </c>
      <c r="C46" s="6" t="s">
        <v>54</v>
      </c>
    </row>
    <row r="47" spans="1:3" ht="18" x14ac:dyDescent="0.35">
      <c r="A47" s="11" t="str">
        <f>B47&amp;COUNTIF($B$15:B47,B47)</f>
        <v>Aline Rosa3</v>
      </c>
      <c r="B47" s="6" t="s">
        <v>40</v>
      </c>
      <c r="C47" s="6" t="s">
        <v>37</v>
      </c>
    </row>
    <row r="48" spans="1:3" ht="18" x14ac:dyDescent="0.35">
      <c r="A48" s="11" t="str">
        <f>B48&amp;COUNTIF($B$15:B48,B48)</f>
        <v>Aline Rosa4</v>
      </c>
      <c r="B48" s="6" t="s">
        <v>40</v>
      </c>
      <c r="C48" s="6" t="s">
        <v>35</v>
      </c>
    </row>
    <row r="49" spans="1:3" ht="18" x14ac:dyDescent="0.35">
      <c r="A49" s="11" t="str">
        <f>B49&amp;COUNTIF($B$15:B49,B49)</f>
        <v>Aline Rosa5</v>
      </c>
      <c r="B49" s="6" t="s">
        <v>40</v>
      </c>
      <c r="C49" s="6" t="s">
        <v>55</v>
      </c>
    </row>
    <row r="50" spans="1:3" ht="18" x14ac:dyDescent="0.35">
      <c r="A50" s="11" t="str">
        <f>B50&amp;COUNTIF($B$15:B50,B50)</f>
        <v>Paulo Santos2</v>
      </c>
      <c r="B50" s="6" t="s">
        <v>38</v>
      </c>
      <c r="C50" s="6" t="s">
        <v>48</v>
      </c>
    </row>
    <row r="51" spans="1:3" ht="18" x14ac:dyDescent="0.35">
      <c r="A51" s="11" t="str">
        <f>B51&amp;COUNTIF($B$15:B51,B51)</f>
        <v>Paulo Santos3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0887F-43C7-4747-AD6C-6D39113CD00A}">
          <x14:formula1>
            <xm:f>Dados!$A$2:$A$9</xm:f>
          </x14:formula1>
          <xm:sqref>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128D-5A84-4495-83B9-A1AA9E342E10}">
  <dimension ref="A4:G24"/>
  <sheetViews>
    <sheetView showGridLines="0" zoomScale="94" workbookViewId="0">
      <selection activeCell="A8" sqref="A8"/>
    </sheetView>
  </sheetViews>
  <sheetFormatPr defaultRowHeight="14.4" x14ac:dyDescent="0.3"/>
  <cols>
    <col min="1" max="1" width="39.33203125" customWidth="1"/>
    <col min="2" max="2" width="31.44140625" customWidth="1"/>
    <col min="4" max="4" width="22.6640625" customWidth="1"/>
    <col min="5" max="5" width="35.44140625" customWidth="1"/>
    <col min="6" max="6" width="33.109375" bestFit="1" customWidth="1"/>
    <col min="7" max="7" width="8.6640625" bestFit="1" customWidth="1"/>
  </cols>
  <sheetData>
    <row r="4" spans="1:7" ht="19.5" customHeight="1" x14ac:dyDescent="0.4">
      <c r="B4" s="8"/>
      <c r="D4" s="8" t="s">
        <v>76</v>
      </c>
    </row>
    <row r="5" spans="1:7" ht="21" x14ac:dyDescent="0.4">
      <c r="D5" s="8" t="s">
        <v>77</v>
      </c>
    </row>
    <row r="6" spans="1:7" ht="36.6" x14ac:dyDescent="0.7">
      <c r="D6" s="24" t="s">
        <v>82</v>
      </c>
    </row>
    <row r="8" spans="1:7" ht="18" x14ac:dyDescent="0.35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" x14ac:dyDescent="0.35">
      <c r="A9" s="6" t="s">
        <v>59</v>
      </c>
      <c r="B9" s="6" t="s">
        <v>31</v>
      </c>
      <c r="D9" s="6" t="s">
        <v>30</v>
      </c>
      <c r="E9" s="12" t="str">
        <f>VLOOKUP(D9,$A$18:$B$24,2,0)</f>
        <v>BR5083-Leonardo Almeida</v>
      </c>
      <c r="F9" s="12" t="str">
        <f>VLOOKUP(VLOOKUP(D9,$A$18:$B$24,2,0),$A$8:$B$14,2,0)</f>
        <v>Tênis Feminino</v>
      </c>
    </row>
    <row r="10" spans="1:7" ht="18" x14ac:dyDescent="0.35">
      <c r="A10" s="6" t="s">
        <v>60</v>
      </c>
      <c r="B10" s="6" t="s">
        <v>33</v>
      </c>
      <c r="D10" s="6" t="s">
        <v>32</v>
      </c>
      <c r="E10" s="12" t="str">
        <f t="shared" ref="E10:E14" si="0">VLOOKUP(D10,$A$18:$B$24,2,0)</f>
        <v>BR9054-Eliane Moreira</v>
      </c>
      <c r="F10" s="12" t="str">
        <f>VLOOKUP(VLOOKUP(D10,$A$18:$B$24,2,0),$A$8:$B$14,2,0)</f>
        <v>Calça Feminina Jogger</v>
      </c>
      <c r="G10" s="10"/>
    </row>
    <row r="11" spans="1:7" ht="18" x14ac:dyDescent="0.35">
      <c r="A11" s="6" t="s">
        <v>61</v>
      </c>
      <c r="B11" s="6" t="s">
        <v>35</v>
      </c>
      <c r="D11" s="6" t="s">
        <v>34</v>
      </c>
      <c r="E11" s="12" t="str">
        <f t="shared" si="0"/>
        <v>BR8828-Nicolas Pereira</v>
      </c>
      <c r="F11" s="12" t="str">
        <f t="shared" ref="F11:F14" si="1">VLOOKUP(VLOOKUP(D11,$A$18:$B$24,2,0),$A$8:$B$14,2,0)</f>
        <v>Camisa Masculina</v>
      </c>
      <c r="G11" s="10"/>
    </row>
    <row r="12" spans="1:7" ht="18" x14ac:dyDescent="0.35">
      <c r="A12" s="6" t="s">
        <v>62</v>
      </c>
      <c r="B12" s="6" t="s">
        <v>37</v>
      </c>
      <c r="D12" s="6" t="s">
        <v>36</v>
      </c>
      <c r="E12" s="12" t="str">
        <f t="shared" si="0"/>
        <v>BR9117-Amanda Martins</v>
      </c>
      <c r="F12" s="12" t="str">
        <f t="shared" si="1"/>
        <v>Bermuda Masculino</v>
      </c>
      <c r="G12" s="10"/>
    </row>
    <row r="13" spans="1:7" ht="18" x14ac:dyDescent="0.35">
      <c r="A13" s="6" t="s">
        <v>63</v>
      </c>
      <c r="B13" s="6" t="s">
        <v>39</v>
      </c>
      <c r="D13" s="6" t="s">
        <v>38</v>
      </c>
      <c r="E13" s="12" t="str">
        <f t="shared" si="0"/>
        <v>BR7712-Paulo Santos</v>
      </c>
      <c r="F13" s="12" t="str">
        <f t="shared" si="1"/>
        <v>Camisa Masculina Festa Balada</v>
      </c>
      <c r="G13" s="10"/>
    </row>
    <row r="14" spans="1:7" ht="18" x14ac:dyDescent="0.35">
      <c r="A14" s="6" t="s">
        <v>64</v>
      </c>
      <c r="B14" s="6" t="s">
        <v>41</v>
      </c>
      <c r="D14" s="6" t="s">
        <v>40</v>
      </c>
      <c r="E14" s="12" t="str">
        <f t="shared" si="0"/>
        <v>BR8853-Aline Rosa</v>
      </c>
      <c r="F14" s="12" t="str">
        <f t="shared" si="1"/>
        <v>Bota Masculina</v>
      </c>
      <c r="G14" s="10"/>
    </row>
    <row r="16" spans="1:7" ht="18" x14ac:dyDescent="0.35">
      <c r="D16" s="11" t="s">
        <v>65</v>
      </c>
    </row>
    <row r="17" spans="1:5" ht="21" x14ac:dyDescent="0.4">
      <c r="D17" s="8" t="s">
        <v>78</v>
      </c>
    </row>
    <row r="18" spans="1:5" ht="18" x14ac:dyDescent="0.35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36.6" x14ac:dyDescent="0.7">
      <c r="A19" s="6" t="s">
        <v>30</v>
      </c>
      <c r="B19" s="6" t="s">
        <v>59</v>
      </c>
      <c r="D19" s="6" t="s">
        <v>30</v>
      </c>
      <c r="E19" s="22" t="str">
        <f>VLOOKUP("*"&amp;D19&amp;"*",$A$8:$B$14,2,0)</f>
        <v>Tênis Feminino</v>
      </c>
    </row>
    <row r="20" spans="1:5" ht="36.6" x14ac:dyDescent="0.7">
      <c r="A20" s="6" t="s">
        <v>32</v>
      </c>
      <c r="B20" s="6" t="s">
        <v>60</v>
      </c>
      <c r="D20" s="6" t="s">
        <v>32</v>
      </c>
      <c r="E20" s="22" t="str">
        <f>VLOOKUP("*"&amp;D20,$A$8:$B$14,2,0)</f>
        <v>Calça Feminina Jogger</v>
      </c>
    </row>
    <row r="21" spans="1:5" ht="36.6" x14ac:dyDescent="0.7">
      <c r="A21" s="6" t="s">
        <v>34</v>
      </c>
      <c r="B21" s="6" t="s">
        <v>61</v>
      </c>
      <c r="D21" s="6" t="s">
        <v>34</v>
      </c>
      <c r="E21" s="22" t="str">
        <f>VLOOKUP("*"&amp;D21,$A$8:$B$14,2,0)</f>
        <v>Camisa Masculina</v>
      </c>
    </row>
    <row r="22" spans="1:5" ht="36.6" x14ac:dyDescent="0.7">
      <c r="A22" s="6" t="s">
        <v>36</v>
      </c>
      <c r="B22" s="6" t="s">
        <v>62</v>
      </c>
      <c r="D22" s="6" t="s">
        <v>36</v>
      </c>
      <c r="E22" s="22" t="str">
        <f t="shared" ref="E22:E24" si="2">VLOOKUP("*"&amp;D22,$A$8:$B$14,2,0)</f>
        <v>Bermuda Masculino</v>
      </c>
    </row>
    <row r="23" spans="1:5" ht="36.6" x14ac:dyDescent="0.7">
      <c r="A23" s="6" t="s">
        <v>38</v>
      </c>
      <c r="B23" s="6" t="s">
        <v>63</v>
      </c>
      <c r="D23" s="6" t="s">
        <v>38</v>
      </c>
      <c r="E23" s="22" t="str">
        <f t="shared" si="2"/>
        <v>Camisa Masculina Festa Balada</v>
      </c>
    </row>
    <row r="24" spans="1:5" ht="36.6" x14ac:dyDescent="0.7">
      <c r="A24" s="6" t="s">
        <v>40</v>
      </c>
      <c r="B24" s="6" t="s">
        <v>64</v>
      </c>
      <c r="D24" s="6" t="s">
        <v>40</v>
      </c>
      <c r="E24" s="2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740B-C608-490C-829B-0C34B9612C57}">
  <dimension ref="B2:H20"/>
  <sheetViews>
    <sheetView showGridLines="0" topLeftCell="A8" zoomScale="94" workbookViewId="0">
      <selection activeCell="G11" sqref="G11"/>
    </sheetView>
  </sheetViews>
  <sheetFormatPr defaultRowHeight="14.4" x14ac:dyDescent="0.3"/>
  <cols>
    <col min="1" max="1" width="6" customWidth="1"/>
    <col min="2" max="2" width="24.33203125" customWidth="1"/>
    <col min="3" max="3" width="27.33203125" customWidth="1"/>
    <col min="4" max="4" width="20.77734375" style="1" customWidth="1"/>
    <col min="6" max="6" width="21.44140625" customWidth="1"/>
    <col min="7" max="7" width="27.21875" customWidth="1"/>
    <col min="8" max="8" width="16.77734375" customWidth="1"/>
  </cols>
  <sheetData>
    <row r="2" spans="2:8" ht="91.8" x14ac:dyDescent="1.65">
      <c r="B2" s="3" t="s">
        <v>26</v>
      </c>
      <c r="C2" s="2"/>
      <c r="D2" s="2"/>
      <c r="E2" s="2"/>
      <c r="F2" s="2"/>
      <c r="G2" s="2"/>
      <c r="H2" s="2"/>
    </row>
    <row r="5" spans="2:8" ht="21" x14ac:dyDescent="0.4">
      <c r="C5" s="8" t="s">
        <v>73</v>
      </c>
    </row>
    <row r="8" spans="2:8" ht="18" x14ac:dyDescent="0.35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" x14ac:dyDescent="0.35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" x14ac:dyDescent="0.35">
      <c r="B10" s="6" t="s">
        <v>15</v>
      </c>
      <c r="C10" s="6" t="s">
        <v>1</v>
      </c>
      <c r="D10" s="7">
        <v>2500</v>
      </c>
      <c r="F10" s="6" t="s">
        <v>15</v>
      </c>
      <c r="G10" s="12" t="str">
        <f>VLOOKUP(F10,$B$8:$D$20,2,0)</f>
        <v>Afonso Alves</v>
      </c>
      <c r="H10" s="13">
        <f t="shared" ref="H10:H20" si="0">VLOOKUP(F10,$B$8:$D$20,3,0)</f>
        <v>2500</v>
      </c>
    </row>
    <row r="11" spans="2:8" ht="18" x14ac:dyDescent="0.35">
      <c r="B11" s="6" t="s">
        <v>16</v>
      </c>
      <c r="C11" s="6" t="s">
        <v>2</v>
      </c>
      <c r="D11" s="7">
        <v>3000</v>
      </c>
      <c r="F11" s="6" t="s">
        <v>16</v>
      </c>
      <c r="G11" s="12" t="str">
        <f t="shared" ref="G11:G20" si="1">VLOOKUP(F11,$B$8:$D$20,2,0)</f>
        <v>Caroline Gois Abreu</v>
      </c>
      <c r="H11" s="13">
        <f t="shared" si="0"/>
        <v>3000</v>
      </c>
    </row>
    <row r="12" spans="2:8" ht="18" x14ac:dyDescent="0.35">
      <c r="B12" s="6" t="s">
        <v>17</v>
      </c>
      <c r="C12" s="6" t="s">
        <v>3</v>
      </c>
      <c r="D12" s="7">
        <v>3000</v>
      </c>
      <c r="F12" s="6" t="s">
        <v>17</v>
      </c>
      <c r="G12" s="12" t="str">
        <f t="shared" si="1"/>
        <v>Henrique Oliveira Silva</v>
      </c>
      <c r="H12" s="13">
        <f t="shared" si="0"/>
        <v>3000</v>
      </c>
    </row>
    <row r="13" spans="2:8" ht="18" x14ac:dyDescent="0.35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si="1"/>
        <v>Kaliane Almeida Abreu</v>
      </c>
      <c r="H13" s="13">
        <f t="shared" si="0"/>
        <v>2000</v>
      </c>
    </row>
    <row r="14" spans="2:8" ht="18" x14ac:dyDescent="0.35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1"/>
        <v>Ryan Merryman</v>
      </c>
      <c r="H14" s="13">
        <f t="shared" si="0"/>
        <v>2000</v>
      </c>
    </row>
    <row r="15" spans="2:8" ht="18" x14ac:dyDescent="0.35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1"/>
        <v>Robson Martins</v>
      </c>
      <c r="H15" s="13">
        <f t="shared" si="0"/>
        <v>2000</v>
      </c>
    </row>
    <row r="16" spans="2:8" ht="18" x14ac:dyDescent="0.35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1"/>
        <v>Thiago Santana Gomes</v>
      </c>
      <c r="H16" s="13">
        <f t="shared" si="0"/>
        <v>5000</v>
      </c>
    </row>
    <row r="17" spans="2:8" ht="18" x14ac:dyDescent="0.35">
      <c r="B17" s="6" t="s">
        <v>22</v>
      </c>
      <c r="C17" s="6" t="s">
        <v>8</v>
      </c>
      <c r="D17" s="7">
        <v>5000</v>
      </c>
      <c r="F17" s="6" t="s">
        <v>22</v>
      </c>
      <c r="G17" s="12" t="str">
        <f t="shared" si="1"/>
        <v>Erika Souza Aguiar</v>
      </c>
      <c r="H17" s="13">
        <f t="shared" si="0"/>
        <v>5000</v>
      </c>
    </row>
    <row r="18" spans="2:8" ht="18" x14ac:dyDescent="0.35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1"/>
        <v>Felipe Borges Aguiar</v>
      </c>
      <c r="H18" s="13">
        <f t="shared" si="0"/>
        <v>5000</v>
      </c>
    </row>
    <row r="19" spans="2:8" ht="18" x14ac:dyDescent="0.35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1"/>
        <v>Tiago de Oliveira</v>
      </c>
      <c r="H19" s="13">
        <f t="shared" si="0"/>
        <v>4000</v>
      </c>
    </row>
    <row r="20" spans="2:8" ht="18" x14ac:dyDescent="0.35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1"/>
        <v>Frederico Rubens</v>
      </c>
      <c r="H20" s="13">
        <f t="shared" si="0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DA71-ACA5-4047-B076-8F6C0978D828}">
  <dimension ref="A2:G17"/>
  <sheetViews>
    <sheetView showGridLines="0" topLeftCell="A10" zoomScale="94" workbookViewId="0">
      <selection activeCell="F8" sqref="F8"/>
    </sheetView>
  </sheetViews>
  <sheetFormatPr defaultRowHeight="14.4" x14ac:dyDescent="0.3"/>
  <cols>
    <col min="1" max="1" width="22.6640625" customWidth="1"/>
    <col min="2" max="2" width="31.44140625" customWidth="1"/>
    <col min="3" max="3" width="22.44140625" customWidth="1"/>
    <col min="5" max="5" width="22.6640625" customWidth="1"/>
    <col min="6" max="6" width="31.44140625" customWidth="1"/>
    <col min="7" max="7" width="22.44140625" customWidth="1"/>
  </cols>
  <sheetData>
    <row r="2" spans="1:7" ht="21" x14ac:dyDescent="0.4">
      <c r="A2" s="8" t="s">
        <v>74</v>
      </c>
    </row>
    <row r="5" spans="1:7" ht="18" x14ac:dyDescent="0.35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" x14ac:dyDescent="0.35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VLOOKUP(E6,A:C,3,FALSE)</f>
        <v>2000</v>
      </c>
    </row>
    <row r="7" spans="1:7" ht="18" x14ac:dyDescent="0.35">
      <c r="A7" s="6" t="s">
        <v>15</v>
      </c>
      <c r="B7" s="6" t="s">
        <v>1</v>
      </c>
      <c r="C7" s="7">
        <v>2500</v>
      </c>
      <c r="E7" s="6" t="s">
        <v>15</v>
      </c>
      <c r="F7" s="12" t="str">
        <f>VLOOKUP(E7,A:C,2,FALSE)</f>
        <v>Afonso Alves</v>
      </c>
      <c r="G7" s="13">
        <f t="shared" ref="G7:G17" si="0">VLOOKUP(E7,A:C,3,FALSE)</f>
        <v>2500</v>
      </c>
    </row>
    <row r="8" spans="1:7" ht="18" x14ac:dyDescent="0.35">
      <c r="A8" s="6" t="s">
        <v>16</v>
      </c>
      <c r="B8" s="6" t="s">
        <v>2</v>
      </c>
      <c r="C8" s="7">
        <v>3000</v>
      </c>
      <c r="E8" s="6" t="s">
        <v>16</v>
      </c>
      <c r="F8" s="12" t="str">
        <f t="shared" ref="F8:F17" si="1">VLOOKUP(E8,A:C,2,FALSE)</f>
        <v>Caroline Gois Abreu</v>
      </c>
      <c r="G8" s="13">
        <f t="shared" si="0"/>
        <v>3000</v>
      </c>
    </row>
    <row r="9" spans="1:7" ht="18" x14ac:dyDescent="0.35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1"/>
        <v>Henrique Oliveira Silva</v>
      </c>
      <c r="G9" s="13">
        <f t="shared" si="0"/>
        <v>3000</v>
      </c>
    </row>
    <row r="10" spans="1:7" ht="18" x14ac:dyDescent="0.35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1"/>
        <v>Kaliane Almeida Abreu</v>
      </c>
      <c r="G10" s="13">
        <f t="shared" si="0"/>
        <v>2000</v>
      </c>
    </row>
    <row r="11" spans="1:7" ht="18" x14ac:dyDescent="0.35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1"/>
        <v>Ryan Merryman</v>
      </c>
      <c r="G11" s="13">
        <f t="shared" si="0"/>
        <v>2000</v>
      </c>
    </row>
    <row r="12" spans="1:7" ht="18" x14ac:dyDescent="0.35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1"/>
        <v>Robson Martins</v>
      </c>
      <c r="G12" s="13">
        <f t="shared" si="0"/>
        <v>2000</v>
      </c>
    </row>
    <row r="13" spans="1:7" ht="18" x14ac:dyDescent="0.35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1"/>
        <v>Thiago Santana Gomes</v>
      </c>
      <c r="G13" s="13">
        <f t="shared" si="0"/>
        <v>5000</v>
      </c>
    </row>
    <row r="14" spans="1:7" ht="18" x14ac:dyDescent="0.35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1"/>
        <v>Erika Souza Aguiar</v>
      </c>
      <c r="G14" s="13">
        <f t="shared" si="0"/>
        <v>5000</v>
      </c>
    </row>
    <row r="15" spans="1:7" ht="18" x14ac:dyDescent="0.35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1"/>
        <v>Felipe Borges Aguiar</v>
      </c>
      <c r="G15" s="13">
        <f t="shared" si="0"/>
        <v>5000</v>
      </c>
    </row>
    <row r="16" spans="1:7" ht="18" x14ac:dyDescent="0.35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1"/>
        <v>Tiago de Oliveira</v>
      </c>
      <c r="G16" s="13">
        <f t="shared" si="0"/>
        <v>4000</v>
      </c>
    </row>
    <row r="17" spans="1:7" ht="18" x14ac:dyDescent="0.35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1"/>
        <v>Frederico Rubens</v>
      </c>
      <c r="G17" s="13">
        <f t="shared" si="0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C66A-4A62-45CD-89A6-C8A8265684C9}">
  <dimension ref="A1:I45"/>
  <sheetViews>
    <sheetView showGridLines="0" zoomScale="94" workbookViewId="0">
      <selection activeCell="G10" sqref="G10"/>
    </sheetView>
  </sheetViews>
  <sheetFormatPr defaultRowHeight="14.4" x14ac:dyDescent="0.3"/>
  <cols>
    <col min="1" max="1" width="24.33203125" bestFit="1" customWidth="1"/>
    <col min="2" max="2" width="22.6640625" customWidth="1"/>
    <col min="3" max="3" width="31.44140625" customWidth="1"/>
    <col min="4" max="4" width="8.6640625" bestFit="1" customWidth="1"/>
    <col min="7" max="7" width="24.33203125" bestFit="1" customWidth="1"/>
    <col min="8" max="8" width="30.44140625" customWidth="1"/>
    <col min="9" max="9" width="42.33203125" customWidth="1"/>
  </cols>
  <sheetData>
    <row r="1" spans="1:9" ht="28.8" x14ac:dyDescent="0.55000000000000004">
      <c r="H1" s="14" t="s">
        <v>67</v>
      </c>
    </row>
    <row r="2" spans="1:9" ht="28.8" x14ac:dyDescent="0.55000000000000004">
      <c r="H2" s="14" t="s">
        <v>68</v>
      </c>
    </row>
    <row r="4" spans="1:9" ht="21" x14ac:dyDescent="0.4">
      <c r="B4" s="8" t="s">
        <v>66</v>
      </c>
      <c r="H4" s="4" t="s">
        <v>29</v>
      </c>
    </row>
    <row r="5" spans="1:9" ht="21" x14ac:dyDescent="0.4">
      <c r="B5" s="8" t="s">
        <v>75</v>
      </c>
      <c r="H5" s="6" t="s">
        <v>30</v>
      </c>
    </row>
    <row r="6" spans="1:9" x14ac:dyDescent="0.3">
      <c r="B6" s="26" t="s">
        <v>80</v>
      </c>
    </row>
    <row r="7" spans="1:9" ht="23.4" x14ac:dyDescent="0.45">
      <c r="H7" s="25"/>
      <c r="I7" s="25"/>
    </row>
    <row r="8" spans="1:9" ht="18" x14ac:dyDescent="0.35">
      <c r="A8" t="s">
        <v>83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9" ht="21" x14ac:dyDescent="0.4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Leonardo Almeida1</v>
      </c>
      <c r="H9" s="18" t="str">
        <f>IFERROR(VLOOKUP($G9,$A:$C,COLUMN(B1),0),"-")</f>
        <v>Leonardo Almeida</v>
      </c>
      <c r="I9" s="18" t="str">
        <f>IFERROR(VLOOKUP($G9,$A:$C,COLUMN(C1),0),"-")</f>
        <v>Tênis Feminino</v>
      </c>
    </row>
    <row r="10" spans="1:9" ht="21" x14ac:dyDescent="0.4">
      <c r="A10" s="8" t="str">
        <f t="shared" ref="A10:A45" si="0"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>$H$5&amp;F10</f>
        <v>Leonardo Almeida2</v>
      </c>
      <c r="H10" s="18" t="str">
        <f t="shared" ref="H10:I10" si="1">IFERROR(VLOOKUP($G10,$A:$C,COLUMN(B2),0),"-")</f>
        <v>Leonardo Almeida</v>
      </c>
      <c r="I10" s="18" t="str">
        <f t="shared" si="1"/>
        <v>Jaqueta Masculina Preta</v>
      </c>
    </row>
    <row r="11" spans="1:9" ht="21" x14ac:dyDescent="0.4">
      <c r="A11" s="8" t="str">
        <f t="shared" si="0"/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ref="G11:G17" si="2">$H$5&amp;F11</f>
        <v>Leonardo Almeida3</v>
      </c>
      <c r="H11" s="18" t="str">
        <f t="shared" ref="H11:I11" si="3">IFERROR(VLOOKUP($G11,$A:$C,COLUMN(B3),0),"-")</f>
        <v>Leonardo Almeida</v>
      </c>
      <c r="I11" s="18" t="str">
        <f t="shared" si="3"/>
        <v>Calça Bailarina</v>
      </c>
    </row>
    <row r="12" spans="1:9" ht="21" x14ac:dyDescent="0.4">
      <c r="A12" s="8" t="str">
        <f t="shared" si="0"/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2"/>
        <v>Leonardo Almeida4</v>
      </c>
      <c r="H12" s="18" t="str">
        <f t="shared" ref="H12:I12" si="4">IFERROR(VLOOKUP($G12,$A:$C,COLUMN(B4),0),"-")</f>
        <v>Leonardo Almeida</v>
      </c>
      <c r="I12" s="18" t="str">
        <f t="shared" si="4"/>
        <v>Camisa Masculina Festa Balada</v>
      </c>
    </row>
    <row r="13" spans="1:9" ht="21" x14ac:dyDescent="0.4">
      <c r="A13" s="8" t="str">
        <f t="shared" si="0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2"/>
        <v>Leonardo Almeida5</v>
      </c>
      <c r="H13" s="18" t="str">
        <f t="shared" ref="H13:I13" si="5">IFERROR(VLOOKUP($G13,$A:$C,COLUMN(B5),0),"-")</f>
        <v>Leonardo Almeida</v>
      </c>
      <c r="I13" s="18" t="str">
        <f t="shared" si="5"/>
        <v>Jaqueta Masculina Preta</v>
      </c>
    </row>
    <row r="14" spans="1:9" ht="21" x14ac:dyDescent="0.4">
      <c r="A14" s="8" t="str">
        <f t="shared" si="0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2"/>
        <v>Leonardo Almeida6</v>
      </c>
      <c r="H14" s="18" t="str">
        <f t="shared" ref="H14:I14" si="6">IFERROR(VLOOKUP($G14,$A:$C,COLUMN(B6),0),"-")</f>
        <v>-</v>
      </c>
      <c r="I14" s="18" t="str">
        <f t="shared" si="6"/>
        <v>-</v>
      </c>
    </row>
    <row r="15" spans="1:9" ht="21" x14ac:dyDescent="0.4">
      <c r="A15" s="8" t="str">
        <f t="shared" si="0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2"/>
        <v>Leonardo Almeida7</v>
      </c>
      <c r="H15" s="18" t="str">
        <f t="shared" ref="H15:I15" si="7">IFERROR(VLOOKUP($G15,$A:$C,COLUMN(B7),0),"-")</f>
        <v>-</v>
      </c>
      <c r="I15" s="18" t="str">
        <f t="shared" si="7"/>
        <v>-</v>
      </c>
    </row>
    <row r="16" spans="1:9" ht="21" x14ac:dyDescent="0.4">
      <c r="A16" s="8" t="str">
        <f t="shared" si="0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2"/>
        <v>Leonardo Almeida8</v>
      </c>
      <c r="H16" s="18" t="str">
        <f t="shared" ref="H16:I16" si="8">IFERROR(VLOOKUP($G16,$A:$C,COLUMN(B8),0),"-")</f>
        <v>-</v>
      </c>
      <c r="I16" s="18" t="str">
        <f t="shared" si="8"/>
        <v>-</v>
      </c>
    </row>
    <row r="17" spans="1:9" ht="21" x14ac:dyDescent="0.4">
      <c r="A17" s="8" t="str">
        <f t="shared" si="0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2"/>
        <v>Leonardo Almeida9</v>
      </c>
      <c r="H17" s="18" t="str">
        <f t="shared" ref="H17:I17" si="9">IFERROR(VLOOKUP($G17,$A:$C,COLUMN(B9),0),"-")</f>
        <v>-</v>
      </c>
      <c r="I17" s="18" t="str">
        <f t="shared" si="9"/>
        <v>-</v>
      </c>
    </row>
    <row r="18" spans="1:9" ht="21" x14ac:dyDescent="0.4">
      <c r="A18" s="8" t="str">
        <f t="shared" si="0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1" x14ac:dyDescent="0.4">
      <c r="A19" s="8" t="str">
        <f t="shared" si="0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1" x14ac:dyDescent="0.4">
      <c r="A20" s="8" t="str">
        <f t="shared" si="0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1" x14ac:dyDescent="0.4">
      <c r="A21" s="8" t="str">
        <f t="shared" si="0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1" x14ac:dyDescent="0.4">
      <c r="A22" s="8" t="str">
        <f t="shared" si="0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1" x14ac:dyDescent="0.4">
      <c r="A23" s="8" t="str">
        <f t="shared" si="0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1" x14ac:dyDescent="0.4">
      <c r="A24" s="8" t="str">
        <f t="shared" si="0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1" x14ac:dyDescent="0.4">
      <c r="A25" s="8" t="str">
        <f t="shared" si="0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1" x14ac:dyDescent="0.4">
      <c r="A26" s="8" t="str">
        <f t="shared" si="0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1" x14ac:dyDescent="0.4">
      <c r="A27" s="8" t="str">
        <f t="shared" si="0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1" x14ac:dyDescent="0.4">
      <c r="A28" s="8" t="str">
        <f t="shared" si="0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1" x14ac:dyDescent="0.4">
      <c r="A29" s="8" t="str">
        <f t="shared" si="0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1" x14ac:dyDescent="0.4">
      <c r="A30" s="8" t="str">
        <f t="shared" si="0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1" x14ac:dyDescent="0.4">
      <c r="A31" s="8" t="str">
        <f t="shared" si="0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1" x14ac:dyDescent="0.4">
      <c r="A32" s="8" t="str">
        <f t="shared" si="0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1" x14ac:dyDescent="0.4">
      <c r="A33" s="8" t="str">
        <f t="shared" si="0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1" x14ac:dyDescent="0.4">
      <c r="A34" s="8" t="str">
        <f t="shared" si="0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1" x14ac:dyDescent="0.4">
      <c r="A35" s="8" t="str">
        <f t="shared" si="0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1" x14ac:dyDescent="0.4">
      <c r="A36" s="8" t="str">
        <f t="shared" si="0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1" x14ac:dyDescent="0.4">
      <c r="A37" s="8" t="str">
        <f t="shared" si="0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1" x14ac:dyDescent="0.4">
      <c r="A38" s="8" t="str">
        <f t="shared" si="0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1" x14ac:dyDescent="0.4">
      <c r="A39" s="8" t="str">
        <f t="shared" si="0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1" x14ac:dyDescent="0.4">
      <c r="A40" s="8" t="str">
        <f t="shared" si="0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1" x14ac:dyDescent="0.4">
      <c r="A41" s="8" t="str">
        <f t="shared" si="0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1" x14ac:dyDescent="0.4">
      <c r="A42" s="8" t="str">
        <f t="shared" si="0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1" x14ac:dyDescent="0.4">
      <c r="A43" s="8" t="str">
        <f t="shared" si="0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1" x14ac:dyDescent="0.4">
      <c r="A44" s="8" t="str">
        <f t="shared" si="0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1" x14ac:dyDescent="0.4">
      <c r="A45" s="8" t="str">
        <f t="shared" si="0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E70709-03ED-4C33-A805-2624A835F3DC}">
          <x14:formula1>
            <xm:f>Dados!$A$2:$A$9</xm:f>
          </x14:formula1>
          <xm:sqref>H5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Professor Exemplo 1</vt:lpstr>
      <vt:lpstr>Professor Exemplo 2</vt:lpstr>
      <vt:lpstr>Professor Exemplo 3</vt:lpstr>
      <vt:lpstr>Dados</vt:lpstr>
      <vt:lpstr>Professor Exemplo 4</vt:lpstr>
      <vt:lpstr>Professor Exemplo 5</vt:lpstr>
      <vt:lpstr>Aluno Exemplo 1</vt:lpstr>
      <vt:lpstr>Aluno Exemplo 2</vt:lpstr>
      <vt:lpstr>Aluno Exemplo 3</vt:lpstr>
      <vt:lpstr>Aluno Exemplo 4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2020-07-22T00:11:39Z</dcterms:created>
  <dcterms:modified xsi:type="dcterms:W3CDTF">2025-10-06T19:31:21Z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