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E:\Учеба\Задание\Задание 3\"/>
    </mc:Choice>
  </mc:AlternateContent>
  <xr:revisionPtr revIDLastSave="0" documentId="13_ncr:1_{37A84F54-C5F2-4E28-9A5E-64062E99087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81029"/>
  <pivotCaches>
    <pivotCache cacheId="1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3" l="1"/>
  <c r="V7" i="3" s="1"/>
  <c r="R9" i="3"/>
  <c r="P6" i="3"/>
  <c r="P7" i="3"/>
  <c r="D2" i="3"/>
  <c r="D3" i="3"/>
  <c r="D4" i="3"/>
  <c r="E8" i="3"/>
  <c r="E4" i="3"/>
  <c r="F4" i="3" s="1"/>
  <c r="B52" i="3"/>
  <c r="B53" i="3"/>
  <c r="B54" i="3"/>
  <c r="B55" i="3"/>
  <c r="B56" i="3"/>
  <c r="D52" i="3"/>
  <c r="F52" i="3" s="1"/>
  <c r="C38" i="3"/>
  <c r="D38" i="3" l="1"/>
  <c r="G38" i="3"/>
  <c r="H4" i="3"/>
  <c r="A3" i="4"/>
  <c r="A4" i="4"/>
  <c r="F39" i="3" s="1"/>
  <c r="H39" i="3" s="1"/>
  <c r="A5" i="4"/>
  <c r="A6" i="4"/>
  <c r="A7" i="4"/>
  <c r="A8" i="4"/>
  <c r="A9" i="4"/>
  <c r="A10" i="4"/>
  <c r="A11" i="4"/>
  <c r="A12" i="4"/>
  <c r="A13" i="4"/>
  <c r="A2" i="4"/>
  <c r="F47" i="3" s="1"/>
  <c r="F36" i="3" l="1"/>
  <c r="H36" i="3" s="1"/>
  <c r="F45" i="3"/>
  <c r="F40" i="3"/>
  <c r="H40" i="3" s="1"/>
  <c r="F46" i="3"/>
  <c r="F41" i="3"/>
  <c r="H41" i="3" s="1"/>
  <c r="F37" i="3"/>
  <c r="H37" i="3" s="1"/>
  <c r="F44" i="3"/>
  <c r="H44" i="3" s="1"/>
  <c r="F43" i="3"/>
  <c r="H43" i="3" s="1"/>
  <c r="F42" i="3"/>
  <c r="H42" i="3" s="1"/>
  <c r="F38" i="3"/>
  <c r="H38" i="3" s="1"/>
  <c r="E2" i="3"/>
  <c r="F2" i="3" s="1"/>
  <c r="S7" i="3"/>
  <c r="D53" i="3"/>
  <c r="D54" i="3"/>
  <c r="H54" i="3" s="1"/>
  <c r="D55" i="3"/>
  <c r="H55" i="3" s="1"/>
  <c r="D56" i="3"/>
  <c r="D21" i="3"/>
  <c r="D19" i="3"/>
  <c r="D20" i="3"/>
  <c r="D22" i="3"/>
  <c r="C44" i="3"/>
  <c r="C36" i="3"/>
  <c r="C42" i="3"/>
  <c r="C37" i="3"/>
  <c r="C39" i="3"/>
  <c r="C45" i="3"/>
  <c r="C41" i="3"/>
  <c r="C43" i="3"/>
  <c r="C40" i="3"/>
  <c r="C47" i="3"/>
  <c r="C46" i="3"/>
  <c r="G44" i="3" l="1"/>
  <c r="I43" i="3" s="1"/>
  <c r="G43" i="3"/>
  <c r="G47" i="3"/>
  <c r="G40" i="3"/>
  <c r="G41" i="3"/>
  <c r="G46" i="3"/>
  <c r="I45" i="3" s="1"/>
  <c r="G42" i="3"/>
  <c r="G45" i="3"/>
  <c r="I44" i="3" s="1"/>
  <c r="G37" i="3"/>
  <c r="G36" i="3"/>
  <c r="G39" i="3"/>
  <c r="I38" i="3" s="1"/>
  <c r="H2" i="3"/>
  <c r="E19" i="3"/>
  <c r="F19" i="3" s="1"/>
  <c r="H19" i="3" s="1"/>
  <c r="E22" i="3"/>
  <c r="F22" i="3" s="1"/>
  <c r="H22" i="3" s="1"/>
  <c r="E20" i="3"/>
  <c r="F20" i="3" s="1"/>
  <c r="H20" i="3" s="1"/>
  <c r="E21" i="3"/>
  <c r="F21" i="3" s="1"/>
  <c r="H21" i="3" s="1"/>
  <c r="F56" i="3"/>
  <c r="G56" i="3" s="1"/>
  <c r="F54" i="3"/>
  <c r="F55" i="3"/>
  <c r="G52" i="3"/>
  <c r="H52" i="3" s="1"/>
  <c r="I54" i="3"/>
  <c r="F53" i="3"/>
  <c r="G53" i="3" s="1"/>
  <c r="I53" i="3"/>
  <c r="B48" i="3"/>
  <c r="D9" i="3"/>
  <c r="D28" i="3"/>
  <c r="E28" i="3"/>
  <c r="F28" i="3" s="1"/>
  <c r="D23" i="3"/>
  <c r="D14" i="3"/>
  <c r="H56" i="3" l="1"/>
  <c r="I55" i="3" s="1"/>
  <c r="H53" i="3"/>
  <c r="I52" i="3" s="1"/>
  <c r="I51" i="3"/>
  <c r="G57" i="3"/>
  <c r="D45" i="3"/>
  <c r="D36" i="3"/>
  <c r="D46" i="3"/>
  <c r="D47" i="3"/>
  <c r="H28" i="3"/>
  <c r="D15" i="3"/>
  <c r="D17" i="3"/>
  <c r="D16" i="3"/>
  <c r="D18" i="3"/>
  <c r="D29" i="3"/>
  <c r="D30" i="3"/>
  <c r="D31" i="3"/>
  <c r="E3" i="3"/>
  <c r="F3" i="3" s="1"/>
  <c r="V3" i="3" l="1"/>
  <c r="P3" i="3"/>
  <c r="E11" i="3" l="1"/>
  <c r="E9" i="3"/>
  <c r="F9" i="3" s="1"/>
  <c r="H9" i="3" s="1"/>
  <c r="P2" i="3"/>
  <c r="P4" i="3"/>
  <c r="P5" i="3"/>
  <c r="E23" i="3" s="1"/>
  <c r="F23" i="3" s="1"/>
  <c r="H23" i="3" s="1"/>
  <c r="D24" i="3"/>
  <c r="D27" i="3"/>
  <c r="V2" i="3"/>
  <c r="S2" i="3"/>
  <c r="U2" i="3" s="1"/>
  <c r="S6" i="3"/>
  <c r="S3" i="3"/>
  <c r="U3" i="3" s="1"/>
  <c r="D11" i="3" s="1"/>
  <c r="S5" i="3" l="1"/>
  <c r="U5" i="3" s="1"/>
  <c r="D25" i="3" s="1"/>
  <c r="E14" i="3"/>
  <c r="F14" i="3" s="1"/>
  <c r="H14" i="3" s="1"/>
  <c r="S4" i="3"/>
  <c r="U4" i="3" s="1"/>
  <c r="I35" i="3"/>
  <c r="D37" i="3"/>
  <c r="U6" i="3"/>
  <c r="D6" i="3"/>
  <c r="E31" i="3"/>
  <c r="F31" i="3" s="1"/>
  <c r="E18" i="3"/>
  <c r="F18" i="3" s="1"/>
  <c r="D5" i="3"/>
  <c r="D13" i="3"/>
  <c r="D8" i="3"/>
  <c r="D10" i="3"/>
  <c r="D26" i="3"/>
  <c r="D12" i="3"/>
  <c r="D7" i="3"/>
  <c r="E13" i="3"/>
  <c r="F13" i="3" s="1"/>
  <c r="F8" i="3"/>
  <c r="E30" i="3"/>
  <c r="F30" i="3" s="1"/>
  <c r="E26" i="3"/>
  <c r="F26" i="3" s="1"/>
  <c r="E17" i="3"/>
  <c r="F17" i="3" s="1"/>
  <c r="E12" i="3"/>
  <c r="F12" i="3" s="1"/>
  <c r="E7" i="3"/>
  <c r="F7" i="3" s="1"/>
  <c r="E29" i="3"/>
  <c r="E25" i="3"/>
  <c r="F25" i="3" s="1"/>
  <c r="E16" i="3"/>
  <c r="E6" i="3"/>
  <c r="F6" i="3" s="1"/>
  <c r="H3" i="3"/>
  <c r="E27" i="3"/>
  <c r="E24" i="3"/>
  <c r="E15" i="3"/>
  <c r="F15" i="3" s="1"/>
  <c r="E10" i="3"/>
  <c r="F10" i="3" s="1"/>
  <c r="E5" i="3"/>
  <c r="F5" i="3" s="1"/>
  <c r="D40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8" i="3" l="1"/>
  <c r="F29" i="3"/>
  <c r="H29" i="3" s="1"/>
  <c r="F24" i="3"/>
  <c r="H24" i="3" s="1"/>
  <c r="F11" i="3"/>
  <c r="H11" i="3" s="1"/>
  <c r="F27" i="3"/>
  <c r="H27" i="3" s="1"/>
  <c r="F16" i="3"/>
  <c r="H16" i="3" s="1"/>
  <c r="C48" i="3"/>
  <c r="I46" i="3" s="1"/>
  <c r="D43" i="3"/>
  <c r="I41" i="3"/>
  <c r="I42" i="3"/>
  <c r="D44" i="3"/>
  <c r="I36" i="3"/>
  <c r="D39" i="3"/>
  <c r="I39" i="3"/>
  <c r="D41" i="3"/>
  <c r="D42" i="3"/>
  <c r="I40" i="3"/>
  <c r="U7" i="3"/>
  <c r="H25" i="3"/>
  <c r="H5" i="3"/>
  <c r="H6" i="3"/>
  <c r="H31" i="3"/>
  <c r="H13" i="3"/>
  <c r="H18" i="3"/>
  <c r="H8" i="3"/>
  <c r="H30" i="3"/>
  <c r="H17" i="3"/>
  <c r="H12" i="3"/>
  <c r="H10" i="3"/>
  <c r="H7" i="3"/>
  <c r="H15" i="3"/>
  <c r="H26" i="3"/>
  <c r="I40" i="2"/>
  <c r="I44" i="2"/>
  <c r="I41" i="2"/>
  <c r="I32" i="2"/>
  <c r="I31" i="2"/>
  <c r="I30" i="2"/>
  <c r="I29" i="2"/>
  <c r="I28" i="2"/>
  <c r="I27" i="2"/>
  <c r="I26" i="2"/>
  <c r="D4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<sst xmlns="http://schemas.openxmlformats.org/spreadsheetml/2006/main" count="282" uniqueCount="125">
  <si>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</si>
  <si>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</si>
  <si>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</si>
  <si>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</si>
  <si>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</si>
  <si>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</si>
  <si>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</si>
  <si>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</si>
  <si>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</si>
  <si>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</si>
  <si>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</si>
  <si>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</si>
  <si>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</si>
  <si>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</si>
  <si>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</si>
  <si>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</si>
  <si>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</si>
  <si>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</si>
  <si>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</si>
  <si>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</si>
  <si>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</si>
  <si>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</si>
  <si>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</si>
  <si>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</si>
  <si>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</si>
  <si>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</si>
  <si>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</si>
  <si>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</si>
  <si>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</si>
  <si>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</si>
  <si>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</si>
  <si>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</si>
  <si>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</si>
  <si>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</si>
  <si>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</si>
  <si>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</si>
  <si>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</si>
  <si>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</si>
  <si>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</si>
  <si>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</si>
  <si>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</si>
  <si>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</si>
  <si>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</si>
  <si>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</si>
  <si>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</si>
  <si>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</si>
  <si>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</si>
  <si>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</si>
  <si>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</si>
  <si>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</si>
  <si>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</si>
  <si>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</si>
  <si>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</si>
  <si>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</si>
  <si>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</si>
  <si>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</si>
  <si>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</si>
  <si>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</si>
  <si>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</si>
  <si>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</si>
  <si>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</si>
  <si>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</si>
  <si>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</si>
  <si>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</si>
  <si>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</si>
  <si>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</si>
  <si>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</si>
  <si>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</si>
  <si>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</si>
  <si>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</si>
  <si>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</si>
  <si>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</si>
  <si>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</si>
  <si>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</si>
  <si>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</si>
  <si>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</si>
  <si>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</si>
  <si>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</si>
  <si>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</si>
  <si>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</si>
  <si>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</si>
  <si>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</si>
  <si>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</si>
  <si>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</si>
  <si>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</si>
  <si>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</si>
  <si>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</si>
  <si>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</si>
  <si>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</si>
  <si>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</si>
  <si>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</si>
  <si>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</si>
  <si>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</si>
  <si>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</si>
  <si>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</si>
  <si>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</si>
  <si>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</si>
  <si>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</si>
  <si>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</si>
  <si>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</si>
  <si>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</si>
  <si>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</si>
  <si>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</si>
  <si>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</si>
  <si>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</si>
  <si>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</si>
  <si>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</si>
  <si>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</si>
  <si>
    <t>ScriptName</t>
  </si>
  <si>
    <t>Операций 20 мин</t>
  </si>
  <si>
    <t>Статистика операций 20 мин</t>
  </si>
  <si>
    <t>Row Labels</t>
  </si>
  <si>
    <t>Grand Total</t>
  </si>
  <si>
    <t>UC_HomePage</t>
  </si>
  <si>
    <t>UC_Login</t>
  </si>
  <si>
    <t>UC_LogOut</t>
  </si>
  <si>
    <t>UC_OpenFlights</t>
  </si>
  <si>
    <t>UC_SearchFlights</t>
  </si>
  <si>
    <t>UC_ChooseFlight</t>
  </si>
  <si>
    <t>UC_PayFlight</t>
  </si>
  <si>
    <t>UC_OpenItinerary</t>
  </si>
  <si>
    <t>UC_CancelFlight</t>
  </si>
  <si>
    <t>UC_OpenRegistration</t>
  </si>
  <si>
    <t>UC_FillRegistration</t>
  </si>
  <si>
    <t>UC_FinishRegistration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</si>
</sst>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9" fontId="25" fillId="0" borderId="0" applyFont="0" applyFill="0" applyBorder="0" applyAlignment="0" applyProtection="0"/>
  </cellStyleXfs>
  <cellXfs count="69">
    <xf numFmtId="0" fontId="0" fillId="0" borderId="0" xfId="0"/>
    <xf numFmtId="0" fontId="10" fillId="5" borderId="1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9" fillId="0" borderId="2" xfId="4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0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" fillId="0" borderId="2" xfId="42" applyBorder="1"/>
    <xf numFmtId="0" fontId="10" fillId="0" borderId="2" xfId="0" applyFont="1" applyBorder="1" applyAlignment="1">
      <alignment horizontal="left" vertical="top"/>
    </xf>
    <xf numFmtId="10" fontId="10" fillId="0" borderId="2" xfId="0" applyNumberFormat="1" applyFont="1" applyBorder="1" applyAlignment="1">
      <alignment horizontal="left" vertical="top"/>
    </xf>
    <xf numFmtId="0" fontId="9" fillId="0" borderId="2" xfId="4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6" fillId="0" borderId="0" xfId="0" applyFont="1"/>
    <xf numFmtId="1" fontId="26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3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5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5" fillId="0" borderId="12" xfId="0" applyFont="1" applyBorder="1" applyAlignment="1">
      <alignment vertical="center" wrapText="1"/>
    </xf>
    <xf numFmtId="0" fontId="5" fillId="39" borderId="16" xfId="0" applyFont="1" applyFill="1" applyBorder="1" applyAlignment="1">
      <alignment vertical="center" wrapText="1"/>
    </xf>
    <xf numFmtId="0" fontId="5" fillId="39" borderId="17" xfId="0" applyFont="1" applyFill="1" applyBorder="1" applyAlignment="1">
      <alignment vertical="center" wrapText="1"/>
    </xf>
    <xf numFmtId="0" fontId="3" fillId="39" borderId="17" xfId="0" applyFont="1" applyFill="1" applyBorder="1" applyAlignment="1">
      <alignment horizontal="center" vertical="center" wrapText="1"/>
    </xf>
    <xf numFmtId="0" fontId="3" fillId="39" borderId="16" xfId="0" applyFont="1" applyFill="1" applyBorder="1" applyAlignment="1">
      <alignment horizontal="left" vertical="center" wrapText="1"/>
    </xf>
    <xf numFmtId="0" fontId="3" fillId="35" borderId="16" xfId="0" applyFont="1" applyFill="1" applyBorder="1" applyAlignment="1">
      <alignment horizontal="left" vertical="center" wrapText="1"/>
    </xf>
    <xf numFmtId="0" fontId="4" fillId="39" borderId="18" xfId="0" applyFont="1" applyFill="1" applyBorder="1" applyAlignment="1">
      <alignment horizontal="left" vertical="center" wrapText="1"/>
    </xf>
    <xf numFmtId="0" fontId="3" fillId="39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23" xfId="44" applyFont="1" applyBorder="1"/>
    <xf numFmtId="0" fontId="0" fillId="0" borderId="12" xfId="0" applyBorder="1"/>
    <xf numFmtId="9" fontId="0" fillId="0" borderId="0" xfId="44" applyFont="1" applyBorder="1"/>
    <xf numFmtId="0" fontId="5" fillId="0" borderId="23" xfId="0" applyFont="1" applyBorder="1" applyAlignment="1">
      <alignment vertical="center" wrapText="1"/>
    </xf>
    <xf numFmtId="9" fontId="0" fillId="0" borderId="24" xfId="44" applyFont="1" applyBorder="1"/>
    <xf numFmtId="0" fontId="5" fillId="0" borderId="12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40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1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0" builtinId="20" customBuiltin="1"/>
    <cellStyle name="Linked Cell" xfId="13" builtinId="24" customBuiltin="1"/>
    <cellStyle name="Neutral" xfId="3" builtinId="28" customBuiltin="1"/>
    <cellStyle name="Normal" xfId="0" builtinId="0"/>
    <cellStyle name="Output" xfId="11" builtinId="21" customBuiltin="1"/>
    <cellStyle name="Percent" xfId="44" builtinId="5"/>
    <cellStyle name="Title" xfId="5" builtinId="15" customBuiltin="1"/>
    <cellStyle name="Total" xfId="17" builtinId="25" customBuiltin="1"/>
    <cellStyle name="Warning Text" xfId="15" builtinId="11" customBuiltin="1"/>
    <cellStyle name="Обычный 2" xfId="4" xr:uid="{00000000-0005-0000-0000-000024000000}"/>
    <cellStyle name="Обычный 3" xfId="42" xr:uid="{00000000-0005-0000-0000-000025000000}"/>
    <cellStyle name="Примечание 2" xfId="43" xr:uid="{00000000-0005-0000-0000-00002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geniy Nazarenko" refreshedDate="44817.833537500002" createdVersion="6" refreshedVersion="8" minRefreshableVersion="3" recordCount="30" xr:uid="{00000000-000A-0000-FFFF-FFFF06000000}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5" maxValue="75"/>
    </cacheField>
    <cacheField name="одним пользователем в минуту" numFmtId="2">
      <sharedItems containsSemiMixedTypes="0" containsString="0" containsNumber="1" minValue="0.8" maxValue="1.3333333333333333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6" maxValue="48.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Покупка билета"/>
    <x v="0"/>
    <n v="1"/>
    <n v="3"/>
    <n v="75"/>
    <n v="0.8"/>
    <n v="20"/>
    <n v="48.000000000000007"/>
  </r>
  <r>
    <s v="Покупка билета"/>
    <x v="1"/>
    <n v="1"/>
    <n v="3"/>
    <n v="75"/>
    <n v="0.8"/>
    <n v="20"/>
    <n v="48.000000000000007"/>
  </r>
  <r>
    <s v="Покупка билета"/>
    <x v="2"/>
    <n v="1"/>
    <n v="3"/>
    <n v="75"/>
    <n v="0.8"/>
    <n v="20"/>
    <n v="48.000000000000007"/>
  </r>
  <r>
    <s v="Покупка билета"/>
    <x v="3"/>
    <n v="1"/>
    <n v="3"/>
    <n v="75"/>
    <n v="0.8"/>
    <n v="20"/>
    <n v="48.000000000000007"/>
  </r>
  <r>
    <s v="Покупка билета"/>
    <x v="4"/>
    <n v="1"/>
    <n v="3"/>
    <n v="75"/>
    <n v="0.8"/>
    <n v="20"/>
    <n v="48.000000000000007"/>
  </r>
  <r>
    <s v="Покупка билета"/>
    <x v="5"/>
    <n v="1"/>
    <n v="3"/>
    <n v="75"/>
    <n v="0.8"/>
    <n v="20"/>
    <n v="48.000000000000007"/>
  </r>
  <r>
    <s v="Покупка билета"/>
    <x v="6"/>
    <n v="1"/>
    <n v="3"/>
    <n v="75"/>
    <n v="0.8"/>
    <n v="20"/>
    <n v="48.000000000000007"/>
  </r>
  <r>
    <s v="Удаление бронирования "/>
    <x v="0"/>
    <n v="1"/>
    <n v="1"/>
    <n v="45"/>
    <n v="1.3333333333333333"/>
    <n v="20"/>
    <n v="26.666666666666664"/>
  </r>
  <r>
    <s v="Удаление бронирования "/>
    <x v="1"/>
    <n v="1"/>
    <n v="1"/>
    <n v="45"/>
    <n v="1.3333333333333333"/>
    <n v="20"/>
    <n v="26.666666666666664"/>
  </r>
  <r>
    <s v="Удаление бронирования "/>
    <x v="6"/>
    <n v="1"/>
    <n v="1"/>
    <n v="45"/>
    <n v="1.3333333333333333"/>
    <n v="20"/>
    <n v="26.666666666666664"/>
  </r>
  <r>
    <s v="Удаление бронирования "/>
    <x v="7"/>
    <n v="1"/>
    <n v="1"/>
    <n v="45"/>
    <n v="1.3333333333333333"/>
    <n v="20"/>
    <n v="26.666666666666664"/>
  </r>
  <r>
    <s v="Удаление бронирования "/>
    <x v="8"/>
    <n v="1"/>
    <n v="1"/>
    <n v="45"/>
    <n v="1.3333333333333333"/>
    <n v="20"/>
    <n v="26.66666666666666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Регистрация новых пользователей"/>
    <x v="8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3"/>
    <n v="1"/>
    <n v="1"/>
    <n v="75"/>
    <n v="0.8"/>
    <n v="20"/>
    <n v="16"/>
  </r>
  <r>
    <s v="Логин"/>
    <x v="8"/>
    <n v="1"/>
    <n v="1"/>
    <n v="75"/>
    <n v="0.8"/>
    <n v="20"/>
    <n v="16"/>
  </r>
  <r>
    <s v="Поиск билета без покупки"/>
    <x v="0"/>
    <n v="1"/>
    <n v="1"/>
    <n v="75"/>
    <n v="0.8"/>
    <n v="20"/>
    <n v="16"/>
  </r>
  <r>
    <s v="Поиск билета без покупки"/>
    <x v="1"/>
    <n v="1"/>
    <n v="1"/>
    <n v="75"/>
    <n v="0.8"/>
    <n v="20"/>
    <n v="16"/>
  </r>
  <r>
    <s v="Поиск билета без покупки"/>
    <x v="3"/>
    <n v="1"/>
    <n v="1"/>
    <n v="75"/>
    <n v="0.8"/>
    <n v="20"/>
    <n v="16"/>
  </r>
  <r>
    <s v="Поиск билета без покупки"/>
    <x v="4"/>
    <n v="1"/>
    <n v="1"/>
    <n v="75"/>
    <n v="0.8"/>
    <n v="20"/>
    <n v="16"/>
  </r>
  <r>
    <s v="Поиск билета без покупки"/>
    <x v="8"/>
    <n v="1"/>
    <n v="1"/>
    <n v="75"/>
    <n v="0.8"/>
    <n v="20"/>
    <n v="16"/>
  </r>
  <r>
    <s v="Ознакомление с путевым листом"/>
    <x v="0"/>
    <n v="1"/>
    <n v="2"/>
    <n v="75"/>
    <n v="0.8"/>
    <n v="20"/>
    <n v="32"/>
  </r>
  <r>
    <s v="Ознакомление с путевым листом"/>
    <x v="1"/>
    <n v="1"/>
    <n v="2"/>
    <n v="75"/>
    <n v="0.8"/>
    <n v="20"/>
    <n v="32"/>
  </r>
  <r>
    <s v="Ознакомление с путевым листом"/>
    <x v="6"/>
    <n v="1"/>
    <n v="2"/>
    <n v="75"/>
    <n v="0.8"/>
    <n v="20"/>
    <n v="32"/>
  </r>
  <r>
    <s v="Ознакомление с путевым листом"/>
    <x v="8"/>
    <n v="1"/>
    <n v="2"/>
    <n v="75"/>
    <n v="0.8"/>
    <n v="2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12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zoomScale="70" zoomScaleNormal="70" workbookViewId="0">
      <selection activeCell="E39" sqref="E39"/>
    </sheetView>
  </sheetViews>
  <sheetFormatPr defaultColWidth="11.42578125" defaultRowHeight="15" x14ac:dyDescent="0.2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41</v>
      </c>
      <c r="E1" t="s">
        <v>51</v>
      </c>
      <c r="F1" t="s">
        <v>52</v>
      </c>
      <c r="G1" t="s">
        <v>53</v>
      </c>
      <c r="H1" t="s">
        <v>7</v>
      </c>
      <c r="I1" s="16" t="s">
        <v>111</v>
      </c>
      <c r="J1" t="s">
        <v>50</v>
      </c>
      <c r="M1" t="s">
        <v>40</v>
      </c>
      <c r="N1" t="s">
        <v>42</v>
      </c>
      <c r="O1" t="s">
        <v>43</v>
      </c>
      <c r="P1" t="s">
        <v>54</v>
      </c>
      <c r="Q1" t="s">
        <v>44</v>
      </c>
      <c r="R1" t="s">
        <v>41</v>
      </c>
      <c r="S1" t="s">
        <v>45</v>
      </c>
      <c r="T1" s="22" t="s">
        <v>46</v>
      </c>
      <c r="U1" s="22" t="s">
        <v>47</v>
      </c>
      <c r="V1" s="36" t="s">
        <v>48</v>
      </c>
      <c r="X1" t="s">
        <v>49</v>
      </c>
    </row>
    <row r="2" spans="1:24" x14ac:dyDescent="0.25">
      <c r="A2" s="30" t="s">
        <v>8</v>
      </c>
      <c r="B2" s="30" t="s">
        <v>62</v>
      </c>
      <c r="C2" s="62">
        <v>1</v>
      </c>
      <c r="D2" s="63">
        <f t="shared" ref="D2:D12" si="0">VLOOKUP(A2,$M$1:$W$8,6,FALSE)</f>
        <v>3</v>
      </c>
      <c r="E2">
        <f>VLOOKUP(A2,$M$1:$W$8,5,FALSE)</f>
        <v>75</v>
      </c>
      <c r="F2" s="21">
        <f>60/E2*C2</f>
        <v>0.8</v>
      </c>
      <c r="G2">
        <v>20</v>
      </c>
      <c r="H2" s="20">
        <f>D2*F2*G2</f>
        <v>48.000000000000007</v>
      </c>
      <c r="I2" s="17" t="s">
        <v>0</v>
      </c>
      <c r="J2" s="15">
        <v>138.66666666666669</v>
      </c>
      <c r="K2" s="15"/>
      <c r="M2" t="s">
        <v>8</v>
      </c>
      <c r="N2" s="24">
        <v>1.93</v>
      </c>
      <c r="O2" s="24">
        <v>35.83</v>
      </c>
      <c r="P2" s="31">
        <f>N2+O2</f>
        <v>37.76</v>
      </c>
      <c r="Q2" s="18">
        <v>75</v>
      </c>
      <c r="R2" s="18">
        <v>3</v>
      </c>
      <c r="S2" s="19">
        <f>60/(Q2)</f>
        <v>0.8</v>
      </c>
      <c r="T2" s="22">
        <v>20</v>
      </c>
      <c r="U2" s="23">
        <f>ROUND(R2*S2*T2,0)</f>
        <v>48</v>
      </c>
      <c r="V2" s="37">
        <f>R2/W$2</f>
        <v>0.3</v>
      </c>
      <c r="W2">
        <f>SUM(R2:R7)</f>
        <v>10</v>
      </c>
    </row>
    <row r="3" spans="1:24" x14ac:dyDescent="0.25">
      <c r="A3" s="30" t="s">
        <v>8</v>
      </c>
      <c r="B3" s="30" t="s">
        <v>0</v>
      </c>
      <c r="C3" s="62">
        <v>1</v>
      </c>
      <c r="D3" s="64">
        <f t="shared" si="0"/>
        <v>3</v>
      </c>
      <c r="E3">
        <f>VLOOKUP(A3,$M$1:$W$8,5,FALSE)</f>
        <v>75</v>
      </c>
      <c r="F3" s="21">
        <f>60/E3*C3</f>
        <v>0.8</v>
      </c>
      <c r="G3">
        <v>20</v>
      </c>
      <c r="H3" s="20">
        <f>D3*F3*G3</f>
        <v>48.000000000000007</v>
      </c>
      <c r="I3" s="17" t="s">
        <v>12</v>
      </c>
      <c r="J3" s="15">
        <v>64</v>
      </c>
      <c r="K3" s="15"/>
      <c r="M3" t="s">
        <v>9</v>
      </c>
      <c r="N3" s="24">
        <v>1.1299999999999999</v>
      </c>
      <c r="O3" s="24">
        <v>21.6</v>
      </c>
      <c r="P3" s="31">
        <f t="shared" ref="P3:P7" si="1">N3+O3</f>
        <v>22.73</v>
      </c>
      <c r="Q3" s="18">
        <v>45</v>
      </c>
      <c r="R3" s="18">
        <v>1</v>
      </c>
      <c r="S3" s="19">
        <f t="shared" ref="S3:S5" si="2">60/(Q3)</f>
        <v>1.3333333333333333</v>
      </c>
      <c r="T3" s="22">
        <v>20</v>
      </c>
      <c r="U3" s="23">
        <f t="shared" ref="U3:U5" si="3">ROUND(R3*S3*T3,0)</f>
        <v>27</v>
      </c>
      <c r="V3" s="37">
        <f>R3/W$2</f>
        <v>0.1</v>
      </c>
    </row>
    <row r="4" spans="1:24" x14ac:dyDescent="0.25">
      <c r="A4" s="30" t="s">
        <v>8</v>
      </c>
      <c r="B4" s="30" t="s">
        <v>79</v>
      </c>
      <c r="C4" s="62">
        <v>1</v>
      </c>
      <c r="D4" s="64">
        <f t="shared" si="0"/>
        <v>3</v>
      </c>
      <c r="E4">
        <f>VLOOKUP(A4,$M$1:$W$8,5,FALSE)</f>
        <v>75</v>
      </c>
      <c r="F4" s="21">
        <f>60/E4*C4</f>
        <v>0.8</v>
      </c>
      <c r="G4">
        <v>20</v>
      </c>
      <c r="H4" s="20">
        <f>D4*F4*G4</f>
        <v>48.000000000000007</v>
      </c>
      <c r="I4" s="17" t="s">
        <v>6</v>
      </c>
      <c r="J4" s="15">
        <v>122.66666666666666</v>
      </c>
      <c r="K4" s="15"/>
      <c r="M4" t="s">
        <v>61</v>
      </c>
      <c r="N4" s="24">
        <v>0.19</v>
      </c>
      <c r="O4" s="24">
        <v>20.8</v>
      </c>
      <c r="P4" s="31">
        <f t="shared" si="1"/>
        <v>20.990000000000002</v>
      </c>
      <c r="Q4" s="18">
        <v>75</v>
      </c>
      <c r="R4" s="18">
        <v>2</v>
      </c>
      <c r="S4" s="19">
        <f t="shared" si="2"/>
        <v>0.8</v>
      </c>
      <c r="T4" s="22">
        <v>20</v>
      </c>
      <c r="U4" s="23">
        <f t="shared" si="3"/>
        <v>32</v>
      </c>
      <c r="V4" s="37">
        <f t="shared" ref="V4:V5" si="4">R4/W$2</f>
        <v>0.2</v>
      </c>
    </row>
    <row r="5" spans="1:24" x14ac:dyDescent="0.25">
      <c r="A5" s="30" t="s">
        <v>8</v>
      </c>
      <c r="B5" s="30" t="s">
        <v>11</v>
      </c>
      <c r="C5" s="62">
        <v>1</v>
      </c>
      <c r="D5" s="64">
        <f t="shared" si="0"/>
        <v>3</v>
      </c>
      <c r="E5">
        <f t="shared" ref="E5:E12" si="5">VLOOKUP(A5,$M$1:$W$8,5,FALSE)</f>
        <v>75</v>
      </c>
      <c r="F5" s="21">
        <f t="shared" ref="F5:F31" si="6">60/E5*C5</f>
        <v>0.8</v>
      </c>
      <c r="G5">
        <v>20</v>
      </c>
      <c r="H5" s="20">
        <f t="shared" ref="H5:H31" si="7">D5*F5*G5</f>
        <v>48.000000000000007</v>
      </c>
      <c r="I5" s="17" t="s">
        <v>11</v>
      </c>
      <c r="J5" s="15">
        <v>80</v>
      </c>
      <c r="K5" s="15"/>
      <c r="M5" t="s">
        <v>66</v>
      </c>
      <c r="N5" s="24">
        <v>1.28</v>
      </c>
      <c r="O5" s="24">
        <v>22.06</v>
      </c>
      <c r="P5" s="31">
        <f t="shared" si="1"/>
        <v>23.34</v>
      </c>
      <c r="Q5" s="18">
        <v>75</v>
      </c>
      <c r="R5" s="18">
        <v>1</v>
      </c>
      <c r="S5" s="19">
        <f t="shared" si="2"/>
        <v>0.8</v>
      </c>
      <c r="T5" s="22">
        <v>20</v>
      </c>
      <c r="U5" s="23">
        <f t="shared" si="3"/>
        <v>16</v>
      </c>
      <c r="V5" s="37">
        <f t="shared" si="4"/>
        <v>0.1</v>
      </c>
    </row>
    <row r="6" spans="1:24" x14ac:dyDescent="0.25">
      <c r="A6" s="30" t="s">
        <v>8</v>
      </c>
      <c r="B6" s="30" t="s">
        <v>12</v>
      </c>
      <c r="C6" s="62">
        <v>1</v>
      </c>
      <c r="D6" s="64">
        <f t="shared" si="0"/>
        <v>3</v>
      </c>
      <c r="E6">
        <f t="shared" si="5"/>
        <v>75</v>
      </c>
      <c r="F6" s="21">
        <f t="shared" si="6"/>
        <v>0.8</v>
      </c>
      <c r="G6">
        <v>20</v>
      </c>
      <c r="H6" s="20">
        <f t="shared" si="7"/>
        <v>48.000000000000007</v>
      </c>
      <c r="I6" s="17" t="s">
        <v>3</v>
      </c>
      <c r="J6" s="15">
        <v>48.000000000000007</v>
      </c>
      <c r="K6" s="15"/>
      <c r="M6" t="s">
        <v>10</v>
      </c>
      <c r="N6" s="24">
        <v>0.9</v>
      </c>
      <c r="O6" s="24">
        <v>16.46</v>
      </c>
      <c r="P6" s="31">
        <f t="shared" si="1"/>
        <v>17.36</v>
      </c>
      <c r="Q6" s="18">
        <v>75</v>
      </c>
      <c r="R6" s="18">
        <v>2</v>
      </c>
      <c r="S6" s="19">
        <f>60/(Q6)</f>
        <v>0.8</v>
      </c>
      <c r="T6" s="22">
        <v>20</v>
      </c>
      <c r="U6" s="23">
        <f>ROUND(R6*S6*T6,0)</f>
        <v>32</v>
      </c>
      <c r="V6" s="37">
        <f>R6/W$2</f>
        <v>0.2</v>
      </c>
    </row>
    <row r="7" spans="1:24" x14ac:dyDescent="0.25">
      <c r="A7" s="30" t="s">
        <v>8</v>
      </c>
      <c r="B7" s="30" t="s">
        <v>3</v>
      </c>
      <c r="C7" s="62">
        <v>1</v>
      </c>
      <c r="D7" s="64">
        <f t="shared" si="0"/>
        <v>3</v>
      </c>
      <c r="E7">
        <f t="shared" si="5"/>
        <v>75</v>
      </c>
      <c r="F7" s="21">
        <f t="shared" si="6"/>
        <v>0.8</v>
      </c>
      <c r="G7">
        <v>20</v>
      </c>
      <c r="H7" s="20">
        <f t="shared" si="7"/>
        <v>48.000000000000007</v>
      </c>
      <c r="I7" s="17" t="s">
        <v>13</v>
      </c>
      <c r="J7" s="15">
        <v>26.666666666666664</v>
      </c>
      <c r="K7" s="15"/>
      <c r="M7" t="s">
        <v>67</v>
      </c>
      <c r="N7" s="24">
        <v>0.7</v>
      </c>
      <c r="O7" s="24">
        <v>15.39</v>
      </c>
      <c r="P7" s="31">
        <f t="shared" si="1"/>
        <v>16.09</v>
      </c>
      <c r="Q7" s="18">
        <v>75</v>
      </c>
      <c r="R7" s="18">
        <v>1</v>
      </c>
      <c r="S7" s="19">
        <f>60/(Q7)</f>
        <v>0.8</v>
      </c>
      <c r="T7" s="22">
        <v>20</v>
      </c>
      <c r="U7" s="23">
        <f>SUM(U2:U6)</f>
        <v>155</v>
      </c>
      <c r="V7" s="37">
        <f>R7/W$2</f>
        <v>0.1</v>
      </c>
    </row>
    <row r="8" spans="1:24" ht="15.75" thickBot="1" x14ac:dyDescent="0.3">
      <c r="A8" s="30" t="s">
        <v>8</v>
      </c>
      <c r="B8" s="30" t="s">
        <v>4</v>
      </c>
      <c r="C8" s="62">
        <v>1</v>
      </c>
      <c r="D8" s="65">
        <f t="shared" si="0"/>
        <v>3</v>
      </c>
      <c r="E8">
        <f>VLOOKUP(A8,$M$1:$W$8,5,FALSE)</f>
        <v>75</v>
      </c>
      <c r="F8" s="21">
        <f t="shared" si="6"/>
        <v>0.8</v>
      </c>
      <c r="G8">
        <v>20</v>
      </c>
      <c r="H8" s="20">
        <f t="shared" si="7"/>
        <v>48.000000000000007</v>
      </c>
      <c r="I8" s="17" t="s">
        <v>4</v>
      </c>
      <c r="J8" s="15">
        <v>106.66666666666667</v>
      </c>
      <c r="K8" s="15"/>
      <c r="V8" s="37">
        <f>SUM(V2:V7)</f>
        <v>1.0000000000000002</v>
      </c>
    </row>
    <row r="9" spans="1:24" x14ac:dyDescent="0.25">
      <c r="A9" s="30" t="s">
        <v>9</v>
      </c>
      <c r="B9" s="30" t="s">
        <v>62</v>
      </c>
      <c r="C9" s="30">
        <v>1</v>
      </c>
      <c r="D9" s="53">
        <f t="shared" ref="D9" si="8">VLOOKUP(A9,$M$1:$W$8,6,FALSE)</f>
        <v>1</v>
      </c>
      <c r="E9" s="20">
        <f t="shared" ref="E9" si="9">VLOOKUP(A9,$M$1:$W$8,5,FALSE)</f>
        <v>45</v>
      </c>
      <c r="F9" s="21">
        <f t="shared" si="6"/>
        <v>1.3333333333333333</v>
      </c>
      <c r="G9">
        <v>20</v>
      </c>
      <c r="H9" s="20">
        <f t="shared" ref="H9" si="10">D9*F9*G9</f>
        <v>26.666666666666664</v>
      </c>
      <c r="I9" s="17" t="s">
        <v>62</v>
      </c>
      <c r="J9" s="15">
        <v>170.66666666666669</v>
      </c>
      <c r="K9" s="15"/>
      <c r="R9">
        <f>SUM(R2:R8)</f>
        <v>10</v>
      </c>
    </row>
    <row r="10" spans="1:24" x14ac:dyDescent="0.25">
      <c r="A10" s="30" t="s">
        <v>9</v>
      </c>
      <c r="B10" s="30" t="s">
        <v>0</v>
      </c>
      <c r="C10" s="30">
        <v>1</v>
      </c>
      <c r="D10" s="51">
        <f t="shared" si="0"/>
        <v>1</v>
      </c>
      <c r="E10" s="20">
        <f t="shared" si="5"/>
        <v>45</v>
      </c>
      <c r="F10" s="21">
        <f t="shared" si="6"/>
        <v>1.3333333333333333</v>
      </c>
      <c r="G10">
        <v>20</v>
      </c>
      <c r="H10" s="20">
        <f t="shared" si="7"/>
        <v>26.666666666666664</v>
      </c>
      <c r="I10" s="17" t="s">
        <v>64</v>
      </c>
      <c r="J10" s="15">
        <v>32</v>
      </c>
    </row>
    <row r="11" spans="1:24" x14ac:dyDescent="0.25">
      <c r="A11" s="30" t="s">
        <v>9</v>
      </c>
      <c r="B11" s="30" t="s">
        <v>4</v>
      </c>
      <c r="C11" s="30">
        <v>1</v>
      </c>
      <c r="D11" s="51">
        <f t="shared" si="0"/>
        <v>1</v>
      </c>
      <c r="E11" s="20">
        <f>VLOOKUP(A11,$M$1:$W$8,5,FALSE)</f>
        <v>45</v>
      </c>
      <c r="F11" s="21">
        <f t="shared" si="6"/>
        <v>1.3333333333333333</v>
      </c>
      <c r="G11">
        <v>20</v>
      </c>
      <c r="H11" s="20">
        <f t="shared" si="7"/>
        <v>26.666666666666664</v>
      </c>
      <c r="I11" s="17" t="s">
        <v>63</v>
      </c>
      <c r="J11" s="15">
        <v>32</v>
      </c>
    </row>
    <row r="12" spans="1:24" x14ac:dyDescent="0.25">
      <c r="A12" s="30" t="s">
        <v>9</v>
      </c>
      <c r="B12" s="30" t="s">
        <v>13</v>
      </c>
      <c r="C12" s="30">
        <v>1</v>
      </c>
      <c r="D12" s="51">
        <f t="shared" si="0"/>
        <v>1</v>
      </c>
      <c r="E12" s="20">
        <f t="shared" si="5"/>
        <v>45</v>
      </c>
      <c r="F12" s="21">
        <f t="shared" si="6"/>
        <v>1.3333333333333333</v>
      </c>
      <c r="G12">
        <v>20</v>
      </c>
      <c r="H12" s="20">
        <f t="shared" si="7"/>
        <v>26.666666666666664</v>
      </c>
      <c r="I12" s="17" t="s">
        <v>65</v>
      </c>
      <c r="J12" s="15">
        <v>32</v>
      </c>
    </row>
    <row r="13" spans="1:24" ht="15.75" thickBot="1" x14ac:dyDescent="0.3">
      <c r="A13" s="30" t="s">
        <v>9</v>
      </c>
      <c r="B13" s="30" t="s">
        <v>6</v>
      </c>
      <c r="C13" s="30">
        <v>1</v>
      </c>
      <c r="D13" s="52">
        <f t="shared" ref="D13:D31" si="11">VLOOKUP(A13,$M$1:$W$8,6,FALSE)</f>
        <v>1</v>
      </c>
      <c r="E13" s="20">
        <f t="shared" ref="E13:E31" si="12">VLOOKUP(A13,$M$1:$W$8,5,FALSE)</f>
        <v>45</v>
      </c>
      <c r="F13" s="21">
        <f t="shared" si="6"/>
        <v>1.3333333333333333</v>
      </c>
      <c r="G13">
        <v>20</v>
      </c>
      <c r="H13" s="20">
        <f t="shared" si="7"/>
        <v>26.666666666666664</v>
      </c>
      <c r="I13" s="17" t="s">
        <v>79</v>
      </c>
      <c r="J13" s="15">
        <v>48.000000000000007</v>
      </c>
    </row>
    <row r="14" spans="1:24" x14ac:dyDescent="0.25">
      <c r="A14" s="30" t="s">
        <v>61</v>
      </c>
      <c r="B14" s="30" t="s">
        <v>62</v>
      </c>
      <c r="C14" s="30">
        <v>1</v>
      </c>
      <c r="D14" s="53">
        <f t="shared" si="11"/>
        <v>2</v>
      </c>
      <c r="E14" s="20">
        <f t="shared" si="12"/>
        <v>75</v>
      </c>
      <c r="F14" s="21">
        <f t="shared" si="6"/>
        <v>0.8</v>
      </c>
      <c r="G14">
        <v>20</v>
      </c>
      <c r="H14" s="20">
        <f t="shared" ref="H14" si="13">D14*F14*G14</f>
        <v>32</v>
      </c>
      <c r="I14" s="17" t="s">
        <v>112</v>
      </c>
      <c r="J14" s="15">
        <v>901.33333333333348</v>
      </c>
    </row>
    <row r="15" spans="1:24" x14ac:dyDescent="0.25">
      <c r="A15" s="30" t="s">
        <v>61</v>
      </c>
      <c r="B15" s="30" t="s">
        <v>64</v>
      </c>
      <c r="C15" s="30">
        <v>1</v>
      </c>
      <c r="D15" s="51">
        <f t="shared" si="11"/>
        <v>2</v>
      </c>
      <c r="E15" s="20">
        <f t="shared" si="12"/>
        <v>75</v>
      </c>
      <c r="F15" s="21">
        <f t="shared" si="6"/>
        <v>0.8</v>
      </c>
      <c r="G15">
        <v>20</v>
      </c>
      <c r="H15" s="20">
        <f t="shared" si="7"/>
        <v>32</v>
      </c>
    </row>
    <row r="16" spans="1:24" x14ac:dyDescent="0.25">
      <c r="A16" s="30" t="s">
        <v>61</v>
      </c>
      <c r="B16" s="30" t="s">
        <v>63</v>
      </c>
      <c r="C16" s="30">
        <v>1</v>
      </c>
      <c r="D16" s="51">
        <f t="shared" si="11"/>
        <v>2</v>
      </c>
      <c r="E16" s="20">
        <f t="shared" si="12"/>
        <v>75</v>
      </c>
      <c r="F16" s="21">
        <f t="shared" si="6"/>
        <v>0.8</v>
      </c>
      <c r="G16">
        <v>20</v>
      </c>
      <c r="H16" s="20">
        <f t="shared" si="7"/>
        <v>32</v>
      </c>
    </row>
    <row r="17" spans="1:8" x14ac:dyDescent="0.25">
      <c r="A17" s="30" t="s">
        <v>61</v>
      </c>
      <c r="B17" s="30" t="s">
        <v>65</v>
      </c>
      <c r="C17" s="30">
        <v>1</v>
      </c>
      <c r="D17" s="51">
        <f t="shared" si="11"/>
        <v>2</v>
      </c>
      <c r="E17" s="20">
        <f t="shared" si="12"/>
        <v>75</v>
      </c>
      <c r="F17" s="21">
        <f t="shared" si="6"/>
        <v>0.8</v>
      </c>
      <c r="G17">
        <v>20</v>
      </c>
      <c r="H17" s="20">
        <f t="shared" si="7"/>
        <v>32</v>
      </c>
    </row>
    <row r="18" spans="1:8" ht="15.75" thickBot="1" x14ac:dyDescent="0.3">
      <c r="A18" s="30" t="s">
        <v>61</v>
      </c>
      <c r="B18" s="30" t="s">
        <v>6</v>
      </c>
      <c r="C18" s="30">
        <v>1</v>
      </c>
      <c r="D18" s="51">
        <f t="shared" si="11"/>
        <v>2</v>
      </c>
      <c r="E18" s="20">
        <f t="shared" si="12"/>
        <v>75</v>
      </c>
      <c r="F18" s="21">
        <f t="shared" si="6"/>
        <v>0.8</v>
      </c>
      <c r="G18">
        <v>20</v>
      </c>
      <c r="H18" s="20">
        <f>D18*F18*G18</f>
        <v>32</v>
      </c>
    </row>
    <row r="19" spans="1:8" x14ac:dyDescent="0.25">
      <c r="A19" s="30" t="s">
        <v>67</v>
      </c>
      <c r="B19" s="30" t="s">
        <v>62</v>
      </c>
      <c r="C19" s="62">
        <v>1</v>
      </c>
      <c r="D19" s="63">
        <f t="shared" ref="D19:D22" si="14">VLOOKUP(A19,$M$1:$W$8,6,FALSE)</f>
        <v>1</v>
      </c>
      <c r="E19">
        <f t="shared" ref="E19:E22" si="15">VLOOKUP(A19,$M$1:$W$8,5,FALSE)</f>
        <v>75</v>
      </c>
      <c r="F19" s="21">
        <f t="shared" ref="F19:F22" si="16">60/E19*C19</f>
        <v>0.8</v>
      </c>
      <c r="G19">
        <v>20</v>
      </c>
      <c r="H19" s="20">
        <f t="shared" ref="H19:H22" si="17">D19*F19*G19</f>
        <v>16</v>
      </c>
    </row>
    <row r="20" spans="1:8" x14ac:dyDescent="0.25">
      <c r="A20" s="30" t="s">
        <v>67</v>
      </c>
      <c r="B20" s="30" t="s">
        <v>0</v>
      </c>
      <c r="C20" s="62">
        <v>1</v>
      </c>
      <c r="D20" s="64">
        <f t="shared" si="14"/>
        <v>1</v>
      </c>
      <c r="E20">
        <f t="shared" si="15"/>
        <v>75</v>
      </c>
      <c r="F20" s="21">
        <f t="shared" si="16"/>
        <v>0.8</v>
      </c>
      <c r="G20">
        <v>20</v>
      </c>
      <c r="H20" s="20">
        <f t="shared" si="17"/>
        <v>16</v>
      </c>
    </row>
    <row r="21" spans="1:8" x14ac:dyDescent="0.25">
      <c r="A21" s="30" t="s">
        <v>67</v>
      </c>
      <c r="B21" s="30" t="s">
        <v>11</v>
      </c>
      <c r="C21" s="62">
        <v>1</v>
      </c>
      <c r="D21" s="64">
        <f t="shared" ref="D21" si="18">VLOOKUP(A21,$M$1:$W$8,6,FALSE)</f>
        <v>1</v>
      </c>
      <c r="E21">
        <f t="shared" ref="E21" si="19">VLOOKUP(A21,$M$1:$W$8,5,FALSE)</f>
        <v>75</v>
      </c>
      <c r="F21" s="21">
        <f t="shared" ref="F21" si="20">60/E21*C21</f>
        <v>0.8</v>
      </c>
      <c r="G21">
        <v>20</v>
      </c>
      <c r="H21" s="20">
        <f t="shared" ref="H21" si="21">D21*F21*G21</f>
        <v>16</v>
      </c>
    </row>
    <row r="22" spans="1:8" ht="15.75" thickBot="1" x14ac:dyDescent="0.3">
      <c r="A22" s="30" t="s">
        <v>67</v>
      </c>
      <c r="B22" s="30" t="s">
        <v>6</v>
      </c>
      <c r="C22" s="62">
        <v>1</v>
      </c>
      <c r="D22" s="65">
        <f t="shared" si="14"/>
        <v>1</v>
      </c>
      <c r="E22">
        <f t="shared" si="15"/>
        <v>75</v>
      </c>
      <c r="F22" s="21">
        <f t="shared" si="16"/>
        <v>0.8</v>
      </c>
      <c r="G22">
        <v>20</v>
      </c>
      <c r="H22" s="20">
        <f t="shared" si="17"/>
        <v>16</v>
      </c>
    </row>
    <row r="23" spans="1:8" x14ac:dyDescent="0.25">
      <c r="A23" s="30" t="s">
        <v>66</v>
      </c>
      <c r="B23" s="30" t="s">
        <v>62</v>
      </c>
      <c r="C23" s="30">
        <v>1</v>
      </c>
      <c r="D23" s="51">
        <f t="shared" si="11"/>
        <v>1</v>
      </c>
      <c r="E23">
        <f t="shared" si="12"/>
        <v>75</v>
      </c>
      <c r="F23" s="21">
        <f t="shared" si="6"/>
        <v>0.8</v>
      </c>
      <c r="G23">
        <v>20</v>
      </c>
      <c r="H23" s="20">
        <f>D23*F23*G23</f>
        <v>16</v>
      </c>
    </row>
    <row r="24" spans="1:8" x14ac:dyDescent="0.25">
      <c r="A24" s="30" t="s">
        <v>66</v>
      </c>
      <c r="B24" s="30" t="s">
        <v>0</v>
      </c>
      <c r="C24" s="30">
        <v>1</v>
      </c>
      <c r="D24" s="51">
        <f t="shared" si="11"/>
        <v>1</v>
      </c>
      <c r="E24">
        <f t="shared" si="12"/>
        <v>75</v>
      </c>
      <c r="F24" s="21">
        <f t="shared" si="6"/>
        <v>0.8</v>
      </c>
      <c r="G24">
        <v>20</v>
      </c>
      <c r="H24" s="20">
        <f t="shared" si="7"/>
        <v>16</v>
      </c>
    </row>
    <row r="25" spans="1:8" x14ac:dyDescent="0.25">
      <c r="A25" s="30" t="s">
        <v>66</v>
      </c>
      <c r="B25" s="30" t="s">
        <v>11</v>
      </c>
      <c r="C25" s="30">
        <v>1</v>
      </c>
      <c r="D25" s="51">
        <f t="shared" si="11"/>
        <v>1</v>
      </c>
      <c r="E25">
        <f t="shared" si="12"/>
        <v>75</v>
      </c>
      <c r="F25" s="21">
        <f t="shared" si="6"/>
        <v>0.8</v>
      </c>
      <c r="G25">
        <v>20</v>
      </c>
      <c r="H25" s="20">
        <f t="shared" si="7"/>
        <v>16</v>
      </c>
    </row>
    <row r="26" spans="1:8" x14ac:dyDescent="0.25">
      <c r="A26" s="30" t="s">
        <v>66</v>
      </c>
      <c r="B26" s="30" t="s">
        <v>12</v>
      </c>
      <c r="C26" s="30">
        <v>1</v>
      </c>
      <c r="D26" s="51">
        <f t="shared" si="11"/>
        <v>1</v>
      </c>
      <c r="E26">
        <f t="shared" si="12"/>
        <v>75</v>
      </c>
      <c r="F26" s="21">
        <f t="shared" si="6"/>
        <v>0.8</v>
      </c>
      <c r="G26">
        <v>20</v>
      </c>
      <c r="H26" s="20">
        <f t="shared" si="7"/>
        <v>16</v>
      </c>
    </row>
    <row r="27" spans="1:8" ht="15.75" thickBot="1" x14ac:dyDescent="0.3">
      <c r="A27" s="30" t="s">
        <v>66</v>
      </c>
      <c r="B27" s="30" t="s">
        <v>6</v>
      </c>
      <c r="C27" s="30">
        <v>1</v>
      </c>
      <c r="D27" s="51">
        <f t="shared" si="11"/>
        <v>1</v>
      </c>
      <c r="E27">
        <f t="shared" si="12"/>
        <v>75</v>
      </c>
      <c r="F27" s="21">
        <f t="shared" si="6"/>
        <v>0.8</v>
      </c>
      <c r="G27">
        <v>20</v>
      </c>
      <c r="H27" s="20">
        <f t="shared" si="7"/>
        <v>16</v>
      </c>
    </row>
    <row r="28" spans="1:8" x14ac:dyDescent="0.25">
      <c r="A28" s="30" t="s">
        <v>10</v>
      </c>
      <c r="B28" s="30" t="s">
        <v>62</v>
      </c>
      <c r="C28" s="30">
        <v>1</v>
      </c>
      <c r="D28" s="53">
        <f t="shared" si="11"/>
        <v>2</v>
      </c>
      <c r="E28">
        <f t="shared" si="12"/>
        <v>75</v>
      </c>
      <c r="F28" s="21">
        <f t="shared" si="6"/>
        <v>0.8</v>
      </c>
      <c r="G28">
        <v>20</v>
      </c>
      <c r="H28" s="20">
        <f t="shared" ref="H28" si="22">D28*F28*G28</f>
        <v>32</v>
      </c>
    </row>
    <row r="29" spans="1:8" x14ac:dyDescent="0.25">
      <c r="A29" s="30" t="s">
        <v>10</v>
      </c>
      <c r="B29" s="30" t="s">
        <v>0</v>
      </c>
      <c r="C29" s="30">
        <v>1</v>
      </c>
      <c r="D29" s="51">
        <f t="shared" si="11"/>
        <v>2</v>
      </c>
      <c r="E29">
        <f t="shared" si="12"/>
        <v>75</v>
      </c>
      <c r="F29" s="21">
        <f t="shared" si="6"/>
        <v>0.8</v>
      </c>
      <c r="G29">
        <v>20</v>
      </c>
      <c r="H29" s="20">
        <f t="shared" si="7"/>
        <v>32</v>
      </c>
    </row>
    <row r="30" spans="1:8" x14ac:dyDescent="0.25">
      <c r="A30" s="30" t="s">
        <v>10</v>
      </c>
      <c r="B30" s="30" t="s">
        <v>4</v>
      </c>
      <c r="C30" s="30">
        <v>1</v>
      </c>
      <c r="D30" s="51">
        <f t="shared" si="11"/>
        <v>2</v>
      </c>
      <c r="E30">
        <f t="shared" si="12"/>
        <v>75</v>
      </c>
      <c r="F30" s="21">
        <f t="shared" si="6"/>
        <v>0.8</v>
      </c>
      <c r="G30">
        <v>20</v>
      </c>
      <c r="H30" s="20">
        <f t="shared" si="7"/>
        <v>32</v>
      </c>
    </row>
    <row r="31" spans="1:8" ht="15.75" thickBot="1" x14ac:dyDescent="0.3">
      <c r="A31" s="30" t="s">
        <v>10</v>
      </c>
      <c r="B31" s="30" t="s">
        <v>6</v>
      </c>
      <c r="C31" s="30">
        <v>1</v>
      </c>
      <c r="D31" s="52">
        <f t="shared" si="11"/>
        <v>2</v>
      </c>
      <c r="E31">
        <f t="shared" si="12"/>
        <v>75</v>
      </c>
      <c r="F31" s="21">
        <f t="shared" si="6"/>
        <v>0.8</v>
      </c>
      <c r="G31">
        <v>20</v>
      </c>
      <c r="H31" s="20">
        <f t="shared" si="7"/>
        <v>32</v>
      </c>
    </row>
    <row r="33" spans="1:9" ht="15.75" thickBot="1" x14ac:dyDescent="0.3"/>
    <row r="34" spans="1:9" ht="18.75" x14ac:dyDescent="0.25">
      <c r="A34" s="66" t="s">
        <v>81</v>
      </c>
      <c r="B34" s="67"/>
      <c r="I34" s="29" t="s">
        <v>60</v>
      </c>
    </row>
    <row r="35" spans="1:9" ht="93.75" x14ac:dyDescent="0.3">
      <c r="A35" s="40" t="s">
        <v>80</v>
      </c>
      <c r="B35" s="41" t="s">
        <v>58</v>
      </c>
      <c r="C35" s="39" t="s">
        <v>56</v>
      </c>
      <c r="D35" s="57" t="s">
        <v>57</v>
      </c>
      <c r="E35" s="60"/>
      <c r="F35" s="59" t="s">
        <v>108</v>
      </c>
      <c r="G35" s="29" t="s">
        <v>55</v>
      </c>
      <c r="H35" s="29" t="s">
        <v>59</v>
      </c>
      <c r="I35" s="26" t="e">
        <f t="shared" ref="I35:I46" si="23">1-G36/H36</f>
        <v>#DIV/0!</v>
      </c>
    </row>
    <row r="36" spans="1:9" ht="37.5" x14ac:dyDescent="0.25">
      <c r="A36" s="40" t="s">
        <v>62</v>
      </c>
      <c r="B36" s="42">
        <v>520</v>
      </c>
      <c r="C36" s="28">
        <f>GETPIVOTDATA("Итого",$I$1,"transaction rq",A36)*3</f>
        <v>512</v>
      </c>
      <c r="D36" s="58">
        <f t="shared" ref="D36:D37" si="24">1-B36/C36</f>
        <v>-1.5625E-2</v>
      </c>
      <c r="E36" s="56"/>
      <c r="F36" s="55" t="str">
        <f>VLOOKUP(A36,Соответствие!A:B,2,FALSE)</f>
        <v>UC_HomePage</v>
      </c>
      <c r="G36" s="61">
        <f>C36/3</f>
        <v>170.66666666666666</v>
      </c>
      <c r="H36" s="50">
        <f>VLOOKUP(F36,SummaryReport!A:J,8,FALSE)</f>
        <v>0</v>
      </c>
      <c r="I36" s="26" t="e">
        <f t="shared" si="23"/>
        <v>#DIV/0!</v>
      </c>
    </row>
    <row r="37" spans="1:9" ht="18.75" x14ac:dyDescent="0.25">
      <c r="A37" s="43" t="s">
        <v>0</v>
      </c>
      <c r="B37" s="42">
        <v>422</v>
      </c>
      <c r="C37" s="28">
        <f t="shared" ref="C37:C47" si="25">GETPIVOTDATA("Итого",$I$1,"transaction rq",A37)*3</f>
        <v>416.00000000000006</v>
      </c>
      <c r="D37" s="58">
        <f t="shared" si="24"/>
        <v>-1.4423076923076872E-2</v>
      </c>
      <c r="E37" s="56"/>
      <c r="F37" s="55" t="str">
        <f>VLOOKUP(A37,Соответствие!A:B,2,FALSE)</f>
        <v>UC_Login</v>
      </c>
      <c r="G37" s="61">
        <f t="shared" ref="G37:G47" si="26">C37/3</f>
        <v>138.66666666666669</v>
      </c>
      <c r="H37" s="50">
        <f>VLOOKUP(F37,SummaryReport!A:J,8,FALSE)</f>
        <v>0</v>
      </c>
      <c r="I37" s="26"/>
    </row>
    <row r="38" spans="1:9" ht="56.25" x14ac:dyDescent="0.25">
      <c r="A38" s="44" t="s">
        <v>79</v>
      </c>
      <c r="B38" s="42">
        <v>305</v>
      </c>
      <c r="C38" s="28">
        <f t="shared" ref="C38" si="27">GETPIVOTDATA("Итого",$I$1,"transaction rq",A38)*3</f>
        <v>144.00000000000003</v>
      </c>
      <c r="D38" s="58">
        <f t="shared" ref="D38" si="28">1-B38/C38</f>
        <v>-1.1180555555555554</v>
      </c>
      <c r="E38" s="56"/>
      <c r="F38" s="55" t="str">
        <f>VLOOKUP(A38,Соответствие!A:B,2,FALSE)</f>
        <v>UC_OpenFlights</v>
      </c>
      <c r="G38" s="61">
        <f t="shared" si="26"/>
        <v>48.000000000000007</v>
      </c>
      <c r="H38" s="50">
        <f>VLOOKUP(F38,SummaryReport!A:J,8,FALSE)</f>
        <v>0</v>
      </c>
      <c r="I38" s="26" t="e">
        <f>1-G39/H39</f>
        <v>#DIV/0!</v>
      </c>
    </row>
    <row r="39" spans="1:9" ht="56.25" x14ac:dyDescent="0.25">
      <c r="A39" s="43" t="s">
        <v>11</v>
      </c>
      <c r="B39" s="42">
        <v>282</v>
      </c>
      <c r="C39" s="28">
        <f t="shared" si="25"/>
        <v>240</v>
      </c>
      <c r="D39" s="54">
        <f t="shared" ref="D39:D48" si="29">1-B39/C39</f>
        <v>-0.17500000000000004</v>
      </c>
      <c r="E39" s="56"/>
      <c r="F39" s="55" t="str">
        <f>VLOOKUP(A39,Соответствие!A:B,2,FALSE)</f>
        <v>UC_SearchFlights</v>
      </c>
      <c r="G39" s="61">
        <f t="shared" si="26"/>
        <v>80</v>
      </c>
      <c r="H39" s="50">
        <f>VLOOKUP(F39,SummaryReport!A:J,8,FALSE)</f>
        <v>0</v>
      </c>
      <c r="I39" s="26" t="e">
        <f t="shared" si="23"/>
        <v>#DIV/0!</v>
      </c>
    </row>
    <row r="40" spans="1:9" ht="37.5" x14ac:dyDescent="0.25">
      <c r="A40" s="43" t="s">
        <v>12</v>
      </c>
      <c r="B40" s="42">
        <v>270</v>
      </c>
      <c r="C40" s="28">
        <f t="shared" si="25"/>
        <v>192</v>
      </c>
      <c r="D40" s="54">
        <f t="shared" si="29"/>
        <v>-0.40625</v>
      </c>
      <c r="E40" s="56"/>
      <c r="F40" s="55" t="str">
        <f>VLOOKUP(A40,Соответствие!A:B,2,FALSE)</f>
        <v>UC_ChooseFlight</v>
      </c>
      <c r="G40" s="61">
        <f t="shared" si="26"/>
        <v>64</v>
      </c>
      <c r="H40" s="50">
        <f>VLOOKUP(F40,SummaryReport!A:J,8,FALSE)</f>
        <v>0</v>
      </c>
      <c r="I40" s="26" t="e">
        <f t="shared" si="23"/>
        <v>#DIV/0!</v>
      </c>
    </row>
    <row r="41" spans="1:9" ht="18.75" x14ac:dyDescent="0.25">
      <c r="A41" s="43" t="s">
        <v>3</v>
      </c>
      <c r="B41" s="42">
        <v>175</v>
      </c>
      <c r="C41" s="28">
        <f t="shared" si="25"/>
        <v>144.00000000000003</v>
      </c>
      <c r="D41" s="54">
        <f t="shared" si="29"/>
        <v>-0.21527777777777746</v>
      </c>
      <c r="E41" s="56"/>
      <c r="F41" s="55" t="str">
        <f>VLOOKUP(A41,Соответствие!A:B,2,FALSE)</f>
        <v>UC_PayFlight</v>
      </c>
      <c r="G41" s="61">
        <f t="shared" si="26"/>
        <v>48.000000000000007</v>
      </c>
      <c r="H41" s="50">
        <f>VLOOKUP(F41,SummaryReport!A:J,8,FALSE)</f>
        <v>0</v>
      </c>
      <c r="I41" s="26" t="e">
        <f t="shared" si="23"/>
        <v>#DIV/0!</v>
      </c>
    </row>
    <row r="42" spans="1:9" ht="37.5" x14ac:dyDescent="0.25">
      <c r="A42" s="43" t="s">
        <v>4</v>
      </c>
      <c r="B42" s="42">
        <v>280</v>
      </c>
      <c r="C42" s="28">
        <f t="shared" si="25"/>
        <v>320</v>
      </c>
      <c r="D42" s="54">
        <f t="shared" si="29"/>
        <v>0.125</v>
      </c>
      <c r="E42" s="56"/>
      <c r="F42" s="55" t="str">
        <f>VLOOKUP(A42,Соответствие!A:B,2,FALSE)</f>
        <v>UC_OpenItinerary</v>
      </c>
      <c r="G42" s="61">
        <f t="shared" si="26"/>
        <v>106.66666666666667</v>
      </c>
      <c r="H42" s="50">
        <f>VLOOKUP(F42,SummaryReport!A:J,8,FALSE)</f>
        <v>0</v>
      </c>
      <c r="I42" s="26" t="e">
        <f t="shared" si="23"/>
        <v>#DIV/0!</v>
      </c>
    </row>
    <row r="43" spans="1:9" ht="37.5" x14ac:dyDescent="0.25">
      <c r="A43" s="43" t="s">
        <v>13</v>
      </c>
      <c r="B43" s="42">
        <v>73</v>
      </c>
      <c r="C43" s="28">
        <f t="shared" si="25"/>
        <v>80</v>
      </c>
      <c r="D43" s="54">
        <f t="shared" si="29"/>
        <v>8.7500000000000022E-2</v>
      </c>
      <c r="E43" s="56"/>
      <c r="F43" s="55" t="str">
        <f>VLOOKUP(A43,Соответствие!A:B,2,FALSE)</f>
        <v>UC_CancelFlight</v>
      </c>
      <c r="G43" s="61">
        <f t="shared" si="26"/>
        <v>26.666666666666668</v>
      </c>
      <c r="H43" s="50">
        <f>VLOOKUP(F43,SummaryReport!A:J,8,FALSE)</f>
        <v>0</v>
      </c>
      <c r="I43" s="26" t="e">
        <f t="shared" si="23"/>
        <v>#DIV/0!</v>
      </c>
    </row>
    <row r="44" spans="1:9" ht="37.5" x14ac:dyDescent="0.25">
      <c r="A44" s="43" t="s">
        <v>6</v>
      </c>
      <c r="B44" s="42">
        <v>326</v>
      </c>
      <c r="C44" s="28">
        <f t="shared" si="25"/>
        <v>368</v>
      </c>
      <c r="D44" s="54">
        <f t="shared" si="29"/>
        <v>0.11413043478260865</v>
      </c>
      <c r="E44" s="56"/>
      <c r="F44" s="55" t="str">
        <f>VLOOKUP(A44,Соответствие!A:B,2,FALSE)</f>
        <v>UC_LogOut</v>
      </c>
      <c r="G44" s="61">
        <f t="shared" si="26"/>
        <v>122.66666666666667</v>
      </c>
      <c r="H44" s="50">
        <f>VLOOKUP(F44,SummaryReport!A:J,8,FALSE)</f>
        <v>0</v>
      </c>
      <c r="I44" s="26" t="e">
        <f t="shared" si="23"/>
        <v>#DIV/0!</v>
      </c>
    </row>
    <row r="45" spans="1:9" ht="56.25" x14ac:dyDescent="0.25">
      <c r="A45" s="43" t="s">
        <v>64</v>
      </c>
      <c r="B45" s="42">
        <v>97</v>
      </c>
      <c r="C45" s="28">
        <f t="shared" si="25"/>
        <v>96</v>
      </c>
      <c r="D45" s="54">
        <f t="shared" si="29"/>
        <v>-1.0416666666666741E-2</v>
      </c>
      <c r="E45" s="56"/>
      <c r="F45" s="55" t="str">
        <f>VLOOKUP(A45,Соответствие!A:B,2,FALSE)</f>
        <v>UC_OpenRegistration</v>
      </c>
      <c r="G45" s="61">
        <f t="shared" si="26"/>
        <v>32</v>
      </c>
      <c r="H45" s="50"/>
      <c r="I45" s="26" t="e">
        <f t="shared" si="23"/>
        <v>#DIV/0!</v>
      </c>
    </row>
    <row r="46" spans="1:9" ht="37.5" x14ac:dyDescent="0.25">
      <c r="A46" s="43" t="s">
        <v>63</v>
      </c>
      <c r="B46" s="42">
        <v>97</v>
      </c>
      <c r="C46" s="28">
        <f t="shared" si="25"/>
        <v>96</v>
      </c>
      <c r="D46" s="54">
        <f t="shared" si="29"/>
        <v>-1.0416666666666741E-2</v>
      </c>
      <c r="E46" s="56"/>
      <c r="F46" s="55" t="str">
        <f>VLOOKUP(A46,Соответствие!A:B,2,FALSE)</f>
        <v>UC_FillRegistration</v>
      </c>
      <c r="G46" s="61">
        <f t="shared" si="26"/>
        <v>32</v>
      </c>
      <c r="H46" s="50"/>
      <c r="I46" s="26" t="e">
        <f t="shared" si="23"/>
        <v>#DIV/0!</v>
      </c>
    </row>
    <row r="47" spans="1:9" ht="75" x14ac:dyDescent="0.25">
      <c r="A47" s="43" t="s">
        <v>65</v>
      </c>
      <c r="B47" s="42">
        <v>97</v>
      </c>
      <c r="C47" s="28">
        <f t="shared" si="25"/>
        <v>96</v>
      </c>
      <c r="D47" s="54">
        <f t="shared" si="29"/>
        <v>-1.0416666666666741E-2</v>
      </c>
      <c r="E47" s="56"/>
      <c r="F47" s="55" t="str">
        <f>VLOOKUP(A47,Соответствие!A:B,2,FALSE)</f>
        <v>UC_FinishRegistration</v>
      </c>
      <c r="G47" s="61">
        <f t="shared" si="26"/>
        <v>32</v>
      </c>
      <c r="H47" s="50"/>
    </row>
    <row r="48" spans="1:9" ht="19.5" thickBot="1" x14ac:dyDescent="0.3">
      <c r="A48" s="45" t="s">
        <v>7</v>
      </c>
      <c r="B48" s="46">
        <f>SUM(B36:B47)</f>
        <v>2944</v>
      </c>
      <c r="C48" s="27">
        <f>SUM(C36:C47)</f>
        <v>2704</v>
      </c>
      <c r="D48" s="25">
        <f t="shared" si="29"/>
        <v>-8.8757396449704151E-2</v>
      </c>
      <c r="I48" s="33"/>
    </row>
    <row r="50" spans="1:9" x14ac:dyDescent="0.25">
      <c r="C50" s="33" t="s">
        <v>78</v>
      </c>
      <c r="D50" s="33"/>
      <c r="E50" s="33"/>
      <c r="F50" s="33"/>
      <c r="G50" s="33"/>
      <c r="H50" s="33"/>
    </row>
    <row r="51" spans="1:9" x14ac:dyDescent="0.25">
      <c r="B51" t="s">
        <v>110</v>
      </c>
      <c r="C51" t="s">
        <v>77</v>
      </c>
      <c r="D51" t="s">
        <v>73</v>
      </c>
      <c r="E51" t="s">
        <v>75</v>
      </c>
      <c r="F51" t="s">
        <v>74</v>
      </c>
      <c r="G51" t="s">
        <v>76</v>
      </c>
      <c r="H51" t="s">
        <v>109</v>
      </c>
      <c r="I51" s="32">
        <f>1-B52/H52</f>
        <v>1.8333333333333202E-2</v>
      </c>
    </row>
    <row r="52" spans="1:9" x14ac:dyDescent="0.25">
      <c r="A52" t="s">
        <v>68</v>
      </c>
      <c r="B52" s="34">
        <f>124/3</f>
        <v>41.333333333333336</v>
      </c>
      <c r="C52" s="38">
        <v>57</v>
      </c>
      <c r="D52" s="34">
        <f>60/C52</f>
        <v>1.0526315789473684</v>
      </c>
      <c r="E52" s="49">
        <v>20</v>
      </c>
      <c r="F52" s="47">
        <f>B52/(D52*E52)</f>
        <v>1.9633333333333336</v>
      </c>
      <c r="G52" s="20">
        <f>ROUND(F52,0)</f>
        <v>2</v>
      </c>
      <c r="H52" s="20">
        <f>G52*D52*E52</f>
        <v>42.105263157894733</v>
      </c>
      <c r="I52" s="32">
        <f>1-B53/H53</f>
        <v>-4.1666666666666741E-2</v>
      </c>
    </row>
    <row r="53" spans="1:9" x14ac:dyDescent="0.25">
      <c r="A53" t="s">
        <v>69</v>
      </c>
      <c r="B53" s="34">
        <f>150/3</f>
        <v>50</v>
      </c>
      <c r="C53" s="38">
        <v>25</v>
      </c>
      <c r="D53" s="34">
        <f t="shared" ref="D53:D56" si="30">60/C53</f>
        <v>2.4</v>
      </c>
      <c r="E53" s="49">
        <v>20</v>
      </c>
      <c r="F53" s="47">
        <f>B53/(D53*E53)</f>
        <v>1.0416666666666667</v>
      </c>
      <c r="G53" s="20">
        <f t="shared" ref="G53:G56" si="31">ROUND(F53,0)</f>
        <v>1</v>
      </c>
      <c r="H53" s="20">
        <f t="shared" ref="H53:H56" si="32">G53*D53*E53</f>
        <v>48</v>
      </c>
      <c r="I53" s="32">
        <f>1-B54/H54</f>
        <v>4.166666666666663E-2</v>
      </c>
    </row>
    <row r="54" spans="1:9" x14ac:dyDescent="0.25">
      <c r="A54" t="s">
        <v>70</v>
      </c>
      <c r="B54" s="35">
        <f>30/3</f>
        <v>10</v>
      </c>
      <c r="C54" s="48">
        <v>115</v>
      </c>
      <c r="D54" s="34">
        <f t="shared" si="30"/>
        <v>0.52173913043478259</v>
      </c>
      <c r="E54" s="49">
        <v>20</v>
      </c>
      <c r="F54" s="47">
        <f>B54/(D54*E54)</f>
        <v>0.95833333333333337</v>
      </c>
      <c r="G54" s="20">
        <v>1</v>
      </c>
      <c r="H54" s="20">
        <f t="shared" si="32"/>
        <v>10.434782608695652</v>
      </c>
      <c r="I54" s="32">
        <f>1-B55/H55</f>
        <v>0</v>
      </c>
    </row>
    <row r="55" spans="1:9" x14ac:dyDescent="0.25">
      <c r="A55" t="s">
        <v>71</v>
      </c>
      <c r="B55" s="34">
        <f>20/3</f>
        <v>6.666666666666667</v>
      </c>
      <c r="C55" s="38">
        <v>180</v>
      </c>
      <c r="D55" s="34">
        <f t="shared" si="30"/>
        <v>0.33333333333333331</v>
      </c>
      <c r="E55" s="49">
        <v>20</v>
      </c>
      <c r="F55" s="47">
        <f>B55/(D55*E55)</f>
        <v>1.0000000000000002</v>
      </c>
      <c r="G55" s="20">
        <v>1</v>
      </c>
      <c r="H55" s="20">
        <f t="shared" si="32"/>
        <v>6.6666666666666661</v>
      </c>
      <c r="I55" s="32">
        <f>1-B56/H56</f>
        <v>0</v>
      </c>
    </row>
    <row r="56" spans="1:9" x14ac:dyDescent="0.25">
      <c r="A56" t="s">
        <v>72</v>
      </c>
      <c r="B56" s="34">
        <f>120/3</f>
        <v>40</v>
      </c>
      <c r="C56" s="38">
        <v>30</v>
      </c>
      <c r="D56" s="34">
        <f t="shared" si="30"/>
        <v>2</v>
      </c>
      <c r="E56" s="49">
        <v>20</v>
      </c>
      <c r="F56" s="47">
        <f>B56/(D56*E56)</f>
        <v>1</v>
      </c>
      <c r="G56" s="20">
        <f t="shared" si="31"/>
        <v>1</v>
      </c>
      <c r="H56" s="20">
        <f t="shared" si="32"/>
        <v>40</v>
      </c>
    </row>
    <row r="57" spans="1:9" x14ac:dyDescent="0.25">
      <c r="G57" s="20">
        <f>SUM(G52:G56)</f>
        <v>6</v>
      </c>
    </row>
  </sheetData>
  <mergeCells count="1">
    <mergeCell ref="A34:B34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3" sqref="B2:B13"/>
    </sheetView>
  </sheetViews>
  <sheetFormatPr defaultRowHeight="15" x14ac:dyDescent="0.25"/>
  <cols>
    <col min="1" max="1" width="47.42578125" bestFit="1" customWidth="1"/>
    <col min="2" max="2" width="20.710937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tr">
        <f>'Автоматизированный расчет'!A36</f>
        <v>Главная Welcome страница</v>
      </c>
      <c r="B2" t="s">
        <v>113</v>
      </c>
    </row>
    <row r="3" spans="1:2" x14ac:dyDescent="0.25">
      <c r="A3" t="str">
        <f>'Автоматизированный расчет'!A37</f>
        <v>Вход в систему</v>
      </c>
      <c r="B3" t="s">
        <v>114</v>
      </c>
    </row>
    <row r="4" spans="1:2" x14ac:dyDescent="0.25">
      <c r="A4" t="str">
        <f>'Автоматизированный расчет'!A38</f>
        <v>Переход на страницу поиска билетов</v>
      </c>
      <c r="B4" t="s">
        <v>116</v>
      </c>
    </row>
    <row r="5" spans="1:2" x14ac:dyDescent="0.25">
      <c r="A5" t="str">
        <f>'Автоматизированный расчет'!A39</f>
        <v xml:space="preserve">Заполнение полей для поиска билета </v>
      </c>
      <c r="B5" t="s">
        <v>117</v>
      </c>
    </row>
    <row r="6" spans="1:2" x14ac:dyDescent="0.25">
      <c r="A6" t="str">
        <f>'Автоматизированный расчет'!A40</f>
        <v xml:space="preserve">Выбор рейса из найденных </v>
      </c>
      <c r="B6" t="s">
        <v>118</v>
      </c>
    </row>
    <row r="7" spans="1:2" x14ac:dyDescent="0.25">
      <c r="A7" t="str">
        <f>'Автоматизированный расчет'!A41</f>
        <v>Оплата билета</v>
      </c>
      <c r="B7" t="s">
        <v>119</v>
      </c>
    </row>
    <row r="8" spans="1:2" x14ac:dyDescent="0.25">
      <c r="A8" t="str">
        <f>'Автоматизированный расчет'!A42</f>
        <v>Просмотр квитанций</v>
      </c>
      <c r="B8" t="s">
        <v>120</v>
      </c>
    </row>
    <row r="9" spans="1:2" x14ac:dyDescent="0.25">
      <c r="A9" t="str">
        <f>'Автоматизированный расчет'!A43</f>
        <v xml:space="preserve">Отмена бронирования </v>
      </c>
      <c r="B9" t="s">
        <v>121</v>
      </c>
    </row>
    <row r="10" spans="1:2" x14ac:dyDescent="0.25">
      <c r="A10" t="str">
        <f>'Автоматизированный расчет'!A44</f>
        <v>Выход из системы</v>
      </c>
      <c r="B10" t="s">
        <v>115</v>
      </c>
    </row>
    <row r="11" spans="1:2" x14ac:dyDescent="0.25">
      <c r="A11" t="str">
        <f>'Автоматизированный расчет'!A45</f>
        <v>Перход на страницу регистрации</v>
      </c>
      <c r="B11" t="s">
        <v>122</v>
      </c>
    </row>
    <row r="12" spans="1:2" x14ac:dyDescent="0.25">
      <c r="A12" t="str">
        <f>'Автоматизированный расчет'!A46</f>
        <v>Заполнение полей регистарции</v>
      </c>
      <c r="B12" t="s">
        <v>123</v>
      </c>
    </row>
    <row r="13" spans="1:2" x14ac:dyDescent="0.25">
      <c r="A13" t="str">
        <f>'Автоматизированный расчет'!A47</f>
        <v>Переход на следуюущий эран после регистарции</v>
      </c>
      <c r="B13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A22" sqref="A22:A33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27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28</v>
      </c>
      <c r="I1" t="s">
        <v>29</v>
      </c>
      <c r="J1" t="s">
        <v>30</v>
      </c>
    </row>
    <row r="2" spans="1:10" x14ac:dyDescent="0.25">
      <c r="A2" t="s">
        <v>91</v>
      </c>
      <c r="B2" t="s">
        <v>92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 x14ac:dyDescent="0.25">
      <c r="A3" t="s">
        <v>93</v>
      </c>
      <c r="B3" t="s">
        <v>92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 x14ac:dyDescent="0.25">
      <c r="A4" t="s">
        <v>94</v>
      </c>
      <c r="B4" t="s">
        <v>92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 x14ac:dyDescent="0.25">
      <c r="A5" t="s">
        <v>95</v>
      </c>
      <c r="B5" t="s">
        <v>92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 x14ac:dyDescent="0.25">
      <c r="A6" t="s">
        <v>96</v>
      </c>
      <c r="B6" t="s">
        <v>92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 x14ac:dyDescent="0.25">
      <c r="A7" t="s">
        <v>97</v>
      </c>
      <c r="B7" t="s">
        <v>92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 x14ac:dyDescent="0.25">
      <c r="A8" t="s">
        <v>98</v>
      </c>
      <c r="B8" t="s">
        <v>92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 x14ac:dyDescent="0.25">
      <c r="A9" t="s">
        <v>99</v>
      </c>
      <c r="B9" t="s">
        <v>92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 x14ac:dyDescent="0.25">
      <c r="A10" t="s">
        <v>100</v>
      </c>
      <c r="B10" t="s">
        <v>92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 x14ac:dyDescent="0.25">
      <c r="A11" t="s">
        <v>24</v>
      </c>
      <c r="B11" t="s">
        <v>92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 x14ac:dyDescent="0.25">
      <c r="A12" t="s">
        <v>84</v>
      </c>
      <c r="B12" t="s">
        <v>92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 x14ac:dyDescent="0.25">
      <c r="A13" t="s">
        <v>101</v>
      </c>
      <c r="B13" t="s">
        <v>92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 x14ac:dyDescent="0.25">
      <c r="A14" t="s">
        <v>102</v>
      </c>
      <c r="B14" t="s">
        <v>92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 x14ac:dyDescent="0.25">
      <c r="A15" t="s">
        <v>103</v>
      </c>
      <c r="B15" t="s">
        <v>92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 x14ac:dyDescent="0.25">
      <c r="A16" t="s">
        <v>104</v>
      </c>
      <c r="B16" t="s">
        <v>92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 x14ac:dyDescent="0.25">
      <c r="A17" t="s">
        <v>105</v>
      </c>
      <c r="B17" t="s">
        <v>92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 x14ac:dyDescent="0.25">
      <c r="A18" t="s">
        <v>106</v>
      </c>
      <c r="B18" t="s">
        <v>92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 x14ac:dyDescent="0.25">
      <c r="A19" t="s">
        <v>107</v>
      </c>
      <c r="B19" t="s">
        <v>92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  <row r="22" spans="1:10" x14ac:dyDescent="0.25">
      <c r="A22" t="s">
        <v>113</v>
      </c>
    </row>
    <row r="23" spans="1:10" x14ac:dyDescent="0.25">
      <c r="A23" t="s">
        <v>114</v>
      </c>
    </row>
    <row r="24" spans="1:10" x14ac:dyDescent="0.25">
      <c r="A24" t="s">
        <v>116</v>
      </c>
    </row>
    <row r="25" spans="1:10" x14ac:dyDescent="0.25">
      <c r="A25" t="s">
        <v>117</v>
      </c>
    </row>
    <row r="26" spans="1:10" x14ac:dyDescent="0.25">
      <c r="A26" t="s">
        <v>118</v>
      </c>
    </row>
    <row r="27" spans="1:10" x14ac:dyDescent="0.25">
      <c r="A27" t="s">
        <v>119</v>
      </c>
    </row>
    <row r="28" spans="1:10" x14ac:dyDescent="0.25">
      <c r="A28" t="s">
        <v>120</v>
      </c>
    </row>
    <row r="29" spans="1:10" x14ac:dyDescent="0.25">
      <c r="A29" t="s">
        <v>121</v>
      </c>
    </row>
    <row r="30" spans="1:10" x14ac:dyDescent="0.25">
      <c r="A30" t="s">
        <v>115</v>
      </c>
    </row>
    <row r="31" spans="1:10" x14ac:dyDescent="0.25">
      <c r="A31" t="s">
        <v>122</v>
      </c>
    </row>
    <row r="32" spans="1:10" x14ac:dyDescent="0.25">
      <c r="A32" t="s">
        <v>123</v>
      </c>
    </row>
    <row r="33" spans="1:1" x14ac:dyDescent="0.25">
      <c r="A33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8" t="s">
        <v>33</v>
      </c>
      <c r="F9" s="68"/>
      <c r="G9" s="68"/>
      <c r="H9" s="68"/>
      <c r="I9" s="68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8" t="s">
        <v>31</v>
      </c>
      <c r="F23" s="68"/>
      <c r="G23" s="68"/>
      <c r="H23" s="68"/>
      <c r="I23" s="68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8" t="s">
        <v>32</v>
      </c>
      <c r="F35" s="68"/>
      <c r="G35" s="68"/>
      <c r="H35" s="68"/>
      <c r="I35" s="68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Evgeniy Nazarenko</cp:lastModifiedBy>
  <dcterms:created xsi:type="dcterms:W3CDTF">2015-06-05T18:19:34Z</dcterms:created>
  <dcterms:modified xsi:type="dcterms:W3CDTF">2022-09-13T17:02:21Z</dcterms:modified>
</cp:coreProperties>
</file>