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93"/>
  </bookViews>
  <sheets>
    <sheet name="Sheet1" sheetId="1" r:id="rId1"/>
    <sheet name="Power draw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" l="1"/>
  <c r="L22" i="1"/>
  <c r="K22" i="1"/>
  <c r="I22" i="1"/>
  <c r="I2" i="2"/>
  <c r="D2" i="2" s="1"/>
  <c r="B19" i="1"/>
  <c r="D3" i="2" l="1"/>
  <c r="J22" i="1"/>
  <c r="J25" i="1" s="1"/>
  <c r="B28" i="1" s="1"/>
  <c r="G22" i="1"/>
  <c r="G25" i="1" s="1"/>
  <c r="D22" i="1"/>
  <c r="E22" i="1" s="1"/>
  <c r="H12" i="1"/>
  <c r="G10" i="1"/>
  <c r="D10" i="1"/>
  <c r="E10" i="1" s="1"/>
  <c r="G9" i="1"/>
  <c r="D9" i="1"/>
  <c r="E9" i="1" s="1"/>
  <c r="G8" i="1"/>
  <c r="D8" i="1"/>
  <c r="E8" i="1" s="1"/>
  <c r="G7" i="1"/>
  <c r="D7" i="1"/>
  <c r="E7" i="1" s="1"/>
  <c r="G6" i="1"/>
  <c r="D6" i="1"/>
  <c r="E6" i="1" s="1"/>
  <c r="G5" i="1"/>
  <c r="D5" i="1"/>
  <c r="E5" i="1" s="1"/>
  <c r="G4" i="1"/>
  <c r="D4" i="1"/>
  <c r="E4" i="1" s="1"/>
  <c r="G3" i="1"/>
  <c r="D3" i="1"/>
  <c r="E3" i="1" s="1"/>
  <c r="G2" i="1"/>
  <c r="D2" i="1"/>
  <c r="D12" i="1" l="1"/>
  <c r="E12" i="1" s="1"/>
  <c r="E2" i="1"/>
  <c r="G12" i="1"/>
  <c r="D25" i="1"/>
  <c r="E25" i="1" s="1"/>
</calcChain>
</file>

<file path=xl/sharedStrings.xml><?xml version="1.0" encoding="utf-8"?>
<sst xmlns="http://schemas.openxmlformats.org/spreadsheetml/2006/main" count="81" uniqueCount="71">
  <si>
    <t>Item</t>
  </si>
  <si>
    <t>Quantity</t>
  </si>
  <si>
    <t>Mass (g)</t>
  </si>
  <si>
    <t>Total Mass (g)</t>
  </si>
  <si>
    <t>Total Mass (lb)</t>
  </si>
  <si>
    <t>Cost ($)</t>
  </si>
  <si>
    <t>Total Cost ($)</t>
  </si>
  <si>
    <t>Power (W)</t>
  </si>
  <si>
    <t>Capacity (Wh)</t>
  </si>
  <si>
    <t>Total capacity (Wh)</t>
  </si>
  <si>
    <t>URL</t>
  </si>
  <si>
    <t>Constant</t>
  </si>
  <si>
    <t>Value</t>
  </si>
  <si>
    <t>Motherboard (mini-ITX)</t>
  </si>
  <si>
    <t>http://www.newegg.com/Product/Product.aspx?Item=N82E16813130901</t>
  </si>
  <si>
    <t>g to lb</t>
  </si>
  <si>
    <t>CPU (Core i7)</t>
  </si>
  <si>
    <t>http://www.newegg.com/Product/Product.aspx?Item=N82E16819117560</t>
  </si>
  <si>
    <t>CPU Fan</t>
  </si>
  <si>
    <t>RAM (2x16GB)</t>
  </si>
  <si>
    <t>http://www.newegg.com/Product/Product.aspx?Item=N82E16820233924</t>
  </si>
  <si>
    <t>GPU PCB/heat sink (GTX 750 Ti)</t>
  </si>
  <si>
    <t>http://www.newegg.com/Product/Product.aspx?Item=N82E16814500349</t>
  </si>
  <si>
    <t>GPU faceplate</t>
  </si>
  <si>
    <t>GPU fan</t>
  </si>
  <si>
    <t>GPU plastic cover</t>
  </si>
  <si>
    <t>Mushkin 60GB SSD</t>
  </si>
  <si>
    <t>http://www.newegg.com/Product/Product.aspx?Item=N82E16820226677</t>
  </si>
  <si>
    <t>Speculative</t>
  </si>
  <si>
    <t>https://www.amazon.com/dp/B01E6KRVZQ</t>
  </si>
  <si>
    <t>Runtime (hr)</t>
  </si>
  <si>
    <t>GPS</t>
  </si>
  <si>
    <t>Rear shock springs</t>
  </si>
  <si>
    <t>Front shock springs</t>
  </si>
  <si>
    <t>https://www.teamassociated.com/parts/details/91637-ASC91637-12mm_shock_springs_54mm_gray_4_45_lb_in/</t>
  </si>
  <si>
    <t>https://www.teamassociated.com/parts/details/91641-ASC91641-12mm_shock_springs_72mm_gray_2_60_lb_in/</t>
  </si>
  <si>
    <t>Rpi Zero</t>
  </si>
  <si>
    <t>GPS antenna</t>
  </si>
  <si>
    <t>https://www.adafruit.com/products/2461</t>
  </si>
  <si>
    <t>https://www.adafruit.com/products/746</t>
  </si>
  <si>
    <t>IMU</t>
  </si>
  <si>
    <t>https://www.adafruit.com/products/1714</t>
  </si>
  <si>
    <t>Arduino</t>
  </si>
  <si>
    <t>Hall effect sensors</t>
  </si>
  <si>
    <t>Motor</t>
  </si>
  <si>
    <t>ESC</t>
  </si>
  <si>
    <t>Radio receiver</t>
  </si>
  <si>
    <t>Power supply</t>
  </si>
  <si>
    <t>Voltage regulator?</t>
  </si>
  <si>
    <t>Charging circuitry?</t>
  </si>
  <si>
    <t>Wifi?</t>
  </si>
  <si>
    <t>Logic level converters?</t>
  </si>
  <si>
    <t>Headlights?</t>
  </si>
  <si>
    <t>LED circuitry?</t>
  </si>
  <si>
    <t>Tail lights</t>
  </si>
  <si>
    <t>Rocker switch</t>
  </si>
  <si>
    <t>Car</t>
  </si>
  <si>
    <t>Transmission</t>
  </si>
  <si>
    <t>Gear ratio</t>
  </si>
  <si>
    <t>Power (kW)</t>
  </si>
  <si>
    <t>Discharge time (min)</t>
  </si>
  <si>
    <t>Computer</t>
  </si>
  <si>
    <t>State</t>
  </si>
  <si>
    <t>On</t>
  </si>
  <si>
    <t>Off</t>
  </si>
  <si>
    <t>Discharge time (hr)</t>
  </si>
  <si>
    <t>3S 13000mAh (Wh)</t>
  </si>
  <si>
    <t>11.1V 13000mAh Lipo</t>
  </si>
  <si>
    <t>Max discharge (W)</t>
  </si>
  <si>
    <t>Pinion</t>
  </si>
  <si>
    <t>87/25 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</si>
</sst>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$-409]#,##0.00;[Red]\-[$$-409]#,##0.00"/>
    <numFmt numFmtId="165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8" fontId="0" fillId="0" borderId="0" xfId="0" applyNumberFormat="1"/>
    <xf numFmtId="0" fontId="0" fillId="0" borderId="2" xfId="0" applyBorder="1"/>
    <xf numFmtId="0" fontId="2" fillId="0" borderId="0" xfId="0" applyFont="1"/>
    <xf numFmtId="0" fontId="0" fillId="0" borderId="0" xfId="0" applyBorder="1"/>
    <xf numFmtId="3" fontId="0" fillId="0" borderId="0" xfId="0" applyNumberFormat="1"/>
    <xf numFmtId="3" fontId="0" fillId="0" borderId="2" xfId="0" applyNumberFormat="1" applyBorder="1"/>
    <xf numFmtId="3" fontId="0" fillId="0" borderId="0" xfId="0" applyNumberFormat="1" applyBorder="1"/>
    <xf numFmtId="0" fontId="1" fillId="0" borderId="2" xfId="0" applyFont="1" applyBorder="1"/>
    <xf numFmtId="1" fontId="1" fillId="0" borderId="2" xfId="0" applyNumberFormat="1" applyFont="1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165" fontId="0" fillId="0" borderId="0" xfId="0" applyNumberFormat="1"/>
    <xf numFmtId="0" fontId="2" fillId="0" borderId="2" xfId="0" applyFont="1" applyBorder="1"/>
    <xf numFmtId="0" fontId="2" fillId="0" borderId="4" xfId="0" applyFont="1" applyBorder="1"/>
    <xf numFmtId="0" fontId="0" fillId="0" borderId="3" xfId="0" applyBorder="1"/>
    <xf numFmtId="0" fontId="3" fillId="0" borderId="0" xfId="0" applyFont="1" applyBorder="1"/>
    <xf numFmtId="0" fontId="3" fillId="0" borderId="3" xfId="0" applyFont="1" applyBorder="1"/>
    <xf numFmtId="1" fontId="2" fillId="0" borderId="2" xfId="0" applyNumberFormat="1" applyFont="1" applyBorder="1"/>
    <xf numFmtId="1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Normal="100" workbookViewId="0">
      <selection activeCell="C16" sqref="C16"/>
    </sheetView>
  </sheetViews>
  <sheetFormatPr defaultRowHeight="15" x14ac:dyDescent="0.25"/>
  <cols>
    <col min="1" max="1" width="28.7109375" bestFit="1" customWidth="1"/>
    <col min="2" max="2" width="8.7109375" bestFit="1" customWidth="1"/>
    <col min="3" max="3" width="9.7109375" bestFit="1" customWidth="1"/>
    <col min="4" max="4" width="14.28515625"/>
    <col min="5" max="5" width="14.85546875"/>
    <col min="6" max="6" width="8.5703125"/>
    <col min="7" max="7" width="13.42578125"/>
    <col min="8" max="8" width="11.5703125" style="13" bestFit="1" customWidth="1"/>
    <col min="9" max="9" width="18.28515625" customWidth="1"/>
    <col min="10" max="10" width="18.28515625" bestFit="1" customWidth="1"/>
    <col min="11" max="11" width="18.28515625" customWidth="1"/>
    <col min="12" max="12" width="19.7109375" bestFit="1" customWidth="1"/>
    <col min="13" max="13" width="62"/>
    <col min="14" max="14" width="8.5703125"/>
    <col min="15" max="15" width="9.5703125"/>
    <col min="16" max="1026" width="8.5703125"/>
  </cols>
  <sheetData>
    <row r="1" spans="1:16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10</v>
      </c>
      <c r="O1" s="11" t="s">
        <v>11</v>
      </c>
      <c r="P1" s="11" t="s">
        <v>12</v>
      </c>
    </row>
    <row r="2" spans="1:16" x14ac:dyDescent="0.25">
      <c r="A2" t="s">
        <v>13</v>
      </c>
      <c r="B2">
        <v>1</v>
      </c>
      <c r="C2">
        <v>349.4</v>
      </c>
      <c r="D2">
        <f t="shared" ref="D2:D10" si="0">C2*B2</f>
        <v>349.4</v>
      </c>
      <c r="E2">
        <f t="shared" ref="E2:E10" si="1">D2*$P$2</f>
        <v>0.77029422799999991</v>
      </c>
      <c r="F2" s="2">
        <v>72.989999999999995</v>
      </c>
      <c r="G2" s="2">
        <f t="shared" ref="G2:G10" si="2">F2*B2</f>
        <v>72.989999999999995</v>
      </c>
      <c r="I2" t="s">
        <v>14</v>
      </c>
      <c r="O2" t="s">
        <v>15</v>
      </c>
      <c r="P2">
        <v>2.20462E-3</v>
      </c>
    </row>
    <row r="3" spans="1:16" x14ac:dyDescent="0.25">
      <c r="A3" t="s">
        <v>16</v>
      </c>
      <c r="B3">
        <v>1</v>
      </c>
      <c r="C3">
        <v>30</v>
      </c>
      <c r="D3">
        <f t="shared" si="0"/>
        <v>30</v>
      </c>
      <c r="E3">
        <f t="shared" si="1"/>
        <v>6.6138600000000006E-2</v>
      </c>
      <c r="F3" s="2">
        <v>314.99</v>
      </c>
      <c r="G3" s="2">
        <f t="shared" si="2"/>
        <v>314.99</v>
      </c>
      <c r="H3" s="13">
        <v>65</v>
      </c>
      <c r="I3" t="s">
        <v>17</v>
      </c>
    </row>
    <row r="4" spans="1:16" x14ac:dyDescent="0.25">
      <c r="A4" t="s">
        <v>18</v>
      </c>
      <c r="B4">
        <v>1</v>
      </c>
      <c r="C4">
        <v>179</v>
      </c>
      <c r="D4">
        <f t="shared" si="0"/>
        <v>179</v>
      </c>
      <c r="E4">
        <f t="shared" si="1"/>
        <v>0.39462698000000002</v>
      </c>
      <c r="G4" s="2">
        <f t="shared" si="2"/>
        <v>0</v>
      </c>
    </row>
    <row r="5" spans="1:16" x14ac:dyDescent="0.25">
      <c r="A5" t="s">
        <v>19</v>
      </c>
      <c r="B5">
        <v>1</v>
      </c>
      <c r="C5">
        <v>79.599999999999994</v>
      </c>
      <c r="D5">
        <f t="shared" si="0"/>
        <v>79.599999999999994</v>
      </c>
      <c r="E5">
        <f t="shared" si="1"/>
        <v>0.175487752</v>
      </c>
      <c r="F5" s="2">
        <v>114.99</v>
      </c>
      <c r="G5" s="2">
        <f t="shared" si="2"/>
        <v>114.99</v>
      </c>
      <c r="I5" t="s">
        <v>20</v>
      </c>
    </row>
    <row r="6" spans="1:16" x14ac:dyDescent="0.25">
      <c r="A6" t="s">
        <v>21</v>
      </c>
      <c r="B6">
        <v>1</v>
      </c>
      <c r="C6">
        <v>219</v>
      </c>
      <c r="D6">
        <f t="shared" si="0"/>
        <v>219</v>
      </c>
      <c r="E6">
        <f t="shared" si="1"/>
        <v>0.48281178000000002</v>
      </c>
      <c r="F6" s="2">
        <v>104.99</v>
      </c>
      <c r="G6" s="2">
        <f t="shared" si="2"/>
        <v>104.99</v>
      </c>
      <c r="H6" s="13">
        <v>65</v>
      </c>
      <c r="I6" t="s">
        <v>22</v>
      </c>
    </row>
    <row r="7" spans="1:16" x14ac:dyDescent="0.25">
      <c r="A7" t="s">
        <v>23</v>
      </c>
      <c r="B7">
        <v>1</v>
      </c>
      <c r="C7">
        <v>25.8</v>
      </c>
      <c r="D7">
        <f t="shared" si="0"/>
        <v>25.8</v>
      </c>
      <c r="E7">
        <f t="shared" si="1"/>
        <v>5.6879196E-2</v>
      </c>
      <c r="G7" s="2">
        <f t="shared" si="2"/>
        <v>0</v>
      </c>
    </row>
    <row r="8" spans="1:16" x14ac:dyDescent="0.25">
      <c r="A8" t="s">
        <v>24</v>
      </c>
      <c r="B8">
        <v>1</v>
      </c>
      <c r="C8">
        <v>37</v>
      </c>
      <c r="D8">
        <f t="shared" si="0"/>
        <v>37</v>
      </c>
      <c r="E8">
        <f t="shared" si="1"/>
        <v>8.1570939999999995E-2</v>
      </c>
      <c r="G8" s="2">
        <f t="shared" si="2"/>
        <v>0</v>
      </c>
    </row>
    <row r="9" spans="1:16" x14ac:dyDescent="0.25">
      <c r="A9" t="s">
        <v>25</v>
      </c>
      <c r="B9">
        <v>1</v>
      </c>
      <c r="C9">
        <v>25.4</v>
      </c>
      <c r="D9">
        <f t="shared" si="0"/>
        <v>25.4</v>
      </c>
      <c r="E9">
        <f t="shared" si="1"/>
        <v>5.5997347999999995E-2</v>
      </c>
      <c r="G9" s="2">
        <f t="shared" si="2"/>
        <v>0</v>
      </c>
    </row>
    <row r="10" spans="1:16" x14ac:dyDescent="0.25">
      <c r="A10" t="s">
        <v>26</v>
      </c>
      <c r="B10">
        <v>1</v>
      </c>
      <c r="C10">
        <v>51.8</v>
      </c>
      <c r="D10">
        <f t="shared" si="0"/>
        <v>51.8</v>
      </c>
      <c r="E10">
        <f t="shared" si="1"/>
        <v>0.114199316</v>
      </c>
      <c r="F10" s="2">
        <v>37.99</v>
      </c>
      <c r="G10" s="2">
        <f t="shared" si="2"/>
        <v>37.99</v>
      </c>
      <c r="I10" t="s">
        <v>27</v>
      </c>
    </row>
    <row r="11" spans="1:16" s="5" customFormat="1" x14ac:dyDescent="0.25">
      <c r="H11" s="14"/>
    </row>
    <row r="12" spans="1:16" x14ac:dyDescent="0.25">
      <c r="D12">
        <f>SUM(D2:D11)</f>
        <v>996.99999999999989</v>
      </c>
      <c r="E12">
        <f>D12*$P$2</f>
        <v>2.1980061399999999</v>
      </c>
      <c r="G12">
        <f>SUM(G2:G11)</f>
        <v>645.95000000000005</v>
      </c>
      <c r="H12" s="13">
        <f>SUM(H2:H11)</f>
        <v>130</v>
      </c>
    </row>
    <row r="14" spans="1:16" x14ac:dyDescent="0.25">
      <c r="A14" s="6" t="s">
        <v>56</v>
      </c>
      <c r="B14" s="1" t="s">
        <v>2</v>
      </c>
      <c r="C14" s="6" t="s">
        <v>58</v>
      </c>
    </row>
    <row r="15" spans="1:16" x14ac:dyDescent="0.25">
      <c r="A15" t="s">
        <v>57</v>
      </c>
      <c r="B15" s="8">
        <v>69.599999999999994</v>
      </c>
      <c r="C15">
        <v>2.6</v>
      </c>
    </row>
    <row r="16" spans="1:16" x14ac:dyDescent="0.25">
      <c r="A16" t="s">
        <v>69</v>
      </c>
      <c r="B16" s="8"/>
      <c r="C16">
        <v>1</v>
      </c>
    </row>
    <row r="17" spans="1:13" x14ac:dyDescent="0.25">
      <c r="A17" t="s">
        <v>70</v>
      </c>
      <c r="B17" s="8"/>
      <c r="C17">
        <f>87/25</f>
        <v>3.48</v>
      </c>
    </row>
    <row r="18" spans="1:13" s="5" customFormat="1" x14ac:dyDescent="0.25">
      <c r="B18" s="9"/>
      <c r="H18" s="14"/>
    </row>
    <row r="19" spans="1:13" s="7" customFormat="1" x14ac:dyDescent="0.25">
      <c r="B19" s="10">
        <f>SUM(B15:B18)</f>
        <v>69.599999999999994</v>
      </c>
      <c r="H19" s="15"/>
    </row>
    <row r="21" spans="1:13" x14ac:dyDescent="0.25">
      <c r="A21" s="11" t="s">
        <v>28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H21" s="12" t="s">
        <v>59</v>
      </c>
      <c r="I21" s="11" t="s">
        <v>8</v>
      </c>
      <c r="J21" s="11" t="s">
        <v>9</v>
      </c>
      <c r="K21" s="11" t="s">
        <v>68</v>
      </c>
      <c r="L21" s="11" t="s">
        <v>60</v>
      </c>
      <c r="M21" s="11" t="s">
        <v>10</v>
      </c>
    </row>
    <row r="22" spans="1:13" x14ac:dyDescent="0.25">
      <c r="A22" t="s">
        <v>67</v>
      </c>
      <c r="B22">
        <v>1</v>
      </c>
      <c r="C22">
        <v>934</v>
      </c>
      <c r="D22">
        <f>C22*B22</f>
        <v>934</v>
      </c>
      <c r="E22">
        <f>D22*$P$2</f>
        <v>2.0591150800000002</v>
      </c>
      <c r="F22" s="2">
        <v>121.99</v>
      </c>
      <c r="G22" s="2">
        <f>F22*B22</f>
        <v>121.99</v>
      </c>
      <c r="H22" s="17">
        <v>-5.0505000000000004</v>
      </c>
      <c r="I22">
        <f>11.1*13</f>
        <v>144.29999999999998</v>
      </c>
      <c r="J22">
        <f>B22*I22</f>
        <v>144.29999999999998</v>
      </c>
      <c r="K22">
        <f>13*35*11.1</f>
        <v>5050.5</v>
      </c>
      <c r="L22">
        <f>I22/K22*60</f>
        <v>1.714285714285714</v>
      </c>
      <c r="M22" t="s">
        <v>29</v>
      </c>
    </row>
    <row r="24" spans="1:13" s="3" customFormat="1" x14ac:dyDescent="0.25">
      <c r="H24" s="16"/>
    </row>
    <row r="25" spans="1:13" x14ac:dyDescent="0.25">
      <c r="D25">
        <f>SUM(D22:D24)</f>
        <v>934</v>
      </c>
      <c r="E25">
        <f>D25*$P$2</f>
        <v>2.0591150800000002</v>
      </c>
      <c r="G25">
        <f>SUM(G22:G24)</f>
        <v>121.99</v>
      </c>
      <c r="J25">
        <f>SUM(J22:J24)</f>
        <v>144.29999999999998</v>
      </c>
    </row>
    <row r="28" spans="1:13" x14ac:dyDescent="0.25">
      <c r="A28" s="1" t="s">
        <v>30</v>
      </c>
      <c r="B28">
        <f>J25/H12</f>
        <v>1.1099999999999999</v>
      </c>
    </row>
    <row r="30" spans="1:13" x14ac:dyDescent="0.25">
      <c r="A30" t="s">
        <v>33</v>
      </c>
      <c r="G30" s="4">
        <v>4.99</v>
      </c>
      <c r="M30" t="s">
        <v>34</v>
      </c>
    </row>
    <row r="31" spans="1:13" x14ac:dyDescent="0.25">
      <c r="A31" t="s">
        <v>32</v>
      </c>
      <c r="G31" s="4">
        <v>4.99</v>
      </c>
      <c r="M31" t="s">
        <v>35</v>
      </c>
    </row>
    <row r="32" spans="1:13" x14ac:dyDescent="0.25">
      <c r="A32" t="s">
        <v>31</v>
      </c>
      <c r="G32" s="4">
        <v>39.950000000000003</v>
      </c>
      <c r="M32" t="s">
        <v>39</v>
      </c>
    </row>
    <row r="33" spans="1:13" x14ac:dyDescent="0.25">
      <c r="A33" t="s">
        <v>37</v>
      </c>
      <c r="G33" s="4">
        <v>3.95</v>
      </c>
      <c r="M33" t="s">
        <v>38</v>
      </c>
    </row>
    <row r="34" spans="1:13" x14ac:dyDescent="0.25">
      <c r="A34" t="s">
        <v>40</v>
      </c>
      <c r="G34" s="4">
        <v>19.95</v>
      </c>
      <c r="M34" t="s">
        <v>41</v>
      </c>
    </row>
    <row r="35" spans="1:13" x14ac:dyDescent="0.25">
      <c r="A35" t="s">
        <v>42</v>
      </c>
    </row>
    <row r="36" spans="1:13" x14ac:dyDescent="0.25">
      <c r="A36" t="s">
        <v>36</v>
      </c>
    </row>
    <row r="37" spans="1:13" x14ac:dyDescent="0.25">
      <c r="A37" t="s">
        <v>43</v>
      </c>
    </row>
    <row r="38" spans="1:13" x14ac:dyDescent="0.25">
      <c r="A38" t="s">
        <v>44</v>
      </c>
    </row>
    <row r="39" spans="1:13" x14ac:dyDescent="0.25">
      <c r="A39" t="s">
        <v>45</v>
      </c>
    </row>
    <row r="40" spans="1:13" x14ac:dyDescent="0.25">
      <c r="A40" t="s">
        <v>46</v>
      </c>
    </row>
    <row r="41" spans="1:13" x14ac:dyDescent="0.25">
      <c r="A41" t="s">
        <v>47</v>
      </c>
    </row>
    <row r="42" spans="1:13" x14ac:dyDescent="0.25">
      <c r="A42" t="s">
        <v>48</v>
      </c>
    </row>
    <row r="43" spans="1:13" x14ac:dyDescent="0.25">
      <c r="A43" t="s">
        <v>49</v>
      </c>
    </row>
    <row r="44" spans="1:13" x14ac:dyDescent="0.25">
      <c r="A44" t="s">
        <v>50</v>
      </c>
    </row>
    <row r="45" spans="1:13" x14ac:dyDescent="0.25">
      <c r="A45" t="s">
        <v>51</v>
      </c>
    </row>
    <row r="46" spans="1:13" x14ac:dyDescent="0.25">
      <c r="A46" t="s">
        <v>52</v>
      </c>
    </row>
    <row r="47" spans="1:13" x14ac:dyDescent="0.25">
      <c r="A47" t="s">
        <v>53</v>
      </c>
    </row>
    <row r="48" spans="1:13" x14ac:dyDescent="0.25">
      <c r="A48" t="s">
        <v>54</v>
      </c>
    </row>
    <row r="49" spans="1:1" x14ac:dyDescent="0.25">
      <c r="A49" t="s">
        <v>55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I2" sqref="I2"/>
    </sheetView>
  </sheetViews>
  <sheetFormatPr defaultRowHeight="15" x14ac:dyDescent="0.25"/>
  <cols>
    <col min="1" max="1" width="9.85546875" style="20" bestFit="1" customWidth="1"/>
    <col min="2" max="2" width="10.42578125" bestFit="1" customWidth="1"/>
    <col min="3" max="3" width="10.5703125" bestFit="1" customWidth="1"/>
    <col min="4" max="4" width="18.140625" style="13" bestFit="1" customWidth="1"/>
    <col min="5" max="8" width="8.5703125"/>
    <col min="9" max="9" width="17.85546875" bestFit="1" customWidth="1"/>
    <col min="10" max="1025" width="8.5703125"/>
  </cols>
  <sheetData>
    <row r="1" spans="1:9" s="5" customFormat="1" x14ac:dyDescent="0.25">
      <c r="A1" s="19" t="s">
        <v>61</v>
      </c>
      <c r="B1" s="18" t="s">
        <v>62</v>
      </c>
      <c r="C1" s="18" t="s">
        <v>7</v>
      </c>
      <c r="D1" s="23" t="s">
        <v>65</v>
      </c>
      <c r="I1" s="18" t="s">
        <v>66</v>
      </c>
    </row>
    <row r="2" spans="1:9" s="21" customFormat="1" x14ac:dyDescent="0.25">
      <c r="A2" s="22"/>
      <c r="B2" s="21" t="s">
        <v>64</v>
      </c>
      <c r="C2" s="21">
        <v>1.8</v>
      </c>
      <c r="D2" s="24">
        <f>$I$2/C2</f>
        <v>80.166666666666657</v>
      </c>
      <c r="I2" s="21">
        <f>Sheet1!I22</f>
        <v>144.29999999999998</v>
      </c>
    </row>
    <row r="3" spans="1:9" x14ac:dyDescent="0.25">
      <c r="B3" t="s">
        <v>63</v>
      </c>
      <c r="C3">
        <v>50</v>
      </c>
      <c r="D3" s="24">
        <f>$I$2/C3</f>
        <v>2.8859999999999997</v>
      </c>
    </row>
    <row r="5" spans="1:9" s="18" customFormat="1" x14ac:dyDescent="0.25">
      <c r="A5" s="19" t="s">
        <v>42</v>
      </c>
      <c r="D5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 draw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</cp:lastModifiedBy>
  <cp:revision>1</cp:revision>
  <dcterms:created xsi:type="dcterms:W3CDTF">2006-09-16T00:00:00Z</dcterms:created>
  <dcterms:modified xsi:type="dcterms:W3CDTF">2016-07-15T20:15:29Z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