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jpeg" ContentType="image/jpeg"/>
  <Override PartName="/xl/media/image3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Bill of materials" sheetId="1" state="visible" r:id="rId2"/>
    <sheet name="Power draw" sheetId="2" state="visible" r:id="rId3"/>
    <sheet name="WiFi" sheetId="3" state="visible" r:id="rId4"/>
    <sheet name="Transmission" sheetId="4" state="visible" r:id="rId5"/>
    <sheet name="Image pipelin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<sst xmlns="http://schemas.openxmlformats.org/spreadsheetml/2006/main" count="234" uniqueCount="211">
  <si>
    <t>Description</t>
  </si>
  <si>
    <t>Quantity</t>
  </si>
  <si>
    <t>Needed</t>
  </si>
  <si>
    <t>Buy for CAD</t>
  </si>
  <si>
    <t>Unit Price</t>
  </si>
  <si>
    <t>Price</t>
  </si>
  <si>
    <t>Mass (g)</t>
  </si>
  <si>
    <t>Total (g)</t>
  </si>
  <si>
    <t>Need CAD</t>
  </si>
  <si>
    <t>Need Driver</t>
  </si>
  <si>
    <t>Need power</t>
  </si>
  <si>
    <t>URL</t>
  </si>
  <si>
    <t>Brain</t>
  </si>
  <si>
    <t>Motherboard (mini-ITX)</t>
  </si>
  <si>
    <t>http://www.newegg.com/Product/Product.aspx?Item=N82E16813130901</t>
  </si>
  <si>
    <t>CPU (Core i7)</t>
  </si>
  <si>
    <t>http://www.newegg.com/Product/Product.aspx?Item=N82E16819117560</t>
  </si>
  <si>
    <t>CPU heatsink (included with i7)</t>
  </si>
  <si>
    <t>RAM (Corsair 2x16GB)</t>
  </si>
  <si>
    <t>http://www.newegg.com/Product/Product.aspx?Item=N82E16820233924</t>
  </si>
  <si>
    <t>GPU (GTX 750 Ti)</t>
  </si>
  <si>
    <t>http://www.newegg.com/Product/Product.aspx?Item=N82E16814500349</t>
  </si>
  <si>
    <t>SSD (Mushkin 60GB)</t>
  </si>
  <si>
    <t>http://www.newegg.com/Product/Product.aspx?Item=N82E16820226677</t>
  </si>
  <si>
    <t>Total</t>
  </si>
  <si>
    <t>Hardware</t>
  </si>
  <si>
    <t>Truck (Team Associated SC10) minus tires</t>
  </si>
  <si>
    <t>eBay</t>
  </si>
  <si>
    <t>Tires and hubs</t>
  </si>
  <si>
    <t>Pinion gears</t>
  </si>
  <si>
    <t>Front shock springs (4.45lb/in)</t>
  </si>
  <si>
    <t>https://www.teamassociated.com/parts/details/91637-ASC91637-12mm_shock_springs_54mm_gray_4_45_lb_in/</t>
  </si>
  <si>
    <t>Rear shock springs (2.60lb/in)</t>
  </si>
  <si>
    <t>https://www.teamassociated.com/parts/details/91641-ASC91641-12mm_shock_springs_72mm_gray_2_60_lb_in/</t>
  </si>
  <si>
    <t>Accumulative</t>
  </si>
  <si>
    <t>Electronics</t>
  </si>
  <si>
    <t>Sensors</t>
  </si>
  <si>
    <t>GPS (MTK3339)</t>
  </si>
  <si>
    <t>https://www.adafruit.com/products/746</t>
  </si>
  <si>
    <t>GPS antenna (uFL, 5cm)</t>
  </si>
  <si>
    <t>https://www.adafruit.com/products/2461</t>
  </si>
  <si>
    <t>IMU (L3GD20H gyro + LSM303 acc/compass)</t>
  </si>
  <si>
    <t>https://www.adafruit.com/products/1714</t>
  </si>
  <si>
    <t>Hall effect sensors</t>
  </si>
  <si>
    <t>Raspberry Pi camera V2 module 8MP</t>
  </si>
  <si>
    <t>https://www.adafruit.com/products/3099 http://www.mcmelectronics.com/product/28-21440</t>
  </si>
  <si>
    <t>Intel RealSense</t>
  </si>
  <si>
    <t>http://click.intel.com/intel-realsense-developer-kit-r200.html</t>
  </si>
  <si>
    <t>Communication</t>
  </si>
  <si>
    <t>USB WiFi adapter (TP-Link Archer T2UH)</t>
  </si>
  <si>
    <t>http://www.newegg.com/Product/Product.aspx?Item=N82E16833704254</t>
  </si>
  <si>
    <t>USB WiFi adapter (Amped UA230A)</t>
  </si>
  <si>
    <t>USB WiFi adapter (ASUS AC56)</t>
  </si>
  <si>
    <t>WiFi 7dBi directional antenna (Rosewill)</t>
  </si>
  <si>
    <t>http://www.newegg.com/Product/Product.aspx?Item=N82E16833998197</t>
  </si>
  <si>
    <t>WiFi 10dBi directional antenna (Rosewill)</t>
  </si>
  <si>
    <t>http://www.newegg.com/Product/Product.aspx?Item=N82E16833998208</t>
  </si>
  <si>
    <t>40MHz radio and receiver (and servo)</t>
  </si>
  <si>
    <t>Xbox 360 wireless receiver</t>
  </si>
  <si>
    <t>Micro USB to ethernet adapter</t>
  </si>
  <si>
    <t>http://www.newegg.com/Product/Product.aspx?Item=9SIA2XB38X7899</t>
  </si>
  <si>
    <t>Micro USB hub and ethernet adapter</t>
  </si>
  <si>
    <t>https://www.adafruit.com/product/2992</t>
  </si>
  <si>
    <t>Gigabit switch (D-Link 5-port)</t>
  </si>
  <si>
    <t>http://www.newegg.com/Product/Product.aspx?Item=N82E16833127421</t>
  </si>
  <si>
    <t>Raspberry Pi Zero camera cable</t>
  </si>
  <si>
    <t>3G</t>
  </si>
  <si>
    <t>3G cellular + GPS (SIM5320)</t>
  </si>
  <si>
    <t>https://www.adafruit.com/product/2696</t>
  </si>
  <si>
    <t>GSM antenna (3dBi uFL)</t>
  </si>
  <si>
    <t>https://www.adafruit.com/product/1991</t>
  </si>
  <si>
    <t>Ting cell plan ($72/yr + 14.5-30$/GB)</t>
  </si>
  <si>
    <t>https://ting.com/rates</t>
  </si>
  <si>
    <t>Actuators</t>
  </si>
  <si>
    <t>Motor and ESC (Castle 3S 3800kV)</t>
  </si>
  <si>
    <t>Stepper motor (32-step)</t>
  </si>
  <si>
    <t>https://www.adafruit.com/products/918</t>
  </si>
  <si>
    <t>Stepper motor (48-step)</t>
  </si>
  <si>
    <t>https://www.sparkfun.com/products/10551</t>
  </si>
  <si>
    <t>Controllers</t>
  </si>
  <si>
    <t>Arduino Pro 328</t>
  </si>
  <si>
    <t>https://www.sparkfun.com/products/10915</t>
  </si>
  <si>
    <t>RaspberryPi Zero v1.3</t>
  </si>
  <si>
    <t>https://www.adafruit.com/products/2885</t>
  </si>
  <si>
    <t>Power</t>
  </si>
  <si>
    <t>11.1V 13000mAh LiPo</t>
  </si>
  <si>
    <t>https://www.amazon.com/dp/B01E6KRVZQ</t>
  </si>
  <si>
    <t>7.4V 8000 mAh LiPo</t>
  </si>
  <si>
    <t>rcboca</t>
  </si>
  <si>
    <t>LiPo cell charger (Sparkfun)</t>
  </si>
  <si>
    <t>https://www.sparkfun.com/products/10217</t>
  </si>
  <si>
    <t>LiPo cell charger (Adafruit)</t>
  </si>
  <si>
    <t>https://www.adafruit.com/products/1905</t>
  </si>
  <si>
    <t>Power supply</t>
  </si>
  <si>
    <t>Voltage regulator</t>
  </si>
  <si>
    <t>Compact 3S LiPo charger</t>
  </si>
  <si>
    <t>Step-down voltage regulator 3.5A</t>
  </si>
  <si>
    <t>http://www.pololu.com/catalog/product/2110</t>
  </si>
  <si>
    <t>Stepper motor driver (Sparkfun)</t>
  </si>
  <si>
    <t>https://www.sparkfun.com/products/12779</t>
  </si>
  <si>
    <t>Stepper motor driver (Adafruit)</t>
  </si>
  <si>
    <t>https://www.adafruit.com/products/2448</t>
  </si>
  <si>
    <t>Body</t>
  </si>
  <si>
    <t>Headlights</t>
  </si>
  <si>
    <t>LED circuitry</t>
  </si>
  <si>
    <t>Tail lights</t>
  </si>
  <si>
    <t>7-segment display</t>
  </si>
  <si>
    <t>https://www.sparkfun.com/products/11441</t>
  </si>
  <si>
    <t>Rocker switch</t>
  </si>
  <si>
    <t>Overhead</t>
  </si>
  <si>
    <t>Amazon (Pinion and spur gears): S&amp;H</t>
  </si>
  <si>
    <t>Progress</t>
  </si>
  <si>
    <t>Total expenditures</t>
  </si>
  <si>
    <t>Pounds</t>
  </si>
  <si>
    <t>Without tires</t>
  </si>
  <si>
    <t>Constants</t>
  </si>
  <si>
    <t>Value</t>
  </si>
  <si>
    <t>Units</t>
  </si>
  <si>
    <t>Safe minimum capacity</t>
  </si>
  <si>
    <t>%</t>
  </si>
  <si>
    <t>Seconds to minutes</t>
  </si>
  <si>
    <t>s/min</t>
  </si>
  <si>
    <t>Battery chemistry</t>
  </si>
  <si>
    <t>Nominal voltage (V)</t>
  </si>
  <si>
    <t>Min voltage (V)</t>
  </si>
  <si>
    <t>Min voltage [2] (V)</t>
  </si>
  <si>
    <t>Min voltage resting (V)</t>
  </si>
  <si>
    <t>Max voltage (V)</t>
  </si>
  <si>
    <t>Max safe voltage (V)</t>
  </si>
  <si>
    <t>Internal resistance (mΩ)</t>
  </si>
  <si>
    <t>LiPo</t>
  </si>
  <si>
    <t>LiHV [4]</t>
  </si>
  <si>
    <t>Batteries</t>
  </si>
  <si>
    <t>Cells</t>
  </si>
  <si>
    <t>Capacity (mAh)</t>
  </si>
  <si>
    <t>Capacity (Wh)</t>
  </si>
  <si>
    <t>Max current (C)</t>
  </si>
  <si>
    <t>Max current (A)</t>
  </si>
  <si>
    <t>Max charging current (C)</t>
  </si>
  <si>
    <t>Max charging current (A)</t>
  </si>
  <si>
    <t>Safe min charge (mAh)</t>
  </si>
  <si>
    <t>Save min voltage (V)</t>
  </si>
  <si>
    <t>13000mAh LiPo</t>
  </si>
  <si>
    <t>8000mAh LiPo</t>
  </si>
  <si>
    <t>Drain</t>
  </si>
  <si>
    <t>Voltage (V)</t>
  </si>
  <si>
    <t>Current (A)</t>
  </si>
  <si>
    <t>Power (W)</t>
  </si>
  <si>
    <t>Discharge time (h)</t>
  </si>
  <si>
    <t>Discharge time (min)</t>
  </si>
  <si>
    <t>Voltage drop (mV)</t>
  </si>
  <si>
    <t>Computer (off)</t>
  </si>
  <si>
    <t>Computer without GPU (idle)</t>
  </si>
  <si>
    <t>GPU (idle)</t>
  </si>
  <si>
    <t>Computer with GPU (idle)</t>
  </si>
  <si>
    <t>SSD</t>
  </si>
  <si>
    <t>Stepper motor driver 4.5V max</t>
  </si>
  <si>
    <t>Stepper motor driver 13.5V max</t>
  </si>
  <si>
    <t>Voltage vs Capacity</t>
  </si>
  <si>
    <t>Capacity (%)</t>
  </si>
  <si>
    <t>References</t>
  </si>
  <si>
    <t>Notes</t>
  </si>
  <si>
    <t>http://www.rchelicopterfun.com/rc-lipo-batteries.html</t>
  </si>
  <si>
    <t>LiPo breakin: 5 cycles to 50% charge</t>
  </si>
  <si>
    <t>Store LiPos at 50% charge, about 3.85V per cell</t>
  </si>
  <si>
    <t>Discharge to minimum charge, not minimum voltage</t>
  </si>
  <si>
    <t>http://rogershobbycenter.com/lipoguide/</t>
  </si>
  <si>
    <t>http://www.rcgroups.com/forums/showthread.php?t=2015863</t>
  </si>
  <si>
    <t>http://www.rcgroups.com/forums/showthread.php?t=2490759</t>
  </si>
  <si>
    <t>Gravity</t>
  </si>
  <si>
    <r>
      <rPr>
        <sz val="11"/>
        <color rgb="FF000000"/>
        <rFont val="Calibri"/>
        <family val="2"/>
        <charset val="1"/>
      </rPr>
      <t>m/s</t>
    </r>
    <r>
      <rPr>
        <vertAlign val="superscript"/>
        <sz val="11"/>
        <color rgb="FF000000"/>
        <rFont val="Calibri"/>
        <family val="2"/>
        <charset val="1"/>
      </rPr>
      <t>2</t>
    </r>
  </si>
  <si>
    <t>7dBi</t>
  </si>
  <si>
    <t>Antenna</t>
  </si>
  <si>
    <t>Gain 2.4-2.5GHz (dBi)</t>
  </si>
  <si>
    <t>Gain 5.1-5.87GHz (dBi)</t>
  </si>
  <si>
    <t>HPBW / Horiz 2.5GHz (°)</t>
  </si>
  <si>
    <t>HPBW / Vert 2.5GHz (°)</t>
  </si>
  <si>
    <t>HPBW / Horiz 5GHz (°)</t>
  </si>
  <si>
    <t>HPBW / Vert 5GHz (°)</t>
  </si>
  <si>
    <t>Impedance (Ω)</t>
  </si>
  <si>
    <t>RNX-AD7D 7dBi</t>
  </si>
  <si>
    <t>RXN-AD10D 10dBi</t>
  </si>
  <si>
    <t>USB Adapter</t>
  </si>
  <si>
    <t>Channels</t>
  </si>
  <si>
    <t>2.4GHz speed (Mbps)</t>
  </si>
  <si>
    <t>5GHz speed (Mbps)</t>
  </si>
  <si>
    <t>USB Version</t>
  </si>
  <si>
    <t>TP-Link Archer T2UH</t>
  </si>
  <si>
    <t>a/b/g/n/ac</t>
  </si>
  <si>
    <t>Amped UA230A</t>
  </si>
  <si>
    <t>ASUS AC56</t>
  </si>
  <si>
    <t>Stepping motor</t>
  </si>
  <si>
    <t>Max RPM</t>
  </si>
  <si>
    <t>Max rev/s</t>
  </si>
  <si>
    <t>Steps per rev</t>
  </si>
  <si>
    <t>Stride angle (°)</t>
  </si>
  <si>
    <t>Current (mA)</t>
  </si>
  <si>
    <t>In-traction torque (g*cm)</t>
  </si>
  <si>
    <t>Holding torque (N*mm)</t>
  </si>
  <si>
    <t>Gearing reduction</t>
  </si>
  <si>
    <t>Adafruit</t>
  </si>
  <si>
    <t>Sparkfun</t>
  </si>
  <si>
    <t>10dBi</t>
  </si>
  <si>
    <t>Car</t>
  </si>
  <si>
    <t>Gear ratio</t>
  </si>
  <si>
    <t>Transmission</t>
  </si>
  <si>
    <t>Pinion</t>
  </si>
  <si>
    <t>75 Spur</t>
  </si>
  <si>
    <t>24 Pinion</t>
  </si>
  <si>
    <t>FDR</t>
  </si>
  <si>
    <t>Image stabalization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</si>
</sst>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[$$-409]#,##0.00;[RED]\-[$$-409]#,##0.00"/>
    <numFmt numFmtId="167" formatCode="\$#,##0.00_);[RED]&quot;($&quot;#,##0.00\)"/>
    <numFmt numFmtId="168" formatCode="0.000"/>
    <numFmt numFmtId="169" formatCode="\$#,##0.00"/>
    <numFmt numFmtId="170" formatCode="#,##0.00"/>
    <numFmt numFmtId="171" formatCode="0"/>
    <numFmt numFmtId="172" formatCode="0.0"/>
    <numFmt numFmtId="173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vertAlign val="superscript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CE1"/>
        <bgColor rgb="FFEBF1DE"/>
      </patternFill>
    </fill>
    <fill>
      <patternFill patternType="solid">
        <fgColor rgb="FFDDD9C3"/>
        <bgColor rgb="FFF2DCDB"/>
      </patternFill>
    </fill>
    <fill>
      <patternFill patternType="solid">
        <fgColor rgb="FFC6D9F1"/>
        <bgColor rgb="FFDDD9C3"/>
      </patternFill>
    </fill>
    <fill>
      <patternFill patternType="solid">
        <fgColor rgb="FFEBF1DE"/>
        <bgColor rgb="FFEEECE1"/>
      </patternFill>
    </fill>
    <fill>
      <patternFill patternType="solid">
        <fgColor rgb="FFF2DCDB"/>
        <bgColor rgb="FFEEECE1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22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22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1" builtinId="53" customBuiltin="true"/>
    <cellStyle name="Normal 2" xfId="22" builtinId="53" customBuiltin="true"/>
    <cellStyle name="*unknown*" xfId="20" builtinId="8" customBuiltin="false"/>
  </cellStyle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Voltage vs Capacity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'Power draw'!$A$27</c:f>
              <c:strCache>
                <c:ptCount val="1"/>
                <c:pt idx="0">
                  <c:v>Voltage vs Capacity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'Power draw'!$B$28:$B$38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'Power draw'!$C$28:$C$38</c:f>
              <c:numCache>
                <c:formatCode>General</c:formatCode>
                <c:ptCount val="11"/>
                <c:pt idx="0">
                  <c:v/>
                </c:pt>
                <c:pt idx="1">
                  <c:v>3.96</c:v>
                </c:pt>
                <c:pt idx="2">
                  <c:v>3.93</c:v>
                </c:pt>
                <c:pt idx="3">
                  <c:v>3.9</c:v>
                </c:pt>
                <c:pt idx="4">
                  <c:v>3.86</c:v>
                </c:pt>
                <c:pt idx="5">
                  <c:v>3.83</c:v>
                </c:pt>
                <c:pt idx="6">
                  <c:v>3.8</c:v>
                </c:pt>
                <c:pt idx="7">
                  <c:v>3.76</c:v>
                </c:pt>
                <c:pt idx="8">
                  <c:v>3.73</c:v>
                </c:pt>
                <c:pt idx="9">
                  <c:v>3.7</c:v>
                </c:pt>
                <c:pt idx="10">
                  <c:v>3.67</c:v>
                </c:pt>
              </c:numCache>
            </c:numRef>
          </c:yVal>
          <c:smooth val="1"/>
        </c:ser>
        <c:axId val="73561683"/>
        <c:axId val="59404055"/>
      </c:scatterChart>
      <c:valAx>
        <c:axId val="735616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404055"/>
        <c:crosses val="autoZero"/>
      </c:valAx>
      <c:valAx>
        <c:axId val="594040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56168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294120</xdr:colOff>
      <xdr:row>28</xdr:row>
      <xdr:rowOff>10080</xdr:rowOff>
    </xdr:from>
    <xdr:to>
      <xdr:col>5</xdr:col>
      <xdr:colOff>531360</xdr:colOff>
      <xdr:row>37</xdr:row>
      <xdr:rowOff>175320</xdr:rowOff>
    </xdr:to>
    <xdr:graphicFrame>
      <xdr:nvGraphicFramePr>
        <xdr:cNvPr id="0" name="Chart 1"/>
        <xdr:cNvGraphicFramePr/>
      </xdr:nvGraphicFramePr>
      <xdr:xfrm>
        <a:off x="6313680" y="5222160"/>
        <a:ext cx="4609440" cy="17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46080</xdr:colOff>
      <xdr:row>2</xdr:row>
      <xdr:rowOff>10080</xdr:rowOff>
    </xdr:from>
    <xdr:to>
      <xdr:col>18</xdr:col>
      <xdr:colOff>350640</xdr:colOff>
      <xdr:row>29</xdr:row>
      <xdr:rowOff>142920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19762560" y="419400"/>
          <a:ext cx="5638680" cy="527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36360</xdr:colOff>
      <xdr:row>34</xdr:row>
      <xdr:rowOff>360</xdr:rowOff>
    </xdr:from>
    <xdr:to>
      <xdr:col>18</xdr:col>
      <xdr:colOff>340920</xdr:colOff>
      <xdr:row>57</xdr:row>
      <xdr:rowOff>152280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19752840" y="6505920"/>
          <a:ext cx="5638680" cy="4533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35" activePane="bottomLeft" state="frozen"/>
      <selection pane="topLeft" activeCell="A1" activeCellId="0" sqref="A1"/>
      <selection pane="bottomLeft" activeCell="A81" activeCellId="0" sqref="A81"/>
    </sheetView>
  </sheetViews>
  <sheetFormatPr defaultRowHeight="15"/>
  <cols>
    <col collapsed="false" hidden="false" max="1" min="1" style="1" width="39.7408906882591"/>
    <col collapsed="false" hidden="false" max="4" min="2" style="1" width="8.67611336032389"/>
    <col collapsed="false" hidden="false" max="5" min="5" style="1" width="13.1740890688259"/>
    <col collapsed="false" hidden="false" max="6" min="6" style="1" width="12.748987854251"/>
    <col collapsed="false" hidden="false" max="7" min="7" style="1" width="8.46153846153846"/>
    <col collapsed="false" hidden="false" max="8" min="8" style="1" width="8.35627530364373"/>
    <col collapsed="false" hidden="false" max="9" min="9" style="1" width="10.0688259109312"/>
    <col collapsed="false" hidden="false" max="11" min="10" style="1" width="11.6761133603239"/>
    <col collapsed="false" hidden="false" max="12" min="12" style="1" width="54.3076923076923"/>
    <col collapsed="false" hidden="false" max="1025" min="13" style="1" width="9.10526315789474"/>
  </cols>
  <sheetData>
    <row r="1" s="3" customFormat="true" ht="14.9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</row>
    <row r="2" s="5" customFormat="true" ht="13.8" hidden="false" customHeight="false" outlineLevel="0" collapsed="false">
      <c r="A2" s="5" t="s">
        <v>12</v>
      </c>
      <c r="G2" s="6"/>
      <c r="H2" s="6"/>
      <c r="I2" s="6"/>
      <c r="J2" s="6"/>
      <c r="K2" s="6"/>
    </row>
    <row r="3" customFormat="false" ht="13.8" hidden="false" customHeight="false" outlineLevel="0" collapsed="false">
      <c r="A3" s="1" t="s">
        <v>13</v>
      </c>
      <c r="B3" s="1" t="n">
        <v>1</v>
      </c>
      <c r="C3" s="0"/>
      <c r="D3" s="0"/>
      <c r="E3" s="7" t="n">
        <v>72.99</v>
      </c>
      <c r="F3" s="8" t="n">
        <f aca="false">B3*E3</f>
        <v>72.99</v>
      </c>
      <c r="G3" s="9" t="n">
        <v>349.4</v>
      </c>
      <c r="H3" s="9" t="n">
        <f aca="false">B3*G3</f>
        <v>349.4</v>
      </c>
      <c r="I3" s="0"/>
      <c r="J3" s="9" t="n">
        <v>1</v>
      </c>
      <c r="K3" s="0"/>
      <c r="L3" s="10" t="s">
        <v>14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15</v>
      </c>
      <c r="B4" s="1" t="n">
        <v>1</v>
      </c>
      <c r="C4" s="0"/>
      <c r="D4" s="0"/>
      <c r="E4" s="7" t="n">
        <v>314.99</v>
      </c>
      <c r="F4" s="8" t="n">
        <f aca="false">B4*E4</f>
        <v>314.99</v>
      </c>
      <c r="G4" s="9" t="n">
        <v>30</v>
      </c>
      <c r="H4" s="9" t="n">
        <f aca="false">B4*G4</f>
        <v>30</v>
      </c>
      <c r="I4" s="0"/>
      <c r="J4" s="9" t="n">
        <v>1</v>
      </c>
      <c r="K4" s="0"/>
      <c r="L4" s="10" t="s">
        <v>16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1" t="s">
        <v>17</v>
      </c>
      <c r="B5" s="1" t="n">
        <v>1</v>
      </c>
      <c r="C5" s="0"/>
      <c r="D5" s="0"/>
      <c r="E5" s="7"/>
      <c r="F5" s="8"/>
      <c r="G5" s="9" t="n">
        <v>179</v>
      </c>
      <c r="H5" s="9" t="n">
        <f aca="false">B5*G5</f>
        <v>179</v>
      </c>
      <c r="I5" s="0"/>
      <c r="J5" s="9" t="n">
        <v>1</v>
      </c>
      <c r="K5" s="0"/>
      <c r="L5" s="1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1" t="s">
        <v>18</v>
      </c>
      <c r="B6" s="1" t="n">
        <v>1</v>
      </c>
      <c r="C6" s="0"/>
      <c r="D6" s="0"/>
      <c r="E6" s="7" t="n">
        <v>114.99</v>
      </c>
      <c r="F6" s="8" t="n">
        <f aca="false">B6*E6</f>
        <v>114.99</v>
      </c>
      <c r="G6" s="9" t="n">
        <f aca="false">39.8*2</f>
        <v>79.6</v>
      </c>
      <c r="H6" s="9" t="n">
        <f aca="false">B6*G6</f>
        <v>79.6</v>
      </c>
      <c r="I6" s="0"/>
      <c r="J6" s="9" t="n">
        <v>1</v>
      </c>
      <c r="K6" s="0"/>
      <c r="L6" s="12" t="s">
        <v>19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20</v>
      </c>
      <c r="B7" s="1" t="n">
        <v>1</v>
      </c>
      <c r="C7" s="0"/>
      <c r="D7" s="0"/>
      <c r="E7" s="7" t="n">
        <v>104.99</v>
      </c>
      <c r="F7" s="8" t="n">
        <f aca="false">B7*E7</f>
        <v>104.99</v>
      </c>
      <c r="G7" s="9" t="n">
        <v>281.4</v>
      </c>
      <c r="H7" s="9" t="n">
        <f aca="false">B7*G7</f>
        <v>281.4</v>
      </c>
      <c r="I7" s="0"/>
      <c r="J7" s="9" t="n">
        <v>1</v>
      </c>
      <c r="K7" s="0"/>
      <c r="L7" s="10" t="s">
        <v>21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3" customFormat="true" ht="13.8" hidden="false" customHeight="false" outlineLevel="0" collapsed="false">
      <c r="A8" s="11" t="s">
        <v>22</v>
      </c>
      <c r="B8" s="13" t="n">
        <v>1</v>
      </c>
      <c r="E8" s="7" t="n">
        <v>37.99</v>
      </c>
      <c r="F8" s="8" t="n">
        <f aca="false">B8*E8</f>
        <v>37.99</v>
      </c>
      <c r="G8" s="9" t="n">
        <v>51.8</v>
      </c>
      <c r="H8" s="9" t="n">
        <f aca="false">B8*G8</f>
        <v>51.8</v>
      </c>
      <c r="I8" s="9"/>
      <c r="J8" s="9" t="n">
        <v>1</v>
      </c>
      <c r="K8" s="9"/>
      <c r="L8" s="10" t="s">
        <v>23</v>
      </c>
    </row>
    <row r="9" customFormat="false" ht="13.8" hidden="false" customHeight="false" outlineLevel="0" collapsed="false">
      <c r="A9" s="14"/>
      <c r="B9" s="0"/>
      <c r="C9" s="0"/>
      <c r="D9" s="0"/>
      <c r="E9" s="8"/>
      <c r="F9" s="8"/>
      <c r="G9" s="15"/>
      <c r="H9" s="15"/>
      <c r="I9" s="15"/>
      <c r="J9" s="15"/>
      <c r="K9" s="15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6"/>
      <c r="B10" s="0"/>
      <c r="C10" s="0"/>
      <c r="D10" s="0"/>
      <c r="E10" s="17" t="s">
        <v>24</v>
      </c>
      <c r="F10" s="17" t="n">
        <f aca="false">SUM(F3:F8)</f>
        <v>645.95</v>
      </c>
      <c r="G10" s="4"/>
      <c r="H10" s="4" t="n">
        <f aca="false">SUM(H3:H8)</f>
        <v>971.2</v>
      </c>
      <c r="I10" s="4"/>
      <c r="J10" s="4"/>
      <c r="K10" s="4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5" customFormat="true" ht="13.8" hidden="false" customHeight="false" outlineLevel="0" collapsed="false">
      <c r="A11" s="5" t="s">
        <v>25</v>
      </c>
      <c r="G11" s="6"/>
      <c r="H11" s="6"/>
      <c r="I11" s="6"/>
      <c r="J11" s="6"/>
      <c r="K11" s="6"/>
    </row>
    <row r="12" s="13" customFormat="true" ht="13.8" hidden="false" customHeight="false" outlineLevel="0" collapsed="false">
      <c r="A12" s="13" t="s">
        <v>26</v>
      </c>
      <c r="B12" s="13" t="n">
        <v>1</v>
      </c>
      <c r="E12" s="13" t="n">
        <v>137.47</v>
      </c>
      <c r="G12" s="18" t="n">
        <f aca="false">1307.06-G13</f>
        <v>798.86</v>
      </c>
      <c r="H12" s="9" t="n">
        <f aca="false">B12*G12</f>
        <v>798.86</v>
      </c>
      <c r="I12" s="9"/>
      <c r="J12" s="9"/>
      <c r="K12" s="9"/>
      <c r="L12" s="13" t="s">
        <v>27</v>
      </c>
    </row>
    <row r="13" customFormat="false" ht="13.8" hidden="false" customHeight="false" outlineLevel="0" collapsed="false">
      <c r="A13" s="13" t="s">
        <v>28</v>
      </c>
      <c r="B13" s="13" t="n">
        <v>1</v>
      </c>
      <c r="C13" s="0"/>
      <c r="D13" s="0"/>
      <c r="E13" s="0"/>
      <c r="F13" s="0"/>
      <c r="G13" s="18" t="n">
        <v>508.2</v>
      </c>
      <c r="H13" s="9" t="n">
        <f aca="false">B13*G13</f>
        <v>508.2</v>
      </c>
      <c r="I13" s="9"/>
      <c r="J13" s="9"/>
      <c r="K13" s="9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3" t="s">
        <v>29</v>
      </c>
      <c r="B14" s="13" t="n">
        <v>1</v>
      </c>
      <c r="C14" s="0"/>
      <c r="D14" s="0"/>
      <c r="E14" s="19" t="n">
        <v>12.87</v>
      </c>
      <c r="F14" s="8" t="n">
        <f aca="false">B14*E14</f>
        <v>12.87</v>
      </c>
      <c r="G14" s="18"/>
      <c r="H14" s="9"/>
      <c r="I14" s="9"/>
      <c r="J14" s="9"/>
      <c r="K14" s="9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3" customFormat="true" ht="14.9" hidden="false" customHeight="false" outlineLevel="0" collapsed="false">
      <c r="A15" s="20" t="s">
        <v>30</v>
      </c>
      <c r="B15" s="13" t="n">
        <v>1</v>
      </c>
      <c r="E15" s="19" t="n">
        <v>4.99</v>
      </c>
      <c r="F15" s="8" t="n">
        <f aca="false">B15*E15</f>
        <v>4.99</v>
      </c>
      <c r="G15" s="9"/>
      <c r="H15" s="9"/>
      <c r="I15" s="9"/>
      <c r="J15" s="9"/>
      <c r="K15" s="9"/>
      <c r="L15" s="21" t="s">
        <v>31</v>
      </c>
    </row>
    <row r="16" s="13" customFormat="true" ht="14.9" hidden="false" customHeight="false" outlineLevel="0" collapsed="false">
      <c r="A16" s="20" t="s">
        <v>32</v>
      </c>
      <c r="B16" s="13" t="n">
        <v>1</v>
      </c>
      <c r="E16" s="19" t="n">
        <v>4.99</v>
      </c>
      <c r="F16" s="8" t="n">
        <f aca="false">B16*E16</f>
        <v>4.99</v>
      </c>
      <c r="G16" s="9"/>
      <c r="H16" s="9"/>
      <c r="I16" s="9"/>
      <c r="J16" s="9"/>
      <c r="K16" s="9"/>
      <c r="L16" s="21" t="s">
        <v>33</v>
      </c>
    </row>
    <row r="17" customFormat="false" ht="13.8" hidden="false" customHeight="false" outlineLevel="0" collapsed="false">
      <c r="A17" s="20"/>
      <c r="B17" s="0"/>
      <c r="C17" s="0"/>
      <c r="D17" s="0"/>
      <c r="E17" s="19"/>
      <c r="F17" s="8"/>
      <c r="G17" s="9"/>
      <c r="H17" s="9"/>
      <c r="I17" s="9"/>
      <c r="J17" s="9"/>
      <c r="K17" s="9"/>
      <c r="L17" s="21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1" customFormat="true" ht="13.8" hidden="false" customHeight="false" outlineLevel="0" collapsed="false">
      <c r="E18" s="3" t="s">
        <v>24</v>
      </c>
      <c r="F18" s="17" t="n">
        <f aca="false">SUM(F15:F16)</f>
        <v>9.98</v>
      </c>
      <c r="G18" s="4"/>
      <c r="H18" s="4" t="n">
        <f aca="false">SUM(H12:H17)</f>
        <v>1307.06</v>
      </c>
      <c r="I18" s="4"/>
      <c r="J18" s="4"/>
      <c r="K18" s="4"/>
    </row>
    <row r="19" s="11" customFormat="true" ht="13.8" hidden="false" customHeight="false" outlineLevel="0" collapsed="false">
      <c r="E19" s="3" t="s">
        <v>34</v>
      </c>
      <c r="F19" s="17" t="n">
        <f aca="false">F$10+F$18</f>
        <v>655.93</v>
      </c>
      <c r="G19" s="4"/>
      <c r="H19" s="4" t="n">
        <f aca="false">H10+H18</f>
        <v>2278.26</v>
      </c>
      <c r="I19" s="4"/>
      <c r="J19" s="4"/>
      <c r="K19" s="4"/>
    </row>
    <row r="20" s="5" customFormat="true" ht="13.8" hidden="false" customHeight="false" outlineLevel="0" collapsed="false">
      <c r="A20" s="5" t="s">
        <v>35</v>
      </c>
      <c r="E20" s="22"/>
      <c r="F20" s="22"/>
      <c r="G20" s="6"/>
      <c r="H20" s="6"/>
      <c r="I20" s="6"/>
      <c r="J20" s="6"/>
      <c r="K20" s="6"/>
    </row>
    <row r="21" s="23" customFormat="true" ht="13.8" hidden="false" customHeight="false" outlineLevel="0" collapsed="false">
      <c r="A21" s="23" t="s">
        <v>36</v>
      </c>
      <c r="E21" s="24"/>
      <c r="F21" s="24"/>
      <c r="G21" s="25"/>
      <c r="H21" s="25"/>
      <c r="I21" s="25"/>
      <c r="J21" s="25"/>
      <c r="K21" s="25"/>
      <c r="L21" s="1"/>
    </row>
    <row r="22" customFormat="false" ht="13.8" hidden="false" customHeight="false" outlineLevel="0" collapsed="false">
      <c r="A22" s="11" t="s">
        <v>37</v>
      </c>
      <c r="B22" s="1" t="n">
        <v>1</v>
      </c>
      <c r="C22" s="1" t="n">
        <v>1</v>
      </c>
      <c r="D22" s="0"/>
      <c r="E22" s="8" t="n">
        <v>39.95</v>
      </c>
      <c r="F22" s="8" t="n">
        <f aca="false">B22*E22</f>
        <v>39.95</v>
      </c>
      <c r="G22" s="9" t="n">
        <v>8.5</v>
      </c>
      <c r="H22" s="9" t="n">
        <f aca="false">B22*G22</f>
        <v>8.5</v>
      </c>
      <c r="I22" s="0"/>
      <c r="J22" s="9" t="n">
        <v>1</v>
      </c>
      <c r="K22" s="0"/>
      <c r="L22" s="1" t="s">
        <v>38</v>
      </c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1" t="s">
        <v>39</v>
      </c>
      <c r="B23" s="1" t="n">
        <v>1</v>
      </c>
      <c r="C23" s="1" t="n">
        <v>1</v>
      </c>
      <c r="D23" s="0"/>
      <c r="E23" s="8" t="n">
        <v>3.95</v>
      </c>
      <c r="F23" s="8" t="n">
        <f aca="false">B23*E23</f>
        <v>3.95</v>
      </c>
      <c r="G23" s="9" t="n">
        <v>5.5</v>
      </c>
      <c r="H23" s="9" t="n">
        <f aca="false">B23*G23</f>
        <v>5.5</v>
      </c>
      <c r="I23" s="0"/>
      <c r="J23" s="9" t="n">
        <v>1</v>
      </c>
      <c r="K23" s="0"/>
      <c r="L23" s="1" t="s">
        <v>40</v>
      </c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1" t="s">
        <v>41</v>
      </c>
      <c r="B24" s="1" t="n">
        <v>1</v>
      </c>
      <c r="C24" s="1" t="n">
        <v>1</v>
      </c>
      <c r="D24" s="0"/>
      <c r="E24" s="8" t="n">
        <v>19.95</v>
      </c>
      <c r="F24" s="8" t="n">
        <f aca="false">B24*E24</f>
        <v>19.95</v>
      </c>
      <c r="G24" s="9" t="n">
        <v>2.8</v>
      </c>
      <c r="H24" s="9" t="n">
        <f aca="false">B24*G24</f>
        <v>2.8</v>
      </c>
      <c r="I24" s="0"/>
      <c r="J24" s="9" t="n">
        <v>1</v>
      </c>
      <c r="K24" s="0"/>
      <c r="L24" s="1" t="s">
        <v>42</v>
      </c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">
        <v>43</v>
      </c>
      <c r="B25" s="0"/>
      <c r="C25" s="26"/>
      <c r="D25" s="26"/>
      <c r="E25" s="8"/>
      <c r="F25" s="8"/>
      <c r="G25" s="15"/>
      <c r="H25" s="15"/>
      <c r="I25" s="15" t="n">
        <v>1</v>
      </c>
      <c r="J25" s="15" t="n">
        <v>1</v>
      </c>
      <c r="K25" s="15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33" customFormat="true" ht="13.8" hidden="false" customHeight="false" outlineLevel="0" collapsed="false">
      <c r="A26" s="27" t="s">
        <v>44</v>
      </c>
      <c r="B26" s="28" t="n">
        <v>2</v>
      </c>
      <c r="C26" s="28" t="n">
        <v>2</v>
      </c>
      <c r="D26" s="28"/>
      <c r="E26" s="29" t="n">
        <v>25</v>
      </c>
      <c r="F26" s="29" t="n">
        <f aca="false">B26*E26</f>
        <v>50</v>
      </c>
      <c r="G26" s="30" t="n">
        <v>3.5</v>
      </c>
      <c r="H26" s="31" t="n">
        <f aca="false">B26*G26</f>
        <v>7</v>
      </c>
      <c r="I26" s="31"/>
      <c r="J26" s="31" t="n">
        <v>1</v>
      </c>
      <c r="K26" s="31"/>
      <c r="L26" s="12" t="s">
        <v>45</v>
      </c>
      <c r="M26" s="32"/>
    </row>
    <row r="27" customFormat="false" ht="13.8" hidden="false" customHeight="false" outlineLevel="0" collapsed="false">
      <c r="A27" s="14" t="s">
        <v>46</v>
      </c>
      <c r="B27" s="26" t="n">
        <v>1</v>
      </c>
      <c r="C27" s="26" t="n">
        <v>1</v>
      </c>
      <c r="D27" s="26"/>
      <c r="E27" s="8" t="n">
        <v>99</v>
      </c>
      <c r="F27" s="8" t="n">
        <f aca="false">B27*E27</f>
        <v>99</v>
      </c>
      <c r="G27" s="15"/>
      <c r="H27" s="15"/>
      <c r="I27" s="15" t="n">
        <v>1</v>
      </c>
      <c r="J27" s="15" t="n">
        <v>1</v>
      </c>
      <c r="K27" s="15"/>
      <c r="L27" s="0" t="s">
        <v>47</v>
      </c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1"/>
      <c r="B28" s="0"/>
      <c r="C28" s="0"/>
      <c r="D28" s="0"/>
      <c r="E28" s="8"/>
      <c r="F28" s="8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3" t="s">
        <v>48</v>
      </c>
      <c r="B29" s="0"/>
      <c r="C29" s="0"/>
      <c r="D29" s="0"/>
      <c r="E29" s="8"/>
      <c r="F29" s="8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">
        <v>49</v>
      </c>
      <c r="B30" s="0" t="n">
        <v>0.33</v>
      </c>
      <c r="C30" s="0" t="n">
        <v>0.33</v>
      </c>
      <c r="D30" s="0" t="n">
        <v>1</v>
      </c>
      <c r="E30" s="8" t="n">
        <v>23.99</v>
      </c>
      <c r="F30" s="8" t="n">
        <f aca="false">B30*E30</f>
        <v>7.9167</v>
      </c>
      <c r="G30" s="15"/>
      <c r="H30" s="15"/>
      <c r="I30" s="15" t="n">
        <v>1</v>
      </c>
      <c r="J30" s="15" t="n">
        <v>1</v>
      </c>
      <c r="K30" s="15"/>
      <c r="L30" s="0" t="s">
        <v>50</v>
      </c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">
        <v>51</v>
      </c>
      <c r="B31" s="0" t="n">
        <v>0.33</v>
      </c>
      <c r="C31" s="0" t="n">
        <v>0.33</v>
      </c>
      <c r="D31" s="0"/>
      <c r="E31" s="8" t="n">
        <v>49.99</v>
      </c>
      <c r="F31" s="8" t="n">
        <f aca="false">B31*E31</f>
        <v>16.4967</v>
      </c>
      <c r="G31" s="15"/>
      <c r="H31" s="15"/>
      <c r="I31" s="15"/>
      <c r="J31" s="15"/>
      <c r="K31" s="15"/>
      <c r="L31" s="0" t="s">
        <v>50</v>
      </c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">
        <v>52</v>
      </c>
      <c r="B32" s="0" t="n">
        <v>0.33</v>
      </c>
      <c r="C32" s="0" t="n">
        <v>0.33</v>
      </c>
      <c r="D32" s="0"/>
      <c r="E32" s="8" t="n">
        <v>58.99</v>
      </c>
      <c r="F32" s="8" t="n">
        <f aca="false">B32*E32</f>
        <v>19.4667</v>
      </c>
      <c r="G32" s="15"/>
      <c r="H32" s="15"/>
      <c r="I32" s="15"/>
      <c r="J32" s="15"/>
      <c r="K32" s="15"/>
      <c r="L32" s="0" t="s">
        <v>50</v>
      </c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">
        <v>53</v>
      </c>
      <c r="B33" s="0" t="n">
        <v>1</v>
      </c>
      <c r="C33" s="0" t="n">
        <v>1</v>
      </c>
      <c r="D33" s="0"/>
      <c r="E33" s="8" t="n">
        <v>5.99</v>
      </c>
      <c r="F33" s="8" t="n">
        <f aca="false">B33*E33</f>
        <v>5.99</v>
      </c>
      <c r="G33" s="15"/>
      <c r="H33" s="15"/>
      <c r="I33" s="15"/>
      <c r="J33" s="15"/>
      <c r="K33" s="15"/>
      <c r="L33" s="0" t="s">
        <v>54</v>
      </c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">
        <v>55</v>
      </c>
      <c r="B34" s="0" t="n">
        <v>0</v>
      </c>
      <c r="C34" s="0" t="n">
        <v>0</v>
      </c>
      <c r="D34" s="0"/>
      <c r="E34" s="8" t="n">
        <v>14.99</v>
      </c>
      <c r="F34" s="8" t="n">
        <f aca="false">B34*E34</f>
        <v>0</v>
      </c>
      <c r="G34" s="15"/>
      <c r="H34" s="15"/>
      <c r="I34" s="15"/>
      <c r="J34" s="15"/>
      <c r="K34" s="15"/>
      <c r="L34" s="0" t="s">
        <v>56</v>
      </c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4" t="s">
        <v>57</v>
      </c>
      <c r="B35" s="0" t="n">
        <v>1</v>
      </c>
      <c r="C35" s="0"/>
      <c r="D35" s="0"/>
      <c r="E35" s="8" t="n">
        <v>41.44</v>
      </c>
      <c r="F35" s="8" t="n">
        <f aca="false">B35*E35</f>
        <v>41.44</v>
      </c>
      <c r="G35" s="15"/>
      <c r="H35" s="15"/>
      <c r="I35" s="15"/>
      <c r="J35" s="15"/>
      <c r="K35" s="15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4" t="s">
        <v>58</v>
      </c>
      <c r="B36" s="0" t="n">
        <v>1</v>
      </c>
      <c r="C36" s="0"/>
      <c r="D36" s="0"/>
      <c r="E36" s="8"/>
      <c r="F36" s="8"/>
      <c r="G36" s="15"/>
      <c r="H36" s="15"/>
      <c r="I36" s="15"/>
      <c r="J36" s="15"/>
      <c r="K36" s="15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4" t="s">
        <v>59</v>
      </c>
      <c r="B37" s="0" t="n">
        <v>2</v>
      </c>
      <c r="C37" s="0" t="n">
        <v>2</v>
      </c>
      <c r="D37" s="0" t="n">
        <v>2</v>
      </c>
      <c r="E37" s="8" t="n">
        <v>13.95</v>
      </c>
      <c r="F37" s="8" t="n">
        <f aca="false">B37*E37</f>
        <v>27.9</v>
      </c>
      <c r="G37" s="15"/>
      <c r="H37" s="15"/>
      <c r="I37" s="15"/>
      <c r="J37" s="15"/>
      <c r="K37" s="15"/>
      <c r="L37" s="0" t="s">
        <v>60</v>
      </c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4" t="s">
        <v>61</v>
      </c>
      <c r="B38" s="0" t="n">
        <v>1</v>
      </c>
      <c r="C38" s="0" t="n">
        <v>1</v>
      </c>
      <c r="D38" s="0" t="n">
        <v>1</v>
      </c>
      <c r="E38" s="8" t="n">
        <v>14.95</v>
      </c>
      <c r="F38" s="8" t="n">
        <f aca="false">B38*E38</f>
        <v>14.95</v>
      </c>
      <c r="G38" s="15"/>
      <c r="H38" s="15"/>
      <c r="I38" s="15"/>
      <c r="J38" s="15"/>
      <c r="K38" s="15"/>
      <c r="L38" s="0" t="s">
        <v>62</v>
      </c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13" customFormat="true" ht="13.8" hidden="false" customHeight="false" outlineLevel="0" collapsed="false">
      <c r="A39" s="14" t="s">
        <v>63</v>
      </c>
      <c r="B39" s="13" t="n">
        <v>1</v>
      </c>
      <c r="C39" s="13" t="n">
        <v>1</v>
      </c>
      <c r="D39" s="13" t="n">
        <v>1</v>
      </c>
      <c r="E39" s="8" t="n">
        <v>14.99</v>
      </c>
      <c r="F39" s="8" t="n">
        <f aca="false">B39*E39</f>
        <v>14.99</v>
      </c>
      <c r="G39" s="15"/>
      <c r="H39" s="9"/>
      <c r="I39" s="9"/>
      <c r="J39" s="9"/>
      <c r="K39" s="9"/>
      <c r="L39" s="1" t="s">
        <v>64</v>
      </c>
    </row>
    <row r="40" s="13" customFormat="true" ht="13.8" hidden="false" customHeight="false" outlineLevel="0" collapsed="false">
      <c r="A40" s="14" t="s">
        <v>65</v>
      </c>
      <c r="B40" s="13" t="n">
        <v>2</v>
      </c>
      <c r="C40" s="13" t="n">
        <v>2</v>
      </c>
      <c r="E40" s="8" t="n">
        <v>5.95</v>
      </c>
      <c r="F40" s="8" t="n">
        <f aca="false">B40*E40</f>
        <v>11.9</v>
      </c>
      <c r="G40" s="15"/>
      <c r="H40" s="9"/>
      <c r="I40" s="9"/>
      <c r="J40" s="9"/>
      <c r="K40" s="9"/>
      <c r="L40" s="1"/>
    </row>
    <row r="41" customFormat="false" ht="13.8" hidden="false" customHeight="false" outlineLevel="0" collapsed="false">
      <c r="A41" s="14"/>
      <c r="B41" s="0"/>
      <c r="C41" s="0"/>
      <c r="D41" s="0"/>
      <c r="E41" s="8"/>
      <c r="F41" s="8"/>
      <c r="G41" s="15"/>
      <c r="H41" s="9"/>
      <c r="I41" s="9"/>
      <c r="J41" s="9"/>
      <c r="K41" s="9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3" t="s">
        <v>66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4" t="s">
        <v>67</v>
      </c>
      <c r="B43" s="0" t="n">
        <v>0</v>
      </c>
      <c r="C43" s="0" t="n">
        <v>0</v>
      </c>
      <c r="D43" s="0"/>
      <c r="E43" s="8" t="n">
        <v>79.95</v>
      </c>
      <c r="F43" s="8" t="n">
        <f aca="false">B43*E43</f>
        <v>0</v>
      </c>
      <c r="G43" s="15"/>
      <c r="H43" s="15"/>
      <c r="I43" s="15"/>
      <c r="J43" s="15"/>
      <c r="K43" s="15"/>
      <c r="L43" s="0" t="s">
        <v>68</v>
      </c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 t="s">
        <v>69</v>
      </c>
      <c r="B44" s="0" t="n">
        <v>0</v>
      </c>
      <c r="C44" s="0" t="n">
        <v>0</v>
      </c>
      <c r="D44" s="0"/>
      <c r="E44" s="8" t="n">
        <v>2.95</v>
      </c>
      <c r="F44" s="8" t="n">
        <f aca="false">B44*E44</f>
        <v>0</v>
      </c>
      <c r="G44" s="15" t="n">
        <v>0.5</v>
      </c>
      <c r="H44" s="9" t="n">
        <f aca="false">B44*G44</f>
        <v>0</v>
      </c>
      <c r="I44" s="9"/>
      <c r="J44" s="9"/>
      <c r="K44" s="9"/>
      <c r="L44" s="0" t="s">
        <v>70</v>
      </c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4" t="s">
        <v>71</v>
      </c>
      <c r="B45" s="0" t="n">
        <v>0</v>
      </c>
      <c r="C45" s="0" t="n">
        <v>0</v>
      </c>
      <c r="D45" s="0"/>
      <c r="E45" s="8" t="n">
        <f aca="false">12*6+30*1</f>
        <v>102</v>
      </c>
      <c r="F45" s="8" t="n">
        <f aca="false">B45*E45</f>
        <v>0</v>
      </c>
      <c r="G45" s="15"/>
      <c r="H45" s="15"/>
      <c r="I45" s="15"/>
      <c r="J45" s="15"/>
      <c r="K45" s="15"/>
      <c r="L45" s="0" t="s">
        <v>72</v>
      </c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3" customFormat="true" ht="13.8" hidden="false" customHeight="false" outlineLevel="0" collapsed="false">
      <c r="A46" s="14"/>
      <c r="E46" s="8"/>
      <c r="F46" s="8"/>
      <c r="G46" s="15"/>
      <c r="H46" s="9"/>
      <c r="I46" s="9"/>
      <c r="J46" s="9"/>
      <c r="K46" s="9"/>
      <c r="L46" s="1"/>
    </row>
    <row r="47" s="35" customFormat="true" ht="13.8" hidden="false" customHeight="false" outlineLevel="0" collapsed="false">
      <c r="A47" s="34" t="s">
        <v>73</v>
      </c>
      <c r="E47" s="17"/>
      <c r="F47" s="17"/>
      <c r="G47" s="36"/>
      <c r="H47" s="36"/>
      <c r="I47" s="36"/>
      <c r="J47" s="36"/>
      <c r="K47" s="36"/>
      <c r="L47" s="0"/>
    </row>
    <row r="48" s="13" customFormat="true" ht="15.9" hidden="false" customHeight="false" outlineLevel="0" collapsed="false">
      <c r="A48" s="20" t="s">
        <v>74</v>
      </c>
      <c r="B48" s="13" t="n">
        <v>1</v>
      </c>
      <c r="E48" s="7" t="n">
        <v>95.78</v>
      </c>
      <c r="F48" s="8" t="n">
        <f aca="false">B48*E48</f>
        <v>95.78</v>
      </c>
      <c r="G48" s="9"/>
      <c r="H48" s="9"/>
      <c r="I48" s="9"/>
      <c r="J48" s="9" t="n">
        <v>1</v>
      </c>
      <c r="K48" s="9"/>
      <c r="L48" s="10"/>
    </row>
    <row r="49" customFormat="false" ht="15.9" hidden="false" customHeight="false" outlineLevel="0" collapsed="false">
      <c r="A49" s="20" t="s">
        <v>75</v>
      </c>
      <c r="B49" s="13" t="n">
        <v>0</v>
      </c>
      <c r="C49" s="0"/>
      <c r="D49" s="0"/>
      <c r="E49" s="8" t="n">
        <v>4.95</v>
      </c>
      <c r="F49" s="8" t="n">
        <f aca="false">B49*E49</f>
        <v>0</v>
      </c>
      <c r="G49" s="9" t="n">
        <v>37</v>
      </c>
      <c r="H49" s="9" t="n">
        <f aca="false">B49*G49</f>
        <v>0</v>
      </c>
      <c r="I49" s="9"/>
      <c r="J49" s="9"/>
      <c r="K49" s="9"/>
      <c r="L49" s="10" t="s">
        <v>76</v>
      </c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4" t="s">
        <v>77</v>
      </c>
      <c r="B50" s="0" t="n">
        <v>1</v>
      </c>
      <c r="C50" s="0" t="n">
        <v>1</v>
      </c>
      <c r="D50" s="0"/>
      <c r="E50" s="8" t="n">
        <v>6.95</v>
      </c>
      <c r="F50" s="8" t="n">
        <f aca="false">B50*E50</f>
        <v>6.95</v>
      </c>
      <c r="G50" s="15" t="n">
        <v>158.7</v>
      </c>
      <c r="H50" s="9" t="n">
        <f aca="false">B50*G50</f>
        <v>158.7</v>
      </c>
      <c r="I50" s="9" t="n">
        <v>1</v>
      </c>
      <c r="J50" s="9" t="n">
        <v>1</v>
      </c>
      <c r="K50" s="9"/>
      <c r="L50" s="0" t="s">
        <v>78</v>
      </c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0"/>
      <c r="C51" s="0"/>
      <c r="D51" s="0"/>
      <c r="E51" s="8"/>
      <c r="F51" s="8"/>
      <c r="G51" s="15"/>
      <c r="H51" s="15"/>
      <c r="I51" s="15"/>
      <c r="J51" s="15"/>
      <c r="K51" s="15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34" t="s">
        <v>79</v>
      </c>
      <c r="B52" s="0"/>
      <c r="C52" s="0"/>
      <c r="D52" s="0"/>
      <c r="E52" s="8"/>
      <c r="F52" s="8"/>
      <c r="G52" s="15"/>
      <c r="H52" s="15"/>
      <c r="I52" s="15"/>
      <c r="J52" s="15"/>
      <c r="K52" s="15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11" t="s">
        <v>80</v>
      </c>
      <c r="B53" s="1" t="n">
        <v>1</v>
      </c>
      <c r="C53" s="1" t="n">
        <v>1</v>
      </c>
      <c r="D53" s="0"/>
      <c r="E53" s="8" t="n">
        <v>14.95</v>
      </c>
      <c r="F53" s="8" t="n">
        <f aca="false">B53*E53</f>
        <v>14.95</v>
      </c>
      <c r="G53" s="0"/>
      <c r="H53" s="0"/>
      <c r="I53" s="9" t="n">
        <v>1</v>
      </c>
      <c r="J53" s="0"/>
      <c r="K53" s="0"/>
      <c r="L53" s="1" t="s">
        <v>81</v>
      </c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11" t="s">
        <v>82</v>
      </c>
      <c r="B54" s="1" t="n">
        <v>3</v>
      </c>
      <c r="C54" s="1" t="n">
        <v>3</v>
      </c>
      <c r="D54" s="0"/>
      <c r="E54" s="8" t="n">
        <v>5</v>
      </c>
      <c r="F54" s="8" t="n">
        <f aca="false">B54*E54</f>
        <v>15</v>
      </c>
      <c r="G54" s="0"/>
      <c r="H54" s="0"/>
      <c r="I54" s="0"/>
      <c r="J54" s="0"/>
      <c r="K54" s="0"/>
      <c r="L54" s="1" t="s">
        <v>83</v>
      </c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0"/>
      <c r="C55" s="0"/>
      <c r="D55" s="0"/>
      <c r="E55" s="8"/>
      <c r="F55" s="8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34" t="s">
        <v>84</v>
      </c>
      <c r="B56" s="0"/>
      <c r="C56" s="0"/>
      <c r="D56" s="0"/>
      <c r="E56" s="8"/>
      <c r="F56" s="8"/>
      <c r="G56" s="15"/>
      <c r="H56" s="15"/>
      <c r="I56" s="15"/>
      <c r="J56" s="15"/>
      <c r="K56" s="15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11" t="s">
        <v>85</v>
      </c>
      <c r="B57" s="1" t="n">
        <v>0</v>
      </c>
      <c r="C57" s="1" t="n">
        <v>0</v>
      </c>
      <c r="D57" s="0"/>
      <c r="E57" s="7" t="n">
        <v>121.99</v>
      </c>
      <c r="F57" s="8" t="n">
        <f aca="false">B57*E57</f>
        <v>0</v>
      </c>
      <c r="G57" s="9" t="n">
        <v>934</v>
      </c>
      <c r="H57" s="9" t="n">
        <f aca="false">B57*G57</f>
        <v>0</v>
      </c>
      <c r="I57" s="0"/>
      <c r="J57" s="0"/>
      <c r="K57" s="0"/>
      <c r="L57" s="1" t="s">
        <v>86</v>
      </c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11" t="s">
        <v>87</v>
      </c>
      <c r="B58" s="1" t="n">
        <v>1</v>
      </c>
      <c r="C58" s="1" t="n">
        <v>1</v>
      </c>
      <c r="D58" s="0"/>
      <c r="E58" s="7" t="n">
        <v>76.63</v>
      </c>
      <c r="F58" s="8" t="n">
        <f aca="false">B58*E58</f>
        <v>76.63</v>
      </c>
      <c r="G58" s="9" t="n">
        <v>394.3</v>
      </c>
      <c r="H58" s="9" t="n">
        <f aca="false">B58*G58</f>
        <v>394.3</v>
      </c>
      <c r="I58" s="9" t="n">
        <v>1</v>
      </c>
      <c r="J58" s="0"/>
      <c r="K58" s="0"/>
      <c r="L58" s="1" t="s">
        <v>88</v>
      </c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11" t="s">
        <v>89</v>
      </c>
      <c r="B59" s="1" t="n">
        <v>0</v>
      </c>
      <c r="C59" s="0"/>
      <c r="D59" s="0"/>
      <c r="E59" s="7" t="n">
        <v>7.95</v>
      </c>
      <c r="F59" s="8" t="n">
        <f aca="false">B59*E59</f>
        <v>0</v>
      </c>
      <c r="G59" s="0"/>
      <c r="H59" s="0"/>
      <c r="I59" s="0"/>
      <c r="J59" s="0"/>
      <c r="K59" s="0"/>
      <c r="L59" s="1" t="s">
        <v>90</v>
      </c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11" t="s">
        <v>91</v>
      </c>
      <c r="B60" s="1" t="n">
        <v>3</v>
      </c>
      <c r="C60" s="1" t="n">
        <v>3</v>
      </c>
      <c r="D60" s="0"/>
      <c r="E60" s="7" t="n">
        <v>6.95</v>
      </c>
      <c r="F60" s="8" t="n">
        <f aca="false">B60*E60</f>
        <v>20.85</v>
      </c>
      <c r="G60" s="9" t="n">
        <v>2.5</v>
      </c>
      <c r="H60" s="9" t="n">
        <f aca="false">B60*G60</f>
        <v>7.5</v>
      </c>
      <c r="I60" s="0"/>
      <c r="J60" s="9" t="n">
        <v>1</v>
      </c>
      <c r="K60" s="0"/>
      <c r="L60" s="1" t="s">
        <v>92</v>
      </c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 t="s">
        <v>93</v>
      </c>
      <c r="B61" s="0"/>
      <c r="C61" s="0"/>
      <c r="D61" s="0"/>
      <c r="E61" s="7"/>
      <c r="F61" s="37"/>
      <c r="G61" s="15"/>
      <c r="H61" s="15"/>
      <c r="I61" s="15"/>
      <c r="J61" s="15"/>
      <c r="K61" s="15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0" t="s">
        <v>94</v>
      </c>
      <c r="B62" s="0"/>
      <c r="C62" s="0"/>
      <c r="D62" s="0"/>
      <c r="E62" s="7"/>
      <c r="F62" s="37"/>
      <c r="G62" s="15"/>
      <c r="H62" s="15"/>
      <c r="I62" s="15"/>
      <c r="J62" s="15"/>
      <c r="K62" s="15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14" t="s">
        <v>95</v>
      </c>
      <c r="B63" s="26" t="n">
        <v>1</v>
      </c>
      <c r="C63" s="26"/>
      <c r="D63" s="26"/>
      <c r="E63" s="7" t="n">
        <v>27.48</v>
      </c>
      <c r="F63" s="8" t="n">
        <f aca="false">B63*E63</f>
        <v>27.48</v>
      </c>
      <c r="G63" s="15"/>
      <c r="H63" s="9"/>
      <c r="I63" s="9"/>
      <c r="J63" s="9"/>
      <c r="K63" s="9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.9" hidden="false" customHeight="false" outlineLevel="0" collapsed="false">
      <c r="A64" s="38" t="s">
        <v>96</v>
      </c>
      <c r="B64" s="26" t="n">
        <v>1</v>
      </c>
      <c r="C64" s="26" t="n">
        <v>1</v>
      </c>
      <c r="D64" s="26"/>
      <c r="E64" s="7" t="n">
        <v>14.95</v>
      </c>
      <c r="F64" s="8" t="n">
        <f aca="false">B64*E64</f>
        <v>14.95</v>
      </c>
      <c r="G64" s="15" t="n">
        <v>3</v>
      </c>
      <c r="H64" s="9" t="n">
        <f aca="false">B64*G64</f>
        <v>3</v>
      </c>
      <c r="I64" s="9"/>
      <c r="J64" s="9" t="n">
        <v>1</v>
      </c>
      <c r="K64" s="9"/>
      <c r="L64" s="10" t="s">
        <v>97</v>
      </c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14" t="s">
        <v>98</v>
      </c>
      <c r="B65" s="13" t="n">
        <v>0</v>
      </c>
      <c r="C65" s="13" t="n">
        <v>0</v>
      </c>
      <c r="D65" s="13"/>
      <c r="E65" s="8" t="n">
        <v>14.95</v>
      </c>
      <c r="F65" s="8" t="n">
        <f aca="false">B65*E65</f>
        <v>0</v>
      </c>
      <c r="G65" s="15"/>
      <c r="H65" s="9"/>
      <c r="I65" s="9"/>
      <c r="J65" s="9"/>
      <c r="K65" s="9"/>
      <c r="L65" s="0" t="s">
        <v>99</v>
      </c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4" t="s">
        <v>100</v>
      </c>
      <c r="B66" s="13" t="n">
        <v>1</v>
      </c>
      <c r="C66" s="13" t="n">
        <v>1</v>
      </c>
      <c r="D66" s="13"/>
      <c r="E66" s="8" t="n">
        <v>4.95</v>
      </c>
      <c r="F66" s="8" t="n">
        <f aca="false">B66*E66</f>
        <v>4.95</v>
      </c>
      <c r="G66" s="15" t="n">
        <v>1.8</v>
      </c>
      <c r="H66" s="9" t="n">
        <f aca="false">B66*G66</f>
        <v>1.8</v>
      </c>
      <c r="I66" s="9"/>
      <c r="J66" s="9" t="n">
        <v>1</v>
      </c>
      <c r="K66" s="9"/>
      <c r="L66" s="0" t="s">
        <v>101</v>
      </c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0"/>
      <c r="B67" s="0"/>
      <c r="C67" s="0"/>
      <c r="D67" s="0"/>
      <c r="E67" s="7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3" t="s">
        <v>102</v>
      </c>
      <c r="B68" s="0"/>
      <c r="C68" s="0"/>
      <c r="D68" s="0"/>
      <c r="E68" s="7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0" t="s">
        <v>103</v>
      </c>
      <c r="B69" s="0"/>
      <c r="C69" s="0"/>
      <c r="D69" s="0"/>
      <c r="E69" s="7"/>
      <c r="F69" s="37"/>
      <c r="G69" s="15"/>
      <c r="H69" s="15"/>
      <c r="I69" s="15"/>
      <c r="J69" s="15"/>
      <c r="K69" s="15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0" t="s">
        <v>104</v>
      </c>
      <c r="B70" s="0"/>
      <c r="C70" s="0"/>
      <c r="D70" s="0"/>
      <c r="E70" s="7"/>
      <c r="F70" s="37"/>
      <c r="G70" s="15"/>
      <c r="H70" s="15"/>
      <c r="I70" s="15"/>
      <c r="J70" s="15"/>
      <c r="K70" s="15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0" t="s">
        <v>105</v>
      </c>
      <c r="B71" s="0"/>
      <c r="C71" s="0"/>
      <c r="D71" s="0"/>
      <c r="E71" s="7"/>
      <c r="F71" s="37"/>
      <c r="G71" s="15"/>
      <c r="H71" s="15"/>
      <c r="I71" s="15"/>
      <c r="J71" s="15"/>
      <c r="K71" s="15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0" t="s">
        <v>106</v>
      </c>
      <c r="B72" s="0" t="n">
        <v>1</v>
      </c>
      <c r="C72" s="0" t="n">
        <v>1</v>
      </c>
      <c r="D72" s="0"/>
      <c r="E72" s="7" t="n">
        <v>12.95</v>
      </c>
      <c r="F72" s="8" t="n">
        <f aca="false">B72*E72</f>
        <v>12.95</v>
      </c>
      <c r="G72" s="15"/>
      <c r="H72" s="15"/>
      <c r="I72" s="15"/>
      <c r="J72" s="15"/>
      <c r="K72" s="15"/>
      <c r="L72" s="0" t="s">
        <v>107</v>
      </c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 t="s">
        <v>108</v>
      </c>
      <c r="B73" s="0"/>
      <c r="C73" s="0"/>
      <c r="D73" s="0"/>
      <c r="E73" s="7"/>
      <c r="F73" s="37"/>
      <c r="G73" s="15"/>
      <c r="H73" s="15"/>
      <c r="I73" s="15"/>
      <c r="J73" s="15"/>
      <c r="K73" s="15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0"/>
      <c r="B74" s="0"/>
      <c r="C74" s="0"/>
      <c r="D74" s="0"/>
      <c r="E74" s="7"/>
      <c r="F74" s="8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0"/>
      <c r="B75" s="3" t="s">
        <v>2</v>
      </c>
      <c r="C75" s="39" t="n">
        <f aca="false">SUMPRODUCT(C22:C72,$E22:$E72)</f>
        <v>499.6901</v>
      </c>
      <c r="D75" s="39" t="n">
        <f aca="false">SUMPRODUCT(D22:D72,$E22:$E72)</f>
        <v>81.83</v>
      </c>
      <c r="E75" s="17" t="s">
        <v>24</v>
      </c>
      <c r="F75" s="17" t="n">
        <f aca="false">SUM(F22:F74)</f>
        <v>664.3901</v>
      </c>
      <c r="G75" s="4"/>
      <c r="H75" s="4" t="n">
        <f aca="false">SUM(H22:H74)</f>
        <v>589.1</v>
      </c>
      <c r="I75" s="4"/>
      <c r="J75" s="4"/>
      <c r="K75" s="4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0"/>
      <c r="B76" s="0"/>
      <c r="C76" s="0"/>
      <c r="D76" s="0"/>
      <c r="E76" s="3" t="s">
        <v>34</v>
      </c>
      <c r="F76" s="17" t="n">
        <f aca="false">F$10+F$18+F$75</f>
        <v>1320.3201</v>
      </c>
      <c r="G76" s="4"/>
      <c r="H76" s="4" t="n">
        <f aca="false">H$10+H$18+H$75</f>
        <v>2867.36</v>
      </c>
      <c r="I76" s="4"/>
      <c r="J76" s="4"/>
      <c r="K76" s="4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5" customFormat="true" ht="15" hidden="false" customHeight="false" outlineLevel="0" collapsed="false">
      <c r="A77" s="5" t="s">
        <v>109</v>
      </c>
      <c r="E77" s="22"/>
      <c r="F77" s="22"/>
      <c r="G77" s="6"/>
      <c r="H77" s="6"/>
      <c r="I77" s="6"/>
      <c r="J77" s="6"/>
      <c r="K77" s="6"/>
    </row>
    <row r="78" customFormat="false" ht="15" hidden="false" customHeight="false" outlineLevel="0" collapsed="false">
      <c r="A78" s="40" t="s">
        <v>110</v>
      </c>
      <c r="B78" s="0"/>
      <c r="C78" s="0"/>
      <c r="D78" s="0"/>
      <c r="E78" s="0"/>
      <c r="F78" s="41" t="n">
        <v>16.4</v>
      </c>
      <c r="G78" s="42"/>
      <c r="H78" s="42"/>
      <c r="I78" s="42"/>
      <c r="J78" s="42"/>
      <c r="K78" s="42"/>
      <c r="L78" s="21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0"/>
      <c r="B79" s="0"/>
      <c r="C79" s="0"/>
      <c r="D79" s="0"/>
      <c r="E79" s="0"/>
      <c r="F79" s="8"/>
      <c r="G79" s="0"/>
      <c r="H79" s="0"/>
      <c r="I79" s="0"/>
      <c r="J79" s="0"/>
      <c r="K79" s="0"/>
      <c r="L79" s="21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0"/>
      <c r="B80" s="0"/>
      <c r="C80" s="0"/>
      <c r="D80" s="0"/>
      <c r="E80" s="17" t="s">
        <v>24</v>
      </c>
      <c r="F80" s="17" t="n">
        <f aca="false">SUM(F78:F78)</f>
        <v>16.4</v>
      </c>
      <c r="G80" s="4"/>
      <c r="H80" s="4" t="n">
        <f aca="false">SUM(H78:H79)</f>
        <v>0</v>
      </c>
      <c r="I80" s="4"/>
      <c r="J80" s="4"/>
      <c r="K80" s="4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0"/>
      <c r="B81" s="0"/>
      <c r="C81" s="0"/>
      <c r="D81" s="0"/>
      <c r="E81" s="3" t="s">
        <v>34</v>
      </c>
      <c r="F81" s="17" t="n">
        <f aca="false">F$10+F$18+F$75+F$80</f>
        <v>1336.7201</v>
      </c>
      <c r="G81" s="4"/>
      <c r="H81" s="4" t="n">
        <f aca="false">H$10+H$18+H$75+H$80</f>
        <v>2867.36</v>
      </c>
      <c r="I81" s="4"/>
      <c r="J81" s="4"/>
      <c r="K81" s="4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5" customFormat="true" ht="15" hidden="false" customHeight="false" outlineLevel="0" collapsed="false">
      <c r="A82" s="5" t="s">
        <v>111</v>
      </c>
      <c r="E82" s="22"/>
      <c r="F82" s="22"/>
      <c r="G82" s="6"/>
      <c r="H82" s="6"/>
      <c r="I82" s="6"/>
      <c r="J82" s="6"/>
      <c r="K82" s="6"/>
    </row>
    <row r="83" customFormat="false" ht="15" hidden="false" customHeight="false" outlineLevel="0" collapsed="false">
      <c r="A83" s="1" t="s">
        <v>112</v>
      </c>
      <c r="F83" s="8" t="n">
        <f aca="false">F81</f>
        <v>1336.7201</v>
      </c>
      <c r="G83" s="0"/>
      <c r="H83" s="9" t="n">
        <f aca="false">H81</f>
        <v>2867.36</v>
      </c>
      <c r="I83" s="9" t="n">
        <f aca="false">SUM(I3:I74)</f>
        <v>6</v>
      </c>
      <c r="J83" s="9" t="n">
        <f aca="false">SUM(J3:J74)</f>
        <v>18</v>
      </c>
      <c r="K83" s="0"/>
    </row>
    <row r="84" customFormat="false" ht="15" hidden="false" customHeight="false" outlineLevel="0" collapsed="false">
      <c r="F84" s="11" t="s">
        <v>113</v>
      </c>
      <c r="G84" s="43"/>
      <c r="H84" s="43" t="n">
        <f aca="false">0.00220462*H83</f>
        <v>6.3214392032</v>
      </c>
      <c r="I84" s="43"/>
      <c r="J84" s="43"/>
      <c r="K84" s="43"/>
    </row>
    <row r="85" customFormat="false" ht="15" hidden="false" customHeight="false" outlineLevel="0" collapsed="false">
      <c r="F85" s="11" t="s">
        <v>114</v>
      </c>
      <c r="G85" s="0"/>
      <c r="H85" s="9" t="n">
        <f aca="false">H83-H13</f>
        <v>2359.16</v>
      </c>
      <c r="I85" s="0"/>
      <c r="J85" s="0"/>
      <c r="K85" s="0"/>
    </row>
    <row r="86" customFormat="false" ht="15" hidden="false" customHeight="false" outlineLevel="0" collapsed="false">
      <c r="F86" s="11" t="s">
        <v>113</v>
      </c>
      <c r="G86" s="43"/>
      <c r="H86" s="43" t="n">
        <f aca="false">0.00220462*H85</f>
        <v>5.2010513192</v>
      </c>
      <c r="I86" s="43"/>
      <c r="J86" s="43"/>
      <c r="K86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44" width="29.8866396761134"/>
    <col collapsed="false" hidden="false" max="2" min="2" style="45" width="20.246963562753"/>
    <col collapsed="false" hidden="false" max="3" min="3" style="0" width="17.5668016194332"/>
    <col collapsed="false" hidden="false" max="4" min="4" style="0" width="19.8178137651822"/>
    <col collapsed="false" hidden="false" max="5" min="5" style="0" width="29.3522267206478"/>
    <col collapsed="false" hidden="false" max="6" min="6" style="0" width="19.8178137651822"/>
    <col collapsed="false" hidden="false" max="7" min="7" style="46" width="25.4939271255061"/>
    <col collapsed="false" hidden="false" max="9" min="8" style="0" width="23.1376518218623"/>
    <col collapsed="false" hidden="false" max="10" min="10" style="0" width="21.6396761133603"/>
    <col collapsed="false" hidden="false" max="11" min="11" style="0" width="19.6032388663968"/>
    <col collapsed="false" hidden="false" max="12" min="12" style="0" width="17.995951417004"/>
    <col collapsed="false" hidden="false" max="13" min="13" style="0" width="14.9959514170041"/>
    <col collapsed="false" hidden="false" max="14" min="14" style="0" width="22.1740890688259"/>
    <col collapsed="false" hidden="false" max="1025" min="15" style="0" width="8.57085020242915"/>
  </cols>
  <sheetData>
    <row r="1" s="48" customFormat="true" ht="15" hidden="false" customHeight="false" outlineLevel="0" collapsed="false">
      <c r="A1" s="47" t="s">
        <v>115</v>
      </c>
      <c r="B1" s="48" t="s">
        <v>116</v>
      </c>
      <c r="C1" s="48" t="s">
        <v>117</v>
      </c>
    </row>
    <row r="2" customFormat="false" ht="15" hidden="false" customHeight="false" outlineLevel="0" collapsed="false">
      <c r="A2" s="49" t="s">
        <v>118</v>
      </c>
      <c r="B2" s="50" t="n">
        <v>20</v>
      </c>
      <c r="C2" s="51" t="s">
        <v>119</v>
      </c>
      <c r="G2" s="0"/>
    </row>
    <row r="3" customFormat="false" ht="15" hidden="false" customHeight="false" outlineLevel="0" collapsed="false">
      <c r="A3" s="49" t="s">
        <v>120</v>
      </c>
      <c r="B3" s="52" t="n">
        <v>60</v>
      </c>
      <c r="C3" s="53" t="s">
        <v>121</v>
      </c>
      <c r="G3" s="0"/>
    </row>
    <row r="5" s="48" customFormat="true" ht="15" hidden="false" customHeight="false" outlineLevel="0" collapsed="false">
      <c r="A5" s="47" t="s">
        <v>122</v>
      </c>
      <c r="B5" s="48" t="s">
        <v>123</v>
      </c>
      <c r="C5" s="48" t="s">
        <v>124</v>
      </c>
      <c r="D5" s="48" t="s">
        <v>125</v>
      </c>
      <c r="E5" s="48" t="s">
        <v>126</v>
      </c>
      <c r="F5" s="48" t="s">
        <v>127</v>
      </c>
      <c r="G5" s="48" t="s">
        <v>128</v>
      </c>
      <c r="H5" s="48" t="s">
        <v>129</v>
      </c>
    </row>
    <row r="6" customFormat="false" ht="15" hidden="false" customHeight="false" outlineLevel="0" collapsed="false">
      <c r="A6" s="49" t="s">
        <v>130</v>
      </c>
      <c r="B6" s="45" t="n">
        <v>3.7</v>
      </c>
      <c r="C6" s="51" t="n">
        <f aca="false">$K$10/B10</f>
        <v>3.74</v>
      </c>
      <c r="D6" s="0" t="n">
        <v>3.2</v>
      </c>
      <c r="E6" s="51" t="n">
        <v>3.8</v>
      </c>
      <c r="F6" s="0" t="n">
        <v>4.2</v>
      </c>
      <c r="G6" s="51" t="n">
        <v>4.15</v>
      </c>
      <c r="H6" s="54" t="n">
        <v>4</v>
      </c>
    </row>
    <row r="7" customFormat="false" ht="15" hidden="false" customHeight="false" outlineLevel="0" collapsed="false">
      <c r="A7" s="49" t="s">
        <v>131</v>
      </c>
      <c r="B7" s="55" t="n">
        <v>3.8</v>
      </c>
      <c r="F7" s="56" t="n">
        <v>4.35</v>
      </c>
      <c r="G7" s="56" t="n">
        <v>4.3</v>
      </c>
    </row>
    <row r="9" s="48" customFormat="true" ht="15" hidden="false" customHeight="false" outlineLevel="0" collapsed="false">
      <c r="A9" s="47" t="s">
        <v>132</v>
      </c>
      <c r="B9" s="48" t="s">
        <v>133</v>
      </c>
      <c r="C9" s="48" t="s">
        <v>134</v>
      </c>
      <c r="D9" s="48" t="s">
        <v>123</v>
      </c>
      <c r="E9" s="57" t="s">
        <v>135</v>
      </c>
      <c r="F9" s="48" t="s">
        <v>136</v>
      </c>
      <c r="G9" s="48" t="s">
        <v>137</v>
      </c>
      <c r="H9" s="48" t="s">
        <v>138</v>
      </c>
      <c r="I9" s="48" t="s">
        <v>139</v>
      </c>
      <c r="J9" s="48" t="s">
        <v>140</v>
      </c>
      <c r="K9" s="48" t="s">
        <v>141</v>
      </c>
    </row>
    <row r="10" customFormat="false" ht="15" hidden="false" customHeight="false" outlineLevel="0" collapsed="false">
      <c r="A10" s="49" t="s">
        <v>142</v>
      </c>
      <c r="B10" s="45" t="n">
        <v>3</v>
      </c>
      <c r="C10" s="0" t="n">
        <v>13000</v>
      </c>
      <c r="D10" s="0" t="n">
        <f aca="false">B10*$B$6</f>
        <v>11.1</v>
      </c>
      <c r="E10" s="58" t="n">
        <f aca="false">C10/1000*D10</f>
        <v>144.3</v>
      </c>
      <c r="F10" s="0" t="n">
        <v>35</v>
      </c>
      <c r="G10" s="0" t="n">
        <f aca="false">F10*$C10/1000</f>
        <v>455</v>
      </c>
      <c r="H10" s="0" t="n">
        <v>5</v>
      </c>
      <c r="I10" s="0" t="n">
        <f aca="false">H10*$C10/1000</f>
        <v>65</v>
      </c>
      <c r="J10" s="0" t="n">
        <f aca="false">C10*$B$2/100</f>
        <v>2600</v>
      </c>
      <c r="K10" s="51" t="n">
        <v>11.22</v>
      </c>
    </row>
    <row r="11" customFormat="false" ht="15" hidden="false" customHeight="false" outlineLevel="0" collapsed="false">
      <c r="A11" s="49" t="s">
        <v>143</v>
      </c>
      <c r="B11" s="45" t="n">
        <v>2</v>
      </c>
      <c r="C11" s="0" t="n">
        <v>8000</v>
      </c>
      <c r="D11" s="0" t="n">
        <f aca="false">B11*$B$6</f>
        <v>7.4</v>
      </c>
      <c r="E11" s="58" t="n">
        <f aca="false">C11/1000*D11</f>
        <v>59.2</v>
      </c>
      <c r="F11" s="0" t="n">
        <v>25</v>
      </c>
      <c r="G11" s="0" t="n">
        <f aca="false">F11*$C11/1000</f>
        <v>200</v>
      </c>
      <c r="H11" s="0" t="n">
        <v>1</v>
      </c>
      <c r="I11" s="0" t="n">
        <f aca="false">H11*$C11/1000</f>
        <v>8</v>
      </c>
      <c r="J11" s="0" t="n">
        <f aca="false">C11*$B$2/100</f>
        <v>1600</v>
      </c>
      <c r="K11" s="0" t="n">
        <f aca="false">$C$6*$B11</f>
        <v>7.48</v>
      </c>
    </row>
    <row r="12" customFormat="false" ht="15" hidden="false" customHeight="false" outlineLevel="0" collapsed="false">
      <c r="A12" s="0"/>
      <c r="B12" s="0"/>
      <c r="G12" s="58"/>
    </row>
    <row r="13" s="35" customFormat="true" ht="15" hidden="false" customHeight="false" outlineLevel="0" collapsed="false">
      <c r="A13" s="59"/>
      <c r="D13" s="60"/>
      <c r="E13" s="35" t="str">
        <f aca="false">"@ 8000mAh"</f>
        <v>@ 8000mAh</v>
      </c>
      <c r="F13" s="35" t="str">
        <f aca="false">"@ 8000mAh"</f>
        <v>@ 8000mAh</v>
      </c>
      <c r="G13" s="35" t="str">
        <f aca="false">"@ 13000mAh"</f>
        <v>@ 13000mAh</v>
      </c>
      <c r="H13" s="35" t="str">
        <f aca="false">"@ 13000mAh"</f>
        <v>@ 13000mAh</v>
      </c>
      <c r="I13" s="35" t="str">
        <f aca="false">"@ 11.1V"</f>
        <v>@ 11.1V</v>
      </c>
    </row>
    <row r="14" s="63" customFormat="true" ht="15" hidden="false" customHeight="false" outlineLevel="0" collapsed="false">
      <c r="A14" s="47" t="s">
        <v>144</v>
      </c>
      <c r="B14" s="48" t="s">
        <v>145</v>
      </c>
      <c r="C14" s="48" t="s">
        <v>146</v>
      </c>
      <c r="D14" s="48" t="s">
        <v>147</v>
      </c>
      <c r="E14" s="61" t="s">
        <v>148</v>
      </c>
      <c r="F14" s="61" t="s">
        <v>149</v>
      </c>
      <c r="G14" s="61" t="s">
        <v>148</v>
      </c>
      <c r="H14" s="61" t="s">
        <v>149</v>
      </c>
      <c r="I14" s="62" t="s">
        <v>150</v>
      </c>
    </row>
    <row r="15" s="64" customFormat="true" ht="15" hidden="false" customHeight="false" outlineLevel="0" collapsed="false">
      <c r="A15" s="49" t="s">
        <v>151</v>
      </c>
      <c r="D15" s="64" t="n">
        <v>1.8</v>
      </c>
      <c r="E15" s="65" t="n">
        <f aca="false">$E$11/$D15</f>
        <v>32.8888888888889</v>
      </c>
      <c r="F15" s="66" t="n">
        <f aca="false">E15*$B$3</f>
        <v>1973.33333333333</v>
      </c>
      <c r="G15" s="65" t="n">
        <f aca="false">$E$10/$D15</f>
        <v>80.1666666666667</v>
      </c>
      <c r="H15" s="66" t="n">
        <f aca="false">G15*$B$3</f>
        <v>4810</v>
      </c>
      <c r="I15" s="66" t="n">
        <f aca="false">D15/$D$10*($H$6/1000)*1000</f>
        <v>0.648648648648649</v>
      </c>
    </row>
    <row r="16" s="64" customFormat="true" ht="15" hidden="false" customHeight="false" outlineLevel="0" collapsed="false">
      <c r="A16" s="49" t="s">
        <v>152</v>
      </c>
      <c r="D16" s="64" t="n">
        <v>30</v>
      </c>
      <c r="E16" s="65" t="n">
        <f aca="false">$E$11/$D16</f>
        <v>1.97333333333333</v>
      </c>
      <c r="F16" s="66" t="n">
        <f aca="false">E16*$B$3</f>
        <v>118.4</v>
      </c>
      <c r="G16" s="65" t="n">
        <f aca="false">$E$10/$D16</f>
        <v>4.81</v>
      </c>
      <c r="H16" s="66" t="n">
        <f aca="false">G16*$B$3</f>
        <v>288.6</v>
      </c>
      <c r="I16" s="66" t="n">
        <f aca="false">D16/$D$10*($H$6/1000)*1000</f>
        <v>10.8108108108108</v>
      </c>
    </row>
    <row r="17" s="64" customFormat="true" ht="15" hidden="false" customHeight="false" outlineLevel="0" collapsed="false">
      <c r="A17" s="49" t="s">
        <v>153</v>
      </c>
      <c r="D17" s="64" t="n">
        <f aca="false">D18-D16</f>
        <v>20</v>
      </c>
      <c r="E17" s="65" t="n">
        <f aca="false">$E$11/$D17</f>
        <v>2.96</v>
      </c>
      <c r="F17" s="66" t="n">
        <f aca="false">E17*$B$3</f>
        <v>177.6</v>
      </c>
      <c r="G17" s="65" t="n">
        <f aca="false">$E$10/$D17</f>
        <v>7.215</v>
      </c>
      <c r="H17" s="66" t="n">
        <f aca="false">G17*$B$3</f>
        <v>432.9</v>
      </c>
      <c r="I17" s="66" t="n">
        <f aca="false">D17/$D$10*($H$6/1000)*1000</f>
        <v>7.20720720720721</v>
      </c>
    </row>
    <row r="18" s="64" customFormat="true" ht="15" hidden="false" customHeight="false" outlineLevel="0" collapsed="false">
      <c r="A18" s="49" t="s">
        <v>154</v>
      </c>
      <c r="D18" s="64" t="n">
        <v>50</v>
      </c>
      <c r="E18" s="65" t="n">
        <f aca="false">$E$11/$D18</f>
        <v>1.184</v>
      </c>
      <c r="F18" s="66" t="n">
        <f aca="false">E18*$B$3</f>
        <v>71.04</v>
      </c>
      <c r="G18" s="65" t="n">
        <f aca="false">$E$10/$D18</f>
        <v>2.886</v>
      </c>
      <c r="H18" s="66" t="n">
        <f aca="false">G18*$B$3</f>
        <v>173.16</v>
      </c>
      <c r="I18" s="66" t="n">
        <f aca="false">D18/$D$10*($H$6/1000)*1000</f>
        <v>18.018018018018</v>
      </c>
    </row>
    <row r="19" customFormat="false" ht="15" hidden="false" customHeight="false" outlineLevel="0" collapsed="false">
      <c r="A19" s="49" t="s">
        <v>155</v>
      </c>
      <c r="B19" s="0"/>
      <c r="D19" s="0" t="n">
        <v>2.5</v>
      </c>
      <c r="E19" s="65" t="n">
        <f aca="false">$E$11/$D19</f>
        <v>23.68</v>
      </c>
      <c r="F19" s="66" t="n">
        <f aca="false">E19*$B$3</f>
        <v>1420.8</v>
      </c>
      <c r="G19" s="65" t="n">
        <f aca="false">$E$10/$D19</f>
        <v>57.72</v>
      </c>
      <c r="H19" s="66" t="n">
        <f aca="false">G19*$B$3</f>
        <v>3463.2</v>
      </c>
      <c r="I19" s="66" t="n">
        <f aca="false">D19/$D$10*($H$6/1000)*1000</f>
        <v>0.900900900900901</v>
      </c>
    </row>
    <row r="20" customFormat="false" ht="15" hidden="false" customHeight="false" outlineLevel="0" collapsed="false">
      <c r="A20" s="49" t="s">
        <v>156</v>
      </c>
      <c r="B20" s="67" t="n">
        <v>4.5</v>
      </c>
      <c r="C20" s="65" t="n">
        <v>1.2</v>
      </c>
      <c r="D20" s="66" t="n">
        <f aca="false">B20*C20</f>
        <v>5.4</v>
      </c>
      <c r="E20" s="65" t="n">
        <f aca="false">$E$11/$D20</f>
        <v>10.962962962963</v>
      </c>
      <c r="F20" s="66" t="n">
        <f aca="false">E20*$B$3</f>
        <v>657.777777777778</v>
      </c>
      <c r="G20" s="65" t="n">
        <f aca="false">$E$10/$D20</f>
        <v>26.7222222222222</v>
      </c>
      <c r="H20" s="66" t="n">
        <f aca="false">G20*$B$3</f>
        <v>1603.33333333333</v>
      </c>
      <c r="I20" s="66" t="n">
        <f aca="false">D20/$D$10*($H$6/1000)*1000</f>
        <v>1.94594594594595</v>
      </c>
    </row>
    <row r="21" customFormat="false" ht="13.8" hidden="false" customHeight="false" outlineLevel="0" collapsed="false">
      <c r="A21" s="49" t="s">
        <v>157</v>
      </c>
      <c r="B21" s="67" t="n">
        <v>13.5</v>
      </c>
      <c r="C21" s="65" t="n">
        <v>1.2</v>
      </c>
      <c r="D21" s="66" t="n">
        <f aca="false">B21*C21</f>
        <v>16.2</v>
      </c>
      <c r="E21" s="65" t="n">
        <f aca="false">$E$11/$D21</f>
        <v>3.65432098765432</v>
      </c>
      <c r="F21" s="66" t="n">
        <f aca="false">E21*$B$3</f>
        <v>219.259259259259</v>
      </c>
      <c r="G21" s="65" t="n">
        <f aca="false">$E$10/$D21</f>
        <v>8.90740740740741</v>
      </c>
      <c r="H21" s="66" t="n">
        <f aca="false">G21*$B$3</f>
        <v>534.444444444445</v>
      </c>
      <c r="I21" s="66" t="n">
        <f aca="false">D21/$D$10*($H$6/1000)*1000</f>
        <v>5.83783783783784</v>
      </c>
    </row>
    <row r="22" customFormat="false" ht="13.8" hidden="false" customHeight="false" outlineLevel="0" collapsed="false">
      <c r="A22" s="0"/>
      <c r="B22" s="67"/>
      <c r="C22" s="65"/>
      <c r="D22" s="66"/>
      <c r="E22" s="65"/>
      <c r="F22" s="66"/>
      <c r="G22" s="65"/>
      <c r="H22" s="66"/>
      <c r="I22" s="66"/>
    </row>
    <row r="23" customFormat="false" ht="13.8" hidden="false" customHeight="false" outlineLevel="0" collapsed="false">
      <c r="A23" s="0"/>
      <c r="B23" s="67"/>
      <c r="C23" s="65"/>
      <c r="D23" s="66"/>
      <c r="E23" s="65"/>
      <c r="F23" s="66"/>
      <c r="G23" s="65"/>
      <c r="H23" s="66"/>
      <c r="I23" s="66"/>
    </row>
    <row r="24" customFormat="false" ht="13.8" hidden="false" customHeight="false" outlineLevel="0" collapsed="false">
      <c r="A24" s="0"/>
      <c r="B24" s="67"/>
      <c r="C24" s="65"/>
      <c r="D24" s="66"/>
      <c r="E24" s="65"/>
      <c r="F24" s="66"/>
      <c r="G24" s="65"/>
      <c r="H24" s="66"/>
      <c r="I24" s="66"/>
    </row>
    <row r="25" customFormat="false" ht="13.8" hidden="false" customHeight="false" outlineLevel="0" collapsed="false">
      <c r="A25" s="0"/>
      <c r="B25" s="67"/>
      <c r="C25" s="65"/>
      <c r="D25" s="66"/>
      <c r="E25" s="65"/>
      <c r="F25" s="66"/>
      <c r="G25" s="68"/>
      <c r="H25" s="68"/>
    </row>
    <row r="27" s="63" customFormat="true" ht="13.8" hidden="false" customHeight="false" outlineLevel="0" collapsed="false">
      <c r="A27" s="47" t="s">
        <v>158</v>
      </c>
      <c r="B27" s="61" t="s">
        <v>159</v>
      </c>
      <c r="C27" s="48" t="s">
        <v>145</v>
      </c>
      <c r="E27" s="61"/>
      <c r="F27" s="61"/>
      <c r="G27" s="61"/>
    </row>
    <row r="29" customFormat="false" ht="13.8" hidden="false" customHeight="false" outlineLevel="0" collapsed="false">
      <c r="A29" s="0"/>
      <c r="B29" s="69" t="n">
        <v>77</v>
      </c>
      <c r="C29" s="70" t="n">
        <v>3.96</v>
      </c>
      <c r="G29" s="0"/>
    </row>
    <row r="30" customFormat="false" ht="13.8" hidden="false" customHeight="false" outlineLevel="0" collapsed="false">
      <c r="A30" s="0"/>
      <c r="B30" s="69" t="n">
        <v>70</v>
      </c>
      <c r="C30" s="70" t="n">
        <v>3.93</v>
      </c>
      <c r="G30" s="0"/>
    </row>
    <row r="31" customFormat="false" ht="13.8" hidden="false" customHeight="false" outlineLevel="0" collapsed="false">
      <c r="A31" s="0"/>
      <c r="B31" s="69" t="n">
        <v>63</v>
      </c>
      <c r="C31" s="70" t="n">
        <v>3.9</v>
      </c>
      <c r="G31" s="0"/>
    </row>
    <row r="32" customFormat="false" ht="13.8" hidden="false" customHeight="false" outlineLevel="0" collapsed="false">
      <c r="A32" s="0"/>
      <c r="B32" s="69" t="n">
        <v>56</v>
      </c>
      <c r="C32" s="70" t="n">
        <v>3.86</v>
      </c>
      <c r="G32" s="0"/>
    </row>
    <row r="33" customFormat="false" ht="13.8" hidden="false" customHeight="false" outlineLevel="0" collapsed="false">
      <c r="A33" s="0"/>
      <c r="B33" s="69" t="n">
        <v>48</v>
      </c>
      <c r="C33" s="70" t="n">
        <v>3.83</v>
      </c>
      <c r="G33" s="0"/>
    </row>
    <row r="34" customFormat="false" ht="13.8" hidden="false" customHeight="false" outlineLevel="0" collapsed="false">
      <c r="A34" s="0"/>
      <c r="B34" s="69" t="n">
        <v>43</v>
      </c>
      <c r="C34" s="70" t="n">
        <v>3.8</v>
      </c>
      <c r="G34" s="0"/>
    </row>
    <row r="35" customFormat="false" ht="13.8" hidden="false" customHeight="false" outlineLevel="0" collapsed="false">
      <c r="A35" s="0"/>
      <c r="B35" s="69" t="n">
        <v>35</v>
      </c>
      <c r="C35" s="70" t="n">
        <v>3.76</v>
      </c>
      <c r="G35" s="0"/>
    </row>
    <row r="36" customFormat="false" ht="13.8" hidden="false" customHeight="false" outlineLevel="0" collapsed="false">
      <c r="A36" s="0"/>
      <c r="B36" s="69" t="n">
        <v>27</v>
      </c>
      <c r="C36" s="70" t="n">
        <v>3.73</v>
      </c>
      <c r="G36" s="0"/>
    </row>
    <row r="37" customFormat="false" ht="13.8" hidden="false" customHeight="false" outlineLevel="0" collapsed="false">
      <c r="A37" s="0"/>
      <c r="B37" s="69" t="n">
        <v>21</v>
      </c>
      <c r="C37" s="70" t="n">
        <v>3.7</v>
      </c>
      <c r="G37" s="0"/>
    </row>
    <row r="38" customFormat="false" ht="13.8" hidden="false" customHeight="false" outlineLevel="0" collapsed="false">
      <c r="A38" s="0"/>
      <c r="B38" s="69" t="n">
        <v>14</v>
      </c>
      <c r="C38" s="70" t="n">
        <v>3.67</v>
      </c>
      <c r="G38" s="0"/>
    </row>
    <row r="40" s="48" customFormat="true" ht="13.8" hidden="false" customHeight="false" outlineLevel="0" collapsed="false">
      <c r="A40" s="47" t="s">
        <v>160</v>
      </c>
      <c r="B40" s="48" t="s">
        <v>11</v>
      </c>
      <c r="G40" s="61"/>
      <c r="I40" s="48" t="s">
        <v>161</v>
      </c>
    </row>
    <row r="42" s="51" customFormat="true" ht="13.8" hidden="false" customHeight="false" outlineLevel="0" collapsed="false">
      <c r="A42" s="71" t="n">
        <v>1</v>
      </c>
      <c r="B42" s="50" t="s">
        <v>162</v>
      </c>
      <c r="G42" s="72"/>
      <c r="I42" s="72" t="s">
        <v>163</v>
      </c>
    </row>
    <row r="43" s="51" customFormat="true" ht="13.8" hidden="false" customHeight="false" outlineLevel="0" collapsed="false">
      <c r="A43" s="71"/>
      <c r="B43" s="50"/>
      <c r="G43" s="72"/>
      <c r="I43" s="51" t="s">
        <v>164</v>
      </c>
    </row>
    <row r="44" s="51" customFormat="true" ht="13.8" hidden="false" customHeight="false" outlineLevel="0" collapsed="false">
      <c r="A44" s="71"/>
      <c r="B44" s="50"/>
      <c r="G44" s="72"/>
      <c r="I44" s="51" t="s">
        <v>165</v>
      </c>
    </row>
    <row r="45" s="54" customFormat="true" ht="13.8" hidden="false" customHeight="false" outlineLevel="0" collapsed="false">
      <c r="A45" s="73" t="n">
        <v>2</v>
      </c>
      <c r="B45" s="74" t="s">
        <v>166</v>
      </c>
      <c r="G45" s="75"/>
    </row>
    <row r="46" s="69" customFormat="true" ht="13.8" hidden="false" customHeight="false" outlineLevel="0" collapsed="false">
      <c r="A46" s="76" t="n">
        <v>3</v>
      </c>
      <c r="B46" s="70" t="s">
        <v>167</v>
      </c>
      <c r="G46" s="77"/>
    </row>
    <row r="47" s="56" customFormat="true" ht="13.8" hidden="false" customHeight="false" outlineLevel="0" collapsed="false">
      <c r="A47" s="78" t="n">
        <v>4</v>
      </c>
      <c r="B47" s="55" t="s">
        <v>168</v>
      </c>
      <c r="G47" s="7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RowHeight="15"/>
  <cols>
    <col collapsed="false" hidden="false" max="1" min="1" style="44" width="22.8178137651822"/>
    <col collapsed="false" hidden="false" max="2" min="2" style="0" width="20.1376518218623"/>
    <col collapsed="false" hidden="false" max="3" min="3" style="0" width="21.1012145748988"/>
    <col collapsed="false" hidden="false" max="4" min="4" style="0" width="22.6032388663968"/>
    <col collapsed="false" hidden="false" max="5" min="5" style="0" width="21.8542510121457"/>
    <col collapsed="false" hidden="false" max="6" min="6" style="0" width="20.7813765182186"/>
    <col collapsed="false" hidden="false" max="7" min="7" style="0" width="20.1376518218623"/>
    <col collapsed="false" hidden="false" max="8" min="8" style="0" width="23.6720647773279"/>
    <col collapsed="false" hidden="false" max="9" min="9" style="0" width="22.6032388663968"/>
    <col collapsed="false" hidden="false" max="10" min="10" style="0" width="17.4615384615385"/>
    <col collapsed="false" hidden="false" max="1025" min="11" style="0" width="8.57085020242915"/>
  </cols>
  <sheetData>
    <row r="1" s="48" customFormat="true" ht="15" hidden="false" customHeight="false" outlineLevel="0" collapsed="false">
      <c r="A1" s="47" t="s">
        <v>115</v>
      </c>
      <c r="B1" s="48" t="s">
        <v>116</v>
      </c>
      <c r="C1" s="48" t="s">
        <v>117</v>
      </c>
    </row>
    <row r="2" customFormat="false" ht="17.25" hidden="false" customHeight="false" outlineLevel="0" collapsed="false">
      <c r="A2" s="49" t="s">
        <v>169</v>
      </c>
      <c r="B2" s="52" t="n">
        <v>9.80665</v>
      </c>
      <c r="C2" s="53" t="s">
        <v>170</v>
      </c>
      <c r="G2" s="46"/>
      <c r="L2" s="35" t="s">
        <v>171</v>
      </c>
      <c r="M2" s="35"/>
      <c r="N2" s="35"/>
    </row>
    <row r="3" customFormat="false" ht="15" hidden="false" customHeight="false" outlineLevel="0" collapsed="false">
      <c r="A3" s="49" t="s">
        <v>120</v>
      </c>
      <c r="B3" s="52" t="n">
        <v>60</v>
      </c>
      <c r="C3" s="53" t="s">
        <v>121</v>
      </c>
      <c r="G3" s="46"/>
    </row>
    <row r="4" customFormat="false" ht="15" hidden="false" customHeight="false" outlineLevel="0" collapsed="false">
      <c r="A4" s="0"/>
      <c r="H4" s="45"/>
    </row>
    <row r="5" s="48" customFormat="true" ht="15" hidden="false" customHeight="false" outlineLevel="0" collapsed="false">
      <c r="A5" s="47" t="s">
        <v>172</v>
      </c>
      <c r="B5" s="48" t="s">
        <v>173</v>
      </c>
      <c r="C5" s="48" t="s">
        <v>174</v>
      </c>
      <c r="D5" s="48" t="s">
        <v>175</v>
      </c>
      <c r="E5" s="48" t="s">
        <v>176</v>
      </c>
      <c r="F5" s="48" t="s">
        <v>177</v>
      </c>
      <c r="G5" s="48" t="s">
        <v>178</v>
      </c>
      <c r="H5" s="48" t="s">
        <v>179</v>
      </c>
      <c r="I5" s="60"/>
      <c r="J5" s="60"/>
      <c r="K5" s="60"/>
      <c r="O5" s="35"/>
      <c r="P5" s="35"/>
      <c r="Q5" s="35"/>
      <c r="R5" s="35"/>
      <c r="S5" s="35"/>
    </row>
    <row r="6" customFormat="false" ht="15" hidden="false" customHeight="false" outlineLevel="0" collapsed="false">
      <c r="A6" s="49" t="s">
        <v>180</v>
      </c>
      <c r="B6" s="0" t="n">
        <v>5</v>
      </c>
      <c r="C6" s="0" t="n">
        <v>7</v>
      </c>
      <c r="D6" s="0" t="n">
        <v>70</v>
      </c>
      <c r="E6" s="0" t="n">
        <v>70</v>
      </c>
      <c r="F6" s="0" t="n">
        <v>50</v>
      </c>
      <c r="G6" s="0" t="n">
        <v>60</v>
      </c>
      <c r="H6" s="45" t="n">
        <v>50</v>
      </c>
      <c r="T6" s="35"/>
    </row>
    <row r="7" customFormat="false" ht="15" hidden="false" customHeight="false" outlineLevel="0" collapsed="false">
      <c r="A7" s="49" t="s">
        <v>181</v>
      </c>
      <c r="B7" s="0" t="n">
        <v>7.5</v>
      </c>
      <c r="C7" s="0" t="n">
        <v>10</v>
      </c>
      <c r="D7" s="0" t="n">
        <v>70</v>
      </c>
      <c r="E7" s="0" t="n">
        <v>60</v>
      </c>
      <c r="F7" s="0" t="n">
        <v>60</v>
      </c>
      <c r="G7" s="0" t="n">
        <v>30</v>
      </c>
      <c r="H7" s="45" t="n">
        <v>50</v>
      </c>
    </row>
    <row r="8" customFormat="false" ht="15" hidden="false" customHeight="false" outlineLevel="0" collapsed="false">
      <c r="A8" s="0"/>
      <c r="H8" s="45"/>
    </row>
    <row r="9" customFormat="false" ht="15" hidden="false" customHeight="false" outlineLevel="0" collapsed="false">
      <c r="A9" s="47" t="s">
        <v>182</v>
      </c>
      <c r="B9" s="48" t="s">
        <v>183</v>
      </c>
      <c r="C9" s="48" t="s">
        <v>184</v>
      </c>
      <c r="D9" s="48" t="s">
        <v>185</v>
      </c>
      <c r="E9" s="48" t="s">
        <v>186</v>
      </c>
      <c r="F9" s="60"/>
      <c r="G9" s="60"/>
      <c r="H9" s="60"/>
      <c r="I9" s="45"/>
      <c r="J9" s="45"/>
      <c r="L9" s="80"/>
      <c r="M9" s="80"/>
      <c r="N9" s="80"/>
      <c r="O9" s="80"/>
      <c r="P9" s="80"/>
      <c r="Q9" s="80"/>
      <c r="R9" s="80"/>
      <c r="S9" s="80"/>
    </row>
    <row r="10" customFormat="false" ht="15" hidden="false" customHeight="false" outlineLevel="0" collapsed="false">
      <c r="A10" s="49" t="s">
        <v>187</v>
      </c>
      <c r="B10" s="0" t="s">
        <v>188</v>
      </c>
      <c r="D10" s="0" t="n">
        <v>433</v>
      </c>
      <c r="E10" s="58" t="n">
        <v>2</v>
      </c>
      <c r="L10" s="80"/>
      <c r="M10" s="80"/>
      <c r="N10" s="80"/>
      <c r="O10" s="80"/>
      <c r="P10" s="80"/>
      <c r="Q10" s="80"/>
      <c r="R10" s="80"/>
      <c r="S10" s="80"/>
      <c r="T10" s="80"/>
    </row>
    <row r="11" s="80" customFormat="true" ht="15" hidden="false" customHeight="false" outlineLevel="0" collapsed="false">
      <c r="A11" s="49" t="s">
        <v>189</v>
      </c>
      <c r="B11" s="80" t="s">
        <v>188</v>
      </c>
      <c r="C11" s="80" t="n">
        <v>150</v>
      </c>
      <c r="D11" s="80" t="n">
        <v>433</v>
      </c>
      <c r="E11" s="81" t="n">
        <v>2</v>
      </c>
    </row>
    <row r="12" customFormat="false" ht="15" hidden="false" customHeight="false" outlineLevel="0" collapsed="false">
      <c r="A12" s="49" t="s">
        <v>190</v>
      </c>
      <c r="B12" s="80" t="s">
        <v>188</v>
      </c>
      <c r="D12" s="80" t="n">
        <v>400</v>
      </c>
      <c r="E12" s="81" t="n">
        <v>3</v>
      </c>
      <c r="L12" s="60"/>
      <c r="M12" s="60"/>
      <c r="N12" s="60"/>
      <c r="O12" s="60"/>
      <c r="P12" s="60"/>
      <c r="Q12" s="60"/>
      <c r="R12" s="60"/>
      <c r="S12" s="60"/>
    </row>
    <row r="13" customFormat="false" ht="15" hidden="false" customHeight="false" outlineLevel="0" collapsed="false">
      <c r="A13" s="0"/>
      <c r="T13" s="60"/>
    </row>
    <row r="14" s="60" customFormat="true" ht="15" hidden="false" customHeight="false" outlineLevel="0" collapsed="false">
      <c r="A14" s="48" t="s">
        <v>191</v>
      </c>
      <c r="B14" s="48" t="s">
        <v>145</v>
      </c>
      <c r="C14" s="48" t="s">
        <v>192</v>
      </c>
      <c r="D14" s="48" t="s">
        <v>193</v>
      </c>
      <c r="E14" s="48" t="s">
        <v>194</v>
      </c>
      <c r="F14" s="48" t="s">
        <v>195</v>
      </c>
      <c r="G14" s="48" t="s">
        <v>196</v>
      </c>
      <c r="H14" s="48" t="s">
        <v>197</v>
      </c>
      <c r="I14" s="48" t="s">
        <v>198</v>
      </c>
      <c r="J14" s="48" t="s">
        <v>199</v>
      </c>
    </row>
    <row r="15" customFormat="false" ht="15" hidden="false" customHeight="false" outlineLevel="0" collapsed="false">
      <c r="A15" s="49" t="s">
        <v>200</v>
      </c>
      <c r="B15" s="0" t="n">
        <v>12</v>
      </c>
      <c r="C15" s="0" t="n">
        <v>80</v>
      </c>
      <c r="D15" s="58" t="n">
        <f aca="false">C15/$B$3</f>
        <v>1.33333333333333</v>
      </c>
      <c r="E15" s="0" t="n">
        <v>32</v>
      </c>
      <c r="H15" s="58" t="n">
        <f aca="false">I15/B2*100</f>
        <v>254.929053244482</v>
      </c>
      <c r="I15" s="58" t="n">
        <v>25</v>
      </c>
      <c r="J15" s="0" t="n">
        <v>16.025</v>
      </c>
    </row>
    <row r="16" customFormat="false" ht="15" hidden="false" customHeight="false" outlineLevel="0" collapsed="false">
      <c r="A16" s="49" t="s">
        <v>201</v>
      </c>
      <c r="B16" s="0" t="n">
        <v>12</v>
      </c>
      <c r="D16" s="58"/>
      <c r="E16" s="0" t="n">
        <f aca="false">360/F16</f>
        <v>48</v>
      </c>
      <c r="F16" s="0" t="n">
        <v>7.5</v>
      </c>
      <c r="G16" s="0" t="n">
        <v>400</v>
      </c>
      <c r="H16" s="58" t="n">
        <v>100</v>
      </c>
      <c r="I16" s="58" t="n">
        <f aca="false">H16*B2/100</f>
        <v>9.80665</v>
      </c>
    </row>
    <row r="33" customFormat="false" ht="15" hidden="false" customHeight="false" outlineLevel="0" collapsed="false">
      <c r="N33" s="45"/>
    </row>
    <row r="34" customFormat="false" ht="15" hidden="false" customHeight="false" outlineLevel="0" collapsed="false">
      <c r="L34" s="35" t="s">
        <v>202</v>
      </c>
      <c r="M34" s="35"/>
      <c r="N34" s="35"/>
      <c r="O34" s="35"/>
      <c r="P34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6396761133603"/>
    <col collapsed="false" hidden="false" max="2" min="2" style="0" width="8.46153846153846"/>
    <col collapsed="false" hidden="false" max="3" min="3" style="0" width="9.96356275303644"/>
    <col collapsed="false" hidden="false" max="1025" min="4" style="0" width="8.57085020242915"/>
  </cols>
  <sheetData>
    <row r="2" s="63" customFormat="true" ht="15" hidden="false" customHeight="false" outlineLevel="0" collapsed="false">
      <c r="A2" s="48" t="s">
        <v>203</v>
      </c>
      <c r="B2" s="48" t="s">
        <v>6</v>
      </c>
      <c r="C2" s="48" t="s">
        <v>204</v>
      </c>
      <c r="F2" s="82"/>
    </row>
    <row r="3" customFormat="false" ht="15" hidden="false" customHeight="false" outlineLevel="0" collapsed="false">
      <c r="A3" s="0" t="s">
        <v>205</v>
      </c>
      <c r="B3" s="15" t="n">
        <v>69.6</v>
      </c>
      <c r="C3" s="0" t="n">
        <v>2.6</v>
      </c>
      <c r="F3" s="46"/>
    </row>
    <row r="4" customFormat="false" ht="15" hidden="false" customHeight="false" outlineLevel="0" collapsed="false">
      <c r="A4" s="0" t="s">
        <v>206</v>
      </c>
      <c r="B4" s="15"/>
      <c r="C4" s="0" t="n">
        <v>1</v>
      </c>
      <c r="F4" s="46"/>
    </row>
    <row r="5" customFormat="false" ht="15" hidden="false" customHeight="false" outlineLevel="0" collapsed="false">
      <c r="A5" s="0" t="s">
        <v>207</v>
      </c>
      <c r="B5" s="15"/>
      <c r="C5" s="0" t="n">
        <v>75</v>
      </c>
      <c r="F5" s="46"/>
    </row>
    <row r="6" customFormat="false" ht="15" hidden="false" customHeight="false" outlineLevel="0" collapsed="false">
      <c r="A6" s="0" t="s">
        <v>208</v>
      </c>
      <c r="C6" s="37" t="n">
        <f aca="false">1/24</f>
        <v>0.0416666666666667</v>
      </c>
    </row>
    <row r="7" customFormat="false" ht="15" hidden="false" customHeight="false" outlineLevel="0" collapsed="false">
      <c r="A7" s="0" t="s">
        <v>209</v>
      </c>
      <c r="C7" s="0" t="n">
        <f aca="false">C3*C4*C5*C6</f>
        <v>8.125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garrett</dc:creator>
  <dc:language>en-US</dc:language>
  <dcterms:modified xsi:type="dcterms:W3CDTF">2016-07-20T13:20:58Z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