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Central Valley CAAPM/"/>
    </mc:Choice>
  </mc:AlternateContent>
  <xr:revisionPtr revIDLastSave="0" documentId="13_ncr:1_{C7EA96CD-2DFB-294B-A3F8-D7C4A3BC3456}" xr6:coauthVersionLast="43" xr6:coauthVersionMax="43" xr10:uidLastSave="{00000000-0000-0000-0000-000000000000}"/>
  <bookViews>
    <workbookView xWindow="0" yWindow="460" windowWidth="25600" windowHeight="14600" tabRatio="900" firstSheet="9" activeTab="15" xr2:uid="{00000000-000D-0000-FFFF-FFFF00000000}"/>
  </bookViews>
  <sheets>
    <sheet name="Landuse (2011-2013 avg) vals" sheetId="74" r:id="rId1"/>
    <sheet name="AW (2011-2013 avg) vals" sheetId="75" r:id="rId2"/>
    <sheet name="Rev_acre" sheetId="72" r:id="rId3"/>
    <sheet name="PAYS" sheetId="45" r:id="rId4"/>
    <sheet name="QWAT" sheetId="21" r:id="rId5"/>
    <sheet name="GWINC" sheetId="33" r:id="rId6"/>
    <sheet name="PWATCAAPM" sheetId="62" r:id="rId7"/>
    <sheet name="PWAT" sheetId="73" r:id="rId8"/>
    <sheet name="GWDATA" sheetId="53" r:id="rId9"/>
    <sheet name="FLEX" sheetId="36" r:id="rId10"/>
    <sheet name="PERENLIFE" sheetId="37" r:id="rId11"/>
    <sheet name="DEMELAS" sheetId="54" r:id="rId12"/>
    <sheet name="Price" sheetId="63" r:id="rId13"/>
    <sheet name="Yield" sheetId="64" r:id="rId14"/>
    <sheet name="Land" sheetId="65" r:id="rId15"/>
    <sheet name="LandCost" sheetId="66" r:id="rId16"/>
    <sheet name="AW" sheetId="67" r:id="rId17"/>
    <sheet name="Labor" sheetId="68" r:id="rId18"/>
    <sheet name="Suppl" sheetId="70" r:id="rId19"/>
    <sheet name="Calculations" sheetId="71" r:id="rId20"/>
    <sheet name="ReadMe" sheetId="69" r:id="rId21"/>
  </sheets>
  <definedNames>
    <definedName name="aw2011_2013">'AW (2011-2013 avg) vals'!$A$1:$U$27</definedName>
    <definedName name="Land2011_2013">'Landuse (2011-2013 avg) vals'!$A$1:$U$27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5" l="1"/>
  <c r="C4" i="65"/>
  <c r="D4" i="65"/>
  <c r="E4" i="65"/>
  <c r="F4" i="65"/>
  <c r="G4" i="65"/>
  <c r="H4" i="65"/>
  <c r="I4" i="65"/>
  <c r="J4" i="65"/>
  <c r="K4" i="65"/>
  <c r="L4" i="65"/>
  <c r="M4" i="65"/>
  <c r="N4" i="65"/>
  <c r="O4" i="65"/>
  <c r="P4" i="65"/>
  <c r="Q4" i="65"/>
  <c r="R4" i="65"/>
  <c r="S4" i="65"/>
  <c r="T4" i="65"/>
  <c r="U4" i="65"/>
  <c r="B5" i="65"/>
  <c r="C5" i="65"/>
  <c r="D5" i="65"/>
  <c r="E5" i="65"/>
  <c r="F5" i="65"/>
  <c r="G5" i="65"/>
  <c r="H5" i="65"/>
  <c r="I5" i="65"/>
  <c r="J5" i="65"/>
  <c r="K5" i="65"/>
  <c r="L5" i="65"/>
  <c r="M5" i="65"/>
  <c r="N5" i="65"/>
  <c r="O5" i="65"/>
  <c r="P5" i="65"/>
  <c r="Q5" i="65"/>
  <c r="R5" i="65"/>
  <c r="S5" i="65"/>
  <c r="T5" i="65"/>
  <c r="U5" i="65"/>
  <c r="B6" i="65"/>
  <c r="C6" i="65"/>
  <c r="D6" i="65"/>
  <c r="E6" i="65"/>
  <c r="F6" i="65"/>
  <c r="G6" i="65"/>
  <c r="H6" i="65"/>
  <c r="I6" i="65"/>
  <c r="J6" i="65"/>
  <c r="K6" i="65"/>
  <c r="L6" i="65"/>
  <c r="M6" i="65"/>
  <c r="N6" i="65"/>
  <c r="O6" i="65"/>
  <c r="P6" i="65"/>
  <c r="Q6" i="65"/>
  <c r="R6" i="65"/>
  <c r="S6" i="65"/>
  <c r="T6" i="65"/>
  <c r="U6" i="65"/>
  <c r="B7" i="65"/>
  <c r="C7" i="65"/>
  <c r="D7" i="65"/>
  <c r="E7" i="65"/>
  <c r="F7" i="65"/>
  <c r="G7" i="65"/>
  <c r="H7" i="65"/>
  <c r="I7" i="65"/>
  <c r="J7" i="65"/>
  <c r="K7" i="65"/>
  <c r="L7" i="65"/>
  <c r="M7" i="65"/>
  <c r="N7" i="65"/>
  <c r="O7" i="65"/>
  <c r="P7" i="65"/>
  <c r="Q7" i="65"/>
  <c r="R7" i="65"/>
  <c r="S7" i="65"/>
  <c r="T7" i="65"/>
  <c r="U7" i="65"/>
  <c r="B8" i="65"/>
  <c r="C8" i="65"/>
  <c r="D8" i="65"/>
  <c r="E8" i="65"/>
  <c r="F8" i="65"/>
  <c r="G8" i="65"/>
  <c r="H8" i="65"/>
  <c r="I8" i="65"/>
  <c r="J8" i="65"/>
  <c r="K8" i="65"/>
  <c r="L8" i="65"/>
  <c r="M8" i="65"/>
  <c r="N8" i="65"/>
  <c r="O8" i="65"/>
  <c r="P8" i="65"/>
  <c r="Q8" i="65"/>
  <c r="R8" i="65"/>
  <c r="S8" i="65"/>
  <c r="T8" i="65"/>
  <c r="U8" i="65"/>
  <c r="B9" i="65"/>
  <c r="C9" i="65"/>
  <c r="D9" i="65"/>
  <c r="E9" i="65"/>
  <c r="F9" i="65"/>
  <c r="G9" i="65"/>
  <c r="H9" i="65"/>
  <c r="I9" i="65"/>
  <c r="J9" i="65"/>
  <c r="K9" i="65"/>
  <c r="L9" i="65"/>
  <c r="M9" i="65"/>
  <c r="N9" i="65"/>
  <c r="O9" i="65"/>
  <c r="P9" i="65"/>
  <c r="Q9" i="65"/>
  <c r="R9" i="65"/>
  <c r="S9" i="65"/>
  <c r="T9" i="65"/>
  <c r="U9" i="65"/>
  <c r="B10" i="65"/>
  <c r="C10" i="65"/>
  <c r="D10" i="65"/>
  <c r="E10" i="65"/>
  <c r="F10" i="65"/>
  <c r="G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B11" i="65"/>
  <c r="C11" i="65"/>
  <c r="D11" i="65"/>
  <c r="E11" i="65"/>
  <c r="F11" i="65"/>
  <c r="G11" i="65"/>
  <c r="H11" i="65"/>
  <c r="I11" i="65"/>
  <c r="J11" i="65"/>
  <c r="K11" i="65"/>
  <c r="L11" i="65"/>
  <c r="M11" i="65"/>
  <c r="N11" i="65"/>
  <c r="O11" i="65"/>
  <c r="P11" i="65"/>
  <c r="Q11" i="65"/>
  <c r="R11" i="65"/>
  <c r="S11" i="65"/>
  <c r="T11" i="65"/>
  <c r="U11" i="65"/>
  <c r="B12" i="65"/>
  <c r="C12" i="65"/>
  <c r="D12" i="65"/>
  <c r="E12" i="65"/>
  <c r="F12" i="65"/>
  <c r="G12" i="65"/>
  <c r="H12" i="65"/>
  <c r="I12" i="65"/>
  <c r="J12" i="65"/>
  <c r="K12" i="65"/>
  <c r="L12" i="65"/>
  <c r="M12" i="65"/>
  <c r="N12" i="65"/>
  <c r="O12" i="65"/>
  <c r="P12" i="65"/>
  <c r="Q12" i="65"/>
  <c r="R12" i="65"/>
  <c r="S12" i="65"/>
  <c r="T12" i="65"/>
  <c r="U12" i="65"/>
  <c r="B13" i="65"/>
  <c r="C13" i="65"/>
  <c r="D13" i="65"/>
  <c r="E13" i="65"/>
  <c r="F13" i="65"/>
  <c r="G13" i="65"/>
  <c r="H13" i="65"/>
  <c r="I13" i="65"/>
  <c r="J13" i="65"/>
  <c r="K13" i="65"/>
  <c r="L13" i="65"/>
  <c r="M13" i="65"/>
  <c r="N13" i="65"/>
  <c r="O13" i="65"/>
  <c r="P13" i="65"/>
  <c r="Q13" i="65"/>
  <c r="R13" i="65"/>
  <c r="S13" i="65"/>
  <c r="T13" i="65"/>
  <c r="U13" i="65"/>
  <c r="B14" i="65"/>
  <c r="C14" i="65"/>
  <c r="D14" i="65"/>
  <c r="E14" i="65"/>
  <c r="F14" i="65"/>
  <c r="G14" i="65"/>
  <c r="H14" i="65"/>
  <c r="I14" i="65"/>
  <c r="J14" i="65"/>
  <c r="K14" i="65"/>
  <c r="L14" i="65"/>
  <c r="M14" i="65"/>
  <c r="N14" i="65"/>
  <c r="O14" i="65"/>
  <c r="P14" i="65"/>
  <c r="Q14" i="65"/>
  <c r="R14" i="65"/>
  <c r="S14" i="65"/>
  <c r="T14" i="65"/>
  <c r="U14" i="65"/>
  <c r="B15" i="65"/>
  <c r="C15" i="65"/>
  <c r="D15" i="65"/>
  <c r="E15" i="65"/>
  <c r="F15" i="65"/>
  <c r="G15" i="65"/>
  <c r="H15" i="65"/>
  <c r="I15" i="65"/>
  <c r="J15" i="65"/>
  <c r="K15" i="65"/>
  <c r="L15" i="65"/>
  <c r="M15" i="65"/>
  <c r="N15" i="65"/>
  <c r="O15" i="65"/>
  <c r="P15" i="65"/>
  <c r="Q15" i="65"/>
  <c r="R15" i="65"/>
  <c r="S15" i="65"/>
  <c r="T15" i="65"/>
  <c r="U15" i="65"/>
  <c r="B16" i="65"/>
  <c r="C16" i="65"/>
  <c r="D16" i="65"/>
  <c r="E16" i="65"/>
  <c r="F16" i="65"/>
  <c r="G16" i="65"/>
  <c r="H16" i="65"/>
  <c r="I16" i="65"/>
  <c r="J16" i="65"/>
  <c r="K16" i="65"/>
  <c r="L16" i="65"/>
  <c r="M16" i="65"/>
  <c r="N16" i="65"/>
  <c r="O16" i="65"/>
  <c r="P16" i="65"/>
  <c r="Q16" i="65"/>
  <c r="R16" i="65"/>
  <c r="S16" i="65"/>
  <c r="T16" i="65"/>
  <c r="U16" i="65"/>
  <c r="B17" i="65"/>
  <c r="C17" i="65"/>
  <c r="D17" i="65"/>
  <c r="E17" i="65"/>
  <c r="F17" i="65"/>
  <c r="G17" i="65"/>
  <c r="H17" i="65"/>
  <c r="I17" i="65"/>
  <c r="J17" i="65"/>
  <c r="K17" i="65"/>
  <c r="L17" i="65"/>
  <c r="M17" i="65"/>
  <c r="N17" i="65"/>
  <c r="O17" i="65"/>
  <c r="P17" i="65"/>
  <c r="Q17" i="65"/>
  <c r="R17" i="65"/>
  <c r="S17" i="65"/>
  <c r="T17" i="65"/>
  <c r="U17" i="65"/>
  <c r="B18" i="65"/>
  <c r="C18" i="65"/>
  <c r="D18" i="65"/>
  <c r="E18" i="65"/>
  <c r="F18" i="65"/>
  <c r="G18" i="65"/>
  <c r="H18" i="65"/>
  <c r="I18" i="65"/>
  <c r="J18" i="65"/>
  <c r="K18" i="65"/>
  <c r="L18" i="65"/>
  <c r="M18" i="65"/>
  <c r="N18" i="65"/>
  <c r="O18" i="65"/>
  <c r="P18" i="65"/>
  <c r="Q18" i="65"/>
  <c r="R18" i="65"/>
  <c r="S18" i="65"/>
  <c r="T18" i="65"/>
  <c r="U18" i="65"/>
  <c r="B19" i="65"/>
  <c r="C19" i="65"/>
  <c r="D19" i="65"/>
  <c r="E19" i="65"/>
  <c r="F19" i="65"/>
  <c r="G19" i="65"/>
  <c r="H19" i="65"/>
  <c r="I19" i="65"/>
  <c r="J19" i="65"/>
  <c r="K19" i="65"/>
  <c r="L19" i="65"/>
  <c r="M19" i="65"/>
  <c r="N19" i="65"/>
  <c r="O19" i="65"/>
  <c r="P19" i="65"/>
  <c r="Q19" i="65"/>
  <c r="R19" i="65"/>
  <c r="S19" i="65"/>
  <c r="T19" i="65"/>
  <c r="U19" i="65"/>
  <c r="B20" i="65"/>
  <c r="C20" i="65"/>
  <c r="D20" i="65"/>
  <c r="E20" i="65"/>
  <c r="F20" i="65"/>
  <c r="G20" i="65"/>
  <c r="H20" i="65"/>
  <c r="I20" i="65"/>
  <c r="J20" i="65"/>
  <c r="K20" i="65"/>
  <c r="L20" i="65"/>
  <c r="M20" i="65"/>
  <c r="N20" i="65"/>
  <c r="O20" i="65"/>
  <c r="P20" i="65"/>
  <c r="Q20" i="65"/>
  <c r="R20" i="65"/>
  <c r="S20" i="65"/>
  <c r="T20" i="65"/>
  <c r="U20" i="65"/>
  <c r="B21" i="65"/>
  <c r="C21" i="65"/>
  <c r="D21" i="65"/>
  <c r="E21" i="65"/>
  <c r="F21" i="65"/>
  <c r="G21" i="65"/>
  <c r="H21" i="65"/>
  <c r="I21" i="65"/>
  <c r="J21" i="65"/>
  <c r="K21" i="65"/>
  <c r="L21" i="65"/>
  <c r="M21" i="65"/>
  <c r="N21" i="65"/>
  <c r="O21" i="65"/>
  <c r="P21" i="65"/>
  <c r="Q21" i="65"/>
  <c r="R21" i="65"/>
  <c r="S21" i="65"/>
  <c r="T21" i="65"/>
  <c r="U21" i="65"/>
  <c r="C3" i="65"/>
  <c r="D3" i="65"/>
  <c r="E3" i="65"/>
  <c r="F3" i="65"/>
  <c r="G3" i="65"/>
  <c r="H3" i="65"/>
  <c r="I3" i="65"/>
  <c r="J3" i="65"/>
  <c r="K3" i="65"/>
  <c r="L3" i="65"/>
  <c r="M3" i="65"/>
  <c r="N3" i="65"/>
  <c r="O3" i="65"/>
  <c r="P3" i="65"/>
  <c r="Q3" i="65"/>
  <c r="R3" i="65"/>
  <c r="S3" i="65"/>
  <c r="T3" i="65"/>
  <c r="U3" i="65"/>
  <c r="B3" i="65"/>
  <c r="B4" i="67"/>
  <c r="C4" i="67"/>
  <c r="D4" i="67"/>
  <c r="E4" i="67"/>
  <c r="F4" i="67"/>
  <c r="G4" i="67"/>
  <c r="H4" i="67"/>
  <c r="I4" i="67"/>
  <c r="J4" i="67"/>
  <c r="K4" i="67"/>
  <c r="L4" i="67"/>
  <c r="M4" i="67"/>
  <c r="N4" i="67"/>
  <c r="O4" i="67"/>
  <c r="P4" i="67"/>
  <c r="Q4" i="67"/>
  <c r="R4" i="67"/>
  <c r="S4" i="67"/>
  <c r="T4" i="67"/>
  <c r="U4" i="67"/>
  <c r="B5" i="67"/>
  <c r="C5" i="67"/>
  <c r="D5" i="67"/>
  <c r="E5" i="67"/>
  <c r="F5" i="67"/>
  <c r="G5" i="67"/>
  <c r="H5" i="67"/>
  <c r="I5" i="67"/>
  <c r="J5" i="67"/>
  <c r="K5" i="67"/>
  <c r="L5" i="67"/>
  <c r="M5" i="67"/>
  <c r="N5" i="67"/>
  <c r="O5" i="67"/>
  <c r="P5" i="67"/>
  <c r="Q5" i="67"/>
  <c r="R5" i="67"/>
  <c r="S5" i="67"/>
  <c r="T5" i="67"/>
  <c r="U5" i="67"/>
  <c r="B6" i="67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B7" i="67"/>
  <c r="C7" i="67"/>
  <c r="D7" i="67"/>
  <c r="E7" i="67"/>
  <c r="F7" i="67"/>
  <c r="G7" i="67"/>
  <c r="H7" i="67"/>
  <c r="I7" i="67"/>
  <c r="J7" i="67"/>
  <c r="K7" i="67"/>
  <c r="L7" i="67"/>
  <c r="M7" i="67"/>
  <c r="N7" i="67"/>
  <c r="O7" i="67"/>
  <c r="P7" i="67"/>
  <c r="Q7" i="67"/>
  <c r="R7" i="67"/>
  <c r="S7" i="67"/>
  <c r="T7" i="67"/>
  <c r="U7" i="67"/>
  <c r="B8" i="67"/>
  <c r="C8" i="67"/>
  <c r="D8" i="67"/>
  <c r="E8" i="67"/>
  <c r="F8" i="67"/>
  <c r="G8" i="67"/>
  <c r="H8" i="67"/>
  <c r="I8" i="67"/>
  <c r="J8" i="67"/>
  <c r="K8" i="67"/>
  <c r="L8" i="67"/>
  <c r="M8" i="67"/>
  <c r="N8" i="67"/>
  <c r="O8" i="67"/>
  <c r="P8" i="67"/>
  <c r="Q8" i="67"/>
  <c r="R8" i="67"/>
  <c r="S8" i="67"/>
  <c r="T8" i="67"/>
  <c r="U8" i="67"/>
  <c r="B9" i="67"/>
  <c r="C9" i="67"/>
  <c r="D9" i="67"/>
  <c r="E9" i="67"/>
  <c r="F9" i="67"/>
  <c r="G9" i="67"/>
  <c r="H9" i="67"/>
  <c r="I9" i="67"/>
  <c r="J9" i="67"/>
  <c r="K9" i="67"/>
  <c r="L9" i="67"/>
  <c r="M9" i="67"/>
  <c r="N9" i="67"/>
  <c r="O9" i="67"/>
  <c r="P9" i="67"/>
  <c r="Q9" i="67"/>
  <c r="R9" i="67"/>
  <c r="S9" i="67"/>
  <c r="T9" i="67"/>
  <c r="U9" i="67"/>
  <c r="B10" i="67"/>
  <c r="C10" i="67"/>
  <c r="D10" i="67"/>
  <c r="E10" i="67"/>
  <c r="F10" i="67"/>
  <c r="G10" i="67"/>
  <c r="H10" i="67"/>
  <c r="I10" i="67"/>
  <c r="J10" i="67"/>
  <c r="K10" i="67"/>
  <c r="L10" i="67"/>
  <c r="M10" i="67"/>
  <c r="N10" i="67"/>
  <c r="O10" i="67"/>
  <c r="P10" i="67"/>
  <c r="Q10" i="67"/>
  <c r="R10" i="67"/>
  <c r="S10" i="67"/>
  <c r="T10" i="67"/>
  <c r="U10" i="67"/>
  <c r="B11" i="67"/>
  <c r="C11" i="67"/>
  <c r="D11" i="67"/>
  <c r="E11" i="67"/>
  <c r="F11" i="67"/>
  <c r="G11" i="67"/>
  <c r="H11" i="67"/>
  <c r="I11" i="67"/>
  <c r="J11" i="67"/>
  <c r="K11" i="67"/>
  <c r="L11" i="67"/>
  <c r="M11" i="67"/>
  <c r="N11" i="67"/>
  <c r="O11" i="67"/>
  <c r="P11" i="67"/>
  <c r="Q11" i="67"/>
  <c r="R11" i="67"/>
  <c r="S11" i="67"/>
  <c r="T11" i="67"/>
  <c r="U11" i="67"/>
  <c r="B12" i="67"/>
  <c r="C12" i="67"/>
  <c r="D12" i="67"/>
  <c r="E12" i="67"/>
  <c r="F12" i="67"/>
  <c r="G12" i="67"/>
  <c r="H12" i="67"/>
  <c r="I12" i="67"/>
  <c r="J12" i="67"/>
  <c r="K12" i="67"/>
  <c r="L12" i="67"/>
  <c r="M12" i="67"/>
  <c r="N12" i="67"/>
  <c r="O12" i="67"/>
  <c r="P12" i="67"/>
  <c r="Q12" i="67"/>
  <c r="R12" i="67"/>
  <c r="S12" i="67"/>
  <c r="T12" i="67"/>
  <c r="U12" i="67"/>
  <c r="B13" i="67"/>
  <c r="C13" i="67"/>
  <c r="D13" i="67"/>
  <c r="E13" i="67"/>
  <c r="F13" i="67"/>
  <c r="G13" i="67"/>
  <c r="H13" i="67"/>
  <c r="I13" i="67"/>
  <c r="J13" i="67"/>
  <c r="K13" i="67"/>
  <c r="L13" i="67"/>
  <c r="M13" i="67"/>
  <c r="N13" i="67"/>
  <c r="O13" i="67"/>
  <c r="P13" i="67"/>
  <c r="Q13" i="67"/>
  <c r="R13" i="67"/>
  <c r="S13" i="67"/>
  <c r="T13" i="67"/>
  <c r="U13" i="67"/>
  <c r="B14" i="67"/>
  <c r="C14" i="67"/>
  <c r="D14" i="67"/>
  <c r="E14" i="67"/>
  <c r="F14" i="67"/>
  <c r="G14" i="67"/>
  <c r="H14" i="67"/>
  <c r="I14" i="67"/>
  <c r="J14" i="67"/>
  <c r="K14" i="67"/>
  <c r="L14" i="67"/>
  <c r="M14" i="67"/>
  <c r="N14" i="67"/>
  <c r="O14" i="67"/>
  <c r="P14" i="67"/>
  <c r="Q14" i="67"/>
  <c r="R14" i="67"/>
  <c r="S14" i="67"/>
  <c r="T14" i="67"/>
  <c r="U14" i="67"/>
  <c r="B15" i="67"/>
  <c r="C15" i="67"/>
  <c r="D15" i="67"/>
  <c r="E15" i="67"/>
  <c r="F15" i="67"/>
  <c r="G15" i="67"/>
  <c r="H15" i="67"/>
  <c r="I15" i="67"/>
  <c r="J15" i="67"/>
  <c r="K15" i="67"/>
  <c r="L15" i="67"/>
  <c r="M15" i="67"/>
  <c r="N15" i="67"/>
  <c r="O15" i="67"/>
  <c r="P15" i="67"/>
  <c r="Q15" i="67"/>
  <c r="R15" i="67"/>
  <c r="S15" i="67"/>
  <c r="T15" i="67"/>
  <c r="U15" i="67"/>
  <c r="B16" i="67"/>
  <c r="C16" i="67"/>
  <c r="D16" i="67"/>
  <c r="E16" i="67"/>
  <c r="F16" i="67"/>
  <c r="G16" i="67"/>
  <c r="H16" i="67"/>
  <c r="I16" i="67"/>
  <c r="J16" i="67"/>
  <c r="K16" i="67"/>
  <c r="L16" i="67"/>
  <c r="M16" i="67"/>
  <c r="N16" i="67"/>
  <c r="O16" i="67"/>
  <c r="P16" i="67"/>
  <c r="Q16" i="67"/>
  <c r="R16" i="67"/>
  <c r="S16" i="67"/>
  <c r="T16" i="67"/>
  <c r="U16" i="67"/>
  <c r="B17" i="67"/>
  <c r="C17" i="67"/>
  <c r="D17" i="67"/>
  <c r="E17" i="67"/>
  <c r="F17" i="67"/>
  <c r="G17" i="67"/>
  <c r="H17" i="67"/>
  <c r="I17" i="67"/>
  <c r="J17" i="67"/>
  <c r="K17" i="67"/>
  <c r="L17" i="67"/>
  <c r="M17" i="67"/>
  <c r="N17" i="67"/>
  <c r="O17" i="67"/>
  <c r="P17" i="67"/>
  <c r="Q17" i="67"/>
  <c r="R17" i="67"/>
  <c r="S17" i="67"/>
  <c r="T17" i="67"/>
  <c r="U17" i="67"/>
  <c r="B18" i="67"/>
  <c r="C18" i="67"/>
  <c r="D18" i="67"/>
  <c r="E18" i="67"/>
  <c r="F18" i="67"/>
  <c r="G18" i="67"/>
  <c r="H18" i="67"/>
  <c r="I18" i="67"/>
  <c r="J18" i="67"/>
  <c r="K18" i="67"/>
  <c r="L18" i="67"/>
  <c r="M18" i="67"/>
  <c r="N18" i="67"/>
  <c r="O18" i="67"/>
  <c r="P18" i="67"/>
  <c r="Q18" i="67"/>
  <c r="R18" i="67"/>
  <c r="S18" i="67"/>
  <c r="T18" i="67"/>
  <c r="U18" i="67"/>
  <c r="B19" i="67"/>
  <c r="C19" i="67"/>
  <c r="D19" i="67"/>
  <c r="E19" i="67"/>
  <c r="F19" i="67"/>
  <c r="G19" i="67"/>
  <c r="H19" i="67"/>
  <c r="I19" i="67"/>
  <c r="J19" i="67"/>
  <c r="K19" i="67"/>
  <c r="L19" i="67"/>
  <c r="M19" i="67"/>
  <c r="N19" i="67"/>
  <c r="O19" i="67"/>
  <c r="P19" i="67"/>
  <c r="Q19" i="67"/>
  <c r="R19" i="67"/>
  <c r="S19" i="67"/>
  <c r="T19" i="67"/>
  <c r="U19" i="67"/>
  <c r="B20" i="67"/>
  <c r="C20" i="67"/>
  <c r="D20" i="67"/>
  <c r="E20" i="67"/>
  <c r="F20" i="67"/>
  <c r="G20" i="67"/>
  <c r="H20" i="67"/>
  <c r="I20" i="67"/>
  <c r="J20" i="67"/>
  <c r="K20" i="67"/>
  <c r="L20" i="67"/>
  <c r="M20" i="67"/>
  <c r="N20" i="67"/>
  <c r="O20" i="67"/>
  <c r="P20" i="67"/>
  <c r="Q20" i="67"/>
  <c r="R20" i="67"/>
  <c r="S20" i="67"/>
  <c r="T20" i="67"/>
  <c r="U20" i="67"/>
  <c r="B21" i="67"/>
  <c r="C21" i="67"/>
  <c r="D21" i="67"/>
  <c r="E21" i="67"/>
  <c r="F21" i="67"/>
  <c r="G21" i="67"/>
  <c r="H21" i="67"/>
  <c r="I21" i="67"/>
  <c r="J21" i="67"/>
  <c r="K21" i="67"/>
  <c r="L21" i="67"/>
  <c r="M21" i="67"/>
  <c r="N21" i="67"/>
  <c r="O21" i="67"/>
  <c r="P21" i="67"/>
  <c r="Q21" i="67"/>
  <c r="R21" i="67"/>
  <c r="S21" i="67"/>
  <c r="T21" i="67"/>
  <c r="U21" i="67"/>
  <c r="C3" i="67"/>
  <c r="D3" i="67"/>
  <c r="E3" i="67"/>
  <c r="F3" i="67"/>
  <c r="G3" i="67"/>
  <c r="H3" i="67"/>
  <c r="I3" i="67"/>
  <c r="J3" i="67"/>
  <c r="K3" i="67"/>
  <c r="L3" i="67"/>
  <c r="M3" i="67"/>
  <c r="N3" i="67"/>
  <c r="O3" i="67"/>
  <c r="P3" i="67"/>
  <c r="Q3" i="67"/>
  <c r="R3" i="67"/>
  <c r="S3" i="67"/>
  <c r="T3" i="67"/>
  <c r="U3" i="67"/>
  <c r="B3" i="67"/>
  <c r="U3" i="68"/>
  <c r="S3" i="68"/>
  <c r="R3" i="68"/>
  <c r="P3" i="68"/>
  <c r="O3" i="68"/>
  <c r="M3" i="68"/>
  <c r="L3" i="68"/>
  <c r="K3" i="68"/>
  <c r="J3" i="68"/>
  <c r="I3" i="68"/>
  <c r="H3" i="68"/>
  <c r="G3" i="68"/>
  <c r="F3" i="68"/>
  <c r="E3" i="68"/>
  <c r="C3" i="68"/>
  <c r="F4" i="70"/>
  <c r="L3" i="66"/>
  <c r="R4" i="45" l="1"/>
  <c r="O4" i="45"/>
  <c r="N4" i="45"/>
  <c r="C31" i="74" l="1"/>
  <c r="D31" i="74"/>
  <c r="E31" i="74"/>
  <c r="F31" i="74"/>
  <c r="G31" i="74"/>
  <c r="H31" i="74"/>
  <c r="I31" i="74"/>
  <c r="J31" i="74"/>
  <c r="K31" i="74"/>
  <c r="L31" i="74"/>
  <c r="M31" i="74"/>
  <c r="N31" i="74"/>
  <c r="O31" i="74"/>
  <c r="P31" i="74"/>
  <c r="Q31" i="74"/>
  <c r="R31" i="74"/>
  <c r="S31" i="74"/>
  <c r="T31" i="74"/>
  <c r="U31" i="74"/>
  <c r="B31" i="74"/>
  <c r="O6" i="45" l="1"/>
  <c r="O7" i="45"/>
  <c r="O8" i="45"/>
  <c r="O9" i="45"/>
  <c r="O7" i="72" s="1"/>
  <c r="O10" i="45"/>
  <c r="O11" i="45"/>
  <c r="O12" i="45"/>
  <c r="O10" i="72" s="1"/>
  <c r="O13" i="45"/>
  <c r="O11" i="72" s="1"/>
  <c r="O14" i="45"/>
  <c r="O15" i="45"/>
  <c r="O16" i="45"/>
  <c r="O14" i="72" s="1"/>
  <c r="O17" i="45"/>
  <c r="O15" i="72" s="1"/>
  <c r="O18" i="45"/>
  <c r="O19" i="45"/>
  <c r="O20" i="45"/>
  <c r="O21" i="45"/>
  <c r="O19" i="72" s="1"/>
  <c r="O22" i="45"/>
  <c r="O5" i="45"/>
  <c r="O3" i="72" s="1"/>
  <c r="B4" i="72"/>
  <c r="C4" i="72"/>
  <c r="D4" i="72"/>
  <c r="E4" i="72"/>
  <c r="F4" i="72"/>
  <c r="G4" i="72"/>
  <c r="H4" i="72"/>
  <c r="I4" i="72"/>
  <c r="J4" i="72"/>
  <c r="K4" i="72"/>
  <c r="L4" i="72"/>
  <c r="M4" i="72"/>
  <c r="O4" i="72"/>
  <c r="P4" i="72"/>
  <c r="Q4" i="72"/>
  <c r="S4" i="72"/>
  <c r="T4" i="72"/>
  <c r="U4" i="72"/>
  <c r="B5" i="72"/>
  <c r="C5" i="72"/>
  <c r="D5" i="72"/>
  <c r="E5" i="72"/>
  <c r="F5" i="72"/>
  <c r="G5" i="72"/>
  <c r="H5" i="72"/>
  <c r="I5" i="72"/>
  <c r="J5" i="72"/>
  <c r="K5" i="72"/>
  <c r="L5" i="72"/>
  <c r="M5" i="72"/>
  <c r="O5" i="72"/>
  <c r="P5" i="72"/>
  <c r="Q5" i="72"/>
  <c r="S5" i="72"/>
  <c r="T5" i="72"/>
  <c r="U5" i="72"/>
  <c r="B6" i="72"/>
  <c r="C6" i="72"/>
  <c r="D6" i="72"/>
  <c r="E6" i="72"/>
  <c r="F6" i="72"/>
  <c r="G6" i="72"/>
  <c r="H6" i="72"/>
  <c r="I6" i="72"/>
  <c r="J6" i="72"/>
  <c r="K6" i="72"/>
  <c r="L6" i="72"/>
  <c r="M6" i="72"/>
  <c r="O6" i="72"/>
  <c r="P6" i="72"/>
  <c r="Q6" i="72"/>
  <c r="S6" i="72"/>
  <c r="T6" i="72"/>
  <c r="U6" i="72"/>
  <c r="B7" i="72"/>
  <c r="C7" i="72"/>
  <c r="D7" i="72"/>
  <c r="E7" i="72"/>
  <c r="F7" i="72"/>
  <c r="G7" i="72"/>
  <c r="H7" i="72"/>
  <c r="I7" i="72"/>
  <c r="J7" i="72"/>
  <c r="K7" i="72"/>
  <c r="L7" i="72"/>
  <c r="M7" i="72"/>
  <c r="P7" i="72"/>
  <c r="Q7" i="72"/>
  <c r="S7" i="72"/>
  <c r="T7" i="72"/>
  <c r="U7" i="72"/>
  <c r="B8" i="72"/>
  <c r="C8" i="72"/>
  <c r="D8" i="72"/>
  <c r="E8" i="72"/>
  <c r="F8" i="72"/>
  <c r="G8" i="72"/>
  <c r="H8" i="72"/>
  <c r="I8" i="72"/>
  <c r="J8" i="72"/>
  <c r="K8" i="72"/>
  <c r="L8" i="72"/>
  <c r="M8" i="72"/>
  <c r="O8" i="72"/>
  <c r="P8" i="72"/>
  <c r="Q8" i="72"/>
  <c r="S8" i="72"/>
  <c r="T8" i="72"/>
  <c r="U8" i="72"/>
  <c r="B9" i="72"/>
  <c r="C9" i="72"/>
  <c r="D9" i="72"/>
  <c r="E9" i="72"/>
  <c r="F9" i="72"/>
  <c r="G9" i="72"/>
  <c r="H9" i="72"/>
  <c r="I9" i="72"/>
  <c r="J9" i="72"/>
  <c r="K9" i="72"/>
  <c r="L9" i="72"/>
  <c r="M9" i="72"/>
  <c r="O9" i="72"/>
  <c r="P9" i="72"/>
  <c r="Q9" i="72"/>
  <c r="S9" i="72"/>
  <c r="T9" i="72"/>
  <c r="U9" i="72"/>
  <c r="B10" i="72"/>
  <c r="C10" i="72"/>
  <c r="D10" i="72"/>
  <c r="E10" i="72"/>
  <c r="F10" i="72"/>
  <c r="G10" i="72"/>
  <c r="H10" i="72"/>
  <c r="I10" i="72"/>
  <c r="J10" i="72"/>
  <c r="K10" i="72"/>
  <c r="L10" i="72"/>
  <c r="M10" i="72"/>
  <c r="P10" i="72"/>
  <c r="Q10" i="72"/>
  <c r="S10" i="72"/>
  <c r="T10" i="72"/>
  <c r="U10" i="72"/>
  <c r="B11" i="72"/>
  <c r="C11" i="72"/>
  <c r="D11" i="72"/>
  <c r="E11" i="72"/>
  <c r="F11" i="72"/>
  <c r="G11" i="72"/>
  <c r="H11" i="72"/>
  <c r="I11" i="72"/>
  <c r="J11" i="72"/>
  <c r="K11" i="72"/>
  <c r="L11" i="72"/>
  <c r="M11" i="72"/>
  <c r="P11" i="72"/>
  <c r="Q11" i="72"/>
  <c r="S11" i="72"/>
  <c r="T11" i="72"/>
  <c r="U11" i="72"/>
  <c r="B12" i="72"/>
  <c r="C12" i="72"/>
  <c r="D12" i="72"/>
  <c r="E12" i="72"/>
  <c r="F12" i="72"/>
  <c r="G12" i="72"/>
  <c r="H12" i="72"/>
  <c r="I12" i="72"/>
  <c r="J12" i="72"/>
  <c r="K12" i="72"/>
  <c r="L12" i="72"/>
  <c r="M12" i="72"/>
  <c r="O12" i="72"/>
  <c r="P12" i="72"/>
  <c r="Q12" i="72"/>
  <c r="S12" i="72"/>
  <c r="T12" i="72"/>
  <c r="U12" i="72"/>
  <c r="B13" i="72"/>
  <c r="C13" i="72"/>
  <c r="D13" i="72"/>
  <c r="E13" i="72"/>
  <c r="F13" i="72"/>
  <c r="G13" i="72"/>
  <c r="H13" i="72"/>
  <c r="I13" i="72"/>
  <c r="J13" i="72"/>
  <c r="K13" i="72"/>
  <c r="L13" i="72"/>
  <c r="M13" i="72"/>
  <c r="O13" i="72"/>
  <c r="P13" i="72"/>
  <c r="Q13" i="72"/>
  <c r="S13" i="72"/>
  <c r="T13" i="72"/>
  <c r="U13" i="72"/>
  <c r="B14" i="72"/>
  <c r="C14" i="72"/>
  <c r="D14" i="72"/>
  <c r="E14" i="72"/>
  <c r="F14" i="72"/>
  <c r="G14" i="72"/>
  <c r="H14" i="72"/>
  <c r="I14" i="72"/>
  <c r="J14" i="72"/>
  <c r="K14" i="72"/>
  <c r="L14" i="72"/>
  <c r="M14" i="72"/>
  <c r="P14" i="72"/>
  <c r="Q14" i="72"/>
  <c r="S14" i="72"/>
  <c r="T14" i="72"/>
  <c r="U14" i="72"/>
  <c r="B15" i="72"/>
  <c r="C15" i="72"/>
  <c r="D15" i="72"/>
  <c r="E15" i="72"/>
  <c r="F15" i="72"/>
  <c r="G15" i="72"/>
  <c r="H15" i="72"/>
  <c r="I15" i="72"/>
  <c r="J15" i="72"/>
  <c r="K15" i="72"/>
  <c r="L15" i="72"/>
  <c r="M15" i="72"/>
  <c r="P15" i="72"/>
  <c r="Q15" i="72"/>
  <c r="S15" i="72"/>
  <c r="T15" i="72"/>
  <c r="U15" i="72"/>
  <c r="B16" i="72"/>
  <c r="C16" i="72"/>
  <c r="D16" i="72"/>
  <c r="E16" i="72"/>
  <c r="F16" i="72"/>
  <c r="G16" i="72"/>
  <c r="H16" i="72"/>
  <c r="I16" i="72"/>
  <c r="J16" i="72"/>
  <c r="K16" i="72"/>
  <c r="L16" i="72"/>
  <c r="M16" i="72"/>
  <c r="O16" i="72"/>
  <c r="P16" i="72"/>
  <c r="Q16" i="72"/>
  <c r="S16" i="72"/>
  <c r="T16" i="72"/>
  <c r="U16" i="72"/>
  <c r="B17" i="72"/>
  <c r="C17" i="72"/>
  <c r="D17" i="72"/>
  <c r="E17" i="72"/>
  <c r="F17" i="72"/>
  <c r="G17" i="72"/>
  <c r="H17" i="72"/>
  <c r="I17" i="72"/>
  <c r="J17" i="72"/>
  <c r="K17" i="72"/>
  <c r="L17" i="72"/>
  <c r="M17" i="72"/>
  <c r="O17" i="72"/>
  <c r="P17" i="72"/>
  <c r="Q17" i="72"/>
  <c r="S17" i="72"/>
  <c r="T17" i="72"/>
  <c r="U17" i="72"/>
  <c r="B18" i="72"/>
  <c r="C18" i="72"/>
  <c r="D18" i="72"/>
  <c r="E18" i="72"/>
  <c r="F18" i="72"/>
  <c r="G18" i="72"/>
  <c r="H18" i="72"/>
  <c r="I18" i="72"/>
  <c r="J18" i="72"/>
  <c r="K18" i="72"/>
  <c r="L18" i="72"/>
  <c r="M18" i="72"/>
  <c r="O18" i="72"/>
  <c r="P18" i="72"/>
  <c r="Q18" i="72"/>
  <c r="S18" i="72"/>
  <c r="T18" i="72"/>
  <c r="U18" i="72"/>
  <c r="B19" i="72"/>
  <c r="C19" i="72"/>
  <c r="D19" i="72"/>
  <c r="E19" i="72"/>
  <c r="F19" i="72"/>
  <c r="G19" i="72"/>
  <c r="H19" i="72"/>
  <c r="I19" i="72"/>
  <c r="J19" i="72"/>
  <c r="K19" i="72"/>
  <c r="L19" i="72"/>
  <c r="M19" i="72"/>
  <c r="P19" i="72"/>
  <c r="Q19" i="72"/>
  <c r="S19" i="72"/>
  <c r="T19" i="72"/>
  <c r="U19" i="72"/>
  <c r="B20" i="72"/>
  <c r="C20" i="72"/>
  <c r="D20" i="72"/>
  <c r="E20" i="72"/>
  <c r="F20" i="72"/>
  <c r="G20" i="72"/>
  <c r="H20" i="72"/>
  <c r="I20" i="72"/>
  <c r="J20" i="72"/>
  <c r="K20" i="72"/>
  <c r="L20" i="72"/>
  <c r="M20" i="72"/>
  <c r="O20" i="72"/>
  <c r="P20" i="72"/>
  <c r="Q20" i="72"/>
  <c r="S20" i="72"/>
  <c r="T20" i="72"/>
  <c r="U20" i="72"/>
  <c r="C3" i="72"/>
  <c r="D3" i="72"/>
  <c r="E3" i="72"/>
  <c r="F3" i="72"/>
  <c r="G3" i="72"/>
  <c r="H3" i="72"/>
  <c r="I3" i="72"/>
  <c r="J3" i="72"/>
  <c r="K3" i="72"/>
  <c r="L3" i="72"/>
  <c r="M3" i="72"/>
  <c r="P3" i="72"/>
  <c r="Q3" i="72"/>
  <c r="S3" i="72"/>
  <c r="T3" i="72"/>
  <c r="U3" i="72"/>
  <c r="B3" i="72"/>
  <c r="N27" i="72"/>
  <c r="N28" i="72"/>
  <c r="N29" i="72"/>
  <c r="N30" i="72"/>
  <c r="N31" i="72"/>
  <c r="N32" i="72"/>
  <c r="N33" i="72"/>
  <c r="N34" i="72"/>
  <c r="N35" i="72"/>
  <c r="N36" i="72"/>
  <c r="N37" i="72"/>
  <c r="N38" i="72"/>
  <c r="N39" i="72"/>
  <c r="N40" i="72"/>
  <c r="N41" i="72"/>
  <c r="N42" i="72"/>
  <c r="N43" i="72"/>
  <c r="N44" i="72"/>
  <c r="B28" i="72"/>
  <c r="B50" i="72" s="1"/>
  <c r="D28" i="72"/>
  <c r="D50" i="72" s="1"/>
  <c r="Q28" i="72"/>
  <c r="T28" i="72"/>
  <c r="T50" i="72" s="1"/>
  <c r="B29" i="72"/>
  <c r="B51" i="72" s="1"/>
  <c r="D29" i="72"/>
  <c r="D51" i="72" s="1"/>
  <c r="Q29" i="72"/>
  <c r="T29" i="72"/>
  <c r="T51" i="72" s="1"/>
  <c r="B30" i="72"/>
  <c r="B52" i="72" s="1"/>
  <c r="D30" i="72"/>
  <c r="D52" i="72" s="1"/>
  <c r="Q30" i="72"/>
  <c r="T30" i="72"/>
  <c r="T52" i="72" s="1"/>
  <c r="B31" i="72"/>
  <c r="B53" i="72" s="1"/>
  <c r="D31" i="72"/>
  <c r="D53" i="72" s="1"/>
  <c r="Q31" i="72"/>
  <c r="T31" i="72"/>
  <c r="B32" i="72"/>
  <c r="B54" i="72" s="1"/>
  <c r="C32" i="72"/>
  <c r="D32" i="72"/>
  <c r="E32" i="72"/>
  <c r="G32" i="72"/>
  <c r="H32" i="72"/>
  <c r="I32" i="72"/>
  <c r="J32" i="72"/>
  <c r="J54" i="72" s="1"/>
  <c r="K32" i="72"/>
  <c r="M32" i="72"/>
  <c r="O32" i="72"/>
  <c r="P32" i="72"/>
  <c r="Q32" i="72"/>
  <c r="R32" i="72"/>
  <c r="S32" i="72"/>
  <c r="S54" i="72" s="1"/>
  <c r="T32" i="72"/>
  <c r="T54" i="72" s="1"/>
  <c r="U32" i="72"/>
  <c r="B33" i="72"/>
  <c r="C33" i="72"/>
  <c r="C55" i="72" s="1"/>
  <c r="D33" i="72"/>
  <c r="D55" i="72" s="1"/>
  <c r="E33" i="72"/>
  <c r="G33" i="72"/>
  <c r="G55" i="72" s="1"/>
  <c r="H33" i="72"/>
  <c r="H55" i="72" s="1"/>
  <c r="I33" i="72"/>
  <c r="J33" i="72"/>
  <c r="K33" i="72"/>
  <c r="K55" i="72" s="1"/>
  <c r="M33" i="72"/>
  <c r="O33" i="72"/>
  <c r="P33" i="72"/>
  <c r="P55" i="72" s="1"/>
  <c r="Q33" i="72"/>
  <c r="R33" i="72"/>
  <c r="S33" i="72"/>
  <c r="T33" i="72"/>
  <c r="U33" i="72"/>
  <c r="B34" i="72"/>
  <c r="B56" i="72" s="1"/>
  <c r="C34" i="72"/>
  <c r="D34" i="72"/>
  <c r="E34" i="72"/>
  <c r="G34" i="72"/>
  <c r="H34" i="72"/>
  <c r="I34" i="72"/>
  <c r="J34" i="72"/>
  <c r="J56" i="72" s="1"/>
  <c r="K34" i="72"/>
  <c r="M34" i="72"/>
  <c r="O34" i="72"/>
  <c r="P34" i="72"/>
  <c r="Q34" i="72"/>
  <c r="R34" i="72"/>
  <c r="S34" i="72"/>
  <c r="T34" i="72"/>
  <c r="T56" i="72" s="1"/>
  <c r="U34" i="72"/>
  <c r="B35" i="72"/>
  <c r="C35" i="72"/>
  <c r="D35" i="72"/>
  <c r="D57" i="72" s="1"/>
  <c r="E35" i="72"/>
  <c r="G35" i="72"/>
  <c r="H35" i="72"/>
  <c r="H57" i="72" s="1"/>
  <c r="I35" i="72"/>
  <c r="J35" i="72"/>
  <c r="K35" i="72"/>
  <c r="M35" i="72"/>
  <c r="O35" i="72"/>
  <c r="P35" i="72"/>
  <c r="Q35" i="72"/>
  <c r="Q57" i="72" s="1"/>
  <c r="R35" i="72"/>
  <c r="S35" i="72"/>
  <c r="T35" i="72"/>
  <c r="U35" i="72"/>
  <c r="B36" i="72"/>
  <c r="B58" i="72" s="1"/>
  <c r="C36" i="72"/>
  <c r="D36" i="72"/>
  <c r="E36" i="72"/>
  <c r="G36" i="72"/>
  <c r="H36" i="72"/>
  <c r="I36" i="72"/>
  <c r="J36" i="72"/>
  <c r="J58" i="72" s="1"/>
  <c r="K36" i="72"/>
  <c r="M36" i="72"/>
  <c r="O36" i="72"/>
  <c r="P36" i="72"/>
  <c r="Q36" i="72"/>
  <c r="R36" i="72"/>
  <c r="S36" i="72"/>
  <c r="T36" i="72"/>
  <c r="T58" i="72" s="1"/>
  <c r="U36" i="72"/>
  <c r="B37" i="72"/>
  <c r="C37" i="72"/>
  <c r="D37" i="72"/>
  <c r="D59" i="72" s="1"/>
  <c r="E37" i="72"/>
  <c r="G37" i="72"/>
  <c r="H37" i="72"/>
  <c r="H59" i="72" s="1"/>
  <c r="I37" i="72"/>
  <c r="J37" i="72"/>
  <c r="K37" i="72"/>
  <c r="M37" i="72"/>
  <c r="O37" i="72"/>
  <c r="P37" i="72"/>
  <c r="Q37" i="72"/>
  <c r="Q59" i="72" s="1"/>
  <c r="R37" i="72"/>
  <c r="S37" i="72"/>
  <c r="T37" i="72"/>
  <c r="U37" i="72"/>
  <c r="B38" i="72"/>
  <c r="B60" i="72" s="1"/>
  <c r="C38" i="72"/>
  <c r="D38" i="72"/>
  <c r="E38" i="72"/>
  <c r="G38" i="72"/>
  <c r="H38" i="72"/>
  <c r="I38" i="72"/>
  <c r="J38" i="72"/>
  <c r="J60" i="72" s="1"/>
  <c r="K38" i="72"/>
  <c r="M38" i="72"/>
  <c r="O38" i="72"/>
  <c r="P38" i="72"/>
  <c r="Q38" i="72"/>
  <c r="R38" i="72"/>
  <c r="S38" i="72"/>
  <c r="T38" i="72"/>
  <c r="T60" i="72" s="1"/>
  <c r="U38" i="72"/>
  <c r="U60" i="72" s="1"/>
  <c r="B39" i="72"/>
  <c r="C39" i="72"/>
  <c r="D39" i="72"/>
  <c r="D61" i="72" s="1"/>
  <c r="E39" i="72"/>
  <c r="E61" i="72" s="1"/>
  <c r="G39" i="72"/>
  <c r="H39" i="72"/>
  <c r="H61" i="72" s="1"/>
  <c r="I39" i="72"/>
  <c r="I61" i="72" s="1"/>
  <c r="J39" i="72"/>
  <c r="K39" i="72"/>
  <c r="M39" i="72"/>
  <c r="M61" i="72" s="1"/>
  <c r="O39" i="72"/>
  <c r="P39" i="72"/>
  <c r="Q39" i="72"/>
  <c r="R39" i="72"/>
  <c r="S39" i="72"/>
  <c r="T39" i="72"/>
  <c r="T61" i="72" s="1"/>
  <c r="U39" i="72"/>
  <c r="B40" i="72"/>
  <c r="B62" i="72" s="1"/>
  <c r="C40" i="72"/>
  <c r="D40" i="72"/>
  <c r="D62" i="72" s="1"/>
  <c r="E40" i="72"/>
  <c r="G40" i="72"/>
  <c r="H40" i="72"/>
  <c r="H62" i="72" s="1"/>
  <c r="I40" i="72"/>
  <c r="J40" i="72"/>
  <c r="K40" i="72"/>
  <c r="M40" i="72"/>
  <c r="O40" i="72"/>
  <c r="P40" i="72"/>
  <c r="Q40" i="72"/>
  <c r="R40" i="72"/>
  <c r="S40" i="72"/>
  <c r="T40" i="72"/>
  <c r="T62" i="72" s="1"/>
  <c r="U40" i="72"/>
  <c r="B41" i="72"/>
  <c r="B63" i="72" s="1"/>
  <c r="C41" i="72"/>
  <c r="C63" i="72" s="1"/>
  <c r="D41" i="72"/>
  <c r="D63" i="72" s="1"/>
  <c r="E41" i="72"/>
  <c r="G41" i="72"/>
  <c r="H41" i="72"/>
  <c r="I41" i="72"/>
  <c r="J41" i="72"/>
  <c r="J63" i="72" s="1"/>
  <c r="K41" i="72"/>
  <c r="M41" i="72"/>
  <c r="O41" i="72"/>
  <c r="P41" i="72"/>
  <c r="Q41" i="72"/>
  <c r="R41" i="72"/>
  <c r="S41" i="72"/>
  <c r="T41" i="72"/>
  <c r="T63" i="72" s="1"/>
  <c r="U41" i="72"/>
  <c r="B42" i="72"/>
  <c r="B64" i="72" s="1"/>
  <c r="C42" i="72"/>
  <c r="D42" i="72"/>
  <c r="D64" i="72" s="1"/>
  <c r="E42" i="72"/>
  <c r="G42" i="72"/>
  <c r="H42" i="72"/>
  <c r="H64" i="72" s="1"/>
  <c r="I42" i="72"/>
  <c r="J42" i="72"/>
  <c r="K42" i="72"/>
  <c r="M42" i="72"/>
  <c r="O42" i="72"/>
  <c r="P42" i="72"/>
  <c r="Q42" i="72"/>
  <c r="R42" i="72"/>
  <c r="S42" i="72"/>
  <c r="T42" i="72"/>
  <c r="T64" i="72" s="1"/>
  <c r="U42" i="72"/>
  <c r="B43" i="72"/>
  <c r="B65" i="72" s="1"/>
  <c r="C43" i="72"/>
  <c r="D43" i="72"/>
  <c r="D65" i="72" s="1"/>
  <c r="E43" i="72"/>
  <c r="G43" i="72"/>
  <c r="H43" i="72"/>
  <c r="I43" i="72"/>
  <c r="J43" i="72"/>
  <c r="J65" i="72" s="1"/>
  <c r="K43" i="72"/>
  <c r="M43" i="72"/>
  <c r="O43" i="72"/>
  <c r="P43" i="72"/>
  <c r="P65" i="72" s="1"/>
  <c r="Q43" i="72"/>
  <c r="R43" i="72"/>
  <c r="S43" i="72"/>
  <c r="T43" i="72"/>
  <c r="T65" i="72" s="1"/>
  <c r="U43" i="72"/>
  <c r="B44" i="72"/>
  <c r="B66" i="72" s="1"/>
  <c r="C44" i="72"/>
  <c r="D44" i="72"/>
  <c r="D66" i="72" s="1"/>
  <c r="E44" i="72"/>
  <c r="G44" i="72"/>
  <c r="H44" i="72"/>
  <c r="H66" i="72" s="1"/>
  <c r="I44" i="72"/>
  <c r="J44" i="72"/>
  <c r="J66" i="72" s="1"/>
  <c r="K44" i="72"/>
  <c r="M44" i="72"/>
  <c r="O44" i="72"/>
  <c r="P44" i="72"/>
  <c r="Q44" i="72"/>
  <c r="R44" i="72"/>
  <c r="S44" i="72"/>
  <c r="S66" i="72" s="1"/>
  <c r="T44" i="72"/>
  <c r="T66" i="72" s="1"/>
  <c r="U44" i="72"/>
  <c r="D27" i="72"/>
  <c r="D49" i="72" s="1"/>
  <c r="Q27" i="72"/>
  <c r="Q49" i="72" s="1"/>
  <c r="T27" i="72"/>
  <c r="B27" i="72"/>
  <c r="B49" i="72" s="1"/>
  <c r="P63" i="72" l="1"/>
  <c r="K63" i="72"/>
  <c r="G63" i="72"/>
  <c r="P61" i="72"/>
  <c r="B61" i="72"/>
  <c r="D60" i="72"/>
  <c r="T59" i="72"/>
  <c r="B59" i="72"/>
  <c r="D58" i="72"/>
  <c r="T57" i="72"/>
  <c r="T49" i="72"/>
  <c r="J61" i="72"/>
  <c r="Q60" i="72"/>
  <c r="H60" i="72"/>
  <c r="J59" i="72"/>
  <c r="Q58" i="72"/>
  <c r="H58" i="72"/>
  <c r="H65" i="72"/>
  <c r="J64" i="72"/>
  <c r="H63" i="72"/>
  <c r="J62" i="72"/>
  <c r="E60" i="72"/>
  <c r="U59" i="72"/>
  <c r="C59" i="72"/>
  <c r="S58" i="72"/>
  <c r="E58" i="72"/>
  <c r="U57" i="72"/>
  <c r="M60" i="72"/>
  <c r="I60" i="72"/>
  <c r="P59" i="72"/>
  <c r="K59" i="72"/>
  <c r="M58" i="72"/>
  <c r="I58" i="72"/>
  <c r="P57" i="72"/>
  <c r="B57" i="72"/>
  <c r="D56" i="72"/>
  <c r="T55" i="72"/>
  <c r="B55" i="72"/>
  <c r="D54" i="72"/>
  <c r="T53" i="72"/>
  <c r="J57" i="72"/>
  <c r="H56" i="72"/>
  <c r="J55" i="72"/>
  <c r="H54" i="72"/>
  <c r="P64" i="72"/>
  <c r="P60" i="72"/>
  <c r="P56" i="72"/>
  <c r="M59" i="72"/>
  <c r="I59" i="72"/>
  <c r="E59" i="72"/>
  <c r="U58" i="72"/>
  <c r="P66" i="72"/>
  <c r="P62" i="72"/>
  <c r="S61" i="72"/>
  <c r="P58" i="72"/>
  <c r="P54" i="72"/>
  <c r="O66" i="72"/>
  <c r="O62" i="72"/>
  <c r="O58" i="72"/>
  <c r="O54" i="72"/>
  <c r="S62" i="72"/>
  <c r="G59" i="72"/>
  <c r="O65" i="72"/>
  <c r="O63" i="72"/>
  <c r="O59" i="72"/>
  <c r="O57" i="72"/>
  <c r="K64" i="72"/>
  <c r="G64" i="72"/>
  <c r="C64" i="72"/>
  <c r="S63" i="72"/>
  <c r="K60" i="72"/>
  <c r="G60" i="72"/>
  <c r="C60" i="72"/>
  <c r="S59" i="72"/>
  <c r="K56" i="72"/>
  <c r="G56" i="72"/>
  <c r="C56" i="72"/>
  <c r="S55" i="72"/>
  <c r="O55" i="72"/>
  <c r="K65" i="72"/>
  <c r="G65" i="72"/>
  <c r="C65" i="72"/>
  <c r="S64" i="72"/>
  <c r="K61" i="72"/>
  <c r="G61" i="72"/>
  <c r="C61" i="72"/>
  <c r="S60" i="72"/>
  <c r="K57" i="72"/>
  <c r="G57" i="72"/>
  <c r="C57" i="72"/>
  <c r="S56" i="72"/>
  <c r="K66" i="72"/>
  <c r="G66" i="72"/>
  <c r="C66" i="72"/>
  <c r="S65" i="72"/>
  <c r="K62" i="72"/>
  <c r="G62" i="72"/>
  <c r="C62" i="72"/>
  <c r="O61" i="72"/>
  <c r="K58" i="72"/>
  <c r="G58" i="72"/>
  <c r="C58" i="72"/>
  <c r="S57" i="72"/>
  <c r="K54" i="72"/>
  <c r="G54" i="72"/>
  <c r="C54" i="72"/>
  <c r="O64" i="72"/>
  <c r="O56" i="72"/>
  <c r="O60" i="72"/>
  <c r="U66" i="72"/>
  <c r="Q66" i="72"/>
  <c r="M66" i="72"/>
  <c r="I66" i="72"/>
  <c r="E66" i="72"/>
  <c r="U65" i="72"/>
  <c r="Q65" i="72"/>
  <c r="M65" i="72"/>
  <c r="I65" i="72"/>
  <c r="E65" i="72"/>
  <c r="U64" i="72"/>
  <c r="Q64" i="72"/>
  <c r="M64" i="72"/>
  <c r="I64" i="72"/>
  <c r="E64" i="72"/>
  <c r="U63" i="72"/>
  <c r="Q63" i="72"/>
  <c r="M63" i="72"/>
  <c r="I63" i="72"/>
  <c r="E63" i="72"/>
  <c r="U62" i="72"/>
  <c r="Q62" i="72"/>
  <c r="M62" i="72"/>
  <c r="I62" i="72"/>
  <c r="E62" i="72"/>
  <c r="U61" i="72"/>
  <c r="Q61" i="72"/>
  <c r="M57" i="72"/>
  <c r="I57" i="72"/>
  <c r="E57" i="72"/>
  <c r="U56" i="72"/>
  <c r="Q56" i="72"/>
  <c r="M56" i="72"/>
  <c r="I56" i="72"/>
  <c r="E56" i="72"/>
  <c r="U55" i="72"/>
  <c r="Q55" i="72"/>
  <c r="M55" i="72"/>
  <c r="I55" i="72"/>
  <c r="E55" i="72"/>
  <c r="U54" i="72"/>
  <c r="Q54" i="72"/>
  <c r="M54" i="72"/>
  <c r="I54" i="72"/>
  <c r="E54" i="72"/>
  <c r="Q53" i="72"/>
  <c r="Q52" i="72"/>
  <c r="Q51" i="72"/>
  <c r="Q50" i="72"/>
  <c r="J3" i="71" l="1"/>
  <c r="H3" i="71"/>
  <c r="E3" i="71"/>
  <c r="N6" i="45"/>
  <c r="N4" i="72" s="1"/>
  <c r="N50" i="72" s="1"/>
  <c r="N7" i="45"/>
  <c r="N5" i="72" s="1"/>
  <c r="N51" i="72" s="1"/>
  <c r="N8" i="45"/>
  <c r="N6" i="72" s="1"/>
  <c r="N52" i="72" s="1"/>
  <c r="N9" i="45"/>
  <c r="N7" i="72" s="1"/>
  <c r="N53" i="72" s="1"/>
  <c r="N10" i="45"/>
  <c r="N8" i="72" s="1"/>
  <c r="N54" i="72" s="1"/>
  <c r="N11" i="45"/>
  <c r="N9" i="72" s="1"/>
  <c r="N55" i="72" s="1"/>
  <c r="N12" i="45"/>
  <c r="N10" i="72" s="1"/>
  <c r="N56" i="72" s="1"/>
  <c r="N13" i="45"/>
  <c r="N11" i="72" s="1"/>
  <c r="N57" i="72" s="1"/>
  <c r="N14" i="45"/>
  <c r="N12" i="72" s="1"/>
  <c r="N58" i="72" s="1"/>
  <c r="N15" i="45"/>
  <c r="N13" i="72" s="1"/>
  <c r="N59" i="72" s="1"/>
  <c r="N16" i="45"/>
  <c r="N14" i="72" s="1"/>
  <c r="N60" i="72" s="1"/>
  <c r="N17" i="45"/>
  <c r="N15" i="72" s="1"/>
  <c r="N61" i="72" s="1"/>
  <c r="N18" i="45"/>
  <c r="N16" i="72" s="1"/>
  <c r="N62" i="72" s="1"/>
  <c r="N19" i="45"/>
  <c r="N17" i="72" s="1"/>
  <c r="N63" i="72" s="1"/>
  <c r="N20" i="45"/>
  <c r="N18" i="72" s="1"/>
  <c r="N64" i="72" s="1"/>
  <c r="N21" i="45"/>
  <c r="N19" i="72" s="1"/>
  <c r="N65" i="72" s="1"/>
  <c r="N22" i="45"/>
  <c r="N20" i="72" s="1"/>
  <c r="N66" i="72" s="1"/>
  <c r="N5" i="45"/>
  <c r="N3" i="72" s="1"/>
  <c r="N49" i="72" s="1"/>
  <c r="L5" i="66"/>
  <c r="L6" i="66"/>
  <c r="L7" i="66"/>
  <c r="L8" i="66"/>
  <c r="L9" i="66"/>
  <c r="L32" i="72" s="1"/>
  <c r="L54" i="72" s="1"/>
  <c r="L10" i="66"/>
  <c r="L33" i="72" s="1"/>
  <c r="L55" i="72" s="1"/>
  <c r="L11" i="66"/>
  <c r="L34" i="72" s="1"/>
  <c r="L56" i="72" s="1"/>
  <c r="L12" i="66"/>
  <c r="L35" i="72" s="1"/>
  <c r="L57" i="72" s="1"/>
  <c r="L13" i="66"/>
  <c r="L36" i="72" s="1"/>
  <c r="L58" i="72" s="1"/>
  <c r="L14" i="66"/>
  <c r="L37" i="72" s="1"/>
  <c r="L59" i="72" s="1"/>
  <c r="L15" i="66"/>
  <c r="L38" i="72" s="1"/>
  <c r="L60" i="72" s="1"/>
  <c r="L16" i="66"/>
  <c r="L39" i="72" s="1"/>
  <c r="L61" i="72" s="1"/>
  <c r="L17" i="66"/>
  <c r="L40" i="72" s="1"/>
  <c r="L62" i="72" s="1"/>
  <c r="L18" i="66"/>
  <c r="L41" i="72" s="1"/>
  <c r="L63" i="72" s="1"/>
  <c r="L19" i="66"/>
  <c r="L42" i="72" s="1"/>
  <c r="L64" i="72" s="1"/>
  <c r="L20" i="66"/>
  <c r="L43" i="72" s="1"/>
  <c r="L65" i="72" s="1"/>
  <c r="L21" i="66"/>
  <c r="L44" i="72" s="1"/>
  <c r="L66" i="72" s="1"/>
  <c r="L4" i="66"/>
  <c r="F6" i="70" l="1"/>
  <c r="F7" i="70"/>
  <c r="F8" i="70"/>
  <c r="F9" i="70"/>
  <c r="F10" i="70"/>
  <c r="F11" i="70"/>
  <c r="F12" i="70"/>
  <c r="F13" i="70"/>
  <c r="F14" i="70"/>
  <c r="F15" i="70"/>
  <c r="F16" i="70"/>
  <c r="F17" i="70"/>
  <c r="F18" i="70"/>
  <c r="F19" i="70"/>
  <c r="F20" i="70"/>
  <c r="F21" i="70"/>
  <c r="F22" i="70"/>
  <c r="F5" i="70"/>
  <c r="F5" i="68"/>
  <c r="F28" i="72" s="1"/>
  <c r="F50" i="72" s="1"/>
  <c r="F6" i="68"/>
  <c r="F7" i="68"/>
  <c r="F8" i="68"/>
  <c r="F9" i="68"/>
  <c r="F32" i="72" s="1"/>
  <c r="F54" i="72" s="1"/>
  <c r="F10" i="68"/>
  <c r="F33" i="72" s="1"/>
  <c r="F55" i="72" s="1"/>
  <c r="F11" i="68"/>
  <c r="F12" i="68"/>
  <c r="F13" i="68"/>
  <c r="F36" i="72" s="1"/>
  <c r="F58" i="72" s="1"/>
  <c r="F14" i="68"/>
  <c r="F37" i="72" s="1"/>
  <c r="F59" i="72" s="1"/>
  <c r="F15" i="68"/>
  <c r="F16" i="68"/>
  <c r="F17" i="68"/>
  <c r="F40" i="72" s="1"/>
  <c r="F62" i="72" s="1"/>
  <c r="F18" i="68"/>
  <c r="F41" i="72" s="1"/>
  <c r="F63" i="72" s="1"/>
  <c r="F19" i="68"/>
  <c r="F20" i="68"/>
  <c r="F21" i="68"/>
  <c r="F44" i="72" s="1"/>
  <c r="F66" i="72" s="1"/>
  <c r="F4" i="68"/>
  <c r="F27" i="72" s="1"/>
  <c r="F49" i="72" s="1"/>
  <c r="F42" i="72" l="1"/>
  <c r="F64" i="72" s="1"/>
  <c r="F38" i="72"/>
  <c r="F60" i="72" s="1"/>
  <c r="F34" i="72"/>
  <c r="F56" i="72" s="1"/>
  <c r="F30" i="72"/>
  <c r="F52" i="72" s="1"/>
  <c r="F29" i="72"/>
  <c r="F51" i="72" s="1"/>
  <c r="F43" i="72"/>
  <c r="F65" i="72" s="1"/>
  <c r="F39" i="72"/>
  <c r="F61" i="72" s="1"/>
  <c r="F35" i="72"/>
  <c r="F57" i="72" s="1"/>
  <c r="F31" i="72"/>
  <c r="F53" i="72" s="1"/>
  <c r="R6" i="45"/>
  <c r="R4" i="72" s="1"/>
  <c r="R7" i="45"/>
  <c r="R5" i="72" s="1"/>
  <c r="R8" i="45"/>
  <c r="R6" i="72" s="1"/>
  <c r="R9" i="45"/>
  <c r="R7" i="72" s="1"/>
  <c r="R10" i="45"/>
  <c r="R8" i="72" s="1"/>
  <c r="R54" i="72" s="1"/>
  <c r="R11" i="45"/>
  <c r="R9" i="72" s="1"/>
  <c r="R55" i="72" s="1"/>
  <c r="R12" i="45"/>
  <c r="R10" i="72" s="1"/>
  <c r="R56" i="72" s="1"/>
  <c r="R13" i="45"/>
  <c r="R11" i="72" s="1"/>
  <c r="R57" i="72" s="1"/>
  <c r="R14" i="45"/>
  <c r="R12" i="72" s="1"/>
  <c r="R58" i="72" s="1"/>
  <c r="R15" i="45"/>
  <c r="R13" i="72" s="1"/>
  <c r="R59" i="72" s="1"/>
  <c r="R16" i="45"/>
  <c r="R14" i="72" s="1"/>
  <c r="R60" i="72" s="1"/>
  <c r="R17" i="45"/>
  <c r="R15" i="72" s="1"/>
  <c r="R61" i="72" s="1"/>
  <c r="R18" i="45"/>
  <c r="R16" i="72" s="1"/>
  <c r="R62" i="72" s="1"/>
  <c r="R19" i="45"/>
  <c r="R17" i="72" s="1"/>
  <c r="R63" i="72" s="1"/>
  <c r="R20" i="45"/>
  <c r="R18" i="72" s="1"/>
  <c r="R64" i="72" s="1"/>
  <c r="R21" i="45"/>
  <c r="R19" i="72" s="1"/>
  <c r="R65" i="72" s="1"/>
  <c r="R22" i="45"/>
  <c r="R20" i="72" s="1"/>
  <c r="R66" i="72" s="1"/>
  <c r="R5" i="45"/>
  <c r="R3" i="72" s="1"/>
  <c r="U8" i="68" l="1"/>
  <c r="U31" i="72" s="1"/>
  <c r="U53" i="72" s="1"/>
  <c r="S8" i="68"/>
  <c r="S31" i="72" s="1"/>
  <c r="S53" i="72" s="1"/>
  <c r="R8" i="68"/>
  <c r="R31" i="72" s="1"/>
  <c r="R53" i="72" s="1"/>
  <c r="P8" i="68"/>
  <c r="P31" i="72" s="1"/>
  <c r="P53" i="72" s="1"/>
  <c r="O8" i="68"/>
  <c r="O31" i="72" s="1"/>
  <c r="O53" i="72" s="1"/>
  <c r="M8" i="68"/>
  <c r="M31" i="72" s="1"/>
  <c r="M53" i="72" s="1"/>
  <c r="L8" i="68"/>
  <c r="L31" i="72" s="1"/>
  <c r="L53" i="72" s="1"/>
  <c r="K8" i="68"/>
  <c r="K31" i="72" s="1"/>
  <c r="K53" i="72" s="1"/>
  <c r="J8" i="68"/>
  <c r="J31" i="72" s="1"/>
  <c r="J53" i="72" s="1"/>
  <c r="I8" i="68"/>
  <c r="I31" i="72" s="1"/>
  <c r="I53" i="72" s="1"/>
  <c r="H8" i="68"/>
  <c r="H31" i="72" s="1"/>
  <c r="H53" i="72" s="1"/>
  <c r="G8" i="68"/>
  <c r="G31" i="72" s="1"/>
  <c r="G53" i="72" s="1"/>
  <c r="E8" i="68"/>
  <c r="E31" i="72" s="1"/>
  <c r="E53" i="72" s="1"/>
  <c r="C8" i="68"/>
  <c r="C31" i="72" s="1"/>
  <c r="C53" i="72" s="1"/>
  <c r="U7" i="68"/>
  <c r="U30" i="72" s="1"/>
  <c r="U52" i="72" s="1"/>
  <c r="S7" i="68"/>
  <c r="S30" i="72" s="1"/>
  <c r="S52" i="72" s="1"/>
  <c r="R7" i="68"/>
  <c r="R30" i="72" s="1"/>
  <c r="R52" i="72" s="1"/>
  <c r="P7" i="68"/>
  <c r="P30" i="72" s="1"/>
  <c r="P52" i="72" s="1"/>
  <c r="O7" i="68"/>
  <c r="O30" i="72" s="1"/>
  <c r="O52" i="72" s="1"/>
  <c r="M7" i="68"/>
  <c r="M30" i="72" s="1"/>
  <c r="M52" i="72" s="1"/>
  <c r="L7" i="68"/>
  <c r="L30" i="72" s="1"/>
  <c r="L52" i="72" s="1"/>
  <c r="K7" i="68"/>
  <c r="K30" i="72" s="1"/>
  <c r="K52" i="72" s="1"/>
  <c r="J7" i="68"/>
  <c r="J30" i="72" s="1"/>
  <c r="J52" i="72" s="1"/>
  <c r="I7" i="68"/>
  <c r="I30" i="72" s="1"/>
  <c r="I52" i="72" s="1"/>
  <c r="H7" i="68"/>
  <c r="H30" i="72" s="1"/>
  <c r="H52" i="72" s="1"/>
  <c r="G7" i="68"/>
  <c r="G30" i="72" s="1"/>
  <c r="G52" i="72" s="1"/>
  <c r="E7" i="68"/>
  <c r="E30" i="72" s="1"/>
  <c r="E52" i="72" s="1"/>
  <c r="C7" i="68"/>
  <c r="C30" i="72" s="1"/>
  <c r="C52" i="72" s="1"/>
  <c r="U6" i="68"/>
  <c r="U29" i="72" s="1"/>
  <c r="U51" i="72" s="1"/>
  <c r="S6" i="68"/>
  <c r="S29" i="72" s="1"/>
  <c r="S51" i="72" s="1"/>
  <c r="R6" i="68"/>
  <c r="R29" i="72" s="1"/>
  <c r="R51" i="72" s="1"/>
  <c r="P6" i="68"/>
  <c r="P29" i="72" s="1"/>
  <c r="P51" i="72" s="1"/>
  <c r="O6" i="68"/>
  <c r="O29" i="72" s="1"/>
  <c r="O51" i="72" s="1"/>
  <c r="M6" i="68"/>
  <c r="M29" i="72" s="1"/>
  <c r="M51" i="72" s="1"/>
  <c r="L6" i="68"/>
  <c r="L29" i="72" s="1"/>
  <c r="L51" i="72" s="1"/>
  <c r="K6" i="68"/>
  <c r="K29" i="72" s="1"/>
  <c r="K51" i="72" s="1"/>
  <c r="J6" i="68"/>
  <c r="J29" i="72" s="1"/>
  <c r="J51" i="72" s="1"/>
  <c r="I6" i="68"/>
  <c r="I29" i="72" s="1"/>
  <c r="I51" i="72" s="1"/>
  <c r="H6" i="68"/>
  <c r="H29" i="72" s="1"/>
  <c r="H51" i="72" s="1"/>
  <c r="G6" i="68"/>
  <c r="G29" i="72" s="1"/>
  <c r="G51" i="72" s="1"/>
  <c r="E6" i="68"/>
  <c r="E29" i="72" s="1"/>
  <c r="E51" i="72" s="1"/>
  <c r="C6" i="68"/>
  <c r="C29" i="72" s="1"/>
  <c r="C51" i="72" s="1"/>
  <c r="U5" i="68"/>
  <c r="U28" i="72" s="1"/>
  <c r="U50" i="72" s="1"/>
  <c r="S5" i="68"/>
  <c r="S28" i="72" s="1"/>
  <c r="S50" i="72" s="1"/>
  <c r="R5" i="68"/>
  <c r="R28" i="72" s="1"/>
  <c r="R50" i="72" s="1"/>
  <c r="P5" i="68"/>
  <c r="P28" i="72" s="1"/>
  <c r="P50" i="72" s="1"/>
  <c r="O5" i="68"/>
  <c r="O28" i="72" s="1"/>
  <c r="O50" i="72" s="1"/>
  <c r="M5" i="68"/>
  <c r="M28" i="72" s="1"/>
  <c r="M50" i="72" s="1"/>
  <c r="L5" i="68"/>
  <c r="L28" i="72" s="1"/>
  <c r="L50" i="72" s="1"/>
  <c r="K5" i="68"/>
  <c r="K28" i="72" s="1"/>
  <c r="K50" i="72" s="1"/>
  <c r="J5" i="68"/>
  <c r="J28" i="72" s="1"/>
  <c r="J50" i="72" s="1"/>
  <c r="I5" i="68"/>
  <c r="I28" i="72" s="1"/>
  <c r="I50" i="72" s="1"/>
  <c r="H5" i="68"/>
  <c r="H28" i="72" s="1"/>
  <c r="H50" i="72" s="1"/>
  <c r="G5" i="68"/>
  <c r="G28" i="72" s="1"/>
  <c r="G50" i="72" s="1"/>
  <c r="E5" i="68"/>
  <c r="E28" i="72" s="1"/>
  <c r="E50" i="72" s="1"/>
  <c r="C5" i="68"/>
  <c r="C28" i="72" s="1"/>
  <c r="C50" i="72" s="1"/>
  <c r="U4" i="68"/>
  <c r="U27" i="72" s="1"/>
  <c r="U49" i="72" s="1"/>
  <c r="S4" i="68"/>
  <c r="S27" i="72" s="1"/>
  <c r="S49" i="72" s="1"/>
  <c r="R4" i="68"/>
  <c r="R27" i="72" s="1"/>
  <c r="R49" i="72" s="1"/>
  <c r="P4" i="68"/>
  <c r="P27" i="72" s="1"/>
  <c r="P49" i="72" s="1"/>
  <c r="O4" i="68"/>
  <c r="O27" i="72" s="1"/>
  <c r="O49" i="72" s="1"/>
  <c r="M4" i="68"/>
  <c r="M27" i="72" s="1"/>
  <c r="M49" i="72" s="1"/>
  <c r="L4" i="68"/>
  <c r="L27" i="72" s="1"/>
  <c r="L49" i="72" s="1"/>
  <c r="K4" i="68"/>
  <c r="K27" i="72" s="1"/>
  <c r="K49" i="72" s="1"/>
  <c r="J4" i="68"/>
  <c r="J27" i="72" s="1"/>
  <c r="J49" i="72" s="1"/>
  <c r="I4" i="68"/>
  <c r="I27" i="72" s="1"/>
  <c r="I49" i="72" s="1"/>
  <c r="H4" i="68"/>
  <c r="H27" i="72" s="1"/>
  <c r="H49" i="72" s="1"/>
  <c r="G4" i="68"/>
  <c r="G27" i="72" s="1"/>
  <c r="G49" i="72" s="1"/>
  <c r="E4" i="68"/>
  <c r="E27" i="72" s="1"/>
  <c r="E49" i="72" s="1"/>
  <c r="C4" i="68"/>
  <c r="C27" i="72" s="1"/>
  <c r="C49" i="72" s="1"/>
  <c r="G10" i="21" l="1"/>
  <c r="G4" i="21"/>
  <c r="B19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Josue Medellin-Azuara</author>
  </authors>
  <commentList>
    <comment ref="N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cost return study sac valley 2015</t>
        </r>
      </text>
    </comment>
    <comment ref="N2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cost return study sac valley 2015</t>
        </r>
      </text>
    </comment>
    <comment ref="N49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cost return study sac valley 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Josue Medellin-Azuara</author>
  </authors>
  <commentList>
    <comment ref="L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20% price support</t>
        </r>
      </text>
    </comment>
    <comment ref="L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20% price support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Josue Medellin-Azuara</author>
  </authors>
  <commentList>
    <comment ref="B3" authorId="0" shapeId="0" xr:uid="{00000000-0006-0000-0C00-000001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Merced 2016
</t>
        </r>
      </text>
    </comment>
    <comment ref="F3" authorId="0" shapeId="0" xr:uid="{00000000-0006-0000-0C00-000002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find 453</t>
        </r>
      </text>
    </comment>
    <comment ref="H3" authorId="0" shapeId="0" xr:uid="{00000000-0006-0000-0C00-000003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2016 AgComm San Joaquin
</t>
        </r>
      </text>
    </comment>
    <comment ref="L3" authorId="0" shapeId="0" xr:uid="{00000000-0006-0000-0C00-000004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find $161</t>
        </r>
      </text>
    </comment>
    <comment ref="N3" authorId="0" shapeId="0" xr:uid="{00000000-0006-0000-0C00-000005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Derived cost and return study sac 2015
</t>
        </r>
      </text>
    </comment>
    <comment ref="O3" authorId="0" shapeId="0" xr:uid="{00000000-0006-0000-0C00-000006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Agcomm 2016</t>
        </r>
      </text>
    </comment>
    <comment ref="B4" authorId="0" shapeId="0" xr:uid="{00000000-0006-0000-0C00-000007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Merced 2016
</t>
        </r>
      </text>
    </comment>
    <comment ref="F4" authorId="0" shapeId="0" xr:uid="{00000000-0006-0000-0C00-000008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find 453</t>
        </r>
      </text>
    </comment>
    <comment ref="H4" authorId="0" shapeId="0" xr:uid="{00000000-0006-0000-0C00-000009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2016 AgComm San Joaquin
</t>
        </r>
      </text>
    </comment>
    <comment ref="L4" authorId="0" shapeId="0" xr:uid="{00000000-0006-0000-0C00-00000A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find $161</t>
        </r>
      </text>
    </comment>
    <comment ref="N4" authorId="0" shapeId="0" xr:uid="{00000000-0006-0000-0C00-00000B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Derived cost and return study sac 2015
</t>
        </r>
      </text>
    </comment>
    <comment ref="O4" authorId="0" shapeId="0" xr:uid="{00000000-0006-0000-0C00-00000C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Agcomm 2016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Josue Medellin-Azuara</author>
  </authors>
  <commentList>
    <comment ref="N3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cost return study sac valley 2015</t>
        </r>
      </text>
    </comment>
    <comment ref="N4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cost return study sac valley 2015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Josue Medellin-Azuara</author>
  </authors>
  <commentList>
    <comment ref="B3" authorId="0" shapeId="0" xr:uid="{00000000-0006-0000-0F00-000001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Find $208/acre
</t>
        </r>
      </text>
    </comment>
    <comment ref="D3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FIND 112</t>
        </r>
      </text>
    </comment>
    <comment ref="L3" authorId="0" shapeId="0" xr:uid="{00000000-0006-0000-0F00-000003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convert 188 in 2009 to 2015 dollars
</t>
        </r>
      </text>
    </comment>
    <comment ref="N3" authorId="0" shapeId="0" xr:uid="{00000000-0006-0000-0F00-000004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Pasture Sac Valley 2015</t>
        </r>
      </text>
    </comment>
    <comment ref="B4" authorId="0" shapeId="0" xr:uid="{00000000-0006-0000-0F00-000005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Find $208/acre
</t>
        </r>
      </text>
    </comment>
    <comment ref="D4" authorId="0" shapeId="0" xr:uid="{00000000-0006-0000-0F00-000006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FIND 112</t>
        </r>
      </text>
    </comment>
    <comment ref="L4" authorId="0" shapeId="0" xr:uid="{00000000-0006-0000-0F00-000007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convert 188 in 2009 to 2015 dollars
</t>
        </r>
      </text>
    </comment>
    <comment ref="N4" authorId="0" shapeId="0" xr:uid="{00000000-0006-0000-0F00-000008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Pasture Sac Valley 2015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Josue Medellin-Azuara</author>
  </authors>
  <commentList>
    <comment ref="B3" authorId="0" shapeId="0" xr:uid="{00000000-0006-0000-1100-000001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find value $33</t>
        </r>
      </text>
    </comment>
    <comment ref="N3" authorId="0" shapeId="0" xr:uid="{00000000-0006-0000-1100-000002000000}">
      <text>
        <r>
          <rPr>
            <b/>
            <sz val="9"/>
            <color rgb="FF000000"/>
            <rFont val="Tahoma"/>
            <family val="2"/>
          </rPr>
          <t xml:space="preserve">Josue Medellin-Azuara: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Sac Valley 2015</t>
        </r>
      </text>
    </comment>
    <comment ref="B4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Josue Medellin-Azuara:</t>
        </r>
        <r>
          <rPr>
            <sz val="9"/>
            <color indexed="81"/>
            <rFont val="Tahoma"/>
            <family val="2"/>
          </rPr>
          <t xml:space="preserve">
find value $33</t>
        </r>
      </text>
    </comment>
    <comment ref="N4" authorId="0" shapeId="0" xr:uid="{00000000-0006-0000-1100-000004000000}">
      <text>
        <r>
          <rPr>
            <b/>
            <sz val="9"/>
            <color rgb="FF000000"/>
            <rFont val="Tahoma"/>
            <family val="2"/>
          </rPr>
          <t xml:space="preserve">Josue Medellin-Azuara: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Sac Valley 2015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Josue Medellin-Azuara</author>
  </authors>
  <commentList>
    <comment ref="B6" authorId="0" shapeId="0" xr:uid="{00000000-0006-0000-1200-000001000000}">
      <text>
        <r>
          <rPr>
            <b/>
            <sz val="9"/>
            <color rgb="FF000000"/>
            <rFont val="Tahoma"/>
            <family val="2"/>
          </rPr>
          <t>Josue Medellin-Azuara: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find $438</t>
        </r>
      </text>
    </comment>
  </commentList>
</comments>
</file>

<file path=xl/sharedStrings.xml><?xml version="1.0" encoding="utf-8"?>
<sst xmlns="http://schemas.openxmlformats.org/spreadsheetml/2006/main" count="752" uniqueCount="100">
  <si>
    <t>V10</t>
  </si>
  <si>
    <t>V11</t>
  </si>
  <si>
    <t>V12</t>
  </si>
  <si>
    <t>V13</t>
  </si>
  <si>
    <t>V16</t>
  </si>
  <si>
    <t>V17</t>
  </si>
  <si>
    <t>V18</t>
  </si>
  <si>
    <t>V20</t>
  </si>
  <si>
    <t>RICE</t>
  </si>
  <si>
    <t>V09</t>
  </si>
  <si>
    <t>ALFAL</t>
  </si>
  <si>
    <t>CORN</t>
  </si>
  <si>
    <t>COTTN</t>
  </si>
  <si>
    <t>GRAIN</t>
  </si>
  <si>
    <t>PASTR</t>
  </si>
  <si>
    <t>SBEET</t>
  </si>
  <si>
    <t>CVP1</t>
  </si>
  <si>
    <t>CVPS</t>
  </si>
  <si>
    <t>CL2</t>
  </si>
  <si>
    <t>SWP</t>
  </si>
  <si>
    <t>LOC</t>
  </si>
  <si>
    <t>GW</t>
  </si>
  <si>
    <t>ALPIS</t>
  </si>
  <si>
    <t>CUCUR</t>
  </si>
  <si>
    <t>DRYBN</t>
  </si>
  <si>
    <t>FRTOM</t>
  </si>
  <si>
    <t>ONGAR</t>
  </si>
  <si>
    <t>OTHTRK</t>
  </si>
  <si>
    <t>OTHFLD</t>
  </si>
  <si>
    <t>OTHDEC</t>
  </si>
  <si>
    <t>POTATO</t>
  </si>
  <si>
    <t>PRTOM</t>
  </si>
  <si>
    <t>SAFLR</t>
  </si>
  <si>
    <t>SUBTRP</t>
  </si>
  <si>
    <t>VINE</t>
  </si>
  <si>
    <t>V21A</t>
  </si>
  <si>
    <t>V21B</t>
  </si>
  <si>
    <t>V21C</t>
  </si>
  <si>
    <t>V19A</t>
  </si>
  <si>
    <t>V19B</t>
  </si>
  <si>
    <t>V15A</t>
  </si>
  <si>
    <t>V15B</t>
  </si>
  <si>
    <t>V14A</t>
  </si>
  <si>
    <t>V14B</t>
  </si>
  <si>
    <t>0/</t>
  </si>
  <si>
    <t>PARAMETER FLEX(I)</t>
  </si>
  <si>
    <t>/ALFAL</t>
  </si>
  <si>
    <t>PRI</t>
  </si>
  <si>
    <t>GWCFX</t>
  </si>
  <si>
    <t>GWTDL</t>
  </si>
  <si>
    <t>/</t>
  </si>
  <si>
    <t>TABLE DEMELAS(I,E) DEMAND ELASTICITY ESTIMATES</t>
  </si>
  <si>
    <t>INC</t>
  </si>
  <si>
    <t>POP</t>
  </si>
  <si>
    <t>RPRI</t>
  </si>
  <si>
    <t>RPRIL</t>
  </si>
  <si>
    <t>TABLE QWAT(GG,WS) WATER AVAILABLE (2010)</t>
  </si>
  <si>
    <t>TABLE PERENLIFE(GG,PNL) PERENNIAL CROP CONSTRAINT</t>
  </si>
  <si>
    <t>TABLE PRICE(GG,I) CROP PRICES</t>
  </si>
  <si>
    <t>Table XLAND(GG,I) LAND USE</t>
  </si>
  <si>
    <t>TABLE LANDCOST(GG,I) LAND COST</t>
  </si>
  <si>
    <t>TABLE AW(GG,I) APPLIED WATER</t>
  </si>
  <si>
    <t>TABLE LABOR(GG,I) LABOR</t>
  </si>
  <si>
    <t xml:space="preserve">TABLE XSUPL(GG,I) SUPPLIES </t>
  </si>
  <si>
    <t xml:space="preserve">TABLE PAYS(GG,I) </t>
  </si>
  <si>
    <t>PARAMETER GWINC(GG) CAPACITY</t>
  </si>
  <si>
    <t>TABLE GWDATA(GG,*) Inputs</t>
  </si>
  <si>
    <t>/;</t>
  </si>
  <si>
    <t>Area of interest: CVPM 9-21C only</t>
  </si>
  <si>
    <t xml:space="preserve">LANDUSE: average of 2010-2013 </t>
  </si>
  <si>
    <t>AW: average of 2010-2012, neglecting zero years in calculation</t>
  </si>
  <si>
    <t>COSTS: 2015</t>
  </si>
  <si>
    <t>PRICES: 2015</t>
  </si>
  <si>
    <t>YIELDS: 2013</t>
  </si>
  <si>
    <t>TABLE YLD(GG,I) YIELDS</t>
  </si>
  <si>
    <t>PARAMETER PWATCAAPM(GG) PRICE OF WATER</t>
  </si>
  <si>
    <t>Pasture</t>
  </si>
  <si>
    <t>Price</t>
  </si>
  <si>
    <t>Yield</t>
  </si>
  <si>
    <t>GrossRevAc</t>
  </si>
  <si>
    <t>Labor</t>
  </si>
  <si>
    <t>Suppl</t>
  </si>
  <si>
    <t>Land</t>
  </si>
  <si>
    <t>Water</t>
  </si>
  <si>
    <t>Net</t>
  </si>
  <si>
    <t>GROSS REVENUES PER ACRE</t>
  </si>
  <si>
    <t>NET REVENUES PER ACRE</t>
  </si>
  <si>
    <t>TOTAL COSTS PER ACRE</t>
  </si>
  <si>
    <t>TABLE PWAT (GG,WS) WATER COST IN DOLLARS PER AF ($2010)</t>
  </si>
  <si>
    <t>V01</t>
  </si>
  <si>
    <t>V02</t>
  </si>
  <si>
    <t>V04</t>
  </si>
  <si>
    <t>V05</t>
  </si>
  <si>
    <t>V06</t>
  </si>
  <si>
    <t>V07</t>
  </si>
  <si>
    <t>V08</t>
  </si>
  <si>
    <t>V03</t>
  </si>
  <si>
    <t>v08</t>
  </si>
  <si>
    <t>/V08</t>
  </si>
  <si>
    <t>/v08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</si>
</sst>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  <numFmt numFmtId="167" formatCode="&quot;$&quot;#"/>
    <numFmt numFmtId="168" formatCode="#.00"/>
    <numFmt numFmtId="169" formatCode="0.00_);[Red]\(0.00\)"/>
    <numFmt numFmtId="170" formatCode="_(* #,##0.0_);_(* \(#,##0.0\);_(* &quot;-&quot;??_);_(@_)"/>
  </numFmts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indexed="8"/>
      <name val="Courier"/>
      <family val="3"/>
    </font>
    <font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6" fillId="0" borderId="0">
      <protection locked="0"/>
    </xf>
    <xf numFmtId="167" fontId="6" fillId="0" borderId="0">
      <protection locked="0"/>
    </xf>
    <xf numFmtId="0" fontId="6" fillId="0" borderId="0">
      <protection locked="0"/>
    </xf>
    <xf numFmtId="168" fontId="6" fillId="0" borderId="0">
      <protection locked="0"/>
    </xf>
    <xf numFmtId="0" fontId="4" fillId="0" borderId="0"/>
    <xf numFmtId="0" fontId="3" fillId="0" borderId="0"/>
    <xf numFmtId="9" fontId="1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2" fillId="0" borderId="0" xfId="0" applyFont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/>
    <xf numFmtId="0" fontId="4" fillId="0" borderId="0" xfId="0" applyFont="1"/>
    <xf numFmtId="2" fontId="4" fillId="0" borderId="0" xfId="0" applyNumberFormat="1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8" fillId="0" borderId="0" xfId="0" applyNumberFormat="1" applyFont="1" applyFill="1" applyAlignment="1">
      <alignment horizontal="center"/>
    </xf>
    <xf numFmtId="2" fontId="8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8"/>
    <xf numFmtId="0" fontId="4" fillId="0" borderId="0" xfId="8" applyFill="1"/>
    <xf numFmtId="2" fontId="4" fillId="0" borderId="0" xfId="8" applyNumberFormat="1" applyFill="1"/>
    <xf numFmtId="0" fontId="2" fillId="0" borderId="0" xfId="8" applyFont="1"/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8" applyFont="1" applyFill="1"/>
    <xf numFmtId="0" fontId="4" fillId="0" borderId="0" xfId="8" applyFont="1" applyFill="1" applyAlignment="1">
      <alignment horizontal="center"/>
    </xf>
    <xf numFmtId="0" fontId="4" fillId="0" borderId="0" xfId="8" applyFont="1" applyFill="1"/>
    <xf numFmtId="0" fontId="4" fillId="0" borderId="0" xfId="8" applyFont="1" applyFill="1" applyBorder="1"/>
    <xf numFmtId="2" fontId="4" fillId="0" borderId="0" xfId="8" applyNumberFormat="1" applyFont="1" applyFill="1"/>
    <xf numFmtId="0" fontId="4" fillId="0" borderId="0" xfId="0" applyFont="1" applyAlignment="1">
      <alignment horizontal="left"/>
    </xf>
    <xf numFmtId="169" fontId="0" fillId="0" borderId="0" xfId="0" applyNumberFormat="1" applyAlignment="1">
      <alignment horizontal="center"/>
    </xf>
    <xf numFmtId="164" fontId="4" fillId="0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4" fillId="0" borderId="0" xfId="0" applyNumberFormat="1" applyFont="1" applyFill="1" applyAlignment="1">
      <alignment horizontal="right"/>
    </xf>
    <xf numFmtId="166" fontId="0" fillId="0" borderId="0" xfId="1" applyNumberFormat="1" applyFont="1"/>
    <xf numFmtId="2" fontId="4" fillId="0" borderId="0" xfId="0" applyNumberFormat="1" applyFont="1"/>
    <xf numFmtId="0" fontId="4" fillId="4" borderId="0" xfId="0" applyFont="1" applyFill="1" applyAlignment="1">
      <alignment horizontal="center"/>
    </xf>
    <xf numFmtId="0" fontId="0" fillId="4" borderId="0" xfId="0" applyFill="1"/>
    <xf numFmtId="2" fontId="4" fillId="0" borderId="0" xfId="0" applyNumberFormat="1" applyFont="1" applyAlignment="1">
      <alignment horizontal="left"/>
    </xf>
    <xf numFmtId="0" fontId="3" fillId="0" borderId="1" xfId="9" applyBorder="1" applyAlignment="1">
      <alignment horizontal="center"/>
    </xf>
    <xf numFmtId="0" fontId="1" fillId="0" borderId="0" xfId="0" applyFont="1"/>
    <xf numFmtId="0" fontId="0" fillId="5" borderId="0" xfId="0" applyFill="1"/>
    <xf numFmtId="0" fontId="0" fillId="6" borderId="0" xfId="0" applyFill="1"/>
    <xf numFmtId="170" fontId="0" fillId="0" borderId="0" xfId="1" applyNumberFormat="1" applyFont="1"/>
    <xf numFmtId="166" fontId="4" fillId="0" borderId="0" xfId="1" applyNumberFormat="1" applyFont="1" applyAlignment="1">
      <alignment horizontal="center"/>
    </xf>
    <xf numFmtId="170" fontId="0" fillId="3" borderId="0" xfId="1" applyNumberFormat="1" applyFont="1" applyFill="1" applyAlignment="1">
      <alignment horizontal="center"/>
    </xf>
    <xf numFmtId="170" fontId="0" fillId="5" borderId="0" xfId="1" applyNumberFormat="1" applyFont="1" applyFill="1"/>
    <xf numFmtId="0" fontId="4" fillId="5" borderId="0" xfId="0" applyFont="1" applyFill="1" applyAlignment="1">
      <alignment horizontal="center"/>
    </xf>
    <xf numFmtId="1" fontId="0" fillId="0" borderId="0" xfId="0" applyNumberFormat="1"/>
    <xf numFmtId="1" fontId="1" fillId="5" borderId="0" xfId="0" applyNumberFormat="1" applyFont="1" applyFill="1"/>
    <xf numFmtId="166" fontId="0" fillId="0" borderId="0" xfId="1" applyNumberFormat="1" applyFont="1" applyFill="1"/>
    <xf numFmtId="0" fontId="2" fillId="0" borderId="0" xfId="0" applyFont="1" applyFill="1"/>
    <xf numFmtId="0" fontId="0" fillId="0" borderId="0" xfId="0" applyBorder="1"/>
    <xf numFmtId="2" fontId="0" fillId="0" borderId="0" xfId="0" applyNumberFormat="1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9" fontId="0" fillId="0" borderId="0" xfId="10" applyFont="1"/>
    <xf numFmtId="0" fontId="1" fillId="0" borderId="0" xfId="11"/>
    <xf numFmtId="0" fontId="1" fillId="0" borderId="0" xfId="11" applyAlignment="1">
      <alignment horizontal="center"/>
    </xf>
    <xf numFmtId="0" fontId="1" fillId="0" borderId="0" xfId="11" applyFont="1"/>
    <xf numFmtId="2" fontId="1" fillId="0" borderId="0" xfId="11" applyNumberFormat="1" applyFont="1"/>
    <xf numFmtId="0" fontId="1" fillId="0" borderId="0" xfId="11" applyFont="1" applyFill="1"/>
    <xf numFmtId="43" fontId="1" fillId="0" borderId="0" xfId="1"/>
    <xf numFmtId="0" fontId="1" fillId="0" borderId="0" xfId="8" applyFont="1"/>
    <xf numFmtId="2" fontId="1" fillId="0" borderId="0" xfId="0" applyNumberFormat="1" applyFont="1" applyFill="1" applyAlignment="1">
      <alignment horizontal="center"/>
    </xf>
    <xf numFmtId="0" fontId="1" fillId="0" borderId="0" xfId="0" quotePrefix="1" applyFont="1" applyFill="1"/>
    <xf numFmtId="0" fontId="1" fillId="0" borderId="0" xfId="0" applyFont="1" applyFill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9" applyBorder="1" applyAlignment="1">
      <alignment horizontal="left"/>
    </xf>
  </cellXfs>
  <cellStyles count="12">
    <cellStyle name="Comma" xfId="1" builtinId="3"/>
    <cellStyle name="Comma 2" xfId="2" xr:uid="{00000000-0005-0000-0000-000001000000}"/>
    <cellStyle name="Comma 3" xfId="3" xr:uid="{00000000-0005-0000-0000-000002000000}"/>
    <cellStyle name="Comma0" xfId="4" xr:uid="{00000000-0005-0000-0000-000003000000}"/>
    <cellStyle name="Currency0" xfId="5" xr:uid="{00000000-0005-0000-0000-000004000000}"/>
    <cellStyle name="Date" xfId="6" xr:uid="{00000000-0005-0000-0000-000005000000}"/>
    <cellStyle name="Fixed" xfId="7" xr:uid="{00000000-0005-0000-0000-000006000000}"/>
    <cellStyle name="Normal" xfId="0" builtinId="0"/>
    <cellStyle name="Normal 2" xfId="8" xr:uid="{00000000-0005-0000-0000-000008000000}"/>
    <cellStyle name="Normal 3" xfId="11" xr:uid="{00000000-0005-0000-0000-000009000000}"/>
    <cellStyle name="Normal_Sheet2" xfId="9" xr:uid="{00000000-0005-0000-0000-00000A000000}"/>
    <cellStyle name="Percent" xfId="10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workbookViewId="0">
      <selection activeCell="M22" sqref="M22"/>
    </sheetView>
  </sheetViews>
  <sheetFormatPr baseColWidth="10" defaultColWidth="10.6640625" defaultRowHeight="13"/>
  <cols>
    <col min="1" max="16384" width="10.6640625" style="72"/>
  </cols>
  <sheetData>
    <row r="1" spans="1:21">
      <c r="B1" s="73" t="s">
        <v>10</v>
      </c>
      <c r="C1" s="73" t="s">
        <v>22</v>
      </c>
      <c r="D1" s="73" t="s">
        <v>33</v>
      </c>
      <c r="E1" s="73" t="s">
        <v>11</v>
      </c>
      <c r="F1" s="73" t="s">
        <v>12</v>
      </c>
      <c r="G1" s="73" t="s">
        <v>23</v>
      </c>
      <c r="H1" s="73" t="s">
        <v>24</v>
      </c>
      <c r="I1" s="73" t="s">
        <v>13</v>
      </c>
      <c r="J1" s="73" t="s">
        <v>26</v>
      </c>
      <c r="K1" s="73" t="s">
        <v>29</v>
      </c>
      <c r="L1" s="73" t="s">
        <v>28</v>
      </c>
      <c r="M1" s="73" t="s">
        <v>14</v>
      </c>
      <c r="N1" s="73" t="s">
        <v>30</v>
      </c>
      <c r="O1" s="73" t="s">
        <v>8</v>
      </c>
      <c r="P1" s="73" t="s">
        <v>32</v>
      </c>
      <c r="Q1" s="73" t="s">
        <v>15</v>
      </c>
      <c r="R1" s="73" t="s">
        <v>25</v>
      </c>
      <c r="S1" s="73" t="s">
        <v>31</v>
      </c>
      <c r="T1" s="73" t="s">
        <v>27</v>
      </c>
      <c r="U1" s="73" t="s">
        <v>34</v>
      </c>
    </row>
    <row r="2" spans="1:21">
      <c r="A2" s="74" t="s">
        <v>89</v>
      </c>
      <c r="B2" s="72">
        <v>781.03333333333342</v>
      </c>
      <c r="C2" s="72">
        <v>55.579999999999991</v>
      </c>
      <c r="D2" s="72">
        <v>670.26666666666665</v>
      </c>
      <c r="E2" s="72">
        <v>33.723333333333336</v>
      </c>
      <c r="F2" s="72">
        <v>0</v>
      </c>
      <c r="G2" s="72">
        <v>35.68</v>
      </c>
      <c r="H2" s="72">
        <v>0</v>
      </c>
      <c r="I2" s="72">
        <v>2013.0066666666669</v>
      </c>
      <c r="J2" s="72">
        <v>0</v>
      </c>
      <c r="K2" s="72">
        <v>2433.58</v>
      </c>
      <c r="L2" s="72">
        <v>8.4233333333333338</v>
      </c>
      <c r="M2" s="72">
        <v>17787.32</v>
      </c>
      <c r="N2" s="72">
        <v>0</v>
      </c>
      <c r="O2" s="72">
        <v>0</v>
      </c>
      <c r="P2" s="72">
        <v>89.37</v>
      </c>
      <c r="Q2" s="72">
        <v>0</v>
      </c>
      <c r="R2" s="72">
        <v>0</v>
      </c>
      <c r="S2" s="72">
        <v>0.96</v>
      </c>
      <c r="T2" s="72">
        <v>145.91</v>
      </c>
      <c r="U2" s="72">
        <v>102.20333333333333</v>
      </c>
    </row>
    <row r="3" spans="1:21">
      <c r="A3" s="74" t="s">
        <v>90</v>
      </c>
      <c r="B3" s="72">
        <v>5156.4366666666665</v>
      </c>
      <c r="C3" s="72">
        <v>37585.813333333332</v>
      </c>
      <c r="D3" s="72">
        <v>22433.190000000002</v>
      </c>
      <c r="E3" s="72">
        <v>2552.77</v>
      </c>
      <c r="F3" s="72">
        <v>14.59</v>
      </c>
      <c r="G3" s="72">
        <v>661.42666666666662</v>
      </c>
      <c r="H3" s="72">
        <v>180.71666666666667</v>
      </c>
      <c r="I3" s="72">
        <v>8663.1966666666667</v>
      </c>
      <c r="J3" s="72">
        <v>0</v>
      </c>
      <c r="K3" s="72">
        <v>60506.869999999995</v>
      </c>
      <c r="L3" s="72">
        <v>687.12333333333333</v>
      </c>
      <c r="M3" s="72">
        <v>29286.929999999997</v>
      </c>
      <c r="N3" s="72">
        <v>0</v>
      </c>
      <c r="O3" s="72">
        <v>531.24333333333334</v>
      </c>
      <c r="P3" s="72">
        <v>0</v>
      </c>
      <c r="Q3" s="72">
        <v>0</v>
      </c>
      <c r="R3" s="72">
        <v>0</v>
      </c>
      <c r="S3" s="72">
        <v>12.855</v>
      </c>
      <c r="T3" s="72">
        <v>327.4666666666667</v>
      </c>
      <c r="U3" s="72">
        <v>69.036666666666662</v>
      </c>
    </row>
    <row r="4" spans="1:21" s="76" customFormat="1">
      <c r="A4" s="76" t="s">
        <v>96</v>
      </c>
      <c r="B4" s="76">
        <v>17913.460000000003</v>
      </c>
      <c r="C4" s="76">
        <v>89055.486666666679</v>
      </c>
      <c r="D4" s="76">
        <v>7511.0533333333333</v>
      </c>
      <c r="E4" s="76">
        <v>15273.103333333334</v>
      </c>
      <c r="F4" s="76">
        <v>1455.8833333333332</v>
      </c>
      <c r="G4" s="76">
        <v>7029.4233333333332</v>
      </c>
      <c r="H4" s="76">
        <v>1696.8433333333332</v>
      </c>
      <c r="I4" s="76">
        <v>16507.22</v>
      </c>
      <c r="J4" s="76">
        <v>1960.8499999999997</v>
      </c>
      <c r="K4" s="76">
        <v>15953.606666666667</v>
      </c>
      <c r="L4" s="76">
        <v>11427.126666666665</v>
      </c>
      <c r="M4" s="76">
        <v>7765.4266666666663</v>
      </c>
      <c r="N4" s="76">
        <v>0</v>
      </c>
      <c r="O4" s="76">
        <v>155195.2233333333</v>
      </c>
      <c r="P4" s="76">
        <v>1275.0333333333333</v>
      </c>
      <c r="Q4" s="76">
        <v>0</v>
      </c>
      <c r="R4" s="76">
        <v>0</v>
      </c>
      <c r="S4" s="76">
        <v>17801.623333333333</v>
      </c>
      <c r="T4" s="76">
        <v>1531.6499999999999</v>
      </c>
      <c r="U4" s="76">
        <v>6431.2666666666673</v>
      </c>
    </row>
    <row r="5" spans="1:21">
      <c r="A5" s="74" t="s">
        <v>91</v>
      </c>
      <c r="B5" s="72">
        <v>12313.19</v>
      </c>
      <c r="C5" s="72">
        <v>3399.5066666666667</v>
      </c>
      <c r="D5" s="72">
        <v>173.21666666666667</v>
      </c>
      <c r="E5" s="72">
        <v>17075.41</v>
      </c>
      <c r="F5" s="72">
        <v>499.33333333333331</v>
      </c>
      <c r="G5" s="72">
        <v>7104.3033333333324</v>
      </c>
      <c r="H5" s="72">
        <v>8361.1666666666661</v>
      </c>
      <c r="I5" s="72">
        <v>14839.846666666665</v>
      </c>
      <c r="J5" s="72">
        <v>606.12666666666667</v>
      </c>
      <c r="K5" s="72">
        <v>32722.58666666667</v>
      </c>
      <c r="L5" s="72">
        <v>17099.486666666668</v>
      </c>
      <c r="M5" s="72">
        <v>3732.3433333333337</v>
      </c>
      <c r="N5" s="72">
        <v>0</v>
      </c>
      <c r="O5" s="72">
        <v>123414.15999999999</v>
      </c>
      <c r="P5" s="72">
        <v>3728.1200000000003</v>
      </c>
      <c r="Q5" s="72">
        <v>0</v>
      </c>
      <c r="R5" s="72">
        <v>0</v>
      </c>
      <c r="S5" s="72">
        <v>16337.976666666667</v>
      </c>
      <c r="T5" s="72">
        <v>206.14333333333332</v>
      </c>
      <c r="U5" s="72">
        <v>0</v>
      </c>
    </row>
    <row r="6" spans="1:21">
      <c r="A6" s="74" t="s">
        <v>92</v>
      </c>
      <c r="B6" s="72">
        <v>3875.7233333333334</v>
      </c>
      <c r="C6" s="72">
        <v>28868.62</v>
      </c>
      <c r="D6" s="72">
        <v>4094.78</v>
      </c>
      <c r="E6" s="72">
        <v>2332.0666666666666</v>
      </c>
      <c r="F6" s="72">
        <v>285.33333333333331</v>
      </c>
      <c r="G6" s="72">
        <v>469.13333333333338</v>
      </c>
      <c r="H6" s="72">
        <v>2036</v>
      </c>
      <c r="I6" s="72">
        <v>6385.8233333333337</v>
      </c>
      <c r="J6" s="72">
        <v>145.93333333333334</v>
      </c>
      <c r="K6" s="72">
        <v>98321.926666666652</v>
      </c>
      <c r="L6" s="72">
        <v>1321.9333333333334</v>
      </c>
      <c r="M6" s="72">
        <v>19708.45</v>
      </c>
      <c r="N6" s="72">
        <v>0</v>
      </c>
      <c r="O6" s="72">
        <v>187594.15333333332</v>
      </c>
      <c r="P6" s="72">
        <v>635.75666666666666</v>
      </c>
      <c r="Q6" s="72">
        <v>28.6</v>
      </c>
      <c r="R6" s="72">
        <v>0</v>
      </c>
      <c r="S6" s="72">
        <v>713.30000000000007</v>
      </c>
      <c r="T6" s="72">
        <v>1092.8399999999999</v>
      </c>
      <c r="U6" s="72">
        <v>131.91666666666666</v>
      </c>
    </row>
    <row r="7" spans="1:21">
      <c r="A7" s="74" t="s">
        <v>93</v>
      </c>
      <c r="B7" s="72">
        <v>35414.333333333336</v>
      </c>
      <c r="C7" s="72">
        <v>7214.666666666667</v>
      </c>
      <c r="D7" s="72">
        <v>1203.3333333333333</v>
      </c>
      <c r="E7" s="72">
        <v>13875.333333333334</v>
      </c>
      <c r="F7" s="72">
        <v>0</v>
      </c>
      <c r="G7" s="72">
        <v>1147.6666666666667</v>
      </c>
      <c r="H7" s="72">
        <v>1388.6666666666667</v>
      </c>
      <c r="I7" s="72">
        <v>36643</v>
      </c>
      <c r="J7" s="72">
        <v>423.33333333333331</v>
      </c>
      <c r="K7" s="72">
        <v>19263.333333333332</v>
      </c>
      <c r="L7" s="72">
        <v>27414</v>
      </c>
      <c r="M7" s="72">
        <v>17080</v>
      </c>
      <c r="N7" s="72">
        <v>0</v>
      </c>
      <c r="O7" s="72">
        <v>15726</v>
      </c>
      <c r="P7" s="72">
        <v>1883.3333333333333</v>
      </c>
      <c r="Q7" s="72">
        <v>0</v>
      </c>
      <c r="R7" s="72">
        <v>0</v>
      </c>
      <c r="S7" s="72">
        <v>23695.666666666668</v>
      </c>
      <c r="T7" s="72">
        <v>4403</v>
      </c>
      <c r="U7" s="72">
        <v>1123</v>
      </c>
    </row>
    <row r="8" spans="1:21">
      <c r="A8" s="74" t="s">
        <v>94</v>
      </c>
      <c r="B8" s="72">
        <v>4423.333333333333</v>
      </c>
      <c r="C8" s="72">
        <v>148.33333333333334</v>
      </c>
      <c r="D8" s="72">
        <v>48</v>
      </c>
      <c r="E8" s="72">
        <v>2249</v>
      </c>
      <c r="F8" s="72">
        <v>0</v>
      </c>
      <c r="G8" s="72">
        <v>387.33333333333331</v>
      </c>
      <c r="H8" s="72">
        <v>406.66666666666669</v>
      </c>
      <c r="I8" s="72">
        <v>9297.3333333333339</v>
      </c>
      <c r="J8" s="72">
        <v>19</v>
      </c>
      <c r="K8" s="72">
        <v>10498.333333333334</v>
      </c>
      <c r="L8" s="72">
        <v>551.66666666666663</v>
      </c>
      <c r="M8" s="72">
        <v>9716.3333333333339</v>
      </c>
      <c r="N8" s="72">
        <v>0</v>
      </c>
      <c r="O8" s="72">
        <v>65361.666666666664</v>
      </c>
      <c r="P8" s="72">
        <v>473.66666666666669</v>
      </c>
      <c r="Q8" s="72">
        <v>0</v>
      </c>
      <c r="R8" s="72">
        <v>0</v>
      </c>
      <c r="S8" s="72">
        <v>189.33333333333334</v>
      </c>
      <c r="T8" s="72">
        <v>305.33333333333331</v>
      </c>
      <c r="U8" s="72">
        <v>41</v>
      </c>
    </row>
    <row r="9" spans="1:21">
      <c r="A9" s="74" t="s">
        <v>95</v>
      </c>
      <c r="B9" s="72">
        <v>9746</v>
      </c>
      <c r="C9" s="72">
        <v>10970.333333333334</v>
      </c>
      <c r="D9" s="72">
        <v>2437</v>
      </c>
      <c r="E9" s="72">
        <v>42156.333333333336</v>
      </c>
      <c r="F9" s="72">
        <v>75.666666666666671</v>
      </c>
      <c r="G9" s="72">
        <v>3865.6666666666665</v>
      </c>
      <c r="H9" s="72">
        <v>2237.3333333333335</v>
      </c>
      <c r="I9" s="72">
        <v>24991.333333333332</v>
      </c>
      <c r="J9" s="72">
        <v>1857.6666666666667</v>
      </c>
      <c r="K9" s="72">
        <v>62378.666666666664</v>
      </c>
      <c r="L9" s="72">
        <v>7113</v>
      </c>
      <c r="M9" s="72">
        <v>25669.333333333332</v>
      </c>
      <c r="N9" s="72">
        <v>96</v>
      </c>
      <c r="O9" s="72">
        <v>217.33333333333334</v>
      </c>
      <c r="P9" s="72">
        <v>1240.3333333333333</v>
      </c>
      <c r="Q9" s="72">
        <v>0</v>
      </c>
      <c r="R9" s="72">
        <v>0</v>
      </c>
      <c r="S9" s="72">
        <v>7133.666666666667</v>
      </c>
      <c r="T9" s="72">
        <v>2773</v>
      </c>
      <c r="U9" s="72">
        <v>104008.66666666667</v>
      </c>
    </row>
    <row r="10" spans="1:21">
      <c r="A10" s="74" t="s">
        <v>9</v>
      </c>
      <c r="B10" s="72">
        <v>74636.333333333328</v>
      </c>
      <c r="C10" s="72">
        <v>6528</v>
      </c>
      <c r="D10" s="72">
        <v>1736</v>
      </c>
      <c r="E10" s="72">
        <v>109907.66666666667</v>
      </c>
      <c r="F10" s="72">
        <v>0</v>
      </c>
      <c r="G10" s="72">
        <v>4991.666666666667</v>
      </c>
      <c r="H10" s="72">
        <v>4908</v>
      </c>
      <c r="I10" s="72">
        <v>44689.666666666664</v>
      </c>
      <c r="J10" s="72">
        <v>447.66666666666669</v>
      </c>
      <c r="K10" s="72">
        <v>13316</v>
      </c>
      <c r="L10" s="72">
        <v>28421.333333333332</v>
      </c>
      <c r="M10" s="72">
        <v>43998.333333333336</v>
      </c>
      <c r="N10" s="72">
        <v>3852.3333333333335</v>
      </c>
      <c r="O10" s="72">
        <v>8632.3333333333339</v>
      </c>
      <c r="P10" s="72">
        <v>9485.3333333333339</v>
      </c>
      <c r="Q10" s="72">
        <v>0</v>
      </c>
      <c r="R10" s="72">
        <v>0</v>
      </c>
      <c r="S10" s="72">
        <v>29593</v>
      </c>
      <c r="T10" s="72">
        <v>10891</v>
      </c>
      <c r="U10" s="72">
        <v>34424</v>
      </c>
    </row>
    <row r="11" spans="1:21">
      <c r="A11" s="74" t="s">
        <v>0</v>
      </c>
      <c r="B11" s="72">
        <v>67769</v>
      </c>
      <c r="C11" s="72">
        <v>56190.333333333336</v>
      </c>
      <c r="D11" s="72">
        <v>833.33333333333337</v>
      </c>
      <c r="E11" s="72">
        <v>45856.333333333336</v>
      </c>
      <c r="F11" s="72">
        <v>60300</v>
      </c>
      <c r="G11" s="72">
        <v>12266.666666666666</v>
      </c>
      <c r="H11" s="72">
        <v>19238.666666666668</v>
      </c>
      <c r="I11" s="72">
        <v>41721.666666666664</v>
      </c>
      <c r="J11" s="72">
        <v>3400</v>
      </c>
      <c r="K11" s="72">
        <v>21508.333333333332</v>
      </c>
      <c r="L11" s="72">
        <v>26033.333333333332</v>
      </c>
      <c r="M11" s="72">
        <v>16766.666666666668</v>
      </c>
      <c r="N11" s="72">
        <v>100</v>
      </c>
      <c r="O11" s="72">
        <v>2533.3333333333335</v>
      </c>
      <c r="P11" s="72">
        <v>965.66666666666663</v>
      </c>
      <c r="Q11" s="72">
        <v>0</v>
      </c>
      <c r="R11" s="72">
        <v>7000</v>
      </c>
      <c r="S11" s="72">
        <v>50797.666666666664</v>
      </c>
      <c r="T11" s="72">
        <v>13533.333333333334</v>
      </c>
      <c r="U11" s="72">
        <v>5603</v>
      </c>
    </row>
    <row r="12" spans="1:21">
      <c r="A12" s="74" t="s">
        <v>1</v>
      </c>
      <c r="B12" s="72">
        <v>7676.666666666667</v>
      </c>
      <c r="C12" s="72">
        <v>80677.666666666672</v>
      </c>
      <c r="D12" s="72">
        <v>503.66666666666669</v>
      </c>
      <c r="E12" s="72">
        <v>39833</v>
      </c>
      <c r="F12" s="72">
        <v>0</v>
      </c>
      <c r="G12" s="72">
        <v>1209.6666666666667</v>
      </c>
      <c r="H12" s="72">
        <v>812.33333333333337</v>
      </c>
      <c r="I12" s="72">
        <v>20602</v>
      </c>
      <c r="J12" s="72">
        <v>89.666666666666671</v>
      </c>
      <c r="K12" s="72">
        <v>27137.333333333332</v>
      </c>
      <c r="L12" s="72">
        <v>4985.333333333333</v>
      </c>
      <c r="M12" s="72">
        <v>25240.666666666668</v>
      </c>
      <c r="N12" s="72">
        <v>0</v>
      </c>
      <c r="O12" s="72">
        <v>2853</v>
      </c>
      <c r="P12" s="72">
        <v>24.666666666666668</v>
      </c>
      <c r="Q12" s="72">
        <v>0</v>
      </c>
      <c r="R12" s="72">
        <v>1866.6666666666667</v>
      </c>
      <c r="S12" s="72">
        <v>523.33333333333337</v>
      </c>
      <c r="T12" s="72">
        <v>7184.333333333333</v>
      </c>
      <c r="U12" s="72">
        <v>9767</v>
      </c>
    </row>
    <row r="13" spans="1:21">
      <c r="A13" s="74" t="s">
        <v>2</v>
      </c>
      <c r="B13" s="72">
        <v>16200</v>
      </c>
      <c r="C13" s="72">
        <v>108266.66666666667</v>
      </c>
      <c r="D13" s="72">
        <v>100</v>
      </c>
      <c r="E13" s="72">
        <v>72800</v>
      </c>
      <c r="F13" s="72">
        <v>0</v>
      </c>
      <c r="G13" s="72">
        <v>566.66666666666663</v>
      </c>
      <c r="H13" s="72">
        <v>1300</v>
      </c>
      <c r="I13" s="72">
        <v>52133.333333333336</v>
      </c>
      <c r="J13" s="72">
        <v>0</v>
      </c>
      <c r="K13" s="72">
        <v>14300</v>
      </c>
      <c r="L13" s="72">
        <v>4066.6666666666665</v>
      </c>
      <c r="M13" s="72">
        <v>10600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  <c r="S13" s="72">
        <v>100</v>
      </c>
      <c r="T13" s="72">
        <v>10133.333333333334</v>
      </c>
      <c r="U13" s="72">
        <v>10000</v>
      </c>
    </row>
    <row r="14" spans="1:21">
      <c r="A14" s="74" t="s">
        <v>3</v>
      </c>
      <c r="B14" s="72">
        <v>59496.666666666664</v>
      </c>
      <c r="C14" s="72">
        <v>177266.66666666666</v>
      </c>
      <c r="D14" s="72">
        <v>3900</v>
      </c>
      <c r="E14" s="72">
        <v>78243.333333333328</v>
      </c>
      <c r="F14" s="72">
        <v>14383.333333333334</v>
      </c>
      <c r="G14" s="72">
        <v>2000</v>
      </c>
      <c r="H14" s="72">
        <v>133.33333333333334</v>
      </c>
      <c r="I14" s="72">
        <v>75333.333333333328</v>
      </c>
      <c r="J14" s="72">
        <v>100</v>
      </c>
      <c r="K14" s="72">
        <v>25466.666666666668</v>
      </c>
      <c r="L14" s="72">
        <v>13600</v>
      </c>
      <c r="M14" s="72">
        <v>16750</v>
      </c>
      <c r="N14" s="72">
        <v>100</v>
      </c>
      <c r="O14" s="72">
        <v>2100</v>
      </c>
      <c r="P14" s="72">
        <v>233.33333333333334</v>
      </c>
      <c r="Q14" s="72">
        <v>0</v>
      </c>
      <c r="R14" s="72">
        <v>5966.666666666667</v>
      </c>
      <c r="S14" s="72">
        <v>5133.333333333333</v>
      </c>
      <c r="T14" s="72">
        <v>22436.666666666668</v>
      </c>
      <c r="U14" s="72">
        <v>80200</v>
      </c>
    </row>
    <row r="15" spans="1:21">
      <c r="A15" s="74" t="s">
        <v>42</v>
      </c>
      <c r="B15" s="72">
        <v>9233.3333333333339</v>
      </c>
      <c r="C15" s="72">
        <v>109733.33333333333</v>
      </c>
      <c r="D15" s="72">
        <v>3466.6666666666665</v>
      </c>
      <c r="E15" s="72">
        <v>8366.6666666666661</v>
      </c>
      <c r="F15" s="72">
        <v>70433.333333333328</v>
      </c>
      <c r="G15" s="72">
        <v>20133.333333333332</v>
      </c>
      <c r="H15" s="72">
        <v>5400</v>
      </c>
      <c r="I15" s="72">
        <v>55733.333333333336</v>
      </c>
      <c r="J15" s="72">
        <v>33366.666666666664</v>
      </c>
      <c r="K15" s="72">
        <v>8233.3333333333339</v>
      </c>
      <c r="L15" s="72">
        <v>9633.3333333333339</v>
      </c>
      <c r="M15" s="72">
        <v>633.33333333333337</v>
      </c>
      <c r="N15" s="72">
        <v>0</v>
      </c>
      <c r="O15" s="72">
        <v>0</v>
      </c>
      <c r="P15" s="72">
        <v>1366.6666666666667</v>
      </c>
      <c r="Q15" s="72">
        <v>200</v>
      </c>
      <c r="R15" s="72">
        <v>3933.3333333333335</v>
      </c>
      <c r="S15" s="72">
        <v>79733.333333333328</v>
      </c>
      <c r="T15" s="72">
        <v>21066.666666666668</v>
      </c>
      <c r="U15" s="72">
        <v>15866.666666666666</v>
      </c>
    </row>
    <row r="16" spans="1:21">
      <c r="A16" s="74" t="s">
        <v>43</v>
      </c>
      <c r="B16" s="72">
        <v>100</v>
      </c>
      <c r="C16" s="72">
        <v>6700</v>
      </c>
      <c r="D16" s="72">
        <v>100</v>
      </c>
      <c r="E16" s="72">
        <v>366.66666666666669</v>
      </c>
      <c r="F16" s="72">
        <v>1033.3333333333333</v>
      </c>
      <c r="G16" s="72">
        <v>0</v>
      </c>
      <c r="H16" s="72">
        <v>0</v>
      </c>
      <c r="I16" s="72">
        <v>3533.3333333333335</v>
      </c>
      <c r="J16" s="72">
        <v>200</v>
      </c>
      <c r="K16" s="72">
        <v>333.33333333333331</v>
      </c>
      <c r="L16" s="72">
        <v>3733.3333333333335</v>
      </c>
      <c r="M16" s="72">
        <v>1000</v>
      </c>
      <c r="N16" s="72">
        <v>0</v>
      </c>
      <c r="O16" s="72">
        <v>0</v>
      </c>
      <c r="P16" s="72">
        <v>366.66666666666669</v>
      </c>
      <c r="Q16" s="72">
        <v>0</v>
      </c>
      <c r="R16" s="72">
        <v>0</v>
      </c>
      <c r="S16" s="72">
        <v>0</v>
      </c>
      <c r="T16" s="72">
        <v>5933.333333333333</v>
      </c>
      <c r="U16" s="72">
        <v>0</v>
      </c>
    </row>
    <row r="17" spans="1:21">
      <c r="A17" s="74" t="s">
        <v>40</v>
      </c>
      <c r="B17" s="72">
        <v>65133.333333333336</v>
      </c>
      <c r="C17" s="72">
        <v>68166.666666666672</v>
      </c>
      <c r="D17" s="72">
        <v>766.66666666666663</v>
      </c>
      <c r="E17" s="72">
        <v>64900</v>
      </c>
      <c r="F17" s="72">
        <v>114233.33333333333</v>
      </c>
      <c r="G17" s="72">
        <v>366.66666666666669</v>
      </c>
      <c r="H17" s="72">
        <v>700</v>
      </c>
      <c r="I17" s="72">
        <v>86666.666666666672</v>
      </c>
      <c r="J17" s="72">
        <v>6266.666666666667</v>
      </c>
      <c r="K17" s="72">
        <v>36000</v>
      </c>
      <c r="L17" s="72">
        <v>58933.333333333336</v>
      </c>
      <c r="M17" s="72">
        <v>6866.666666666667</v>
      </c>
      <c r="N17" s="72">
        <v>0</v>
      </c>
      <c r="O17" s="72">
        <v>0</v>
      </c>
      <c r="P17" s="72">
        <v>21066.666666666668</v>
      </c>
      <c r="Q17" s="72">
        <v>0</v>
      </c>
      <c r="R17" s="72">
        <v>733.33333333333337</v>
      </c>
      <c r="S17" s="72">
        <v>31300</v>
      </c>
      <c r="T17" s="72">
        <v>3166.6666666666665</v>
      </c>
      <c r="U17" s="72">
        <v>65966.666666666672</v>
      </c>
    </row>
    <row r="18" spans="1:21">
      <c r="A18" s="74" t="s">
        <v>41</v>
      </c>
      <c r="B18" s="72">
        <v>0</v>
      </c>
      <c r="C18" s="72">
        <v>12600</v>
      </c>
      <c r="D18" s="72">
        <v>100</v>
      </c>
      <c r="E18" s="72">
        <v>0</v>
      </c>
      <c r="F18" s="72">
        <v>533.33333333333337</v>
      </c>
      <c r="G18" s="72">
        <v>0</v>
      </c>
      <c r="H18" s="72">
        <v>0</v>
      </c>
      <c r="I18" s="72">
        <v>2666.6666666666665</v>
      </c>
      <c r="J18" s="72">
        <v>0</v>
      </c>
      <c r="K18" s="72">
        <v>2300</v>
      </c>
      <c r="L18" s="72">
        <v>100</v>
      </c>
      <c r="M18" s="72">
        <v>100</v>
      </c>
      <c r="N18" s="72">
        <v>0</v>
      </c>
      <c r="O18" s="72">
        <v>0</v>
      </c>
      <c r="P18" s="72">
        <v>0</v>
      </c>
      <c r="Q18" s="72">
        <v>0</v>
      </c>
      <c r="R18" s="72">
        <v>0</v>
      </c>
      <c r="S18" s="72">
        <v>300</v>
      </c>
      <c r="T18" s="72">
        <v>0</v>
      </c>
      <c r="U18" s="72">
        <v>966.66666666666663</v>
      </c>
    </row>
    <row r="19" spans="1:21">
      <c r="A19" s="74" t="s">
        <v>4</v>
      </c>
      <c r="B19" s="72">
        <v>6333.333333333333</v>
      </c>
      <c r="C19" s="72">
        <v>25533.333333333332</v>
      </c>
      <c r="D19" s="72">
        <v>13133.333333333334</v>
      </c>
      <c r="E19" s="72">
        <v>3333.3333333333335</v>
      </c>
      <c r="F19" s="72">
        <v>566.66666666666663</v>
      </c>
      <c r="G19" s="72">
        <v>133.33333333333334</v>
      </c>
      <c r="H19" s="72">
        <v>0</v>
      </c>
      <c r="I19" s="72">
        <v>3033.3333333333335</v>
      </c>
      <c r="J19" s="72">
        <v>0</v>
      </c>
      <c r="K19" s="72">
        <v>7866.666666666667</v>
      </c>
      <c r="L19" s="72">
        <v>3100</v>
      </c>
      <c r="M19" s="72">
        <v>5400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72">
        <v>0</v>
      </c>
      <c r="T19" s="72">
        <v>8700</v>
      </c>
      <c r="U19" s="72">
        <v>58133.333333333336</v>
      </c>
    </row>
    <row r="20" spans="1:21">
      <c r="A20" s="74" t="s">
        <v>5</v>
      </c>
      <c r="B20" s="72">
        <v>7300</v>
      </c>
      <c r="C20" s="72">
        <v>6900</v>
      </c>
      <c r="D20" s="72">
        <v>40066.666666666664</v>
      </c>
      <c r="E20" s="72">
        <v>15033.333333333334</v>
      </c>
      <c r="F20" s="72">
        <v>433.33333333333331</v>
      </c>
      <c r="G20" s="72">
        <v>266.66666666666669</v>
      </c>
      <c r="H20" s="72">
        <v>233.33333333333334</v>
      </c>
      <c r="I20" s="72">
        <v>7266.666666666667</v>
      </c>
      <c r="J20" s="72">
        <v>100</v>
      </c>
      <c r="K20" s="72">
        <v>64200</v>
      </c>
      <c r="L20" s="72">
        <v>3466.6666666666665</v>
      </c>
      <c r="M20" s="72">
        <v>9133.3333333333339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72">
        <v>450</v>
      </c>
      <c r="T20" s="72">
        <v>4833.333333333333</v>
      </c>
      <c r="U20" s="72">
        <v>62700</v>
      </c>
    </row>
    <row r="21" spans="1:21">
      <c r="A21" s="74" t="s">
        <v>6</v>
      </c>
      <c r="B21" s="72">
        <v>89566.666666666672</v>
      </c>
      <c r="C21" s="72">
        <v>69333.333333333328</v>
      </c>
      <c r="D21" s="72">
        <v>100533.33333333333</v>
      </c>
      <c r="E21" s="72">
        <v>171566.66666666666</v>
      </c>
      <c r="F21" s="72">
        <v>23433.333333333332</v>
      </c>
      <c r="G21" s="72">
        <v>233.33333333333334</v>
      </c>
      <c r="H21" s="72">
        <v>6566.666666666667</v>
      </c>
      <c r="I21" s="72">
        <v>211400</v>
      </c>
      <c r="J21" s="72">
        <v>0</v>
      </c>
      <c r="K21" s="72">
        <v>51566.666666666664</v>
      </c>
      <c r="L21" s="72">
        <v>42600</v>
      </c>
      <c r="M21" s="72">
        <v>1600</v>
      </c>
      <c r="N21" s="72">
        <v>0</v>
      </c>
      <c r="O21" s="72">
        <v>0</v>
      </c>
      <c r="P21" s="72">
        <v>0</v>
      </c>
      <c r="Q21" s="72">
        <v>0</v>
      </c>
      <c r="R21" s="72">
        <v>200</v>
      </c>
      <c r="S21" s="72">
        <v>933.33333333333337</v>
      </c>
      <c r="T21" s="72">
        <v>3733.3333333333335</v>
      </c>
      <c r="U21" s="72">
        <v>47300</v>
      </c>
    </row>
    <row r="22" spans="1:21">
      <c r="A22" s="74" t="s">
        <v>38</v>
      </c>
      <c r="B22" s="72">
        <v>600</v>
      </c>
      <c r="C22" s="72">
        <v>71233.333333333328</v>
      </c>
      <c r="D22" s="72">
        <v>2100</v>
      </c>
      <c r="E22" s="72">
        <v>400</v>
      </c>
      <c r="F22" s="72">
        <v>2033.3333333333333</v>
      </c>
      <c r="G22" s="72">
        <v>200</v>
      </c>
      <c r="H22" s="72">
        <v>0</v>
      </c>
      <c r="I22" s="72">
        <v>16433.333333333332</v>
      </c>
      <c r="J22" s="72">
        <v>466.66666666666669</v>
      </c>
      <c r="K22" s="72">
        <v>9000</v>
      </c>
      <c r="L22" s="72">
        <v>0</v>
      </c>
      <c r="M22" s="72">
        <v>0</v>
      </c>
      <c r="N22" s="72">
        <v>0</v>
      </c>
      <c r="O22" s="72">
        <v>0</v>
      </c>
      <c r="P22" s="72">
        <v>466.66666666666669</v>
      </c>
      <c r="Q22" s="72">
        <v>0</v>
      </c>
      <c r="R22" s="72">
        <v>200</v>
      </c>
      <c r="S22" s="72">
        <v>300</v>
      </c>
      <c r="T22" s="72">
        <v>4933.333333333333</v>
      </c>
      <c r="U22" s="72">
        <v>2100</v>
      </c>
    </row>
    <row r="23" spans="1:21">
      <c r="A23" s="74" t="s">
        <v>39</v>
      </c>
      <c r="B23" s="72">
        <v>41766.666666666664</v>
      </c>
      <c r="C23" s="72">
        <v>47966.666666666664</v>
      </c>
      <c r="D23" s="72">
        <v>266.66666666666669</v>
      </c>
      <c r="E23" s="72">
        <v>25433.333333333332</v>
      </c>
      <c r="F23" s="72">
        <v>21266.666666666668</v>
      </c>
      <c r="G23" s="72">
        <v>0</v>
      </c>
      <c r="H23" s="72">
        <v>0</v>
      </c>
      <c r="I23" s="72">
        <v>15833.333333333334</v>
      </c>
      <c r="J23" s="72">
        <v>900</v>
      </c>
      <c r="K23" s="72">
        <v>1166.6666666666667</v>
      </c>
      <c r="L23" s="72">
        <v>4266.666666666667</v>
      </c>
      <c r="M23" s="72">
        <v>1400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800</v>
      </c>
      <c r="T23" s="72">
        <v>1066.6666666666667</v>
      </c>
      <c r="U23" s="72">
        <v>4600</v>
      </c>
    </row>
    <row r="24" spans="1:21">
      <c r="A24" s="74" t="s">
        <v>7</v>
      </c>
      <c r="B24" s="72">
        <v>16733.333333333332</v>
      </c>
      <c r="C24" s="72">
        <v>85900</v>
      </c>
      <c r="D24" s="72">
        <v>28200</v>
      </c>
      <c r="E24" s="72">
        <v>6300</v>
      </c>
      <c r="F24" s="72">
        <v>3033.3333333333335</v>
      </c>
      <c r="G24" s="72">
        <v>0</v>
      </c>
      <c r="H24" s="72">
        <v>966.66666666666663</v>
      </c>
      <c r="I24" s="72">
        <v>7566.666666666667</v>
      </c>
      <c r="J24" s="72">
        <v>566.66666666666663</v>
      </c>
      <c r="K24" s="72">
        <v>6533.333333333333</v>
      </c>
      <c r="L24" s="72">
        <v>1500</v>
      </c>
      <c r="M24" s="72">
        <v>233.33333333333334</v>
      </c>
      <c r="N24" s="72">
        <v>366.66666666666669</v>
      </c>
      <c r="O24" s="72">
        <v>0</v>
      </c>
      <c r="P24" s="72">
        <v>0</v>
      </c>
      <c r="Q24" s="72">
        <v>0</v>
      </c>
      <c r="R24" s="72">
        <v>100</v>
      </c>
      <c r="S24" s="72">
        <v>500</v>
      </c>
      <c r="T24" s="72">
        <v>7000</v>
      </c>
      <c r="U24" s="72">
        <v>41933.333333333336</v>
      </c>
    </row>
    <row r="25" spans="1:21">
      <c r="A25" s="74" t="s">
        <v>35</v>
      </c>
      <c r="B25" s="72">
        <v>56133.333333333336</v>
      </c>
      <c r="C25" s="72">
        <v>13633.333333333334</v>
      </c>
      <c r="D25" s="72">
        <v>0</v>
      </c>
      <c r="E25" s="72">
        <v>54300</v>
      </c>
      <c r="F25" s="72">
        <v>21066.666666666668</v>
      </c>
      <c r="G25" s="72">
        <v>366.66666666666669</v>
      </c>
      <c r="H25" s="72">
        <v>900</v>
      </c>
      <c r="I25" s="72">
        <v>18066.666666666668</v>
      </c>
      <c r="J25" s="72">
        <v>2166.6666666666665</v>
      </c>
      <c r="K25" s="72">
        <v>500</v>
      </c>
      <c r="L25" s="72">
        <v>3733.3333333333335</v>
      </c>
      <c r="M25" s="72">
        <v>2333.3333333333335</v>
      </c>
      <c r="N25" s="72">
        <v>1200</v>
      </c>
      <c r="O25" s="72">
        <v>0</v>
      </c>
      <c r="P25" s="72">
        <v>300</v>
      </c>
      <c r="Q25" s="72">
        <v>0</v>
      </c>
      <c r="R25" s="72">
        <v>0</v>
      </c>
      <c r="S25" s="72">
        <v>9466.6666666666661</v>
      </c>
      <c r="T25" s="72">
        <v>5766.666666666667</v>
      </c>
      <c r="U25" s="72">
        <v>5233.333333333333</v>
      </c>
    </row>
    <row r="26" spans="1:21">
      <c r="A26" s="75" t="s">
        <v>36</v>
      </c>
      <c r="B26" s="72">
        <v>966.66666666666663</v>
      </c>
      <c r="C26" s="72">
        <v>10233.333333333334</v>
      </c>
      <c r="D26" s="72">
        <v>13366.666666666666</v>
      </c>
      <c r="E26" s="72">
        <v>933.33333333333337</v>
      </c>
      <c r="F26" s="72">
        <v>1900</v>
      </c>
      <c r="G26" s="72">
        <v>1266.6666666666667</v>
      </c>
      <c r="H26" s="72">
        <v>100</v>
      </c>
      <c r="I26" s="72">
        <v>7266.666666666667</v>
      </c>
      <c r="J26" s="72">
        <v>2633.3333333333335</v>
      </c>
      <c r="K26" s="72">
        <v>6800</v>
      </c>
      <c r="L26" s="72">
        <v>1866.6666666666667</v>
      </c>
      <c r="M26" s="72">
        <v>366.66666666666669</v>
      </c>
      <c r="N26" s="72">
        <v>12233.333333333334</v>
      </c>
      <c r="O26" s="72">
        <v>0</v>
      </c>
      <c r="P26" s="72">
        <v>466.66666666666669</v>
      </c>
      <c r="Q26" s="72">
        <v>0</v>
      </c>
      <c r="R26" s="72">
        <v>100</v>
      </c>
      <c r="S26" s="72">
        <v>1266.6666666666667</v>
      </c>
      <c r="T26" s="72">
        <v>12666.666666666666</v>
      </c>
      <c r="U26" s="72">
        <v>32966.666666666664</v>
      </c>
    </row>
    <row r="27" spans="1:21">
      <c r="A27" s="75" t="s">
        <v>37</v>
      </c>
      <c r="B27" s="72">
        <v>3566.6666666666665</v>
      </c>
      <c r="C27" s="72">
        <v>7166.666666666667</v>
      </c>
      <c r="D27" s="72">
        <v>15733.333333333334</v>
      </c>
      <c r="E27" s="72">
        <v>1133.3333333333333</v>
      </c>
      <c r="F27" s="72">
        <v>5933.333333333333</v>
      </c>
      <c r="G27" s="72">
        <v>733.33333333333337</v>
      </c>
      <c r="H27" s="72">
        <v>0</v>
      </c>
      <c r="I27" s="72">
        <v>2433.3333333333335</v>
      </c>
      <c r="J27" s="72">
        <v>3333.3333333333335</v>
      </c>
      <c r="K27" s="72">
        <v>4566.666666666667</v>
      </c>
      <c r="L27" s="72">
        <v>0</v>
      </c>
      <c r="M27" s="72">
        <v>0</v>
      </c>
      <c r="N27" s="72">
        <v>1633.3333333333333</v>
      </c>
      <c r="O27" s="72">
        <v>0</v>
      </c>
      <c r="P27" s="72">
        <v>766.66666666666663</v>
      </c>
      <c r="Q27" s="72">
        <v>0</v>
      </c>
      <c r="R27" s="72">
        <v>0</v>
      </c>
      <c r="S27" s="72">
        <v>0</v>
      </c>
      <c r="T27" s="72">
        <v>4966.666666666667</v>
      </c>
      <c r="U27" s="72">
        <v>11966.666666666666</v>
      </c>
    </row>
    <row r="31" spans="1:21">
      <c r="B31" s="72">
        <f>IF(B1=Land!B2,1,0)</f>
        <v>1</v>
      </c>
      <c r="C31" s="72">
        <f>IF(C1=Land!C2,1,0)</f>
        <v>1</v>
      </c>
      <c r="D31" s="72">
        <f>IF(D1=Land!D2,1,0)</f>
        <v>0</v>
      </c>
      <c r="E31" s="72">
        <f>IF(E1=Land!E2,1,0)</f>
        <v>0</v>
      </c>
      <c r="F31" s="72">
        <f>IF(F1=Land!F2,1,0)</f>
        <v>0</v>
      </c>
      <c r="G31" s="72">
        <f>IF(G1=Land!G2,1,0)</f>
        <v>0</v>
      </c>
      <c r="H31" s="72">
        <f>IF(H1=Land!H2,1,0)</f>
        <v>0</v>
      </c>
      <c r="I31" s="72">
        <f>IF(I1=Land!I2,1,0)</f>
        <v>1</v>
      </c>
      <c r="J31" s="72">
        <f>IF(J1=Land!J2,1,0)</f>
        <v>1</v>
      </c>
      <c r="K31" s="72">
        <f>IF(K1=Land!K2,1,0)</f>
        <v>1</v>
      </c>
      <c r="L31" s="72">
        <f>IF(L1=Land!L2,1,0)</f>
        <v>1</v>
      </c>
      <c r="M31" s="72">
        <f>IF(M1=Land!M2,1,0)</f>
        <v>0</v>
      </c>
      <c r="N31" s="72">
        <f>IF(N1=Land!N2,1,0)</f>
        <v>0</v>
      </c>
      <c r="O31" s="72">
        <f>IF(O1=Land!O2,1,0)</f>
        <v>0</v>
      </c>
      <c r="P31" s="72">
        <f>IF(P1=Land!P2,1,0)</f>
        <v>0</v>
      </c>
      <c r="Q31" s="72">
        <f>IF(Q1=Land!Q2,1,0)</f>
        <v>0</v>
      </c>
      <c r="R31" s="72">
        <f>IF(R1=Land!R2,1,0)</f>
        <v>0</v>
      </c>
      <c r="S31" s="72">
        <f>IF(S1=Land!S2,1,0)</f>
        <v>0</v>
      </c>
      <c r="T31" s="72">
        <f>IF(T1=Land!T2,1,0)</f>
        <v>0</v>
      </c>
      <c r="U31" s="72">
        <f>IF(U1=Land!U2,1,0)</f>
        <v>1</v>
      </c>
    </row>
    <row r="34" spans="2:21">
      <c r="B34" s="72" t="s">
        <v>10</v>
      </c>
      <c r="C34" s="72" t="s">
        <v>22</v>
      </c>
      <c r="D34" s="72" t="s">
        <v>11</v>
      </c>
      <c r="E34" s="72" t="s">
        <v>12</v>
      </c>
      <c r="F34" s="72" t="s">
        <v>23</v>
      </c>
      <c r="G34" s="72" t="s">
        <v>24</v>
      </c>
      <c r="H34" s="72" t="s">
        <v>25</v>
      </c>
      <c r="I34" s="72" t="s">
        <v>13</v>
      </c>
      <c r="J34" s="72" t="s">
        <v>26</v>
      </c>
      <c r="K34" s="72" t="s">
        <v>29</v>
      </c>
      <c r="L34" s="72" t="s">
        <v>28</v>
      </c>
      <c r="M34" s="72" t="s">
        <v>27</v>
      </c>
      <c r="N34" s="72" t="s">
        <v>14</v>
      </c>
      <c r="O34" s="72" t="s">
        <v>30</v>
      </c>
      <c r="P34" s="72" t="s">
        <v>31</v>
      </c>
      <c r="Q34" s="72" t="s">
        <v>8</v>
      </c>
      <c r="R34" s="72" t="s">
        <v>32</v>
      </c>
      <c r="S34" s="72" t="s">
        <v>15</v>
      </c>
      <c r="T34" s="72" t="s">
        <v>33</v>
      </c>
      <c r="U34" s="7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workbookViewId="0">
      <selection activeCell="H23" sqref="H23"/>
    </sheetView>
  </sheetViews>
  <sheetFormatPr baseColWidth="10" defaultColWidth="10.6640625" defaultRowHeight="13"/>
  <cols>
    <col min="1" max="1" width="10.6640625" style="72"/>
    <col min="2" max="2" width="14" style="72" bestFit="1" customWidth="1"/>
    <col min="3" max="16384" width="10.6640625" style="72"/>
  </cols>
  <sheetData>
    <row r="1" spans="1:21">
      <c r="B1" s="73" t="s">
        <v>10</v>
      </c>
      <c r="C1" s="73" t="s">
        <v>22</v>
      </c>
      <c r="D1" s="73" t="s">
        <v>33</v>
      </c>
      <c r="E1" s="73" t="s">
        <v>11</v>
      </c>
      <c r="F1" s="73" t="s">
        <v>12</v>
      </c>
      <c r="G1" s="73" t="s">
        <v>23</v>
      </c>
      <c r="H1" s="73" t="s">
        <v>24</v>
      </c>
      <c r="I1" s="73" t="s">
        <v>13</v>
      </c>
      <c r="J1" s="73" t="s">
        <v>26</v>
      </c>
      <c r="K1" s="73" t="s">
        <v>29</v>
      </c>
      <c r="L1" s="73" t="s">
        <v>28</v>
      </c>
      <c r="M1" s="73" t="s">
        <v>14</v>
      </c>
      <c r="N1" s="73" t="s">
        <v>30</v>
      </c>
      <c r="O1" s="73" t="s">
        <v>8</v>
      </c>
      <c r="P1" s="73" t="s">
        <v>32</v>
      </c>
      <c r="Q1" s="73" t="s">
        <v>15</v>
      </c>
      <c r="R1" s="73" t="s">
        <v>25</v>
      </c>
      <c r="S1" s="73" t="s">
        <v>31</v>
      </c>
      <c r="T1" s="73" t="s">
        <v>27</v>
      </c>
      <c r="U1" s="73" t="s">
        <v>34</v>
      </c>
    </row>
    <row r="2" spans="1:21">
      <c r="A2" s="74" t="s">
        <v>89</v>
      </c>
      <c r="B2" s="72">
        <v>3.1987704787071487</v>
      </c>
      <c r="C2" s="72">
        <v>3.4958474907497514</v>
      </c>
      <c r="D2" s="72">
        <v>2.8189632545931755</v>
      </c>
      <c r="E2" s="72">
        <v>2.3342588875357602</v>
      </c>
      <c r="F2" s="72">
        <v>0</v>
      </c>
      <c r="G2" s="72">
        <v>1.7561679790026248</v>
      </c>
      <c r="H2" s="72">
        <v>0</v>
      </c>
      <c r="I2" s="72">
        <v>0.86122040650689125</v>
      </c>
      <c r="J2" s="72">
        <v>0</v>
      </c>
      <c r="K2" s="72">
        <v>2.9068197592751641</v>
      </c>
      <c r="L2" s="72">
        <v>2.7764763779527559</v>
      </c>
      <c r="M2" s="72">
        <v>3.7480584396714072</v>
      </c>
      <c r="N2" s="72">
        <v>0</v>
      </c>
      <c r="O2" s="72">
        <v>0</v>
      </c>
      <c r="P2" s="72">
        <v>2.106299212598425</v>
      </c>
      <c r="Q2" s="72">
        <v>0</v>
      </c>
      <c r="R2" s="72">
        <v>0</v>
      </c>
      <c r="S2" s="72">
        <v>2.9236220472440948</v>
      </c>
      <c r="T2" s="72">
        <v>2.7240053605541887</v>
      </c>
      <c r="U2" s="72">
        <v>2.3030717462032793</v>
      </c>
    </row>
    <row r="3" spans="1:21">
      <c r="A3" s="74" t="s">
        <v>90</v>
      </c>
      <c r="B3" s="72">
        <v>3.600575246581069</v>
      </c>
      <c r="C3" s="72">
        <v>3.7221103551545447</v>
      </c>
      <c r="D3" s="72">
        <v>2.8729512763053151</v>
      </c>
      <c r="E3" s="72">
        <v>2.3721371734888934</v>
      </c>
      <c r="F3" s="72">
        <v>2.7422244094488186</v>
      </c>
      <c r="G3" s="72">
        <v>2.0678912668321723</v>
      </c>
      <c r="H3" s="72">
        <v>2.1487539087724534</v>
      </c>
      <c r="I3" s="72">
        <v>1.1753174583127244</v>
      </c>
      <c r="J3" s="72">
        <v>0</v>
      </c>
      <c r="K3" s="72">
        <v>2.8807004016993329</v>
      </c>
      <c r="L3" s="72">
        <v>2.7348085221394633</v>
      </c>
      <c r="M3" s="72">
        <v>4.1602560020567791</v>
      </c>
      <c r="N3" s="72">
        <v>0</v>
      </c>
      <c r="O3" s="72">
        <v>2.7425483307083134</v>
      </c>
      <c r="P3" s="72">
        <v>0</v>
      </c>
      <c r="Q3" s="72">
        <v>0</v>
      </c>
      <c r="R3" s="72">
        <v>0</v>
      </c>
      <c r="S3" s="72">
        <v>2.5972112860892391</v>
      </c>
      <c r="T3" s="72">
        <v>2.6977484574877599</v>
      </c>
      <c r="U3" s="72">
        <v>2.3716437304309861</v>
      </c>
    </row>
    <row r="4" spans="1:21">
      <c r="A4" s="74" t="s">
        <v>96</v>
      </c>
      <c r="B4" s="72">
        <v>3.4484432134920198</v>
      </c>
      <c r="C4" s="72">
        <v>3.7004600460051691</v>
      </c>
      <c r="D4" s="72">
        <v>2.5208488765483756</v>
      </c>
      <c r="E4" s="72">
        <v>2.5233073515003936</v>
      </c>
      <c r="F4" s="72">
        <v>2.7964785651793527</v>
      </c>
      <c r="G4" s="72">
        <v>1.9051487862482699</v>
      </c>
      <c r="H4" s="72">
        <v>2.0627622945341924</v>
      </c>
      <c r="I4" s="72">
        <v>0.9616786809505572</v>
      </c>
      <c r="J4" s="72">
        <v>2.6131273947105638</v>
      </c>
      <c r="K4" s="72">
        <v>3.1594743172843613</v>
      </c>
      <c r="L4" s="72">
        <v>2.1516489107532641</v>
      </c>
      <c r="M4" s="72">
        <v>4.0447219083179897</v>
      </c>
      <c r="N4" s="72">
        <v>0</v>
      </c>
      <c r="O4" s="72">
        <v>2.8011178379570598</v>
      </c>
      <c r="P4" s="72">
        <v>1.8708495274714216</v>
      </c>
      <c r="Q4" s="72">
        <v>0</v>
      </c>
      <c r="R4" s="72">
        <v>0</v>
      </c>
      <c r="S4" s="72">
        <v>2.5480080858246699</v>
      </c>
      <c r="T4" s="72">
        <v>2.4403898819472474</v>
      </c>
      <c r="U4" s="72">
        <v>2.4383437946284103</v>
      </c>
    </row>
    <row r="5" spans="1:21">
      <c r="A5" s="74" t="s">
        <v>91</v>
      </c>
      <c r="B5" s="72">
        <v>3.3431635201954522</v>
      </c>
      <c r="C5" s="72">
        <v>3.7175466878930954</v>
      </c>
      <c r="D5" s="72">
        <v>3.208612204724409</v>
      </c>
      <c r="E5" s="72">
        <v>2.4079617052554463</v>
      </c>
      <c r="F5" s="72">
        <v>2.4909120734908137</v>
      </c>
      <c r="G5" s="72">
        <v>2.342971798757397</v>
      </c>
      <c r="H5" s="72">
        <v>2.1368199560969865</v>
      </c>
      <c r="I5" s="72">
        <v>0.9665834553147219</v>
      </c>
      <c r="J5" s="72">
        <v>2.7489063867016621</v>
      </c>
      <c r="K5" s="72">
        <v>3.1765523876715123</v>
      </c>
      <c r="L5" s="72">
        <v>2.2698057919314336</v>
      </c>
      <c r="M5" s="72">
        <v>4.0020026701601159</v>
      </c>
      <c r="N5" s="72">
        <v>0</v>
      </c>
      <c r="O5" s="72">
        <v>2.8191456164551418</v>
      </c>
      <c r="P5" s="72">
        <v>1.5534107859360813</v>
      </c>
      <c r="Q5" s="72">
        <v>0</v>
      </c>
      <c r="R5" s="72">
        <v>0</v>
      </c>
      <c r="S5" s="72">
        <v>2.3365185389772329</v>
      </c>
      <c r="T5" s="72">
        <v>2.2823393373793976</v>
      </c>
      <c r="U5" s="72">
        <v>0</v>
      </c>
    </row>
    <row r="6" spans="1:21">
      <c r="A6" s="74" t="s">
        <v>92</v>
      </c>
      <c r="B6" s="72">
        <v>3.5053041647893441</v>
      </c>
      <c r="C6" s="72">
        <v>3.6819182512065516</v>
      </c>
      <c r="D6" s="72">
        <v>2.5239380310407298</v>
      </c>
      <c r="E6" s="72">
        <v>2.1841730046329952</v>
      </c>
      <c r="F6" s="72">
        <v>2.4351706036745409</v>
      </c>
      <c r="G6" s="72">
        <v>2.1008277933159203</v>
      </c>
      <c r="H6" s="72">
        <v>2.131244531933508</v>
      </c>
      <c r="I6" s="72">
        <v>0.83767432119861185</v>
      </c>
      <c r="J6" s="72">
        <v>3.0468270430976254</v>
      </c>
      <c r="K6" s="72">
        <v>3.1826764227660678</v>
      </c>
      <c r="L6" s="72">
        <v>2.2319090695748751</v>
      </c>
      <c r="M6" s="72">
        <v>3.9238117130347816</v>
      </c>
      <c r="N6" s="72">
        <v>0</v>
      </c>
      <c r="O6" s="72">
        <v>2.7851993557747683</v>
      </c>
      <c r="P6" s="72">
        <v>0.66513378568835613</v>
      </c>
      <c r="Q6" s="72">
        <v>2.7896653543307086</v>
      </c>
      <c r="R6" s="72">
        <v>0</v>
      </c>
      <c r="S6" s="72">
        <v>2.0017667268585755</v>
      </c>
      <c r="T6" s="72">
        <v>2.5445894455903129</v>
      </c>
      <c r="U6" s="72">
        <v>2.6105803407990176</v>
      </c>
    </row>
    <row r="7" spans="1:21">
      <c r="A7" s="74" t="s">
        <v>93</v>
      </c>
      <c r="B7" s="72">
        <v>3.6114354805618358</v>
      </c>
      <c r="C7" s="72">
        <v>3.4777927073096033</v>
      </c>
      <c r="D7" s="72">
        <v>2.6806539807524055</v>
      </c>
      <c r="E7" s="72">
        <v>2.0200185914260715</v>
      </c>
      <c r="F7" s="72">
        <v>0</v>
      </c>
      <c r="G7" s="72">
        <v>2.3558945756780401</v>
      </c>
      <c r="H7" s="72">
        <v>1.8794212186385437</v>
      </c>
      <c r="I7" s="72">
        <v>0.94919130580211009</v>
      </c>
      <c r="J7" s="72">
        <v>3.2217082239720036</v>
      </c>
      <c r="K7" s="72">
        <v>3.3097864614329566</v>
      </c>
      <c r="L7" s="72">
        <v>2.0672085634920916</v>
      </c>
      <c r="M7" s="72">
        <v>4.023376503522889</v>
      </c>
      <c r="N7" s="72">
        <v>0</v>
      </c>
      <c r="O7" s="72">
        <v>2.8029636920384955</v>
      </c>
      <c r="P7" s="72">
        <v>1.6079004035073823</v>
      </c>
      <c r="Q7" s="72">
        <v>0</v>
      </c>
      <c r="R7" s="72">
        <v>0</v>
      </c>
      <c r="S7" s="72">
        <v>2.5524098245063533</v>
      </c>
      <c r="T7" s="72">
        <v>2.4953623250563224</v>
      </c>
      <c r="U7" s="72">
        <v>1.958098206474191</v>
      </c>
    </row>
    <row r="8" spans="1:21">
      <c r="A8" s="74" t="s">
        <v>94</v>
      </c>
      <c r="B8" s="72">
        <v>3.5648971504814413</v>
      </c>
      <c r="C8" s="72">
        <v>3.1936339675612864</v>
      </c>
      <c r="D8" s="72">
        <v>3.4792642350513758</v>
      </c>
      <c r="E8" s="72">
        <v>2.4247801527694972</v>
      </c>
      <c r="F8" s="72">
        <v>0</v>
      </c>
      <c r="G8" s="72">
        <v>2.2114999672230753</v>
      </c>
      <c r="H8" s="72">
        <v>1.9925496697204723</v>
      </c>
      <c r="I8" s="72">
        <v>0.86775735324146008</v>
      </c>
      <c r="J8" s="72">
        <v>3.2510061242344706</v>
      </c>
      <c r="K8" s="72">
        <v>3.4210551668969575</v>
      </c>
      <c r="L8" s="72">
        <v>2.2483991786083322</v>
      </c>
      <c r="M8" s="72">
        <v>4.2123857225380306</v>
      </c>
      <c r="N8" s="72">
        <v>0</v>
      </c>
      <c r="O8" s="72">
        <v>2.8605874386480501</v>
      </c>
      <c r="P8" s="72">
        <v>1.1628827646544184</v>
      </c>
      <c r="Q8" s="72">
        <v>0</v>
      </c>
      <c r="R8" s="72">
        <v>0</v>
      </c>
      <c r="S8" s="72">
        <v>2.6969050743657039</v>
      </c>
      <c r="T8" s="72">
        <v>2.2275936641499343</v>
      </c>
      <c r="U8" s="72">
        <v>3.1963356805807819</v>
      </c>
    </row>
    <row r="9" spans="1:21">
      <c r="A9" s="74" t="s">
        <v>95</v>
      </c>
      <c r="B9" s="72">
        <v>4.1208705161854775</v>
      </c>
      <c r="C9" s="72">
        <v>4.1534558180227474</v>
      </c>
      <c r="D9" s="72">
        <v>2.9698597104280045</v>
      </c>
      <c r="E9" s="72">
        <v>2.1411789151356082</v>
      </c>
      <c r="F9" s="72">
        <v>2.6559601924759408</v>
      </c>
      <c r="G9" s="72">
        <v>1.9961249635462233</v>
      </c>
      <c r="H9" s="72">
        <v>1.8767935258092738</v>
      </c>
      <c r="I9" s="72">
        <v>0.60121391076115493</v>
      </c>
      <c r="J9" s="72">
        <v>1.2606517935258092</v>
      </c>
      <c r="K9" s="72">
        <v>3.4347874462207968</v>
      </c>
      <c r="L9" s="72">
        <v>2.5392242636337126</v>
      </c>
      <c r="M9" s="72">
        <v>4.4745846821693878</v>
      </c>
      <c r="N9" s="72">
        <v>1.5797462817147856</v>
      </c>
      <c r="O9" s="72">
        <v>3.0332895888014</v>
      </c>
      <c r="P9" s="72">
        <v>1.475844816272966</v>
      </c>
      <c r="Q9" s="72">
        <v>0</v>
      </c>
      <c r="R9" s="72">
        <v>0</v>
      </c>
      <c r="S9" s="72">
        <v>2.4412893700787399</v>
      </c>
      <c r="T9" s="72">
        <v>2.5140508803587052</v>
      </c>
      <c r="U9" s="72">
        <v>2.4626868335214396</v>
      </c>
    </row>
    <row r="10" spans="1:21">
      <c r="A10" s="74" t="s">
        <v>9</v>
      </c>
      <c r="B10" s="72">
        <v>3.9509787761234283</v>
      </c>
      <c r="C10" s="72">
        <v>3.8535761154855641</v>
      </c>
      <c r="D10" s="72">
        <v>3.1807180320070465</v>
      </c>
      <c r="E10" s="72">
        <v>1.8719257898390413</v>
      </c>
      <c r="F10" s="72">
        <v>0</v>
      </c>
      <c r="G10" s="72">
        <v>2.0559932458894088</v>
      </c>
      <c r="H10" s="72">
        <v>1.7483205889164406</v>
      </c>
      <c r="I10" s="72">
        <v>0.61449746574477826</v>
      </c>
      <c r="J10" s="72">
        <v>2.2340438312245281</v>
      </c>
      <c r="K10" s="72">
        <v>3.3255444315884959</v>
      </c>
      <c r="L10" s="72">
        <v>2.5508685598553904</v>
      </c>
      <c r="M10" s="72">
        <v>4.1191273791809211</v>
      </c>
      <c r="N10" s="72">
        <v>2.2348807961504811</v>
      </c>
      <c r="O10" s="72">
        <v>2.9310917359859947</v>
      </c>
      <c r="P10" s="72">
        <v>0.94439103778354949</v>
      </c>
      <c r="Q10" s="72">
        <v>0</v>
      </c>
      <c r="R10" s="72">
        <v>0</v>
      </c>
      <c r="S10" s="72">
        <v>2.2712414307115472</v>
      </c>
      <c r="T10" s="72">
        <v>2.4280579800008604</v>
      </c>
      <c r="U10" s="72">
        <v>2.401433043349197</v>
      </c>
    </row>
    <row r="11" spans="1:21">
      <c r="A11" s="74" t="s">
        <v>0</v>
      </c>
      <c r="B11" s="72">
        <v>4.9045302975425296</v>
      </c>
      <c r="C11" s="72">
        <v>4.4950319627013577</v>
      </c>
      <c r="D11" s="72">
        <v>3.9111639690871969</v>
      </c>
      <c r="E11" s="72">
        <v>2.3777466332875119</v>
      </c>
      <c r="F11" s="72">
        <v>3.3548014104342889</v>
      </c>
      <c r="G11" s="72">
        <v>2.3187650792763246</v>
      </c>
      <c r="H11" s="72">
        <v>2.0392807124073271</v>
      </c>
      <c r="I11" s="72">
        <v>1.3562882119625093</v>
      </c>
      <c r="J11" s="72">
        <v>2.873055745749173</v>
      </c>
      <c r="K11" s="72">
        <v>4.2251950607575912</v>
      </c>
      <c r="L11" s="72">
        <v>3.0585152694337387</v>
      </c>
      <c r="M11" s="72">
        <v>5.339134959103653</v>
      </c>
      <c r="N11" s="72">
        <v>1.6980314960629921</v>
      </c>
      <c r="O11" s="72">
        <v>4.2252431987668206</v>
      </c>
      <c r="P11" s="72">
        <v>1.6384735813660871</v>
      </c>
      <c r="Q11" s="72">
        <v>0</v>
      </c>
      <c r="R11" s="72">
        <v>1.6200444045990432</v>
      </c>
      <c r="S11" s="72">
        <v>2.6258987564425014</v>
      </c>
      <c r="T11" s="72">
        <v>0.94749241637865522</v>
      </c>
      <c r="U11" s="72">
        <v>3.062418552195608</v>
      </c>
    </row>
    <row r="12" spans="1:21">
      <c r="A12" s="74" t="s">
        <v>1</v>
      </c>
      <c r="B12" s="72">
        <v>4.5173148129936651</v>
      </c>
      <c r="C12" s="72">
        <v>4.2432183221227708</v>
      </c>
      <c r="D12" s="72">
        <v>3.0785724701079036</v>
      </c>
      <c r="E12" s="72">
        <v>2.0530621634628181</v>
      </c>
      <c r="F12" s="72">
        <v>0</v>
      </c>
      <c r="G12" s="72">
        <v>1.8459044181977253</v>
      </c>
      <c r="H12" s="72">
        <v>1.8632491251093615</v>
      </c>
      <c r="I12" s="72">
        <v>0.37583614063814408</v>
      </c>
      <c r="J12" s="72">
        <v>1.3932414698162729</v>
      </c>
      <c r="K12" s="72">
        <v>3.8222530356784978</v>
      </c>
      <c r="L12" s="72">
        <v>3.052810357603835</v>
      </c>
      <c r="M12" s="72">
        <v>4.915523699901823</v>
      </c>
      <c r="N12" s="72">
        <v>0</v>
      </c>
      <c r="O12" s="72">
        <v>3.6505856399099916</v>
      </c>
      <c r="P12" s="72">
        <v>1.0268044619422572</v>
      </c>
      <c r="Q12" s="72">
        <v>0</v>
      </c>
      <c r="R12" s="72">
        <v>1.5368985126859143</v>
      </c>
      <c r="S12" s="72">
        <v>1.7460411198600176</v>
      </c>
      <c r="T12" s="72">
        <v>1.581704032631668</v>
      </c>
      <c r="U12" s="72">
        <v>2.803809419655876</v>
      </c>
    </row>
    <row r="13" spans="1:21">
      <c r="A13" s="74" t="s">
        <v>2</v>
      </c>
      <c r="B13" s="72">
        <v>4.9100278306406668</v>
      </c>
      <c r="C13" s="72">
        <v>4.3339698429365825</v>
      </c>
      <c r="D13" s="72">
        <v>3.2717082239720039</v>
      </c>
      <c r="E13" s="72">
        <v>2.3610661786506064</v>
      </c>
      <c r="F13" s="72">
        <v>0</v>
      </c>
      <c r="G13" s="72">
        <v>2.276137357830271</v>
      </c>
      <c r="H13" s="72">
        <v>2.1935422134733158</v>
      </c>
      <c r="I13" s="72">
        <v>0.43623814674743783</v>
      </c>
      <c r="J13" s="72">
        <v>0</v>
      </c>
      <c r="K13" s="72">
        <v>3.9249709025140795</v>
      </c>
      <c r="L13" s="72">
        <v>3.087592271840812</v>
      </c>
      <c r="M13" s="72">
        <v>5.2969519435070618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  <c r="S13" s="72">
        <v>2.4461395450568677</v>
      </c>
      <c r="T13" s="72">
        <v>1.0267131445651441</v>
      </c>
      <c r="U13" s="72">
        <v>2.9883737659685621</v>
      </c>
    </row>
    <row r="14" spans="1:21">
      <c r="A14" s="74" t="s">
        <v>3</v>
      </c>
      <c r="B14" s="72">
        <v>5.0196777486147566</v>
      </c>
      <c r="C14" s="72">
        <v>4.3985874161563139</v>
      </c>
      <c r="D14" s="72">
        <v>3.5891759623797022</v>
      </c>
      <c r="E14" s="72">
        <v>2.5084937299504229</v>
      </c>
      <c r="F14" s="72">
        <v>3.5951963035870516</v>
      </c>
      <c r="G14" s="72">
        <v>2.412537182852144</v>
      </c>
      <c r="H14" s="72">
        <v>2.2303805774278214</v>
      </c>
      <c r="I14" s="72">
        <v>0.45909521726450864</v>
      </c>
      <c r="J14" s="72">
        <v>2.8934055118110233</v>
      </c>
      <c r="K14" s="72">
        <v>4.0319936570428689</v>
      </c>
      <c r="L14" s="72">
        <v>3.1331452318460191</v>
      </c>
      <c r="M14" s="72">
        <v>5.4780457130358711</v>
      </c>
      <c r="N14" s="72">
        <v>1.3467519685039371</v>
      </c>
      <c r="O14" s="72">
        <v>4.2277066929133857</v>
      </c>
      <c r="P14" s="72">
        <v>2.4368438320209975</v>
      </c>
      <c r="Q14" s="72">
        <v>0</v>
      </c>
      <c r="R14" s="72">
        <v>1.6709827938174395</v>
      </c>
      <c r="S14" s="72">
        <v>2.5549168853893263</v>
      </c>
      <c r="T14" s="72">
        <v>1.3046751968503936</v>
      </c>
      <c r="U14" s="72">
        <v>3.2993128463108774</v>
      </c>
    </row>
    <row r="15" spans="1:21">
      <c r="A15" s="74" t="s">
        <v>42</v>
      </c>
      <c r="B15" s="72">
        <v>4.8163750871601581</v>
      </c>
      <c r="C15" s="72">
        <v>4.5015165870539358</v>
      </c>
      <c r="D15" s="72">
        <v>4.0603903208188159</v>
      </c>
      <c r="E15" s="72">
        <v>2.4758660474662566</v>
      </c>
      <c r="F15" s="72">
        <v>3.4672112455122126</v>
      </c>
      <c r="G15" s="72">
        <v>2.6104746719346905</v>
      </c>
      <c r="H15" s="72">
        <v>2.1362561733552705</v>
      </c>
      <c r="I15" s="72">
        <v>1.4694768428333511</v>
      </c>
      <c r="J15" s="72">
        <v>3.0151837416833147</v>
      </c>
      <c r="K15" s="72">
        <v>4.1784884681589594</v>
      </c>
      <c r="L15" s="72">
        <v>2.9682040986288811</v>
      </c>
      <c r="M15" s="72">
        <v>5.3244903762029745</v>
      </c>
      <c r="N15" s="72">
        <v>0</v>
      </c>
      <c r="O15" s="72">
        <v>0</v>
      </c>
      <c r="P15" s="72">
        <v>2.4933771386215611</v>
      </c>
      <c r="Q15" s="72">
        <v>3.9839238845144358</v>
      </c>
      <c r="R15" s="72">
        <v>1.7563596334960394</v>
      </c>
      <c r="S15" s="72">
        <v>2.6300549174814218</v>
      </c>
      <c r="T15" s="72">
        <v>3.9938415161778824</v>
      </c>
      <c r="U15" s="72">
        <v>3.8181395755542895</v>
      </c>
    </row>
    <row r="16" spans="1:21">
      <c r="A16" s="74" t="s">
        <v>43</v>
      </c>
      <c r="B16" s="72">
        <v>4.786832895888014</v>
      </c>
      <c r="C16" s="72">
        <v>3.9445636026380329</v>
      </c>
      <c r="D16" s="72">
        <v>3.1598753280839897</v>
      </c>
      <c r="E16" s="72">
        <v>2.4153935185185187</v>
      </c>
      <c r="F16" s="72">
        <v>3.1666994750656166</v>
      </c>
      <c r="G16" s="72">
        <v>0</v>
      </c>
      <c r="H16" s="72">
        <v>0</v>
      </c>
      <c r="I16" s="72">
        <v>1.4454795583396505</v>
      </c>
      <c r="J16" s="72">
        <v>2.9198272090988624</v>
      </c>
      <c r="K16" s="72">
        <v>3.7935804899387571</v>
      </c>
      <c r="L16" s="72">
        <v>3.0312226596675416</v>
      </c>
      <c r="M16" s="72">
        <v>5.4283136482939627</v>
      </c>
      <c r="N16" s="72">
        <v>0</v>
      </c>
      <c r="O16" s="72">
        <v>0</v>
      </c>
      <c r="P16" s="72">
        <v>2.4427001312335963</v>
      </c>
      <c r="Q16" s="72">
        <v>0</v>
      </c>
      <c r="R16" s="72">
        <v>0</v>
      </c>
      <c r="S16" s="72">
        <v>0</v>
      </c>
      <c r="T16" s="72">
        <v>1.533379757605654</v>
      </c>
      <c r="U16" s="72">
        <v>0</v>
      </c>
    </row>
    <row r="17" spans="1:21">
      <c r="A17" s="74" t="s">
        <v>40</v>
      </c>
      <c r="B17" s="72">
        <v>5.2720452111490648</v>
      </c>
      <c r="C17" s="72">
        <v>4.5508969205448278</v>
      </c>
      <c r="D17" s="72">
        <v>3.725426509186351</v>
      </c>
      <c r="E17" s="72">
        <v>2.5439078061655382</v>
      </c>
      <c r="F17" s="72">
        <v>3.7897168800516581</v>
      </c>
      <c r="G17" s="72">
        <v>2.38918416447944</v>
      </c>
      <c r="H17" s="72">
        <v>2.2894794400699912</v>
      </c>
      <c r="I17" s="72">
        <v>1.4057716608653434</v>
      </c>
      <c r="J17" s="72">
        <v>3.1192093175853017</v>
      </c>
      <c r="K17" s="72">
        <v>4.4399129113067639</v>
      </c>
      <c r="L17" s="72">
        <v>3.2078436867301305</v>
      </c>
      <c r="M17" s="72">
        <v>5.5362855260996726</v>
      </c>
      <c r="N17" s="72">
        <v>0</v>
      </c>
      <c r="O17" s="72">
        <v>0</v>
      </c>
      <c r="P17" s="72">
        <v>2.4791283902012249</v>
      </c>
      <c r="Q17" s="72">
        <v>0</v>
      </c>
      <c r="R17" s="72">
        <v>1.7863407699037621</v>
      </c>
      <c r="S17" s="72">
        <v>2.6844460112203987</v>
      </c>
      <c r="T17" s="72">
        <v>1.1212325021872267</v>
      </c>
      <c r="U17" s="72">
        <v>3.8777395076936316</v>
      </c>
    </row>
    <row r="18" spans="1:21">
      <c r="A18" s="74" t="s">
        <v>41</v>
      </c>
      <c r="B18" s="72">
        <v>0</v>
      </c>
      <c r="C18" s="72">
        <v>4.3748797025371831</v>
      </c>
      <c r="D18" s="72">
        <v>4.1920603674540686</v>
      </c>
      <c r="E18" s="72">
        <v>0</v>
      </c>
      <c r="F18" s="72">
        <v>3.6834426946631673</v>
      </c>
      <c r="G18" s="72">
        <v>0</v>
      </c>
      <c r="H18" s="72">
        <v>0</v>
      </c>
      <c r="I18" s="72">
        <v>1.4635498687664041</v>
      </c>
      <c r="J18" s="72">
        <v>0</v>
      </c>
      <c r="K18" s="72">
        <v>3.8914588801399823</v>
      </c>
      <c r="L18" s="72">
        <v>3.1973425196850394</v>
      </c>
      <c r="M18" s="72">
        <v>5.5851159230096243</v>
      </c>
      <c r="N18" s="72">
        <v>0</v>
      </c>
      <c r="O18" s="72">
        <v>0</v>
      </c>
      <c r="P18" s="72">
        <v>0</v>
      </c>
      <c r="Q18" s="72">
        <v>0</v>
      </c>
      <c r="R18" s="72">
        <v>0</v>
      </c>
      <c r="S18" s="72">
        <v>2.5908683289588801</v>
      </c>
      <c r="T18" s="72">
        <v>0</v>
      </c>
      <c r="U18" s="72">
        <v>3.4959645669291337</v>
      </c>
    </row>
    <row r="19" spans="1:21">
      <c r="A19" s="74" t="s">
        <v>4</v>
      </c>
      <c r="B19" s="72">
        <v>4.7494641294838145</v>
      </c>
      <c r="C19" s="72">
        <v>4.7865485564304464</v>
      </c>
      <c r="D19" s="72">
        <v>3.6538495188101492</v>
      </c>
      <c r="E19" s="72">
        <v>2.4460192475940503</v>
      </c>
      <c r="F19" s="72">
        <v>3.7948162729658788</v>
      </c>
      <c r="G19" s="72">
        <v>2.2474846894138234</v>
      </c>
      <c r="H19" s="72">
        <v>0</v>
      </c>
      <c r="I19" s="72">
        <v>1.301284995625547</v>
      </c>
      <c r="J19" s="72">
        <v>0</v>
      </c>
      <c r="K19" s="72">
        <v>4.1462215660542432</v>
      </c>
      <c r="L19" s="72">
        <v>3.2224081364829402</v>
      </c>
      <c r="M19" s="72">
        <v>5.174628171478564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72">
        <v>0</v>
      </c>
      <c r="T19" s="72">
        <v>0.95523293963254596</v>
      </c>
      <c r="U19" s="72">
        <v>4.1824201662292211</v>
      </c>
    </row>
    <row r="20" spans="1:21">
      <c r="A20" s="74" t="s">
        <v>5</v>
      </c>
      <c r="B20" s="72">
        <v>4.8924909949310962</v>
      </c>
      <c r="C20" s="72">
        <v>4.8918086541529222</v>
      </c>
      <c r="D20" s="72">
        <v>3.731761710660447</v>
      </c>
      <c r="E20" s="72">
        <v>2.5295618730111022</v>
      </c>
      <c r="F20" s="72">
        <v>3.8303253499562557</v>
      </c>
      <c r="G20" s="72">
        <v>2.2244313210848641</v>
      </c>
      <c r="H20" s="72">
        <v>2.29245406824147</v>
      </c>
      <c r="I20" s="72">
        <v>1.3347143833570367</v>
      </c>
      <c r="J20" s="72">
        <v>2.9160214348206472</v>
      </c>
      <c r="K20" s="72">
        <v>4.3552432855417953</v>
      </c>
      <c r="L20" s="72">
        <v>3.1796208475834464</v>
      </c>
      <c r="M20" s="72">
        <v>5.3142308178825166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72">
        <v>2.7674540682414692</v>
      </c>
      <c r="T20" s="72">
        <v>0.90036474005612754</v>
      </c>
      <c r="U20" s="72">
        <v>4.0144924913453197</v>
      </c>
    </row>
    <row r="21" spans="1:21">
      <c r="A21" s="74" t="s">
        <v>6</v>
      </c>
      <c r="B21" s="72">
        <v>5.2430185031082415</v>
      </c>
      <c r="C21" s="72">
        <v>4.5439988476049864</v>
      </c>
      <c r="D21" s="72">
        <v>3.9640966754155733</v>
      </c>
      <c r="E21" s="72">
        <v>2.5961262915840755</v>
      </c>
      <c r="F21" s="72">
        <v>3.8096778097597697</v>
      </c>
      <c r="G21" s="72">
        <v>2.462724190726159</v>
      </c>
      <c r="H21" s="72">
        <v>2.3593742202353503</v>
      </c>
      <c r="I21" s="72">
        <v>1.4424472740378669</v>
      </c>
      <c r="J21" s="72">
        <v>0</v>
      </c>
      <c r="K21" s="72">
        <v>4.5188710817943392</v>
      </c>
      <c r="L21" s="72">
        <v>3.2354227577980716</v>
      </c>
      <c r="M21" s="72">
        <v>5.5563839676290465</v>
      </c>
      <c r="N21" s="72">
        <v>0</v>
      </c>
      <c r="O21" s="72">
        <v>0</v>
      </c>
      <c r="P21" s="72">
        <v>0</v>
      </c>
      <c r="Q21" s="72">
        <v>0</v>
      </c>
      <c r="R21" s="72">
        <v>1.8286636045494313</v>
      </c>
      <c r="S21" s="72">
        <v>2.7426527413240009</v>
      </c>
      <c r="T21" s="72">
        <v>1.0180883639545055</v>
      </c>
      <c r="U21" s="72">
        <v>4.1202682556688304</v>
      </c>
    </row>
    <row r="22" spans="1:21">
      <c r="A22" s="74" t="s">
        <v>38</v>
      </c>
      <c r="B22" s="72">
        <v>5.219127296587927</v>
      </c>
      <c r="C22" s="72">
        <v>4.4603565179352573</v>
      </c>
      <c r="D22" s="72">
        <v>4.0882436570428702</v>
      </c>
      <c r="E22" s="72">
        <v>2.3414041994750661</v>
      </c>
      <c r="F22" s="72">
        <v>3.5387139107611549</v>
      </c>
      <c r="G22" s="72">
        <v>2.1545494313210849</v>
      </c>
      <c r="H22" s="72">
        <v>0</v>
      </c>
      <c r="I22" s="72">
        <v>1.5308727034120737</v>
      </c>
      <c r="J22" s="72">
        <v>3.4387029746281712</v>
      </c>
      <c r="K22" s="72">
        <v>4.1918197725284339</v>
      </c>
      <c r="L22" s="72">
        <v>0</v>
      </c>
      <c r="M22" s="72">
        <v>0</v>
      </c>
      <c r="N22" s="72">
        <v>0</v>
      </c>
      <c r="O22" s="72">
        <v>0</v>
      </c>
      <c r="P22" s="72">
        <v>2.4185367454068238</v>
      </c>
      <c r="Q22" s="72">
        <v>0</v>
      </c>
      <c r="R22" s="72">
        <v>2.3025098425196848</v>
      </c>
      <c r="S22" s="72">
        <v>2.0235017497812771</v>
      </c>
      <c r="T22" s="72">
        <v>1.909951881014873</v>
      </c>
      <c r="U22" s="72">
        <v>3.7568788276465441</v>
      </c>
    </row>
    <row r="23" spans="1:21">
      <c r="A23" s="74" t="s">
        <v>39</v>
      </c>
      <c r="B23" s="72">
        <v>5.2008092738407692</v>
      </c>
      <c r="C23" s="72">
        <v>4.5425306211723528</v>
      </c>
      <c r="D23" s="72">
        <v>3.5904965004374456</v>
      </c>
      <c r="E23" s="72">
        <v>2.3873359580052491</v>
      </c>
      <c r="F23" s="72">
        <v>3.6154965004374451</v>
      </c>
      <c r="G23" s="72">
        <v>0</v>
      </c>
      <c r="H23" s="72">
        <v>0</v>
      </c>
      <c r="I23" s="72">
        <v>1.5048993875765528</v>
      </c>
      <c r="J23" s="72">
        <v>3.5949475065616796</v>
      </c>
      <c r="K23" s="72">
        <v>4.2687117235345582</v>
      </c>
      <c r="L23" s="72">
        <v>3.0998250218722654</v>
      </c>
      <c r="M23" s="72">
        <v>5.6919072615923012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2.3090004374453197</v>
      </c>
      <c r="T23" s="72">
        <v>2.4875328083989499</v>
      </c>
      <c r="U23" s="72">
        <v>3.7465004374453188</v>
      </c>
    </row>
    <row r="24" spans="1:21">
      <c r="A24" s="74" t="s">
        <v>7</v>
      </c>
      <c r="B24" s="72">
        <v>5.4447178477690281</v>
      </c>
      <c r="C24" s="72">
        <v>4.592336794289392</v>
      </c>
      <c r="D24" s="72">
        <v>4.1583346929162204</v>
      </c>
      <c r="E24" s="72">
        <v>2.5038385826771652</v>
      </c>
      <c r="F24" s="72">
        <v>3.7458770778652668</v>
      </c>
      <c r="G24" s="72">
        <v>0</v>
      </c>
      <c r="H24" s="72">
        <v>2.2981299212598425</v>
      </c>
      <c r="I24" s="72">
        <v>1.4596597827857141</v>
      </c>
      <c r="J24" s="72">
        <v>3.5343394575678047</v>
      </c>
      <c r="K24" s="72">
        <v>4.3198829833770773</v>
      </c>
      <c r="L24" s="72">
        <v>3.3068569553805776</v>
      </c>
      <c r="M24" s="72">
        <v>5.6377187226596677</v>
      </c>
      <c r="N24" s="72">
        <v>1.9819772528433945</v>
      </c>
      <c r="O24" s="72">
        <v>0</v>
      </c>
      <c r="P24" s="72">
        <v>0</v>
      </c>
      <c r="Q24" s="72">
        <v>0</v>
      </c>
      <c r="R24" s="72">
        <v>2.5888998250218722</v>
      </c>
      <c r="S24" s="72">
        <v>2.3821631671041117</v>
      </c>
      <c r="T24" s="72">
        <v>2.0548118985126855</v>
      </c>
      <c r="U24" s="72">
        <v>3.749278655495131</v>
      </c>
    </row>
    <row r="25" spans="1:21">
      <c r="A25" s="74" t="s">
        <v>35</v>
      </c>
      <c r="B25" s="72">
        <v>5.2846894138232718</v>
      </c>
      <c r="C25" s="72">
        <v>5.0501968503937009</v>
      </c>
      <c r="D25" s="72">
        <v>0</v>
      </c>
      <c r="E25" s="72">
        <v>2.3954724409448818</v>
      </c>
      <c r="F25" s="72">
        <v>3.5546478565179354</v>
      </c>
      <c r="G25" s="72">
        <v>2.6162182852143481</v>
      </c>
      <c r="H25" s="72">
        <v>2.1875656167978996</v>
      </c>
      <c r="I25" s="72">
        <v>1.5729330708661415</v>
      </c>
      <c r="J25" s="72">
        <v>3.6466207349081365</v>
      </c>
      <c r="K25" s="72">
        <v>4.5669728783902013</v>
      </c>
      <c r="L25" s="72">
        <v>3.0468832020997376</v>
      </c>
      <c r="M25" s="72">
        <v>5.7479221347331588</v>
      </c>
      <c r="N25" s="72">
        <v>1.9638232720909887</v>
      </c>
      <c r="O25" s="72">
        <v>0</v>
      </c>
      <c r="P25" s="72">
        <v>2.4940944881889764</v>
      </c>
      <c r="Q25" s="72">
        <v>0</v>
      </c>
      <c r="R25" s="72">
        <v>0</v>
      </c>
      <c r="S25" s="72">
        <v>2.3072069116360456</v>
      </c>
      <c r="T25" s="72">
        <v>2.4381780402449693</v>
      </c>
      <c r="U25" s="72">
        <v>4.2148184601924754</v>
      </c>
    </row>
    <row r="26" spans="1:21">
      <c r="A26" s="75" t="s">
        <v>36</v>
      </c>
      <c r="B26" s="72">
        <v>5.4820428696412939</v>
      </c>
      <c r="C26" s="72">
        <v>4.7060367454068235</v>
      </c>
      <c r="D26" s="72">
        <v>4.329440069991251</v>
      </c>
      <c r="E26" s="72">
        <v>2.3951990376202974</v>
      </c>
      <c r="F26" s="72">
        <v>3.7554352580927373</v>
      </c>
      <c r="G26" s="72">
        <v>2.6235017497812776</v>
      </c>
      <c r="H26" s="72">
        <v>2.2645231846019249</v>
      </c>
      <c r="I26" s="72">
        <v>1.5612423447069117</v>
      </c>
      <c r="J26" s="72">
        <v>3.6977580927384075</v>
      </c>
      <c r="K26" s="72">
        <v>4.3175415573053373</v>
      </c>
      <c r="L26" s="72">
        <v>3.2263232720909882</v>
      </c>
      <c r="M26" s="72">
        <v>5.5653215223097119</v>
      </c>
      <c r="N26" s="72">
        <v>1.9185476815398073</v>
      </c>
      <c r="O26" s="72">
        <v>0</v>
      </c>
      <c r="P26" s="72">
        <v>2.5916994750656168</v>
      </c>
      <c r="Q26" s="72">
        <v>0</v>
      </c>
      <c r="R26" s="72">
        <v>2.4833825459317587</v>
      </c>
      <c r="S26" s="72">
        <v>2.5029527559055116</v>
      </c>
      <c r="T26" s="72">
        <v>2.1236111111111113</v>
      </c>
      <c r="U26" s="72">
        <v>4.0042322834645665</v>
      </c>
    </row>
    <row r="27" spans="1:21">
      <c r="A27" s="75" t="s">
        <v>37</v>
      </c>
      <c r="B27" s="72">
        <v>5.3223643919510062</v>
      </c>
      <c r="C27" s="72">
        <v>4.473020559930009</v>
      </c>
      <c r="D27" s="72">
        <v>4.2339785651793527</v>
      </c>
      <c r="E27" s="72">
        <v>2.5544400699912511</v>
      </c>
      <c r="F27" s="72">
        <v>3.5507874015748033</v>
      </c>
      <c r="G27" s="72">
        <v>2.7867891513560803</v>
      </c>
      <c r="H27" s="72">
        <v>0</v>
      </c>
      <c r="I27" s="72">
        <v>1.631167979002625</v>
      </c>
      <c r="J27" s="72">
        <v>3.1641294838145231</v>
      </c>
      <c r="K27" s="72">
        <v>4.0222659667541558</v>
      </c>
      <c r="L27" s="72">
        <v>0</v>
      </c>
      <c r="M27" s="72">
        <v>0</v>
      </c>
      <c r="N27" s="72">
        <v>2.5751531058617672</v>
      </c>
      <c r="O27" s="72">
        <v>0</v>
      </c>
      <c r="P27" s="72">
        <v>2.383377077865267</v>
      </c>
      <c r="Q27" s="72">
        <v>0</v>
      </c>
      <c r="R27" s="72">
        <v>0</v>
      </c>
      <c r="S27" s="72">
        <v>0</v>
      </c>
      <c r="T27" s="72">
        <v>1.170242782152231</v>
      </c>
      <c r="U27" s="72">
        <v>3.7524278215223101</v>
      </c>
    </row>
    <row r="31" spans="1:21">
      <c r="B31" s="7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6"/>
  <sheetViews>
    <sheetView topLeftCell="A25" workbookViewId="0">
      <selection activeCell="F31" sqref="F31"/>
    </sheetView>
  </sheetViews>
  <sheetFormatPr baseColWidth="10" defaultColWidth="8.83203125" defaultRowHeight="13"/>
  <cols>
    <col min="2" max="5" width="9.33203125" bestFit="1" customWidth="1"/>
    <col min="6" max="6" width="12.1640625" bestFit="1" customWidth="1"/>
    <col min="7" max="7" width="9.33203125" bestFit="1" customWidth="1"/>
    <col min="8" max="8" width="10.33203125" bestFit="1" customWidth="1"/>
    <col min="9" max="9" width="9.33203125" bestFit="1" customWidth="1"/>
    <col min="10" max="11" width="10.33203125" bestFit="1" customWidth="1"/>
    <col min="12" max="12" width="9.33203125" bestFit="1" customWidth="1"/>
    <col min="13" max="13" width="10.33203125" bestFit="1" customWidth="1"/>
    <col min="14" max="14" width="9.33203125" bestFit="1" customWidth="1"/>
    <col min="15" max="15" width="10.33203125" bestFit="1" customWidth="1"/>
    <col min="16" max="19" width="9.33203125" bestFit="1" customWidth="1"/>
    <col min="20" max="21" width="10.33203125" bestFit="1" customWidth="1"/>
  </cols>
  <sheetData>
    <row r="1" spans="1:21">
      <c r="A1" s="63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14" t="s">
        <v>10</v>
      </c>
      <c r="C2" s="14" t="s">
        <v>22</v>
      </c>
      <c r="D2" s="14" t="s">
        <v>11</v>
      </c>
      <c r="E2" s="14" t="s">
        <v>12</v>
      </c>
      <c r="F2" s="14" t="s">
        <v>23</v>
      </c>
      <c r="G2" s="14" t="s">
        <v>24</v>
      </c>
      <c r="H2" s="14" t="s">
        <v>25</v>
      </c>
      <c r="I2" s="14" t="s">
        <v>13</v>
      </c>
      <c r="J2" s="14" t="s">
        <v>26</v>
      </c>
      <c r="K2" s="14" t="s">
        <v>29</v>
      </c>
      <c r="L2" s="14" t="s">
        <v>28</v>
      </c>
      <c r="M2" s="14" t="s">
        <v>27</v>
      </c>
      <c r="N2" s="14" t="s">
        <v>14</v>
      </c>
      <c r="O2" s="14" t="s">
        <v>30</v>
      </c>
      <c r="P2" s="14" t="s">
        <v>31</v>
      </c>
      <c r="Q2" s="14" t="s">
        <v>8</v>
      </c>
      <c r="R2" s="14" t="s">
        <v>32</v>
      </c>
      <c r="S2" s="14" t="s">
        <v>15</v>
      </c>
      <c r="T2" s="14" t="s">
        <v>33</v>
      </c>
      <c r="U2" s="14" t="s">
        <v>34</v>
      </c>
    </row>
    <row r="3" spans="1:21">
      <c r="A3" s="11" t="s">
        <v>9</v>
      </c>
      <c r="B3" s="62">
        <f>(Price!B4+PAYS!B5)*Yield!B4</f>
        <v>1401.6430116644381</v>
      </c>
      <c r="C3" s="62">
        <f>(Price!C4+PAYS!C5)*Yield!C4</f>
        <v>5960.1009000000004</v>
      </c>
      <c r="D3" s="62">
        <f>(Price!D4+PAYS!D5)*Yield!D4</f>
        <v>1712.5965999999999</v>
      </c>
      <c r="E3" s="62">
        <f>(Price!E4+PAYS!E5)*Yield!E4</f>
        <v>1377.7664746929886</v>
      </c>
      <c r="F3" s="62">
        <f>(Price!F4+PAYS!F5)*Yield!F4</f>
        <v>6987.134</v>
      </c>
      <c r="G3" s="62">
        <f>(Price!G4+PAYS!G5)*Yield!G4</f>
        <v>1195.4158</v>
      </c>
      <c r="H3" s="62">
        <f>(Price!H4+PAYS!H5)*Yield!H4</f>
        <v>7332.34</v>
      </c>
      <c r="I3" s="62">
        <f>(Price!I4+PAYS!I5)*Yield!I4</f>
        <v>905.83917323339381</v>
      </c>
      <c r="J3" s="62">
        <f>(Price!J4+PAYS!J5)*Yield!J4</f>
        <v>4928.75</v>
      </c>
      <c r="K3" s="62">
        <f>(Price!K4+PAYS!K5)*Yield!K4</f>
        <v>3301.6685000000002</v>
      </c>
      <c r="L3" s="62">
        <f>(Price!L4+PAYS!L5)*Yield!L4</f>
        <v>1127.21</v>
      </c>
      <c r="M3" s="62">
        <f>(Price!M4+PAYS!M5)*Yield!M4</f>
        <v>13935.672400000001</v>
      </c>
      <c r="N3" s="62">
        <f>(Price!N4+PAYS!N5)*Yield!N4</f>
        <v>765.6</v>
      </c>
      <c r="O3" s="62">
        <f>(Price!O4+PAYS!O5)*Yield!O4</f>
        <v>10532.16</v>
      </c>
      <c r="P3" s="62">
        <f>(Price!P4+PAYS!P5)*Yield!P4</f>
        <v>3554.7408</v>
      </c>
      <c r="Q3" s="62">
        <f>(Price!Q4+PAYS!Q5)*Yield!Q4</f>
        <v>2298.5573690729821</v>
      </c>
      <c r="R3" s="62">
        <f>(Price!R4+PAYS!R5)*Yield!R4</f>
        <v>637.74864000000014</v>
      </c>
      <c r="S3" s="62">
        <f>(Price!S4+PAYS!S5)*Yield!S4</f>
        <v>2730</v>
      </c>
      <c r="T3" s="62">
        <f>(Price!T4+PAYS!T5)*Yield!T4</f>
        <v>6135.5830000000005</v>
      </c>
      <c r="U3" s="62">
        <f>(Price!U4+PAYS!U5)*Yield!U4</f>
        <v>5101.8599999999997</v>
      </c>
    </row>
    <row r="4" spans="1:21">
      <c r="A4" s="11" t="s">
        <v>0</v>
      </c>
      <c r="B4" s="62">
        <f>(Price!B5+PAYS!B6)*Yield!B5</f>
        <v>1365.9445646278962</v>
      </c>
      <c r="C4" s="62">
        <f>(Price!C5+PAYS!C6)*Yield!C5</f>
        <v>7597.0954999999994</v>
      </c>
      <c r="D4" s="62">
        <f>(Price!D5+PAYS!D6)*Yield!D5</f>
        <v>1307.8834999999999</v>
      </c>
      <c r="E4" s="62">
        <f>(Price!E5+PAYS!E6)*Yield!E5</f>
        <v>1334.6986630557276</v>
      </c>
      <c r="F4" s="62">
        <f>(Price!F5+PAYS!F6)*Yield!F5</f>
        <v>6987.134</v>
      </c>
      <c r="G4" s="62">
        <f>(Price!G5+PAYS!G6)*Yield!G5</f>
        <v>1933.2197999999999</v>
      </c>
      <c r="H4" s="62">
        <f>(Price!H5+PAYS!H6)*Yield!H5</f>
        <v>7332.34</v>
      </c>
      <c r="I4" s="62">
        <f>(Price!I5+PAYS!I6)*Yield!I5</f>
        <v>1008.9406220308949</v>
      </c>
      <c r="J4" s="62">
        <f>(Price!J5+PAYS!J6)*Yield!J5</f>
        <v>4928.75</v>
      </c>
      <c r="K4" s="62">
        <f>(Price!K5+PAYS!K6)*Yield!K5</f>
        <v>14080.08</v>
      </c>
      <c r="L4" s="62">
        <f>(Price!L5+PAYS!L6)*Yield!L5</f>
        <v>1127.21</v>
      </c>
      <c r="M4" s="62">
        <f>(Price!M5+PAYS!M6)*Yield!M5</f>
        <v>13935.672400000001</v>
      </c>
      <c r="N4" s="62">
        <f>(Price!N5+PAYS!N6)*Yield!N5</f>
        <v>765.6</v>
      </c>
      <c r="O4" s="62">
        <f>(Price!O5+PAYS!O6)*Yield!O5</f>
        <v>10532.16</v>
      </c>
      <c r="P4" s="62">
        <f>(Price!P5+PAYS!P6)*Yield!P5</f>
        <v>3816.0419999999999</v>
      </c>
      <c r="Q4" s="62">
        <f>(Price!Q5+PAYS!Q6)*Yield!Q5</f>
        <v>1686.0414529317572</v>
      </c>
      <c r="R4" s="62">
        <f>(Price!R5+PAYS!R6)*Yield!R5</f>
        <v>940.76639999999998</v>
      </c>
      <c r="S4" s="62">
        <f>(Price!S5+PAYS!S6)*Yield!S5</f>
        <v>2730</v>
      </c>
      <c r="T4" s="62">
        <f>(Price!T5+PAYS!T6)*Yield!T5</f>
        <v>5846.2510000000002</v>
      </c>
      <c r="U4" s="62">
        <f>(Price!U5+PAYS!U6)*Yield!U5</f>
        <v>7507.7310000000007</v>
      </c>
    </row>
    <row r="5" spans="1:21">
      <c r="A5" s="11" t="s">
        <v>1</v>
      </c>
      <c r="B5" s="62">
        <f>(Price!B6+PAYS!B7)*Yield!B6</f>
        <v>1365.9445646278962</v>
      </c>
      <c r="C5" s="62">
        <f>(Price!C6+PAYS!C7)*Yield!C6</f>
        <v>7597.0954999999994</v>
      </c>
      <c r="D5" s="62">
        <f>(Price!D6+PAYS!D7)*Yield!D6</f>
        <v>1307.8834999999999</v>
      </c>
      <c r="E5" s="62">
        <f>(Price!E6+PAYS!E7)*Yield!E6</f>
        <v>1334.6986630557276</v>
      </c>
      <c r="F5" s="62">
        <f>(Price!F6+PAYS!F7)*Yield!F6</f>
        <v>6987.134</v>
      </c>
      <c r="G5" s="62">
        <f>(Price!G6+PAYS!G7)*Yield!G6</f>
        <v>1933.2197999999999</v>
      </c>
      <c r="H5" s="62">
        <f>(Price!H6+PAYS!H7)*Yield!H6</f>
        <v>7332.34</v>
      </c>
      <c r="I5" s="62">
        <f>(Price!I6+PAYS!I7)*Yield!I6</f>
        <v>1008.9406220308949</v>
      </c>
      <c r="J5" s="62">
        <f>(Price!J6+PAYS!J7)*Yield!J6</f>
        <v>4928.75</v>
      </c>
      <c r="K5" s="62">
        <f>(Price!K6+PAYS!K7)*Yield!K6</f>
        <v>14080.08</v>
      </c>
      <c r="L5" s="62">
        <f>(Price!L6+PAYS!L7)*Yield!L6</f>
        <v>1127.21</v>
      </c>
      <c r="M5" s="62">
        <f>(Price!M6+PAYS!M7)*Yield!M6</f>
        <v>13935.672400000001</v>
      </c>
      <c r="N5" s="62">
        <f>(Price!N6+PAYS!N7)*Yield!N6</f>
        <v>765.6</v>
      </c>
      <c r="O5" s="62">
        <f>(Price!O6+PAYS!O7)*Yield!O6</f>
        <v>10532.16</v>
      </c>
      <c r="P5" s="62">
        <f>(Price!P6+PAYS!P7)*Yield!P6</f>
        <v>3816.0419999999999</v>
      </c>
      <c r="Q5" s="62">
        <f>(Price!Q6+PAYS!Q7)*Yield!Q6</f>
        <v>1686.0414529317572</v>
      </c>
      <c r="R5" s="62">
        <f>(Price!R6+PAYS!R7)*Yield!R6</f>
        <v>940.76639999999998</v>
      </c>
      <c r="S5" s="62">
        <f>(Price!S6+PAYS!S7)*Yield!S6</f>
        <v>2730</v>
      </c>
      <c r="T5" s="62">
        <f>(Price!T6+PAYS!T7)*Yield!T6</f>
        <v>5846.2510000000002</v>
      </c>
      <c r="U5" s="62">
        <f>(Price!U6+PAYS!U7)*Yield!U6</f>
        <v>7507.7310000000007</v>
      </c>
    </row>
    <row r="6" spans="1:21">
      <c r="A6" s="11" t="s">
        <v>2</v>
      </c>
      <c r="B6" s="62">
        <f>(Price!B7+PAYS!B8)*Yield!B7</f>
        <v>1365.9445646278962</v>
      </c>
      <c r="C6" s="62">
        <f>(Price!C7+PAYS!C8)*Yield!C7</f>
        <v>7597.0954999999994</v>
      </c>
      <c r="D6" s="62">
        <f>(Price!D7+PAYS!D8)*Yield!D7</f>
        <v>1307.8834999999999</v>
      </c>
      <c r="E6" s="62">
        <f>(Price!E7+PAYS!E8)*Yield!E7</f>
        <v>1334.6986630557276</v>
      </c>
      <c r="F6" s="62">
        <f>(Price!F7+PAYS!F8)*Yield!F7</f>
        <v>6987.134</v>
      </c>
      <c r="G6" s="62">
        <f>(Price!G7+PAYS!G8)*Yield!G7</f>
        <v>1933.2197999999999</v>
      </c>
      <c r="H6" s="62">
        <f>(Price!H7+PAYS!H8)*Yield!H7</f>
        <v>7332.34</v>
      </c>
      <c r="I6" s="62">
        <f>(Price!I7+PAYS!I8)*Yield!I7</f>
        <v>1008.9406220308949</v>
      </c>
      <c r="J6" s="62">
        <f>(Price!J7+PAYS!J8)*Yield!J7</f>
        <v>4928.75</v>
      </c>
      <c r="K6" s="62">
        <f>(Price!K7+PAYS!K8)*Yield!K7</f>
        <v>14080.08</v>
      </c>
      <c r="L6" s="62">
        <f>(Price!L7+PAYS!L8)*Yield!L7</f>
        <v>1127.21</v>
      </c>
      <c r="M6" s="62">
        <f>(Price!M7+PAYS!M8)*Yield!M7</f>
        <v>13935.672400000001</v>
      </c>
      <c r="N6" s="62">
        <f>(Price!N7+PAYS!N8)*Yield!N7</f>
        <v>765.6</v>
      </c>
      <c r="O6" s="62">
        <f>(Price!O7+PAYS!O8)*Yield!O7</f>
        <v>10532.16</v>
      </c>
      <c r="P6" s="62">
        <f>(Price!P7+PAYS!P8)*Yield!P7</f>
        <v>3816.0419999999999</v>
      </c>
      <c r="Q6" s="62">
        <f>(Price!Q7+PAYS!Q8)*Yield!Q7</f>
        <v>1686.0414529317572</v>
      </c>
      <c r="R6" s="62">
        <f>(Price!R7+PAYS!R8)*Yield!R7</f>
        <v>940.76639999999998</v>
      </c>
      <c r="S6" s="62">
        <f>(Price!S7+PAYS!S8)*Yield!S7</f>
        <v>2730</v>
      </c>
      <c r="T6" s="62">
        <f>(Price!T7+PAYS!T8)*Yield!T7</f>
        <v>5846.2510000000002</v>
      </c>
      <c r="U6" s="62">
        <f>(Price!U7+PAYS!U8)*Yield!U7</f>
        <v>7507.7310000000007</v>
      </c>
    </row>
    <row r="7" spans="1:21">
      <c r="A7" s="11" t="s">
        <v>3</v>
      </c>
      <c r="B7" s="62">
        <f>(Price!B8+PAYS!B9)*Yield!B8</f>
        <v>1365.9445646278962</v>
      </c>
      <c r="C7" s="62">
        <f>(Price!C8+PAYS!C9)*Yield!C8</f>
        <v>7597.0954999999994</v>
      </c>
      <c r="D7" s="62">
        <f>(Price!D8+PAYS!D9)*Yield!D8</f>
        <v>1307.8834999999999</v>
      </c>
      <c r="E7" s="62">
        <f>(Price!E8+PAYS!E9)*Yield!E8</f>
        <v>1334.6986630557276</v>
      </c>
      <c r="F7" s="62">
        <f>(Price!F8+PAYS!F9)*Yield!F8</f>
        <v>6987.134</v>
      </c>
      <c r="G7" s="62">
        <f>(Price!G8+PAYS!G9)*Yield!G8</f>
        <v>1933.2197999999999</v>
      </c>
      <c r="H7" s="62">
        <f>(Price!H8+PAYS!H9)*Yield!H8</f>
        <v>7332.34</v>
      </c>
      <c r="I7" s="62">
        <f>(Price!I8+PAYS!I9)*Yield!I8</f>
        <v>1008.9406220308949</v>
      </c>
      <c r="J7" s="62">
        <f>(Price!J8+PAYS!J9)*Yield!J8</f>
        <v>4928.75</v>
      </c>
      <c r="K7" s="62">
        <f>(Price!K8+PAYS!K9)*Yield!K8</f>
        <v>14080.08</v>
      </c>
      <c r="L7" s="62">
        <f>(Price!L8+PAYS!L9)*Yield!L8</f>
        <v>1127.21</v>
      </c>
      <c r="M7" s="62">
        <f>(Price!M8+PAYS!M9)*Yield!M8</f>
        <v>13935.672400000001</v>
      </c>
      <c r="N7" s="62">
        <f>(Price!N8+PAYS!N9)*Yield!N8</f>
        <v>765.6</v>
      </c>
      <c r="O7" s="62">
        <f>(Price!O8+PAYS!O9)*Yield!O8</f>
        <v>10532.16</v>
      </c>
      <c r="P7" s="62">
        <f>(Price!P8+PAYS!P9)*Yield!P8</f>
        <v>3816.0419999999999</v>
      </c>
      <c r="Q7" s="62">
        <f>(Price!Q8+PAYS!Q9)*Yield!Q8</f>
        <v>1686.0414529317572</v>
      </c>
      <c r="R7" s="62">
        <f>(Price!R8+PAYS!R9)*Yield!R8</f>
        <v>940.76639999999998</v>
      </c>
      <c r="S7" s="62">
        <f>(Price!S8+PAYS!S9)*Yield!S8</f>
        <v>2730</v>
      </c>
      <c r="T7" s="62">
        <f>(Price!T8+PAYS!T9)*Yield!T8</f>
        <v>5846.2510000000002</v>
      </c>
      <c r="U7" s="62">
        <f>(Price!U8+PAYS!U9)*Yield!U8</f>
        <v>7507.7310000000007</v>
      </c>
    </row>
    <row r="8" spans="1:21">
      <c r="A8" s="11" t="s">
        <v>42</v>
      </c>
      <c r="B8" s="62">
        <f>(Price!B9+PAYS!B10)*Yield!B9</f>
        <v>1365.9445646278962</v>
      </c>
      <c r="C8" s="62">
        <f>(Price!C9+PAYS!C10)*Yield!C9</f>
        <v>8149.0875999999998</v>
      </c>
      <c r="D8" s="62">
        <f>(Price!D9+PAYS!D10)*Yield!D9</f>
        <v>1367.4115999999999</v>
      </c>
      <c r="E8" s="62">
        <f>(Price!E9+PAYS!E10)*Yield!E9</f>
        <v>1903.1079073041342</v>
      </c>
      <c r="F8" s="62">
        <f>(Price!F9+PAYS!F10)*Yield!F9</f>
        <v>6987.134</v>
      </c>
      <c r="G8" s="62">
        <f>(Price!G9+PAYS!G10)*Yield!G9</f>
        <v>1515.6701</v>
      </c>
      <c r="H8" s="62">
        <f>(Price!H9+PAYS!H10)*Yield!H9</f>
        <v>12082.079099999999</v>
      </c>
      <c r="I8" s="62">
        <f>(Price!I9+PAYS!I10)*Yield!I9</f>
        <v>1182.8675784887325</v>
      </c>
      <c r="J8" s="62">
        <f>(Price!J9+PAYS!J10)*Yield!J9</f>
        <v>11748.729900000002</v>
      </c>
      <c r="K8" s="62">
        <f>(Price!K9+PAYS!K10)*Yield!K9</f>
        <v>14080.08</v>
      </c>
      <c r="L8" s="62">
        <f>(Price!L9+PAYS!L10)*Yield!L9</f>
        <v>1127.21</v>
      </c>
      <c r="M8" s="62">
        <f>(Price!M9+PAYS!M10)*Yield!M9</f>
        <v>13935.672400000001</v>
      </c>
      <c r="N8" s="62">
        <f>(Price!N9+PAYS!N10)*Yield!N9</f>
        <v>765.6</v>
      </c>
      <c r="O8" s="62">
        <f>(Price!O9+PAYS!O10)*Yield!O9</f>
        <v>6040</v>
      </c>
      <c r="P8" s="62">
        <f>(Price!P9+PAYS!P10)*Yield!P9</f>
        <v>3709.3715999999999</v>
      </c>
      <c r="Q8" s="62">
        <f>(Price!Q9+PAYS!Q10)*Yield!Q9</f>
        <v>1686.0414529317572</v>
      </c>
      <c r="R8" s="62">
        <f>(Price!R9+PAYS!R10)*Yield!R9</f>
        <v>940.76639999999998</v>
      </c>
      <c r="S8" s="62">
        <f>(Price!S9+PAYS!S10)*Yield!S9</f>
        <v>2730</v>
      </c>
      <c r="T8" s="62">
        <f>(Price!T9+PAYS!T10)*Yield!T9</f>
        <v>10829.7392</v>
      </c>
      <c r="U8" s="62">
        <f>(Price!U9+PAYS!U10)*Yield!U9</f>
        <v>10659.1536</v>
      </c>
    </row>
    <row r="9" spans="1:21">
      <c r="A9" s="11" t="s">
        <v>43</v>
      </c>
      <c r="B9" s="62">
        <f>(Price!B10+PAYS!B11)*Yield!B10</f>
        <v>1365.9445646278962</v>
      </c>
      <c r="C9" s="62">
        <f>(Price!C10+PAYS!C11)*Yield!C10</f>
        <v>8149.0875999999998</v>
      </c>
      <c r="D9" s="62">
        <f>(Price!D10+PAYS!D11)*Yield!D10</f>
        <v>1367.4115999999999</v>
      </c>
      <c r="E9" s="62">
        <f>(Price!E10+PAYS!E11)*Yield!E10</f>
        <v>1903.1079073041342</v>
      </c>
      <c r="F9" s="62">
        <f>(Price!F10+PAYS!F11)*Yield!F10</f>
        <v>6987.134</v>
      </c>
      <c r="G9" s="62">
        <f>(Price!G10+PAYS!G11)*Yield!G10</f>
        <v>1515.6701</v>
      </c>
      <c r="H9" s="62">
        <f>(Price!H10+PAYS!H11)*Yield!H10</f>
        <v>12082.079099999999</v>
      </c>
      <c r="I9" s="62">
        <f>(Price!I10+PAYS!I11)*Yield!I10</f>
        <v>1182.8675784887325</v>
      </c>
      <c r="J9" s="62">
        <f>(Price!J10+PAYS!J11)*Yield!J10</f>
        <v>11748.729900000002</v>
      </c>
      <c r="K9" s="62">
        <f>(Price!K10+PAYS!K11)*Yield!K10</f>
        <v>14080.08</v>
      </c>
      <c r="L9" s="62">
        <f>(Price!L10+PAYS!L11)*Yield!L10</f>
        <v>1127.21</v>
      </c>
      <c r="M9" s="62">
        <f>(Price!M10+PAYS!M11)*Yield!M10</f>
        <v>13935.672400000001</v>
      </c>
      <c r="N9" s="62">
        <f>(Price!N10+PAYS!N11)*Yield!N10</f>
        <v>765.6</v>
      </c>
      <c r="O9" s="62">
        <f>(Price!O10+PAYS!O11)*Yield!O10</f>
        <v>6040</v>
      </c>
      <c r="P9" s="62">
        <f>(Price!P10+PAYS!P11)*Yield!P10</f>
        <v>3709.3715999999999</v>
      </c>
      <c r="Q9" s="62">
        <f>(Price!Q10+PAYS!Q11)*Yield!Q10</f>
        <v>1686.0414529317572</v>
      </c>
      <c r="R9" s="62">
        <f>(Price!R10+PAYS!R11)*Yield!R10</f>
        <v>940.76639999999998</v>
      </c>
      <c r="S9" s="62">
        <f>(Price!S10+PAYS!S11)*Yield!S10</f>
        <v>2730</v>
      </c>
      <c r="T9" s="62">
        <f>(Price!T10+PAYS!T11)*Yield!T10</f>
        <v>10829.7392</v>
      </c>
      <c r="U9" s="62">
        <f>(Price!U10+PAYS!U11)*Yield!U10</f>
        <v>10659.1536</v>
      </c>
    </row>
    <row r="10" spans="1:21">
      <c r="A10" s="11" t="s">
        <v>40</v>
      </c>
      <c r="B10" s="62">
        <f>(Price!B11+PAYS!B12)*Yield!B11</f>
        <v>1365.9445646278962</v>
      </c>
      <c r="C10" s="62">
        <f>(Price!C11+PAYS!C12)*Yield!C11</f>
        <v>8149.0875999999998</v>
      </c>
      <c r="D10" s="62">
        <f>(Price!D11+PAYS!D12)*Yield!D11</f>
        <v>1367.4115999999999</v>
      </c>
      <c r="E10" s="62">
        <f>(Price!E11+PAYS!E12)*Yield!E11</f>
        <v>1903.1079073041342</v>
      </c>
      <c r="F10" s="62">
        <f>(Price!F11+PAYS!F12)*Yield!F11</f>
        <v>6987.134</v>
      </c>
      <c r="G10" s="62">
        <f>(Price!G11+PAYS!G12)*Yield!G11</f>
        <v>1515.6701</v>
      </c>
      <c r="H10" s="62">
        <f>(Price!H11+PAYS!H12)*Yield!H11</f>
        <v>12082.079099999999</v>
      </c>
      <c r="I10" s="62">
        <f>(Price!I11+PAYS!I12)*Yield!I11</f>
        <v>1182.8675784887325</v>
      </c>
      <c r="J10" s="62">
        <f>(Price!J11+PAYS!J12)*Yield!J11</f>
        <v>11748.729900000002</v>
      </c>
      <c r="K10" s="62">
        <f>(Price!K11+PAYS!K12)*Yield!K11</f>
        <v>14080.08</v>
      </c>
      <c r="L10" s="62">
        <f>(Price!L11+PAYS!L12)*Yield!L11</f>
        <v>1127.21</v>
      </c>
      <c r="M10" s="62">
        <f>(Price!M11+PAYS!M12)*Yield!M11</f>
        <v>13935.672400000001</v>
      </c>
      <c r="N10" s="62">
        <f>(Price!N11+PAYS!N12)*Yield!N11</f>
        <v>765.6</v>
      </c>
      <c r="O10" s="62">
        <f>(Price!O11+PAYS!O12)*Yield!O11</f>
        <v>6040</v>
      </c>
      <c r="P10" s="62">
        <f>(Price!P11+PAYS!P12)*Yield!P11</f>
        <v>3709.3715999999999</v>
      </c>
      <c r="Q10" s="62">
        <f>(Price!Q11+PAYS!Q12)*Yield!Q11</f>
        <v>1686.0414529317572</v>
      </c>
      <c r="R10" s="62">
        <f>(Price!R11+PAYS!R12)*Yield!R11</f>
        <v>940.76639999999998</v>
      </c>
      <c r="S10" s="62">
        <f>(Price!S11+PAYS!S12)*Yield!S11</f>
        <v>2730</v>
      </c>
      <c r="T10" s="62">
        <f>(Price!T11+PAYS!T12)*Yield!T11</f>
        <v>10829.7392</v>
      </c>
      <c r="U10" s="62">
        <f>(Price!U11+PAYS!U12)*Yield!U11</f>
        <v>10659.1536</v>
      </c>
    </row>
    <row r="11" spans="1:21">
      <c r="A11" s="11" t="s">
        <v>41</v>
      </c>
      <c r="B11" s="62">
        <f>(Price!B12+PAYS!B13)*Yield!B12</f>
        <v>1365.9445646278962</v>
      </c>
      <c r="C11" s="62">
        <f>(Price!C12+PAYS!C13)*Yield!C12</f>
        <v>8149.0875999999998</v>
      </c>
      <c r="D11" s="62">
        <f>(Price!D12+PAYS!D13)*Yield!D12</f>
        <v>1367.4115999999999</v>
      </c>
      <c r="E11" s="62">
        <f>(Price!E12+PAYS!E13)*Yield!E12</f>
        <v>1903.1079073041342</v>
      </c>
      <c r="F11" s="62">
        <f>(Price!F12+PAYS!F13)*Yield!F12</f>
        <v>6987.134</v>
      </c>
      <c r="G11" s="62">
        <f>(Price!G12+PAYS!G13)*Yield!G12</f>
        <v>1515.6701</v>
      </c>
      <c r="H11" s="62">
        <f>(Price!H12+PAYS!H13)*Yield!H12</f>
        <v>12082.079099999999</v>
      </c>
      <c r="I11" s="62">
        <f>(Price!I12+PAYS!I13)*Yield!I12</f>
        <v>1182.8675784887325</v>
      </c>
      <c r="J11" s="62">
        <f>(Price!J12+PAYS!J13)*Yield!J12</f>
        <v>11748.729900000002</v>
      </c>
      <c r="K11" s="62">
        <f>(Price!K12+PAYS!K13)*Yield!K12</f>
        <v>14080.08</v>
      </c>
      <c r="L11" s="62">
        <f>(Price!L12+PAYS!L13)*Yield!L12</f>
        <v>1127.21</v>
      </c>
      <c r="M11" s="62">
        <f>(Price!M12+PAYS!M13)*Yield!M12</f>
        <v>13935.672400000001</v>
      </c>
      <c r="N11" s="62">
        <f>(Price!N12+PAYS!N13)*Yield!N12</f>
        <v>765.6</v>
      </c>
      <c r="O11" s="62">
        <f>(Price!O12+PAYS!O13)*Yield!O12</f>
        <v>6040</v>
      </c>
      <c r="P11" s="62">
        <f>(Price!P12+PAYS!P13)*Yield!P12</f>
        <v>3709.3715999999999</v>
      </c>
      <c r="Q11" s="62">
        <f>(Price!Q12+PAYS!Q13)*Yield!Q12</f>
        <v>1686.0414529317572</v>
      </c>
      <c r="R11" s="62">
        <f>(Price!R12+PAYS!R13)*Yield!R12</f>
        <v>940.76639999999998</v>
      </c>
      <c r="S11" s="62">
        <f>(Price!S12+PAYS!S13)*Yield!S12</f>
        <v>2730</v>
      </c>
      <c r="T11" s="62">
        <f>(Price!T12+PAYS!T13)*Yield!T12</f>
        <v>10829.7392</v>
      </c>
      <c r="U11" s="62">
        <f>(Price!U12+PAYS!U13)*Yield!U12</f>
        <v>10659.1536</v>
      </c>
    </row>
    <row r="12" spans="1:21">
      <c r="A12" s="11" t="s">
        <v>4</v>
      </c>
      <c r="B12" s="62">
        <f>(Price!B13+PAYS!B14)*Yield!B13</f>
        <v>1365.9445646278962</v>
      </c>
      <c r="C12" s="62">
        <f>(Price!C13+PAYS!C14)*Yield!C13</f>
        <v>8149.0875999999998</v>
      </c>
      <c r="D12" s="62">
        <f>(Price!D13+PAYS!D14)*Yield!D13</f>
        <v>1367.4115999999999</v>
      </c>
      <c r="E12" s="62">
        <f>(Price!E13+PAYS!E14)*Yield!E13</f>
        <v>1903.1079073041342</v>
      </c>
      <c r="F12" s="62">
        <f>(Price!F13+PAYS!F14)*Yield!F13</f>
        <v>6987.134</v>
      </c>
      <c r="G12" s="62">
        <f>(Price!G13+PAYS!G14)*Yield!G13</f>
        <v>1515.6701</v>
      </c>
      <c r="H12" s="62">
        <f>(Price!H13+PAYS!H14)*Yield!H13</f>
        <v>12082.079099999999</v>
      </c>
      <c r="I12" s="62">
        <f>(Price!I13+PAYS!I14)*Yield!I13</f>
        <v>1182.8675784887325</v>
      </c>
      <c r="J12" s="62">
        <f>(Price!J13+PAYS!J14)*Yield!J13</f>
        <v>11748.729900000002</v>
      </c>
      <c r="K12" s="62">
        <f>(Price!K13+PAYS!K14)*Yield!K13</f>
        <v>14080.08</v>
      </c>
      <c r="L12" s="62">
        <f>(Price!L13+PAYS!L14)*Yield!L13</f>
        <v>1127.21</v>
      </c>
      <c r="M12" s="62">
        <f>(Price!M13+PAYS!M14)*Yield!M13</f>
        <v>13935.672400000001</v>
      </c>
      <c r="N12" s="62">
        <f>(Price!N13+PAYS!N14)*Yield!N13</f>
        <v>765.6</v>
      </c>
      <c r="O12" s="62">
        <f>(Price!O13+PAYS!O14)*Yield!O13</f>
        <v>6040</v>
      </c>
      <c r="P12" s="62">
        <f>(Price!P13+PAYS!P14)*Yield!P13</f>
        <v>3709.3715999999999</v>
      </c>
      <c r="Q12" s="62">
        <f>(Price!Q13+PAYS!Q14)*Yield!Q13</f>
        <v>1686.0414529317572</v>
      </c>
      <c r="R12" s="62">
        <f>(Price!R13+PAYS!R14)*Yield!R13</f>
        <v>940.76639999999998</v>
      </c>
      <c r="S12" s="62">
        <f>(Price!S13+PAYS!S14)*Yield!S13</f>
        <v>2730</v>
      </c>
      <c r="T12" s="62">
        <f>(Price!T13+PAYS!T14)*Yield!T13</f>
        <v>10829.7392</v>
      </c>
      <c r="U12" s="62">
        <f>(Price!U13+PAYS!U14)*Yield!U13</f>
        <v>10659.1536</v>
      </c>
    </row>
    <row r="13" spans="1:21">
      <c r="A13" s="11" t="s">
        <v>5</v>
      </c>
      <c r="B13" s="62">
        <f>(Price!B14+PAYS!B15)*Yield!B14</f>
        <v>1365.9445646278962</v>
      </c>
      <c r="C13" s="62">
        <f>(Price!C14+PAYS!C15)*Yield!C14</f>
        <v>8149.0875999999998</v>
      </c>
      <c r="D13" s="62">
        <f>(Price!D14+PAYS!D15)*Yield!D14</f>
        <v>1367.4115999999999</v>
      </c>
      <c r="E13" s="62">
        <f>(Price!E14+PAYS!E15)*Yield!E14</f>
        <v>1903.1079073041342</v>
      </c>
      <c r="F13" s="62">
        <f>(Price!F14+PAYS!F15)*Yield!F14</f>
        <v>6987.134</v>
      </c>
      <c r="G13" s="62">
        <f>(Price!G14+PAYS!G15)*Yield!G14</f>
        <v>1515.6701</v>
      </c>
      <c r="H13" s="62">
        <f>(Price!H14+PAYS!H15)*Yield!H14</f>
        <v>12082.079099999999</v>
      </c>
      <c r="I13" s="62">
        <f>(Price!I14+PAYS!I15)*Yield!I14</f>
        <v>1182.8675784887325</v>
      </c>
      <c r="J13" s="62">
        <f>(Price!J14+PAYS!J15)*Yield!J14</f>
        <v>11748.729900000002</v>
      </c>
      <c r="K13" s="62">
        <f>(Price!K14+PAYS!K15)*Yield!K14</f>
        <v>14080.08</v>
      </c>
      <c r="L13" s="62">
        <f>(Price!L14+PAYS!L15)*Yield!L14</f>
        <v>1127.21</v>
      </c>
      <c r="M13" s="62">
        <f>(Price!M14+PAYS!M15)*Yield!M14</f>
        <v>13935.672400000001</v>
      </c>
      <c r="N13" s="62">
        <f>(Price!N14+PAYS!N15)*Yield!N14</f>
        <v>765.6</v>
      </c>
      <c r="O13" s="62">
        <f>(Price!O14+PAYS!O15)*Yield!O14</f>
        <v>6040</v>
      </c>
      <c r="P13" s="62">
        <f>(Price!P14+PAYS!P15)*Yield!P14</f>
        <v>3709.3715999999999</v>
      </c>
      <c r="Q13" s="62">
        <f>(Price!Q14+PAYS!Q15)*Yield!Q14</f>
        <v>1686.0414529317572</v>
      </c>
      <c r="R13" s="62">
        <f>(Price!R14+PAYS!R15)*Yield!R14</f>
        <v>940.76639999999998</v>
      </c>
      <c r="S13" s="62">
        <f>(Price!S14+PAYS!S15)*Yield!S14</f>
        <v>2730</v>
      </c>
      <c r="T13" s="62">
        <f>(Price!T14+PAYS!T15)*Yield!T14</f>
        <v>10829.7392</v>
      </c>
      <c r="U13" s="62">
        <f>(Price!U14+PAYS!U15)*Yield!U14</f>
        <v>10659.1536</v>
      </c>
    </row>
    <row r="14" spans="1:21">
      <c r="A14" s="11" t="s">
        <v>6</v>
      </c>
      <c r="B14" s="62">
        <f>(Price!B15+PAYS!B16)*Yield!B15</f>
        <v>1365.9445646278962</v>
      </c>
      <c r="C14" s="62">
        <f>(Price!C15+PAYS!C16)*Yield!C15</f>
        <v>8149.0875999999998</v>
      </c>
      <c r="D14" s="62">
        <f>(Price!D15+PAYS!D16)*Yield!D15</f>
        <v>1367.4115999999999</v>
      </c>
      <c r="E14" s="62">
        <f>(Price!E15+PAYS!E16)*Yield!E15</f>
        <v>1903.1079073041342</v>
      </c>
      <c r="F14" s="62">
        <f>(Price!F15+PAYS!F16)*Yield!F15</f>
        <v>6987.134</v>
      </c>
      <c r="G14" s="62">
        <f>(Price!G15+PAYS!G16)*Yield!G15</f>
        <v>1515.6701</v>
      </c>
      <c r="H14" s="62">
        <f>(Price!H15+PAYS!H16)*Yield!H15</f>
        <v>12082.079099999999</v>
      </c>
      <c r="I14" s="62">
        <f>(Price!I15+PAYS!I16)*Yield!I15</f>
        <v>1182.8675784887325</v>
      </c>
      <c r="J14" s="62">
        <f>(Price!J15+PAYS!J16)*Yield!J15</f>
        <v>11748.729900000002</v>
      </c>
      <c r="K14" s="62">
        <f>(Price!K15+PAYS!K16)*Yield!K15</f>
        <v>14080.08</v>
      </c>
      <c r="L14" s="62">
        <f>(Price!L15+PAYS!L16)*Yield!L15</f>
        <v>1127.21</v>
      </c>
      <c r="M14" s="62">
        <f>(Price!M15+PAYS!M16)*Yield!M15</f>
        <v>13935.672400000001</v>
      </c>
      <c r="N14" s="62">
        <f>(Price!N15+PAYS!N16)*Yield!N15</f>
        <v>765.6</v>
      </c>
      <c r="O14" s="62">
        <f>(Price!O15+PAYS!O16)*Yield!O15</f>
        <v>6040</v>
      </c>
      <c r="P14" s="62">
        <f>(Price!P15+PAYS!P16)*Yield!P15</f>
        <v>3709.3715999999999</v>
      </c>
      <c r="Q14" s="62">
        <f>(Price!Q15+PAYS!Q16)*Yield!Q15</f>
        <v>1686.0414529317572</v>
      </c>
      <c r="R14" s="62">
        <f>(Price!R15+PAYS!R16)*Yield!R15</f>
        <v>940.76639999999998</v>
      </c>
      <c r="S14" s="62">
        <f>(Price!S15+PAYS!S16)*Yield!S15</f>
        <v>2730</v>
      </c>
      <c r="T14" s="62">
        <f>(Price!T15+PAYS!T16)*Yield!T15</f>
        <v>10829.7392</v>
      </c>
      <c r="U14" s="62">
        <f>(Price!U15+PAYS!U16)*Yield!U15</f>
        <v>10659.1536</v>
      </c>
    </row>
    <row r="15" spans="1:21">
      <c r="A15" s="11" t="s">
        <v>38</v>
      </c>
      <c r="B15" s="62">
        <f>(Price!B16+PAYS!B17)*Yield!B16</f>
        <v>1365.9445646278962</v>
      </c>
      <c r="C15" s="62">
        <f>(Price!C16+PAYS!C17)*Yield!C16</f>
        <v>8149.0875999999998</v>
      </c>
      <c r="D15" s="62">
        <f>(Price!D16+PAYS!D17)*Yield!D16</f>
        <v>1367.4115999999999</v>
      </c>
      <c r="E15" s="62">
        <f>(Price!E16+PAYS!E17)*Yield!E16</f>
        <v>1903.1079073041342</v>
      </c>
      <c r="F15" s="62">
        <f>(Price!F16+PAYS!F17)*Yield!F16</f>
        <v>6987.134</v>
      </c>
      <c r="G15" s="62">
        <f>(Price!G16+PAYS!G17)*Yield!G16</f>
        <v>1515.6701</v>
      </c>
      <c r="H15" s="62">
        <f>(Price!H16+PAYS!H17)*Yield!H16</f>
        <v>12082.079099999999</v>
      </c>
      <c r="I15" s="62">
        <f>(Price!I16+PAYS!I17)*Yield!I16</f>
        <v>1182.8675784887325</v>
      </c>
      <c r="J15" s="62">
        <f>(Price!J16+PAYS!J17)*Yield!J16</f>
        <v>11748.729900000002</v>
      </c>
      <c r="K15" s="62">
        <f>(Price!K16+PAYS!K17)*Yield!K16</f>
        <v>14080.08</v>
      </c>
      <c r="L15" s="62">
        <f>(Price!L16+PAYS!L17)*Yield!L16</f>
        <v>1127.21</v>
      </c>
      <c r="M15" s="62">
        <f>(Price!M16+PAYS!M17)*Yield!M16</f>
        <v>13935.672400000001</v>
      </c>
      <c r="N15" s="62">
        <f>(Price!N16+PAYS!N17)*Yield!N16</f>
        <v>765.6</v>
      </c>
      <c r="O15" s="62">
        <f>(Price!O16+PAYS!O17)*Yield!O16</f>
        <v>6040</v>
      </c>
      <c r="P15" s="62">
        <f>(Price!P16+PAYS!P17)*Yield!P16</f>
        <v>3709.3715999999999</v>
      </c>
      <c r="Q15" s="62">
        <f>(Price!Q16+PAYS!Q17)*Yield!Q16</f>
        <v>1686.0414529317572</v>
      </c>
      <c r="R15" s="62">
        <f>(Price!R16+PAYS!R17)*Yield!R16</f>
        <v>940.76639999999998</v>
      </c>
      <c r="S15" s="62">
        <f>(Price!S16+PAYS!S17)*Yield!S16</f>
        <v>2730</v>
      </c>
      <c r="T15" s="62">
        <f>(Price!T16+PAYS!T17)*Yield!T16</f>
        <v>10829.7392</v>
      </c>
      <c r="U15" s="62">
        <f>(Price!U16+PAYS!U17)*Yield!U16</f>
        <v>10659.1536</v>
      </c>
    </row>
    <row r="16" spans="1:21">
      <c r="A16" s="11" t="s">
        <v>39</v>
      </c>
      <c r="B16" s="62">
        <f>(Price!B17+PAYS!B18)*Yield!B17</f>
        <v>1365.9445646278962</v>
      </c>
      <c r="C16" s="62">
        <f>(Price!C17+PAYS!C18)*Yield!C17</f>
        <v>8149.0875999999998</v>
      </c>
      <c r="D16" s="62">
        <f>(Price!D17+PAYS!D18)*Yield!D17</f>
        <v>1367.4115999999999</v>
      </c>
      <c r="E16" s="62">
        <f>(Price!E17+PAYS!E18)*Yield!E17</f>
        <v>1903.1079073041342</v>
      </c>
      <c r="F16" s="62">
        <f>(Price!F17+PAYS!F18)*Yield!F17</f>
        <v>6987.134</v>
      </c>
      <c r="G16" s="62">
        <f>(Price!G17+PAYS!G18)*Yield!G17</f>
        <v>1515.6701</v>
      </c>
      <c r="H16" s="62">
        <f>(Price!H17+PAYS!H18)*Yield!H17</f>
        <v>12082.079099999999</v>
      </c>
      <c r="I16" s="62">
        <f>(Price!I17+PAYS!I18)*Yield!I17</f>
        <v>1182.8675784887325</v>
      </c>
      <c r="J16" s="62">
        <f>(Price!J17+PAYS!J18)*Yield!J17</f>
        <v>11748.729900000002</v>
      </c>
      <c r="K16" s="62">
        <f>(Price!K17+PAYS!K18)*Yield!K17</f>
        <v>14080.08</v>
      </c>
      <c r="L16" s="62">
        <f>(Price!L17+PAYS!L18)*Yield!L17</f>
        <v>1127.21</v>
      </c>
      <c r="M16" s="62">
        <f>(Price!M17+PAYS!M18)*Yield!M17</f>
        <v>13935.672400000001</v>
      </c>
      <c r="N16" s="62">
        <f>(Price!N17+PAYS!N18)*Yield!N17</f>
        <v>765.6</v>
      </c>
      <c r="O16" s="62">
        <f>(Price!O17+PAYS!O18)*Yield!O17</f>
        <v>6040</v>
      </c>
      <c r="P16" s="62">
        <f>(Price!P17+PAYS!P18)*Yield!P17</f>
        <v>3709.3715999999999</v>
      </c>
      <c r="Q16" s="62">
        <f>(Price!Q17+PAYS!Q18)*Yield!Q17</f>
        <v>1686.0414529317572</v>
      </c>
      <c r="R16" s="62">
        <f>(Price!R17+PAYS!R18)*Yield!R17</f>
        <v>940.76639999999998</v>
      </c>
      <c r="S16" s="62">
        <f>(Price!S17+PAYS!S18)*Yield!S17</f>
        <v>2730</v>
      </c>
      <c r="T16" s="62">
        <f>(Price!T17+PAYS!T18)*Yield!T17</f>
        <v>10829.7392</v>
      </c>
      <c r="U16" s="62">
        <f>(Price!U17+PAYS!U18)*Yield!U17</f>
        <v>10659.1536</v>
      </c>
    </row>
    <row r="17" spans="1:21">
      <c r="A17" s="11" t="s">
        <v>7</v>
      </c>
      <c r="B17" s="62">
        <f>(Price!B18+PAYS!B19)*Yield!B18</f>
        <v>1365.9445646278962</v>
      </c>
      <c r="C17" s="62">
        <f>(Price!C18+PAYS!C19)*Yield!C18</f>
        <v>8149.0875999999998</v>
      </c>
      <c r="D17" s="62">
        <f>(Price!D18+PAYS!D19)*Yield!D18</f>
        <v>1367.4115999999999</v>
      </c>
      <c r="E17" s="62">
        <f>(Price!E18+PAYS!E19)*Yield!E18</f>
        <v>1903.1079073041342</v>
      </c>
      <c r="F17" s="62">
        <f>(Price!F18+PAYS!F19)*Yield!F18</f>
        <v>6987.134</v>
      </c>
      <c r="G17" s="62">
        <f>(Price!G18+PAYS!G19)*Yield!G18</f>
        <v>1515.6701</v>
      </c>
      <c r="H17" s="62">
        <f>(Price!H18+PAYS!H19)*Yield!H18</f>
        <v>12082.079099999999</v>
      </c>
      <c r="I17" s="62">
        <f>(Price!I18+PAYS!I19)*Yield!I18</f>
        <v>1182.8675784887325</v>
      </c>
      <c r="J17" s="62">
        <f>(Price!J18+PAYS!J19)*Yield!J18</f>
        <v>11748.729900000002</v>
      </c>
      <c r="K17" s="62">
        <f>(Price!K18+PAYS!K19)*Yield!K18</f>
        <v>14080.08</v>
      </c>
      <c r="L17" s="62">
        <f>(Price!L18+PAYS!L19)*Yield!L18</f>
        <v>1127.21</v>
      </c>
      <c r="M17" s="62">
        <f>(Price!M18+PAYS!M19)*Yield!M18</f>
        <v>13935.672400000001</v>
      </c>
      <c r="N17" s="62">
        <f>(Price!N18+PAYS!N19)*Yield!N18</f>
        <v>765.6</v>
      </c>
      <c r="O17" s="62">
        <f>(Price!O18+PAYS!O19)*Yield!O18</f>
        <v>6040</v>
      </c>
      <c r="P17" s="62">
        <f>(Price!P18+PAYS!P19)*Yield!P18</f>
        <v>3709.3715999999999</v>
      </c>
      <c r="Q17" s="62">
        <f>(Price!Q18+PAYS!Q19)*Yield!Q18</f>
        <v>1686.0414529317572</v>
      </c>
      <c r="R17" s="62">
        <f>(Price!R18+PAYS!R19)*Yield!R18</f>
        <v>940.76639999999998</v>
      </c>
      <c r="S17" s="62">
        <f>(Price!S18+PAYS!S19)*Yield!S18</f>
        <v>2730</v>
      </c>
      <c r="T17" s="62">
        <f>(Price!T18+PAYS!T19)*Yield!T18</f>
        <v>10829.7392</v>
      </c>
      <c r="U17" s="62">
        <f>(Price!U18+PAYS!U19)*Yield!U18</f>
        <v>10659.1536</v>
      </c>
    </row>
    <row r="18" spans="1:21">
      <c r="A18" s="11" t="s">
        <v>35</v>
      </c>
      <c r="B18" s="62">
        <f>(Price!B19+PAYS!B20)*Yield!B19</f>
        <v>1365.9445646278962</v>
      </c>
      <c r="C18" s="62">
        <f>(Price!C19+PAYS!C20)*Yield!C19</f>
        <v>8149.0875999999998</v>
      </c>
      <c r="D18" s="62">
        <f>(Price!D19+PAYS!D20)*Yield!D19</f>
        <v>1367.4115999999999</v>
      </c>
      <c r="E18" s="62">
        <f>(Price!E19+PAYS!E20)*Yield!E19</f>
        <v>1903.1079073041342</v>
      </c>
      <c r="F18" s="62">
        <f>(Price!F19+PAYS!F20)*Yield!F19</f>
        <v>6987.134</v>
      </c>
      <c r="G18" s="62">
        <f>(Price!G19+PAYS!G20)*Yield!G19</f>
        <v>1515.6701</v>
      </c>
      <c r="H18" s="62">
        <f>(Price!H19+PAYS!H20)*Yield!H19</f>
        <v>12082.079099999999</v>
      </c>
      <c r="I18" s="62">
        <f>(Price!I19+PAYS!I20)*Yield!I19</f>
        <v>1182.8675784887325</v>
      </c>
      <c r="J18" s="62">
        <f>(Price!J19+PAYS!J20)*Yield!J19</f>
        <v>11748.729900000002</v>
      </c>
      <c r="K18" s="62">
        <f>(Price!K19+PAYS!K20)*Yield!K19</f>
        <v>14080.08</v>
      </c>
      <c r="L18" s="62">
        <f>(Price!L19+PAYS!L20)*Yield!L19</f>
        <v>1127.21</v>
      </c>
      <c r="M18" s="62">
        <f>(Price!M19+PAYS!M20)*Yield!M19</f>
        <v>13935.672400000001</v>
      </c>
      <c r="N18" s="62">
        <f>(Price!N19+PAYS!N20)*Yield!N19</f>
        <v>765.6</v>
      </c>
      <c r="O18" s="62">
        <f>(Price!O19+PAYS!O20)*Yield!O19</f>
        <v>6040</v>
      </c>
      <c r="P18" s="62">
        <f>(Price!P19+PAYS!P20)*Yield!P19</f>
        <v>3709.3715999999999</v>
      </c>
      <c r="Q18" s="62">
        <f>(Price!Q19+PAYS!Q20)*Yield!Q19</f>
        <v>1686.0414529317572</v>
      </c>
      <c r="R18" s="62">
        <f>(Price!R19+PAYS!R20)*Yield!R19</f>
        <v>940.76639999999998</v>
      </c>
      <c r="S18" s="62">
        <f>(Price!S19+PAYS!S20)*Yield!S19</f>
        <v>2730</v>
      </c>
      <c r="T18" s="62">
        <f>(Price!T19+PAYS!T20)*Yield!T19</f>
        <v>10829.7392</v>
      </c>
      <c r="U18" s="62">
        <f>(Price!U19+PAYS!U20)*Yield!U19</f>
        <v>10659.1536</v>
      </c>
    </row>
    <row r="19" spans="1:21">
      <c r="A19" s="13" t="s">
        <v>36</v>
      </c>
      <c r="B19" s="62">
        <f>(Price!B20+PAYS!B21)*Yield!B20</f>
        <v>1365.9445646278962</v>
      </c>
      <c r="C19" s="62">
        <f>(Price!C20+PAYS!C21)*Yield!C20</f>
        <v>8149.0875999999998</v>
      </c>
      <c r="D19" s="62">
        <f>(Price!D20+PAYS!D21)*Yield!D20</f>
        <v>1367.4115999999999</v>
      </c>
      <c r="E19" s="62">
        <f>(Price!E20+PAYS!E21)*Yield!E20</f>
        <v>1903.1079073041342</v>
      </c>
      <c r="F19" s="62">
        <f>(Price!F20+PAYS!F21)*Yield!F20</f>
        <v>6987.134</v>
      </c>
      <c r="G19" s="62">
        <f>(Price!G20+PAYS!G21)*Yield!G20</f>
        <v>1515.6701</v>
      </c>
      <c r="H19" s="62">
        <f>(Price!H20+PAYS!H21)*Yield!H20</f>
        <v>12082.079099999999</v>
      </c>
      <c r="I19" s="62">
        <f>(Price!I20+PAYS!I21)*Yield!I20</f>
        <v>1182.8675784887325</v>
      </c>
      <c r="J19" s="62">
        <f>(Price!J20+PAYS!J21)*Yield!J20</f>
        <v>11748.729900000002</v>
      </c>
      <c r="K19" s="62">
        <f>(Price!K20+PAYS!K21)*Yield!K20</f>
        <v>14080.08</v>
      </c>
      <c r="L19" s="62">
        <f>(Price!L20+PAYS!L21)*Yield!L20</f>
        <v>1127.21</v>
      </c>
      <c r="M19" s="62">
        <f>(Price!M20+PAYS!M21)*Yield!M20</f>
        <v>13935.672400000001</v>
      </c>
      <c r="N19" s="62">
        <f>(Price!N20+PAYS!N21)*Yield!N20</f>
        <v>765.6</v>
      </c>
      <c r="O19" s="62">
        <f>(Price!O20+PAYS!O21)*Yield!O20</f>
        <v>6040</v>
      </c>
      <c r="P19" s="62">
        <f>(Price!P20+PAYS!P21)*Yield!P20</f>
        <v>3709.3715999999999</v>
      </c>
      <c r="Q19" s="62">
        <f>(Price!Q20+PAYS!Q21)*Yield!Q20</f>
        <v>1686.0414529317572</v>
      </c>
      <c r="R19" s="62">
        <f>(Price!R20+PAYS!R21)*Yield!R20</f>
        <v>940.76639999999998</v>
      </c>
      <c r="S19" s="62">
        <f>(Price!S20+PAYS!S21)*Yield!S20</f>
        <v>2730</v>
      </c>
      <c r="T19" s="62">
        <f>(Price!T20+PAYS!T21)*Yield!T20</f>
        <v>10829.7392</v>
      </c>
      <c r="U19" s="62">
        <f>(Price!U20+PAYS!U21)*Yield!U20</f>
        <v>10659.1536</v>
      </c>
    </row>
    <row r="20" spans="1:21">
      <c r="A20" s="13" t="s">
        <v>37</v>
      </c>
      <c r="B20" s="62">
        <f>(Price!B21+PAYS!B22)*Yield!B21</f>
        <v>1365.9445646278962</v>
      </c>
      <c r="C20" s="62">
        <f>(Price!C21+PAYS!C22)*Yield!C21</f>
        <v>8149.0875999999998</v>
      </c>
      <c r="D20" s="62">
        <f>(Price!D21+PAYS!D22)*Yield!D21</f>
        <v>1367.4115999999999</v>
      </c>
      <c r="E20" s="62">
        <f>(Price!E21+PAYS!E22)*Yield!E21</f>
        <v>1903.1079073041342</v>
      </c>
      <c r="F20" s="62">
        <f>(Price!F21+PAYS!F22)*Yield!F21</f>
        <v>6987.134</v>
      </c>
      <c r="G20" s="62">
        <f>(Price!G21+PAYS!G22)*Yield!G21</f>
        <v>1515.6701</v>
      </c>
      <c r="H20" s="62">
        <f>(Price!H21+PAYS!H22)*Yield!H21</f>
        <v>12082.079099999999</v>
      </c>
      <c r="I20" s="62">
        <f>(Price!I21+PAYS!I22)*Yield!I21</f>
        <v>1182.8675784887325</v>
      </c>
      <c r="J20" s="62">
        <f>(Price!J21+PAYS!J22)*Yield!J21</f>
        <v>11748.729900000002</v>
      </c>
      <c r="K20" s="62">
        <f>(Price!K21+PAYS!K22)*Yield!K21</f>
        <v>14080.08</v>
      </c>
      <c r="L20" s="62">
        <f>(Price!L21+PAYS!L22)*Yield!L21</f>
        <v>1127.21</v>
      </c>
      <c r="M20" s="62">
        <f>(Price!M21+PAYS!M22)*Yield!M21</f>
        <v>13935.672400000001</v>
      </c>
      <c r="N20" s="62">
        <f>(Price!N21+PAYS!N22)*Yield!N21</f>
        <v>765.6</v>
      </c>
      <c r="O20" s="62">
        <f>(Price!O21+PAYS!O22)*Yield!O21</f>
        <v>6040</v>
      </c>
      <c r="P20" s="62">
        <f>(Price!P21+PAYS!P22)*Yield!P21</f>
        <v>3709.3715999999999</v>
      </c>
      <c r="Q20" s="62">
        <f>(Price!Q21+PAYS!Q22)*Yield!Q21</f>
        <v>1686.0414529317572</v>
      </c>
      <c r="R20" s="62">
        <f>(Price!R21+PAYS!R22)*Yield!R21</f>
        <v>940.76639999999998</v>
      </c>
      <c r="S20" s="62">
        <f>(Price!S21+PAYS!S22)*Yield!S21</f>
        <v>2730</v>
      </c>
      <c r="T20" s="62">
        <f>(Price!T21+PAYS!T22)*Yield!T21</f>
        <v>10829.7392</v>
      </c>
      <c r="U20" s="62">
        <f>(Price!U21+PAYS!U22)*Yield!U21</f>
        <v>10659.1536</v>
      </c>
    </row>
    <row r="25" spans="1:21">
      <c r="A25" s="63" t="s">
        <v>87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14" t="s">
        <v>10</v>
      </c>
      <c r="C26" s="14" t="s">
        <v>22</v>
      </c>
      <c r="D26" s="14" t="s">
        <v>11</v>
      </c>
      <c r="E26" s="14" t="s">
        <v>12</v>
      </c>
      <c r="F26" s="14" t="s">
        <v>23</v>
      </c>
      <c r="G26" s="14" t="s">
        <v>24</v>
      </c>
      <c r="H26" s="14" t="s">
        <v>25</v>
      </c>
      <c r="I26" s="14" t="s">
        <v>13</v>
      </c>
      <c r="J26" s="14" t="s">
        <v>26</v>
      </c>
      <c r="K26" s="14" t="s">
        <v>29</v>
      </c>
      <c r="L26" s="14" t="s">
        <v>28</v>
      </c>
      <c r="M26" s="14" t="s">
        <v>27</v>
      </c>
      <c r="N26" s="14" t="s">
        <v>14</v>
      </c>
      <c r="O26" s="14" t="s">
        <v>30</v>
      </c>
      <c r="P26" s="14" t="s">
        <v>31</v>
      </c>
      <c r="Q26" s="14" t="s">
        <v>8</v>
      </c>
      <c r="R26" s="14" t="s">
        <v>32</v>
      </c>
      <c r="S26" s="14" t="s">
        <v>15</v>
      </c>
      <c r="T26" s="14" t="s">
        <v>33</v>
      </c>
      <c r="U26" s="14" t="s">
        <v>34</v>
      </c>
    </row>
    <row r="27" spans="1:21">
      <c r="A27" s="11" t="s">
        <v>9</v>
      </c>
      <c r="B27" s="62">
        <f>+LandCost!B4+AW!B4*PWATCAAPM!$B3+Labor!B4+Suppl!B5</f>
        <v>727.56724984134314</v>
      </c>
      <c r="C27" s="62">
        <f>+LandCost!C4+AW!C4*PWATCAAPM!$B3+Labor!C4+Suppl!C5</f>
        <v>1506.4827906927449</v>
      </c>
      <c r="D27" s="62">
        <f>+LandCost!D4+AW!D4*PWATCAAPM!$B3+Labor!D4+Suppl!D5</f>
        <v>1007.9657397389035</v>
      </c>
      <c r="E27" s="62">
        <f>+LandCost!E4+AW!E4*PWATCAAPM!$B3+Labor!E4+Suppl!E5</f>
        <v>501.34046734200933</v>
      </c>
      <c r="F27" s="62">
        <f>+LandCost!F4+AW!F4*PWATCAAPM!$B3+Labor!F4+Suppl!F5</f>
        <v>6283.9780099846157</v>
      </c>
      <c r="G27" s="62">
        <f>+LandCost!G4+AW!G4*PWATCAAPM!$B3+Labor!G4+Suppl!G5</f>
        <v>810.53929945699736</v>
      </c>
      <c r="H27" s="62">
        <f>+LandCost!H4+AW!H4*PWATCAAPM!$B3+Labor!H4+Suppl!H5</f>
        <v>1396.8349564908863</v>
      </c>
      <c r="I27" s="62">
        <f>+LandCost!I4+AW!I4*PWATCAAPM!$B3+Labor!I4+Suppl!I5</f>
        <v>638.12462399483672</v>
      </c>
      <c r="J27" s="62">
        <f>+LandCost!J4+AW!J4*PWATCAAPM!$B3+Labor!J4+Suppl!J5</f>
        <v>2891.3171580472863</v>
      </c>
      <c r="K27" s="62">
        <f>+LandCost!K4+AW!K4*PWATCAAPM!$B3+Labor!K4+Suppl!K5</f>
        <v>1189.0142222331331</v>
      </c>
      <c r="L27" s="62">
        <f>+LandCost!L4+AW!L4*PWATCAAPM!$B3+Labor!L4+Suppl!L5</f>
        <v>543.11117182893952</v>
      </c>
      <c r="M27" s="62">
        <f>+LandCost!M4+AW!M4*PWATCAAPM!$B3+Labor!M4+Suppl!M5</f>
        <v>3419.0679436705659</v>
      </c>
      <c r="N27" s="62">
        <f>+LandCost!N4+AW!N4*15+Labor!N4+Suppl!N5</f>
        <v>507.78691068771383</v>
      </c>
      <c r="O27" s="62">
        <f>+LandCost!O4+AW!O4*PWATCAAPM!$B3+Labor!O4+Suppl!O5</f>
        <v>2513.6468510294835</v>
      </c>
      <c r="P27" s="62">
        <f>+LandCost!P4+AW!P4*PWATCAAPM!$B3+Labor!P4+Suppl!P5</f>
        <v>1947.5144457466263</v>
      </c>
      <c r="Q27" s="62">
        <f>+LandCost!Q4+AW!Q4*PWATCAAPM!$B3+Labor!Q4+Suppl!Q5</f>
        <v>1263.9601274392899</v>
      </c>
      <c r="R27" s="62">
        <f>+LandCost!R4+AW!R4*PWATCAAPM!$B3+Labor!R4+Suppl!R5</f>
        <v>287.20826671920457</v>
      </c>
      <c r="S27" s="62">
        <f>+LandCost!S4+AW!S4*PWATCAAPM!$B3+Labor!S4+Suppl!S5</f>
        <v>638.65806340094355</v>
      </c>
      <c r="T27" s="62">
        <f>+LandCost!T4+AW!T4*PWATCAAPM!$B3+Labor!T4+Suppl!T5</f>
        <v>2264.0226700772109</v>
      </c>
      <c r="U27" s="62">
        <f>+LandCost!U4+AW!U4*PWATCAAPM!$B3+Labor!U4+Suppl!U5</f>
        <v>2259.7867195278968</v>
      </c>
    </row>
    <row r="28" spans="1:21">
      <c r="A28" s="11" t="s">
        <v>0</v>
      </c>
      <c r="B28" s="62">
        <f>+LandCost!B5+AW!B5*PWATCAAPM!$B4+Labor!B5+Suppl!B6</f>
        <v>976.85267071952649</v>
      </c>
      <c r="C28" s="62">
        <f>+LandCost!C5+AW!C5*PWATCAAPM!$B4+Labor!C5+Suppl!C6</f>
        <v>1770.7219993459603</v>
      </c>
      <c r="D28" s="62">
        <f>+LandCost!D5+AW!D5*PWATCAAPM!$B4+Labor!D5+Suppl!D6</f>
        <v>1129.3549412169039</v>
      </c>
      <c r="E28" s="62">
        <f>+LandCost!E5+AW!E5*PWATCAAPM!$B4+Labor!E5+Suppl!E6</f>
        <v>1079.3904877300895</v>
      </c>
      <c r="F28" s="62">
        <f>+LandCost!F5+AW!F5*PWATCAAPM!$B4+Labor!F5+Suppl!F6</f>
        <v>6399.5281597456687</v>
      </c>
      <c r="G28" s="62">
        <f>+LandCost!G5+AW!G5*PWATCAAPM!$B4+Labor!G5+Suppl!G6</f>
        <v>722.44835927132385</v>
      </c>
      <c r="H28" s="62">
        <f>+LandCost!H5+AW!H5*PWATCAAPM!$B4+Labor!H5+Suppl!H6</f>
        <v>1495.1891762049222</v>
      </c>
      <c r="I28" s="62">
        <f>+LandCost!I5+AW!I5*PWATCAAPM!$B4+Labor!I5+Suppl!I6</f>
        <v>712.11267562895887</v>
      </c>
      <c r="J28" s="62">
        <f>+LandCost!J5+AW!J5*PWATCAAPM!$B4+Labor!J5+Suppl!J6</f>
        <v>3038.3343318038515</v>
      </c>
      <c r="K28" s="62">
        <f>+LandCost!K5+AW!K5*PWATCAAPM!$B4+Labor!K5+Suppl!K6</f>
        <v>1446.9482938730753</v>
      </c>
      <c r="L28" s="62">
        <f>+LandCost!L5+AW!L5*PWATCAAPM!$B4+Labor!L5+Suppl!L6</f>
        <v>697.50077756587871</v>
      </c>
      <c r="M28" s="62">
        <f>+LandCost!M5+AW!M5*PWATCAAPM!$B4+Labor!M5+Suppl!M6</f>
        <v>3446.8023296490037</v>
      </c>
      <c r="N28" s="62">
        <f>+LandCost!N5+AW!N5*15+Labor!N5+Suppl!N6</f>
        <v>526.08702438655473</v>
      </c>
      <c r="O28" s="62">
        <f>+LandCost!O5+AW!O5*PWATCAAPM!$B4+Labor!O5+Suppl!O6</f>
        <v>2589.3170740378132</v>
      </c>
      <c r="P28" s="62">
        <f>+LandCost!P5+AW!P5*PWATCAAPM!$B4+Labor!P5+Suppl!P6</f>
        <v>1041.6368086425693</v>
      </c>
      <c r="Q28" s="62">
        <f>+LandCost!Q5+AW!Q5*PWATCAAPM!$B4+Labor!Q5+Suppl!Q6</f>
        <v>1484.5179674933665</v>
      </c>
      <c r="R28" s="62">
        <f>+LandCost!R5+AW!R5*PWATCAAPM!$B4+Labor!R5+Suppl!R6</f>
        <v>245.74584244304202</v>
      </c>
      <c r="S28" s="62">
        <f>+LandCost!S5+AW!S5*PWATCAAPM!$B4+Labor!S5+Suppl!S6</f>
        <v>638.65806340094355</v>
      </c>
      <c r="T28" s="62">
        <f>+LandCost!T5+AW!T5*PWATCAAPM!$B4+Labor!T5+Suppl!T6</f>
        <v>2462.4499607919265</v>
      </c>
      <c r="U28" s="62">
        <f>+LandCost!U5+AW!U5*PWATCAAPM!$B4+Labor!U5+Suppl!U6</f>
        <v>2686.7421377183914</v>
      </c>
    </row>
    <row r="29" spans="1:21">
      <c r="A29" s="11" t="s">
        <v>1</v>
      </c>
      <c r="B29" s="62">
        <f>+LandCost!B6+AW!B6*PWATCAAPM!$B5+Labor!B6+Suppl!B7</f>
        <v>809.99384544697068</v>
      </c>
      <c r="C29" s="62">
        <f>+LandCost!C6+AW!C6*PWATCAAPM!$B5+Labor!C6+Suppl!C7</f>
        <v>1620.781598796967</v>
      </c>
      <c r="D29" s="62">
        <f>+LandCost!D6+AW!D6*PWATCAAPM!$B5+Labor!D6+Suppl!D7</f>
        <v>1044.4920303302349</v>
      </c>
      <c r="E29" s="62">
        <f>+LandCost!E6+AW!E6*PWATCAAPM!$B5+Labor!E6+Suppl!E7</f>
        <v>875.71775253708392</v>
      </c>
      <c r="F29" s="62">
        <f>+LandCost!F6+AW!F6*PWATCAAPM!$B5+Labor!F6+Suppl!F7</f>
        <v>6312.2432120125832</v>
      </c>
      <c r="G29" s="62">
        <f>+LandCost!G6+AW!G6*PWATCAAPM!$B5+Labor!G6+Suppl!G7</f>
        <v>652.63373720444224</v>
      </c>
      <c r="H29" s="62">
        <f>+LandCost!H6+AW!H6*PWATCAAPM!$B5+Labor!H6+Suppl!H7</f>
        <v>1441.3700000752397</v>
      </c>
      <c r="I29" s="62">
        <f>+LandCost!I6+AW!I6*PWATCAAPM!$B5+Labor!I6+Suppl!I7</f>
        <v>640.66199577546149</v>
      </c>
      <c r="J29" s="62">
        <f>+LandCost!J6+AW!J6*PWATCAAPM!$B5+Labor!J6+Suppl!J7</f>
        <v>2904.2810317038261</v>
      </c>
      <c r="K29" s="62">
        <f>+LandCost!K6+AW!K6*PWATCAAPM!$B5+Labor!K6+Suppl!K7</f>
        <v>1301.1915091851483</v>
      </c>
      <c r="L29" s="62">
        <f>+LandCost!L6+AW!L6*PWATCAAPM!$B5+Labor!L6+Suppl!L7</f>
        <v>600.27776803705797</v>
      </c>
      <c r="M29" s="62">
        <f>+LandCost!M6+AW!M6*PWATCAAPM!$B5+Labor!M6+Suppl!M7</f>
        <v>3435.1126736669776</v>
      </c>
      <c r="N29" s="62">
        <f>+LandCost!N6+AW!N6*15+Labor!N6+Suppl!N7</f>
        <v>519.73285549852733</v>
      </c>
      <c r="O29" s="62">
        <f>+LandCost!O6+AW!O6*PWATCAAPM!$B5+Labor!O6+Suppl!O7</f>
        <v>2486.2281942694426</v>
      </c>
      <c r="P29" s="62">
        <f>+LandCost!P6+AW!P6*PWATCAAPM!$B5+Labor!P6+Suppl!P7</f>
        <v>932.81176378896896</v>
      </c>
      <c r="Q29" s="62">
        <f>+LandCost!Q6+AW!Q6*PWATCAAPM!$B5+Labor!Q6+Suppl!Q7</f>
        <v>1333.7838167190882</v>
      </c>
      <c r="R29" s="62">
        <f>+LandCost!R6+AW!R6*PWATCAAPM!$B5+Labor!R6+Suppl!R7</f>
        <v>176.02670931018008</v>
      </c>
      <c r="S29" s="62">
        <f>+LandCost!S6+AW!S6*PWATCAAPM!$B5+Labor!S6+Suppl!S7</f>
        <v>638.65806340094355</v>
      </c>
      <c r="T29" s="62">
        <f>+LandCost!T6+AW!T6*PWATCAAPM!$B5+Labor!T6+Suppl!T7</f>
        <v>2314.2084662729221</v>
      </c>
      <c r="U29" s="62">
        <f>+LandCost!U6+AW!U6*PWATCAAPM!$B5+Labor!U6+Suppl!U7</f>
        <v>2582.0668021873644</v>
      </c>
    </row>
    <row r="30" spans="1:21">
      <c r="A30" s="11" t="s">
        <v>2</v>
      </c>
      <c r="B30" s="62">
        <f>+LandCost!B7+AW!B7*PWATCAAPM!$B6+Labor!B7+Suppl!B8</f>
        <v>815.47696593552803</v>
      </c>
      <c r="C30" s="62">
        <f>+LandCost!C7+AW!C7*PWATCAAPM!$B6+Labor!C7+Suppl!C8</f>
        <v>1618.2065216603833</v>
      </c>
      <c r="D30" s="62">
        <f>+LandCost!D7+AW!D7*PWATCAAPM!$B6+Labor!D7+Suppl!D8</f>
        <v>1050.5816495883687</v>
      </c>
      <c r="E30" s="62">
        <f>+LandCost!E7+AW!E7*PWATCAAPM!$B6+Labor!E7+Suppl!E8</f>
        <v>875.71775253708392</v>
      </c>
      <c r="F30" s="62">
        <f>+LandCost!F7+AW!F7*PWATCAAPM!$B6+Labor!F7+Suppl!F8</f>
        <v>6321.9766792392893</v>
      </c>
      <c r="G30" s="62">
        <f>+LandCost!G7+AW!G7*PWATCAAPM!$B6+Labor!G7+Suppl!G8</f>
        <v>659.5704167170536</v>
      </c>
      <c r="H30" s="62">
        <f>+LandCost!H7+AW!H7*PWATCAAPM!$B6+Labor!H7+Suppl!H8</f>
        <v>1396.8349564908863</v>
      </c>
      <c r="I30" s="62">
        <f>+LandCost!I7+AW!I7*PWATCAAPM!$B6+Labor!I7+Suppl!I8</f>
        <v>641.88838546816601</v>
      </c>
      <c r="J30" s="62">
        <f>+LandCost!J7+AW!J7*PWATCAAPM!$B6+Labor!J7+Suppl!J8</f>
        <v>2863.9087695995704</v>
      </c>
      <c r="K30" s="62">
        <f>+LandCost!K7+AW!K7*PWATCAAPM!$B6+Labor!K7+Suppl!K8</f>
        <v>1299.4543634489439</v>
      </c>
      <c r="L30" s="62">
        <f>+LandCost!L7+AW!L7*PWATCAAPM!$B6+Labor!L7+Suppl!L8</f>
        <v>597.57766230395396</v>
      </c>
      <c r="M30" s="62">
        <f>+LandCost!M7+AW!M7*PWATCAAPM!$B6+Labor!M7+Suppl!M8</f>
        <v>3417.7975687602479</v>
      </c>
      <c r="N30" s="62">
        <f>+LandCost!N7+AW!N7*15+Labor!N7+Suppl!N8</f>
        <v>525.45427915260598</v>
      </c>
      <c r="O30" s="62">
        <f>+LandCost!O7+AW!O7*PWATCAAPM!$B6+Labor!O7+Suppl!O8</f>
        <v>2486.2281942694426</v>
      </c>
      <c r="P30" s="62">
        <f>+LandCost!P7+AW!P7*PWATCAAPM!$B6+Labor!P7+Suppl!P8</f>
        <v>950.16102098728163</v>
      </c>
      <c r="Q30" s="62">
        <f>+LandCost!Q7+AW!Q7*PWATCAAPM!$B6+Labor!Q7+Suppl!Q8</f>
        <v>1228</v>
      </c>
      <c r="R30" s="62">
        <f>+LandCost!R7+AW!R7*PWATCAAPM!$B6+Labor!R7+Suppl!R8</f>
        <v>146.27277234703575</v>
      </c>
      <c r="S30" s="62">
        <f>+LandCost!S7+AW!S7*PWATCAAPM!$B6+Labor!S7+Suppl!S8</f>
        <v>638.65806340094355</v>
      </c>
      <c r="T30" s="62">
        <f>+LandCost!T7+AW!T7*PWATCAAPM!$B6+Labor!T7+Suppl!T8</f>
        <v>2315.8759035388593</v>
      </c>
      <c r="U30" s="62">
        <f>+LandCost!U7+AW!U7*PWATCAAPM!$B6+Labor!U7+Suppl!U8</f>
        <v>2583.8261293685014</v>
      </c>
    </row>
    <row r="31" spans="1:21">
      <c r="A31" s="11" t="s">
        <v>3</v>
      </c>
      <c r="B31" s="62">
        <f>+LandCost!B8+AW!B8*PWATCAAPM!$B7+Labor!B8+Suppl!B9</f>
        <v>912.11382886727699</v>
      </c>
      <c r="C31" s="62">
        <f>+LandCost!C8+AW!C8*PWATCAAPM!$B7+Labor!C8+Suppl!C9</f>
        <v>1702.0124101925867</v>
      </c>
      <c r="D31" s="62">
        <f>+LandCost!D8+AW!D8*PWATCAAPM!$B7+Labor!D8+Suppl!D9</f>
        <v>1101.4471571183833</v>
      </c>
      <c r="E31" s="62">
        <f>+LandCost!E8+AW!E8*PWATCAAPM!$B7+Labor!E8+Suppl!E9</f>
        <v>1042.6108899751857</v>
      </c>
      <c r="F31" s="62">
        <f>+LandCost!F8+AW!F8*PWATCAAPM!$B7+Labor!F8+Suppl!F9</f>
        <v>6370.7467809771724</v>
      </c>
      <c r="G31" s="62">
        <f>+LandCost!G8+AW!G8*PWATCAAPM!$B7+Labor!G8+Suppl!G9</f>
        <v>702.1787861868022</v>
      </c>
      <c r="H31" s="62">
        <f>+LandCost!H8+AW!H8*PWATCAAPM!$B7+Labor!H8+Suppl!H9</f>
        <v>1474.4038950178406</v>
      </c>
      <c r="I31" s="62">
        <f>+LandCost!I8+AW!I8*PWATCAAPM!$B7+Labor!I8+Suppl!I9</f>
        <v>651.08303665132667</v>
      </c>
      <c r="J31" s="62">
        <f>+LandCost!J8+AW!J8*PWATCAAPM!$B7+Labor!J8+Suppl!J9</f>
        <v>2998.2239732687117</v>
      </c>
      <c r="K31" s="62">
        <f>+LandCost!K8+AW!K8*PWATCAAPM!$B7+Labor!K8+Suppl!K9</f>
        <v>1377.6030206319208</v>
      </c>
      <c r="L31" s="62">
        <f>+LandCost!L8+AW!L8*PWATCAAPM!$B7+Labor!L8+Suppl!L9</f>
        <v>657.26001266365415</v>
      </c>
      <c r="M31" s="62">
        <f>+LandCost!M8+AW!M8*PWATCAAPM!$B7+Labor!M8+Suppl!M9</f>
        <v>3449.8438103385542</v>
      </c>
      <c r="N31" s="62">
        <f>+LandCost!N8+AW!N8*15+Labor!N8+Suppl!N9</f>
        <v>528.17068569553805</v>
      </c>
      <c r="O31" s="62">
        <f>+LandCost!O8+AW!O8*PWATCAAPM!$B7+Labor!O8+Suppl!O9</f>
        <v>2548.7459658721523</v>
      </c>
      <c r="P31" s="62">
        <f>+LandCost!P8+AW!P8*PWATCAAPM!$B7+Labor!P8+Suppl!P9</f>
        <v>1000.8185224958568</v>
      </c>
      <c r="Q31" s="62">
        <f>+LandCost!Q8+AW!Q8*PWATCAAPM!$B7+Labor!Q8+Suppl!Q9</f>
        <v>1424.254995434992</v>
      </c>
      <c r="R31" s="62">
        <f>+LandCost!R8+AW!R8*PWATCAAPM!$B7+Labor!R8+Suppl!R9</f>
        <v>259.39385899448803</v>
      </c>
      <c r="S31" s="62">
        <f>+LandCost!S8+AW!S8*PWATCAAPM!$B7+Labor!S8+Suppl!S9</f>
        <v>638.65806340094355</v>
      </c>
      <c r="T31" s="62">
        <f>+LandCost!T8+AW!T8*PWATCAAPM!$B7+Labor!T8+Suppl!T9</f>
        <v>2391.6136662916888</v>
      </c>
      <c r="U31" s="62">
        <f>+LandCost!U8+AW!U8*PWATCAAPM!$B7+Labor!U8+Suppl!U9</f>
        <v>2653.9780926493409</v>
      </c>
    </row>
    <row r="32" spans="1:21">
      <c r="A32" s="11" t="s">
        <v>42</v>
      </c>
      <c r="B32" s="62">
        <f>+LandCost!B9+AW!B9*PWATCAAPM!$B8+Labor!B9+Suppl!B10</f>
        <v>1218.6107944904918</v>
      </c>
      <c r="C32" s="62">
        <f>+LandCost!C9+AW!C9*PWATCAAPM!$B8+Labor!C9+Suppl!C10</f>
        <v>2002.0715788892007</v>
      </c>
      <c r="D32" s="62">
        <f>+LandCost!D9+AW!D9*PWATCAAPM!$B8+Labor!D9+Suppl!D10</f>
        <v>1241.3392299507721</v>
      </c>
      <c r="E32" s="62">
        <f>+LandCost!E9+AW!E9*PWATCAAPM!$B8+Labor!E9+Suppl!E10</f>
        <v>1264.1045547597191</v>
      </c>
      <c r="F32" s="62">
        <f>+LandCost!F9+AW!F9*PWATCAAPM!$B8+Labor!F9+Suppl!F10</f>
        <v>6551.171728880614</v>
      </c>
      <c r="G32" s="62">
        <f>+LandCost!G9+AW!G9*PWATCAAPM!$B8+Labor!G9+Suppl!G10</f>
        <v>701.64855644083457</v>
      </c>
      <c r="H32" s="62">
        <f>+LandCost!H9+AW!H9*PWATCAAPM!$B8+Labor!H9+Suppl!H10</f>
        <v>1593.5771949366642</v>
      </c>
      <c r="I32" s="62">
        <f>+LandCost!I9+AW!I9*PWATCAAPM!$B8+Labor!I9+Suppl!I10</f>
        <v>794.37778223785358</v>
      </c>
      <c r="J32" s="62">
        <f>+LandCost!J9+AW!J9*PWATCAAPM!$B8+Labor!J9+Suppl!J10</f>
        <v>3201.6607808339081</v>
      </c>
      <c r="K32" s="62">
        <f>+LandCost!K9+AW!K9*PWATCAAPM!$B8+Labor!K9+Suppl!K10</f>
        <v>1658.4952328057311</v>
      </c>
      <c r="L32" s="62">
        <f>+LandCost!L9+AW!L9*PWATCAAPM!$B8+Labor!L9+Suppl!L10</f>
        <v>844.30530596653261</v>
      </c>
      <c r="M32" s="62">
        <f>+LandCost!M9+AW!M9*PWATCAAPM!$B8+Labor!M9+Suppl!M10</f>
        <v>3836.6576664035906</v>
      </c>
      <c r="N32" s="62">
        <f>+LandCost!N9+AW!N9*15+Labor!N9+Suppl!N10</f>
        <v>525.86735564304468</v>
      </c>
      <c r="O32" s="62">
        <f>+LandCost!O9+AW!O9*PWATCAAPM!$B8+Labor!O9+Suppl!O10</f>
        <v>2486.2281942694426</v>
      </c>
      <c r="P32" s="62">
        <f>+LandCost!P9+AW!P9*PWATCAAPM!$B8+Labor!P9+Suppl!P10</f>
        <v>1176.827362740735</v>
      </c>
      <c r="Q32" s="62">
        <f>+LandCost!Q9+AW!Q9*PWATCAAPM!$B8+Labor!Q9+Suppl!Q10</f>
        <v>1228</v>
      </c>
      <c r="R32" s="62">
        <f>+LandCost!R9+AW!R9*PWATCAAPM!$B8+Labor!R9+Suppl!R10</f>
        <v>425.57354320652541</v>
      </c>
      <c r="S32" s="62">
        <f>+LandCost!S9+AW!S9*PWATCAAPM!$B8+Labor!S9+Suppl!S10</f>
        <v>1084.9254951323367</v>
      </c>
      <c r="T32" s="62">
        <f>+LandCost!T9+AW!T9*PWATCAAPM!$B8+Labor!T9+Suppl!T10</f>
        <v>2679.8329769406905</v>
      </c>
      <c r="U32" s="62">
        <f>+LandCost!U9+AW!U9*PWATCAAPM!$B8+Labor!U9+Suppl!U10</f>
        <v>2928.5169660114457</v>
      </c>
    </row>
    <row r="33" spans="1:21">
      <c r="A33" s="11" t="s">
        <v>43</v>
      </c>
      <c r="B33" s="62">
        <f>+LandCost!B10+AW!B10*PWATCAAPM!$B9+Labor!B10+Suppl!B11</f>
        <v>1520.2758205939897</v>
      </c>
      <c r="C33" s="62">
        <f>+LandCost!C10+AW!C10*PWATCAAPM!$B9+Labor!C10+Suppl!C11</f>
        <v>2190.9957201190023</v>
      </c>
      <c r="D33" s="62">
        <f>+LandCost!D10+AW!D10*PWATCAAPM!$B9+Labor!D10+Suppl!D11</f>
        <v>1252.4525856357604</v>
      </c>
      <c r="E33" s="62">
        <f>+LandCost!E10+AW!E10*PWATCAAPM!$B9+Labor!E10+Suppl!E11</f>
        <v>1432.1959287919485</v>
      </c>
      <c r="F33" s="62">
        <f>+LandCost!F10+AW!F10*PWATCAAPM!$B9+Labor!F10+Suppl!F11</f>
        <v>6258.7540368728933</v>
      </c>
      <c r="G33" s="62">
        <f>+LandCost!G10+AW!G10*PWATCAAPM!$B9+Labor!G10+Suppl!G11</f>
        <v>462.35142536128717</v>
      </c>
      <c r="H33" s="62">
        <f>+LandCost!H10+AW!H10*PWATCAAPM!$B9+Labor!H10+Suppl!H11</f>
        <v>1396.8349564908863</v>
      </c>
      <c r="I33" s="62">
        <f>+LandCost!I10+AW!I10*PWATCAAPM!$B9+Labor!I10+Suppl!I11</f>
        <v>883.78272930175876</v>
      </c>
      <c r="J33" s="62">
        <f>+LandCost!J10+AW!J10*PWATCAAPM!$B9+Labor!J10+Suppl!J11</f>
        <v>3377.0045442672945</v>
      </c>
      <c r="K33" s="62">
        <f>+LandCost!K10+AW!K10*PWATCAAPM!$B9+Labor!K10+Suppl!K11</f>
        <v>1857.0720534561033</v>
      </c>
      <c r="L33" s="62">
        <f>+LandCost!L10+AW!L10*PWATCAAPM!$B9+Labor!L10+Suppl!L11</f>
        <v>1044.4869049795432</v>
      </c>
      <c r="M33" s="62">
        <f>+LandCost!M10+AW!M10*PWATCAAPM!$B9+Labor!M10+Suppl!M11</f>
        <v>3658.7372477645408</v>
      </c>
      <c r="N33" s="62">
        <f>+LandCost!N10+AW!N10*15+Labor!N10+Suppl!N11</f>
        <v>527.42470472440937</v>
      </c>
      <c r="O33" s="62">
        <f>+LandCost!O10+AW!O10*PWATCAAPM!$B9+Labor!O10+Suppl!O11</f>
        <v>2486.2281942694426</v>
      </c>
      <c r="P33" s="62">
        <f>+LandCost!P10+AW!P10*PWATCAAPM!$B9+Labor!P10+Suppl!P11</f>
        <v>882.21634923739646</v>
      </c>
      <c r="Q33" s="62">
        <f>+LandCost!Q10+AW!Q10*PWATCAAPM!$B9+Labor!Q10+Suppl!Q11</f>
        <v>1228</v>
      </c>
      <c r="R33" s="62">
        <f>+LandCost!R10+AW!R10*PWATCAAPM!$B9+Labor!R10+Suppl!R11</f>
        <v>575.52389796520765</v>
      </c>
      <c r="S33" s="62">
        <f>+LandCost!S10+AW!S10*PWATCAAPM!$B9+Labor!S10+Suppl!S11</f>
        <v>638.65806340094355</v>
      </c>
      <c r="T33" s="62">
        <f>+LandCost!T10+AW!T10*PWATCAAPM!$B9+Labor!T10+Suppl!T11</f>
        <v>2780.2789816685981</v>
      </c>
      <c r="U33" s="62">
        <f>+LandCost!U10+AW!U10*PWATCAAPM!$B9+Labor!U10+Suppl!U11</f>
        <v>2500.8202047862301</v>
      </c>
    </row>
    <row r="34" spans="1:21">
      <c r="A34" s="11" t="s">
        <v>40</v>
      </c>
      <c r="B34" s="62">
        <f>+LandCost!B11+AW!B11*PWATCAAPM!$B10+Labor!B11+Suppl!B12</f>
        <v>985.82681857474608</v>
      </c>
      <c r="C34" s="62">
        <f>+LandCost!C11+AW!C11*PWATCAAPM!$B10+Labor!C11+Suppl!C12</f>
        <v>1762.6000890063578</v>
      </c>
      <c r="D34" s="62">
        <f>+LandCost!D11+AW!D11*PWATCAAPM!$B10+Labor!D11+Suppl!D12</f>
        <v>976.00677571696247</v>
      </c>
      <c r="E34" s="62">
        <f>+LandCost!E11+AW!E11*PWATCAAPM!$B10+Labor!E11+Suppl!E12</f>
        <v>1096.2067871385577</v>
      </c>
      <c r="F34" s="62">
        <f>+LandCost!F11+AW!F11*PWATCAAPM!$B10+Labor!F11+Suppl!F12</f>
        <v>6397.7588561205048</v>
      </c>
      <c r="G34" s="62">
        <f>+LandCost!G11+AW!G11*PWATCAAPM!$B10+Labor!G11+Suppl!G12</f>
        <v>595.55533675059235</v>
      </c>
      <c r="H34" s="62">
        <f>+LandCost!H11+AW!H11*PWATCAAPM!$B10+Labor!H11+Suppl!H12</f>
        <v>1500.7658210624809</v>
      </c>
      <c r="I34" s="62">
        <f>+LandCost!I11+AW!I11*PWATCAAPM!$B10+Labor!I11+Suppl!I12</f>
        <v>711.56033167514954</v>
      </c>
      <c r="J34" s="62">
        <f>+LandCost!J11+AW!J11*PWATCAAPM!$B10+Labor!J11+Suppl!J12</f>
        <v>3045.3870892003029</v>
      </c>
      <c r="K34" s="62">
        <f>+LandCost!K11+AW!K11*PWATCAAPM!$B10+Labor!K11+Suppl!K12</f>
        <v>1448.7512558721639</v>
      </c>
      <c r="L34" s="62">
        <f>+LandCost!L11+AW!L11*PWATCAAPM!$B10+Labor!L11+Suppl!L12</f>
        <v>698.45096065085932</v>
      </c>
      <c r="M34" s="62">
        <f>+LandCost!M11+AW!M11*PWATCAAPM!$B10+Labor!M11+Suppl!M12</f>
        <v>3454.5135760039593</v>
      </c>
      <c r="N34" s="62">
        <f>+LandCost!N11+AW!N11*15+Labor!N11+Suppl!N12</f>
        <v>529.04428289149507</v>
      </c>
      <c r="O34" s="62">
        <f>+LandCost!O11+AW!O11*PWATCAAPM!$B10+Labor!O11+Suppl!O12</f>
        <v>2486.2281942694426</v>
      </c>
      <c r="P34" s="62">
        <f>+LandCost!P11+AW!P11*PWATCAAPM!$B10+Labor!P11+Suppl!P12</f>
        <v>1038.3997603437413</v>
      </c>
      <c r="Q34" s="62">
        <f>+LandCost!Q11+AW!Q11*PWATCAAPM!$B10+Labor!Q11+Suppl!Q12</f>
        <v>1228</v>
      </c>
      <c r="R34" s="62">
        <f>+LandCost!R11+AW!R11*PWATCAAPM!$B10+Labor!R11+Suppl!R12</f>
        <v>290.51062512328934</v>
      </c>
      <c r="S34" s="62">
        <f>+LandCost!S11+AW!S11*PWATCAAPM!$B10+Labor!S11+Suppl!S12</f>
        <v>638.65806340094355</v>
      </c>
      <c r="T34" s="62">
        <f>+LandCost!T11+AW!T11*PWATCAAPM!$B10+Labor!T11+Suppl!T12</f>
        <v>2441.748564731316</v>
      </c>
      <c r="U34" s="62">
        <f>+LandCost!U11+AW!U11*PWATCAAPM!$B10+Labor!U11+Suppl!U12</f>
        <v>2726.4304726634728</v>
      </c>
    </row>
    <row r="35" spans="1:21">
      <c r="A35" s="11" t="s">
        <v>41</v>
      </c>
      <c r="B35" s="62">
        <f>+LandCost!B12+AW!B12*PWATCAAPM!$B11+Labor!B12+Suppl!B13</f>
        <v>679.09462834165004</v>
      </c>
      <c r="C35" s="62">
        <f>+LandCost!C12+AW!C12*PWATCAAPM!$B11+Labor!C12+Suppl!C13</f>
        <v>1773.8027261451502</v>
      </c>
      <c r="D35" s="62">
        <f>+LandCost!D12+AW!D12*PWATCAAPM!$B11+Labor!D12+Suppl!D13</f>
        <v>828</v>
      </c>
      <c r="E35" s="62">
        <f>+LandCost!E12+AW!E12*PWATCAAPM!$B11+Labor!E12+Suppl!E13</f>
        <v>1108.0780563356743</v>
      </c>
      <c r="F35" s="62">
        <f>+LandCost!F12+AW!F12*PWATCAAPM!$B11+Labor!F12+Suppl!F13</f>
        <v>6258.7540368728933</v>
      </c>
      <c r="G35" s="62">
        <f>+LandCost!G12+AW!G12*PWATCAAPM!$B11+Labor!G12+Suppl!G13</f>
        <v>462.35142536128717</v>
      </c>
      <c r="H35" s="62">
        <f>+LandCost!H12+AW!H12*PWATCAAPM!$B11+Labor!H12+Suppl!H13</f>
        <v>1396.8349564908863</v>
      </c>
      <c r="I35" s="62">
        <f>+LandCost!I12+AW!I12*PWATCAAPM!$B11+Labor!I12+Suppl!I13</f>
        <v>722.09550776851995</v>
      </c>
      <c r="J35" s="62">
        <f>+LandCost!J12+AW!J12*PWATCAAPM!$B11+Labor!J12+Suppl!J13</f>
        <v>2863.9087695995704</v>
      </c>
      <c r="K35" s="62">
        <f>+LandCost!K12+AW!K12*PWATCAAPM!$B11+Labor!K12+Suppl!K13</f>
        <v>1435.9157071547716</v>
      </c>
      <c r="L35" s="62">
        <f>+LandCost!L12+AW!L12*PWATCAAPM!$B11+Labor!L12+Suppl!L13</f>
        <v>713.51176765428204</v>
      </c>
      <c r="M35" s="62">
        <f>+LandCost!M12+AW!M12*PWATCAAPM!$B11+Labor!M12+Suppl!M13</f>
        <v>3389.2792907536882</v>
      </c>
      <c r="N35" s="62">
        <f>+LandCost!N12+AW!N12*15+Labor!N12+Suppl!N13</f>
        <v>529.77673884514434</v>
      </c>
      <c r="O35" s="62">
        <f>+LandCost!O12+AW!O12*PWATCAAPM!$B11+Labor!O12+Suppl!O13</f>
        <v>2486.2281942694426</v>
      </c>
      <c r="P35" s="62">
        <f>+LandCost!P12+AW!P12*PWATCAAPM!$B11+Labor!P12+Suppl!P13</f>
        <v>1045.6544700180655</v>
      </c>
      <c r="Q35" s="62">
        <f>+LandCost!Q12+AW!Q12*PWATCAAPM!$B11+Labor!Q12+Suppl!Q13</f>
        <v>1228</v>
      </c>
      <c r="R35" s="62">
        <f>+LandCost!R12+AW!R12*PWATCAAPM!$B11+Labor!R12+Suppl!R13</f>
        <v>146.27277234703575</v>
      </c>
      <c r="S35" s="62">
        <f>+LandCost!S12+AW!S12*PWATCAAPM!$B11+Labor!S12+Suppl!S13</f>
        <v>638.65806340094355</v>
      </c>
      <c r="T35" s="62">
        <f>+LandCost!T12+AW!T12*PWATCAAPM!$B11+Labor!T12+Suppl!T13</f>
        <v>2489.4451132455397</v>
      </c>
      <c r="U35" s="62">
        <f>+LandCost!U12+AW!U12*PWATCAAPM!$B11+Labor!U12+Suppl!U13</f>
        <v>2721.3539435132402</v>
      </c>
    </row>
    <row r="36" spans="1:21">
      <c r="A36" s="11" t="s">
        <v>4</v>
      </c>
      <c r="B36" s="62">
        <f>+LandCost!B13+AW!B13*PWATCAAPM!$B12+Labor!B13+Suppl!B14</f>
        <v>782.49961408449735</v>
      </c>
      <c r="C36" s="62">
        <f>+LandCost!C13+AW!C13*PWATCAAPM!$B12+Labor!C13+Suppl!C14</f>
        <v>1602.0373206956842</v>
      </c>
      <c r="D36" s="62">
        <f>+LandCost!D13+AW!D13*PWATCAAPM!$B12+Labor!D13+Suppl!D14</f>
        <v>881.25455220390984</v>
      </c>
      <c r="E36" s="62">
        <f>+LandCost!E13+AW!E13*PWATCAAPM!$B12+Labor!E13+Suppl!E14</f>
        <v>958.33821495236896</v>
      </c>
      <c r="F36" s="62">
        <f>+LandCost!F13+AW!F13*PWATCAAPM!$B12+Labor!F13+Suppl!F14</f>
        <v>6307.686109193095</v>
      </c>
      <c r="G36" s="62">
        <f>+LandCost!G13+AW!G13*PWATCAAPM!$B12+Labor!G13+Suppl!G14</f>
        <v>462.35142536128717</v>
      </c>
      <c r="H36" s="62">
        <f>+LandCost!H13+AW!H13*PWATCAAPM!$B12+Labor!H13+Suppl!H14</f>
        <v>1396.8349564908863</v>
      </c>
      <c r="I36" s="62">
        <f>+LandCost!I13+AW!I13*PWATCAAPM!$B12+Labor!I13+Suppl!I14</f>
        <v>658.10279168701709</v>
      </c>
      <c r="J36" s="62">
        <f>+LandCost!J13+AW!J13*PWATCAAPM!$B12+Labor!J13+Suppl!J14</f>
        <v>2863.9087695995704</v>
      </c>
      <c r="K36" s="62">
        <f>+LandCost!K13+AW!K13*PWATCAAPM!$B12+Labor!K13+Suppl!K14</f>
        <v>1280.7044816389819</v>
      </c>
      <c r="L36" s="62">
        <f>+LandCost!L13+AW!L13*PWATCAAPM!$B12+Labor!L13+Suppl!L14</f>
        <v>581.97385044265661</v>
      </c>
      <c r="M36" s="62">
        <f>+LandCost!M13+AW!M13*PWATCAAPM!$B12+Labor!M13+Suppl!M14</f>
        <v>3410.0765524680401</v>
      </c>
      <c r="N36" s="62">
        <f>+LandCost!N13+AW!N13*15+Labor!N13+Suppl!N14</f>
        <v>523.61942257217845</v>
      </c>
      <c r="O36" s="62">
        <f>+LandCost!O13+AW!O13*PWATCAAPM!$B12+Labor!O13+Suppl!O14</f>
        <v>2486.2281942694426</v>
      </c>
      <c r="P36" s="62">
        <f>+LandCost!P13+AW!P13*PWATCAAPM!$B12+Labor!P13+Suppl!P14</f>
        <v>882.21634923739646</v>
      </c>
      <c r="Q36" s="62">
        <f>+LandCost!Q13+AW!Q13*PWATCAAPM!$B12+Labor!Q13+Suppl!Q14</f>
        <v>1228</v>
      </c>
      <c r="R36" s="62">
        <f>+LandCost!R13+AW!R13*PWATCAAPM!$B12+Labor!R13+Suppl!R14</f>
        <v>146.27277234703575</v>
      </c>
      <c r="S36" s="62">
        <f>+LandCost!S13+AW!S13*PWATCAAPM!$B12+Labor!S13+Suppl!S14</f>
        <v>638.65806340094355</v>
      </c>
      <c r="T36" s="62">
        <f>+LandCost!T13+AW!T13*PWATCAAPM!$B12+Labor!T13+Suppl!T14</f>
        <v>2304.551344551398</v>
      </c>
      <c r="U36" s="62">
        <f>+LandCost!U13+AW!U13*PWATCAAPM!$B12+Labor!U13+Suppl!U14</f>
        <v>2591.8795508237658</v>
      </c>
    </row>
    <row r="37" spans="1:21">
      <c r="A37" s="11" t="s">
        <v>5</v>
      </c>
      <c r="B37" s="62">
        <f>+LandCost!B14+AW!B14*PWATCAAPM!$B13+Labor!B14+Suppl!B15</f>
        <v>849.99879209796745</v>
      </c>
      <c r="C37" s="62">
        <f>+LandCost!C14+AW!C14*PWATCAAPM!$B13+Labor!C14+Suppl!C15</f>
        <v>1668.7052637955076</v>
      </c>
      <c r="D37" s="62">
        <f>+LandCost!D14+AW!D14*PWATCAAPM!$B13+Labor!D14+Suppl!D15</f>
        <v>916.3624838604153</v>
      </c>
      <c r="E37" s="62">
        <f>+LandCost!E14+AW!E14*PWATCAAPM!$B13+Labor!E14+Suppl!E15</f>
        <v>1009.5184179909643</v>
      </c>
      <c r="F37" s="62">
        <f>+LandCost!F14+AW!F14*PWATCAAPM!$B13+Labor!F14+Suppl!F15</f>
        <v>6336.4577209792606</v>
      </c>
      <c r="G37" s="62">
        <f>+LandCost!G14+AW!G14*PWATCAAPM!$B13+Labor!G14+Suppl!G15</f>
        <v>542.43127545983475</v>
      </c>
      <c r="H37" s="62">
        <f>+LandCost!H14+AW!H14*PWATCAAPM!$B13+Labor!H14+Suppl!H15</f>
        <v>1396.8349564908863</v>
      </c>
      <c r="I37" s="62">
        <f>+LandCost!I14+AW!I14*PWATCAAPM!$B13+Labor!I14+Suppl!I15</f>
        <v>676.3954622677611</v>
      </c>
      <c r="J37" s="62">
        <f>+LandCost!J14+AW!J14*PWATCAAPM!$B13+Labor!J14+Suppl!J15</f>
        <v>2965.7710326737079</v>
      </c>
      <c r="K37" s="62">
        <f>+LandCost!K14+AW!K14*PWATCAAPM!$B13+Labor!K14+Suppl!K15</f>
        <v>1342.5703120713688</v>
      </c>
      <c r="L37" s="62">
        <f>+LandCost!L14+AW!L14*PWATCAAPM!$B13+Labor!L14+Suppl!L15</f>
        <v>622.88611601044477</v>
      </c>
      <c r="M37" s="62">
        <f>+LandCost!M14+AW!M14*PWATCAAPM!$B13+Labor!M14+Suppl!M15</f>
        <v>3420.730770814539</v>
      </c>
      <c r="N37" s="62">
        <f>+LandCost!N14+AW!N14*15+Labor!N14+Suppl!N15</f>
        <v>525.71346226823778</v>
      </c>
      <c r="O37" s="62">
        <f>+LandCost!O14+AW!O14*PWATCAAPM!$B13+Labor!O14+Suppl!O15</f>
        <v>2486.2281942694426</v>
      </c>
      <c r="P37" s="62">
        <f>+LandCost!P14+AW!P14*PWATCAAPM!$B13+Labor!P14+Suppl!P15</f>
        <v>978.88886713407737</v>
      </c>
      <c r="Q37" s="62">
        <f>+LandCost!Q14+AW!Q14*PWATCAAPM!$B13+Labor!Q14+Suppl!Q15</f>
        <v>1228</v>
      </c>
      <c r="R37" s="62">
        <f>+LandCost!R14+AW!R14*PWATCAAPM!$B13+Labor!R14+Suppl!R15</f>
        <v>146.27277234703575</v>
      </c>
      <c r="S37" s="62">
        <f>+LandCost!S14+AW!S14*PWATCAAPM!$B13+Labor!S14+Suppl!S15</f>
        <v>638.65806340094355</v>
      </c>
      <c r="T37" s="62">
        <f>+LandCost!T14+AW!T14*PWATCAAPM!$B13+Labor!T14+Suppl!T15</f>
        <v>2355.3576470879634</v>
      </c>
      <c r="U37" s="62">
        <f>+LandCost!U14+AW!U14*PWATCAAPM!$B13+Labor!U14+Suppl!U15</f>
        <v>2641.054184337796</v>
      </c>
    </row>
    <row r="38" spans="1:21">
      <c r="A38" s="11" t="s">
        <v>6</v>
      </c>
      <c r="B38" s="62">
        <f>+LandCost!B15+AW!B15*PWATCAAPM!$B14+Labor!B15+Suppl!B16</f>
        <v>996.46265838612328</v>
      </c>
      <c r="C38" s="62">
        <f>+LandCost!C15+AW!C15*PWATCAAPM!$B14+Labor!C15+Suppl!C16</f>
        <v>1772.8802232209741</v>
      </c>
      <c r="D38" s="62">
        <f>+LandCost!D15+AW!D15*PWATCAAPM!$B14+Labor!D15+Suppl!D16</f>
        <v>985.14754514374681</v>
      </c>
      <c r="E38" s="62">
        <f>+LandCost!E15+AW!E15*PWATCAAPM!$B14+Labor!E15+Suppl!E16</f>
        <v>1106.3234505468895</v>
      </c>
      <c r="F38" s="62">
        <f>+LandCost!F15+AW!F15*PWATCAAPM!$B14+Labor!F15+Suppl!F16</f>
        <v>6407.826546247079</v>
      </c>
      <c r="G38" s="62">
        <f>+LandCost!G15+AW!G15*PWATCAAPM!$B14+Labor!G15+Suppl!G16</f>
        <v>605.1680009598474</v>
      </c>
      <c r="H38" s="62">
        <f>+LandCost!H15+AW!H15*PWATCAAPM!$B14+Labor!H15+Suppl!H16</f>
        <v>1507.5267965913595</v>
      </c>
      <c r="I38" s="62">
        <f>+LandCost!I15+AW!I15*PWATCAAPM!$B14+Labor!I15+Suppl!I16</f>
        <v>717.08487738064969</v>
      </c>
      <c r="J38" s="62">
        <f>+LandCost!J15+AW!J15*PWATCAAPM!$B14+Labor!J15+Suppl!J16</f>
        <v>2863.9087695995704</v>
      </c>
      <c r="K38" s="62">
        <f>+LandCost!K15+AW!K15*PWATCAAPM!$B14+Labor!K15+Suppl!K16</f>
        <v>1463.9675139967737</v>
      </c>
      <c r="L38" s="62">
        <f>+LandCost!L15+AW!L15*PWATCAAPM!$B14+Labor!L15+Suppl!L16</f>
        <v>707.66096646508936</v>
      </c>
      <c r="M38" s="62">
        <f>+LandCost!M15+AW!M15*PWATCAAPM!$B14+Labor!M15+Suppl!M16</f>
        <v>3450.905756173921</v>
      </c>
      <c r="N38" s="62">
        <f>+LandCost!N15+AW!N15*15+Labor!N15+Suppl!N16</f>
        <v>529.34575951443571</v>
      </c>
      <c r="O38" s="62">
        <f>+LandCost!O15+AW!O15*PWATCAAPM!$B14+Labor!O15+Suppl!O16</f>
        <v>2486.2281942694426</v>
      </c>
      <c r="P38" s="62">
        <f>+LandCost!P15+AW!P15*PWATCAAPM!$B14+Labor!P15+Suppl!P16</f>
        <v>1048.2333673146836</v>
      </c>
      <c r="Q38" s="62">
        <f>+LandCost!Q15+AW!Q15*PWATCAAPM!$B14+Labor!Q15+Suppl!Q16</f>
        <v>1228</v>
      </c>
      <c r="R38" s="62">
        <f>+LandCost!R15+AW!R15*PWATCAAPM!$B14+Labor!R15+Suppl!R16</f>
        <v>146.27277234703575</v>
      </c>
      <c r="S38" s="62">
        <f>+LandCost!S15+AW!S15*PWATCAAPM!$B14+Labor!S15+Suppl!S16</f>
        <v>638.65806340094355</v>
      </c>
      <c r="T38" s="62">
        <f>+LandCost!T15+AW!T15*PWATCAAPM!$B14+Labor!T15+Suppl!T16</f>
        <v>2464.9529111020024</v>
      </c>
      <c r="U38" s="62">
        <f>+LandCost!U15+AW!U15*PWATCAAPM!$B14+Labor!U15+Suppl!U16</f>
        <v>2750.2264235095058</v>
      </c>
    </row>
    <row r="39" spans="1:21">
      <c r="A39" s="11" t="s">
        <v>38</v>
      </c>
      <c r="B39" s="62">
        <f>+LandCost!B16+AW!B16*PWATCAAPM!$B15+Labor!B16+Suppl!B17</f>
        <v>1419.2560798016298</v>
      </c>
      <c r="C39" s="62">
        <f>+LandCost!C16+AW!C16*PWATCAAPM!$B15+Labor!C16+Suppl!C17</f>
        <v>2130.3797223149986</v>
      </c>
      <c r="D39" s="62">
        <f>+LandCost!D16+AW!D16*PWATCAAPM!$B15+Labor!D16+Suppl!D17</f>
        <v>1160.0511327384061</v>
      </c>
      <c r="E39" s="62">
        <f>+LandCost!E16+AW!E16*PWATCAAPM!$B15+Labor!E16+Suppl!E17</f>
        <v>1377.5678657165317</v>
      </c>
      <c r="F39" s="62">
        <f>+LandCost!F16+AW!F16*PWATCAAPM!$B15+Labor!F16+Suppl!F17</f>
        <v>6564.3059699271907</v>
      </c>
      <c r="G39" s="62">
        <f>+LandCost!G16+AW!G16*PWATCAAPM!$B15+Labor!G16+Suppl!G17</f>
        <v>462.35142536128717</v>
      </c>
      <c r="H39" s="62">
        <f>+LandCost!H16+AW!H16*PWATCAAPM!$B15+Labor!H16+Suppl!H17</f>
        <v>1723.3702046643543</v>
      </c>
      <c r="I39" s="62">
        <f>+LandCost!I16+AW!I16*PWATCAAPM!$B15+Labor!I16+Suppl!I17</f>
        <v>846.8752236074547</v>
      </c>
      <c r="J39" s="62">
        <f>+LandCost!J16+AW!J16*PWATCAAPM!$B15+Labor!J16+Suppl!J17</f>
        <v>3351.5756227350539</v>
      </c>
      <c r="K39" s="62">
        <f>+LandCost!K16+AW!K16*PWATCAAPM!$B15+Labor!K16+Suppl!K17</f>
        <v>1784.9049355754132</v>
      </c>
      <c r="L39" s="62">
        <f>+LandCost!L16+AW!L16*PWATCAAPM!$B15+Labor!L16+Suppl!L17</f>
        <v>511.81581611997865</v>
      </c>
      <c r="M39" s="62">
        <f>+LandCost!M16+AW!M16*PWATCAAPM!$B15+Labor!M16+Suppl!M17</f>
        <v>3660.1431107250642</v>
      </c>
      <c r="N39" s="62">
        <f>+LandCost!N16+AW!N16*15+Labor!N16+Suppl!N17</f>
        <v>446</v>
      </c>
      <c r="O39" s="62">
        <f>+LandCost!O16+AW!O16*PWATCAAPM!$B15+Labor!O16+Suppl!O17</f>
        <v>2486.2281942694426</v>
      </c>
      <c r="P39" s="62">
        <f>+LandCost!P16+AW!P16*PWATCAAPM!$B15+Labor!P16+Suppl!P17</f>
        <v>1169.1834812958673</v>
      </c>
      <c r="Q39" s="62">
        <f>+LandCost!Q16+AW!Q16*PWATCAAPM!$B15+Labor!Q16+Suppl!Q17</f>
        <v>1228</v>
      </c>
      <c r="R39" s="62">
        <f>+LandCost!R16+AW!R16*PWATCAAPM!$B15+Labor!R16+Suppl!R17</f>
        <v>489.26261838124077</v>
      </c>
      <c r="S39" s="62">
        <f>+LandCost!S16+AW!S16*PWATCAAPM!$B15+Labor!S16+Suppl!S17</f>
        <v>638.65806340094355</v>
      </c>
      <c r="T39" s="62">
        <f>+LandCost!T16+AW!T16*PWATCAAPM!$B15+Labor!T16+Suppl!T17</f>
        <v>2804.7828232887073</v>
      </c>
      <c r="U39" s="62">
        <f>+LandCost!U16+AW!U16*PWATCAAPM!$B15+Labor!U16+Suppl!U17</f>
        <v>3033.6098318658474</v>
      </c>
    </row>
    <row r="40" spans="1:21">
      <c r="A40" s="11" t="s">
        <v>39</v>
      </c>
      <c r="B40" s="62">
        <f>+LandCost!B17+AW!B17*PWATCAAPM!$B16+Labor!B17+Suppl!B18</f>
        <v>1285.6280837422937</v>
      </c>
      <c r="C40" s="62">
        <f>+LandCost!C17+AW!C17*PWATCAAPM!$B16+Labor!C17+Suppl!C18</f>
        <v>2027.5880260040653</v>
      </c>
      <c r="D40" s="62">
        <f>+LandCost!D17+AW!D17*PWATCAAPM!$B16+Labor!D17+Suppl!D18</f>
        <v>1106.4180406488526</v>
      </c>
      <c r="E40" s="62">
        <f>+LandCost!E17+AW!E17*PWATCAAPM!$B16+Labor!E17+Suppl!E18</f>
        <v>1297.3674362563638</v>
      </c>
      <c r="F40" s="62">
        <f>+LandCost!F17+AW!F17*PWATCAAPM!$B16+Labor!F17+Suppl!F18</f>
        <v>6258.7540368728933</v>
      </c>
      <c r="G40" s="62">
        <f>+LandCost!G17+AW!G17*PWATCAAPM!$B16+Labor!G17+Suppl!G18</f>
        <v>462.35142536128717</v>
      </c>
      <c r="H40" s="62">
        <f>+LandCost!H17+AW!H17*PWATCAAPM!$B16+Labor!H17+Suppl!H18</f>
        <v>1396.8349564908863</v>
      </c>
      <c r="I40" s="62">
        <f>+LandCost!I17+AW!I17*PWATCAAPM!$B16+Labor!I17+Suppl!I18</f>
        <v>805.27703940957383</v>
      </c>
      <c r="J40" s="62">
        <f>+LandCost!J17+AW!J17*PWATCAAPM!$B16+Labor!J17+Suppl!J18</f>
        <v>3283.1619700786046</v>
      </c>
      <c r="K40" s="62">
        <f>+LandCost!K17+AW!K17*PWATCAAPM!$B16+Labor!K17+Suppl!K18</f>
        <v>1688.2627856782335</v>
      </c>
      <c r="L40" s="62">
        <f>+LandCost!L17+AW!L17*PWATCAAPM!$B16+Labor!L17+Suppl!L18</f>
        <v>873.32639700407276</v>
      </c>
      <c r="M40" s="62">
        <f>+LandCost!M17+AW!M17*PWATCAAPM!$B16+Labor!M17+Suppl!M18</f>
        <v>3679.3825785803656</v>
      </c>
      <c r="N40" s="62">
        <f>+LandCost!N17+AW!N17*15+Labor!N17+Suppl!N18</f>
        <v>531.37860892388449</v>
      </c>
      <c r="O40" s="62">
        <f>+LandCost!O17+AW!O17*PWATCAAPM!$B16+Labor!O17+Suppl!O18</f>
        <v>2486.2281942694426</v>
      </c>
      <c r="P40" s="62">
        <f>+LandCost!P17+AW!P17*PWATCAAPM!$B16+Labor!P17+Suppl!P18</f>
        <v>1151.4986743727413</v>
      </c>
      <c r="Q40" s="62">
        <f>+LandCost!Q17+AW!Q17*PWATCAAPM!$B16+Labor!Q17+Suppl!Q18</f>
        <v>1228</v>
      </c>
      <c r="R40" s="62">
        <f>+LandCost!R17+AW!R17*PWATCAAPM!$B16+Labor!R17+Suppl!R18</f>
        <v>146.27277234703575</v>
      </c>
      <c r="S40" s="62">
        <f>+LandCost!S17+AW!S17*PWATCAAPM!$B16+Labor!S17+Suppl!S18</f>
        <v>638.65806340094355</v>
      </c>
      <c r="T40" s="62">
        <f>+LandCost!T17+AW!T17*PWATCAAPM!$B16+Labor!T17+Suppl!T18</f>
        <v>2643.7341112407266</v>
      </c>
      <c r="U40" s="62">
        <f>+LandCost!U17+AW!U17*PWATCAAPM!$B16+Labor!U17+Suppl!U18</f>
        <v>2937.7479474384027</v>
      </c>
    </row>
    <row r="41" spans="1:21">
      <c r="A41" s="11" t="s">
        <v>7</v>
      </c>
      <c r="B41" s="62">
        <f>+LandCost!B18+AW!B18*PWATCAAPM!$B17+Labor!B18+Suppl!B19</f>
        <v>1153.0016959727909</v>
      </c>
      <c r="C41" s="62">
        <f>+LandCost!C18+AW!C18*PWATCAAPM!$B17+Labor!C18+Suppl!C19</f>
        <v>1897.5409400239714</v>
      </c>
      <c r="D41" s="62">
        <f>+LandCost!D18+AW!D18*PWATCAAPM!$B17+Labor!D18+Suppl!D19</f>
        <v>1045.933570428163</v>
      </c>
      <c r="E41" s="62">
        <f>+LandCost!E18+AW!E18*PWATCAAPM!$B17+Labor!E18+Suppl!E19</f>
        <v>1201.758085812613</v>
      </c>
      <c r="F41" s="62">
        <f>+LandCost!F18+AW!F18*PWATCAAPM!$B17+Labor!F18+Suppl!F19</f>
        <v>6258.7540368728933</v>
      </c>
      <c r="G41" s="62">
        <f>+LandCost!G18+AW!G18*PWATCAAPM!$B17+Labor!G18+Suppl!G19</f>
        <v>662.38015824886838</v>
      </c>
      <c r="H41" s="62">
        <f>+LandCost!H18+AW!H18*PWATCAAPM!$B17+Labor!H18+Suppl!H19</f>
        <v>1622.1722391141925</v>
      </c>
      <c r="I41" s="62">
        <f>+LandCost!I18+AW!I18*PWATCAAPM!$B17+Labor!I18+Suppl!I19</f>
        <v>756.81978271557489</v>
      </c>
      <c r="J41" s="62">
        <f>+LandCost!J18+AW!J18*PWATCAAPM!$B17+Labor!J18+Suppl!J19</f>
        <v>3171.5369140102684</v>
      </c>
      <c r="K41" s="62">
        <f>+LandCost!K18+AW!K18*PWATCAAPM!$B17+Labor!K18+Suppl!K19</f>
        <v>1566.4349324176715</v>
      </c>
      <c r="L41" s="62">
        <f>+LandCost!L18+AW!L18*PWATCAAPM!$B17+Labor!L18+Suppl!L19</f>
        <v>799.64393258375253</v>
      </c>
      <c r="M41" s="62">
        <f>+LandCost!M18+AW!M18*PWATCAAPM!$B17+Labor!M18+Suppl!M19</f>
        <v>3568.1296753988236</v>
      </c>
      <c r="N41" s="62">
        <f>+LandCost!N18+AW!N18*15+Labor!N18+Suppl!N19</f>
        <v>530.56578083989507</v>
      </c>
      <c r="O41" s="62">
        <f>+LandCost!O18+AW!O18*PWATCAAPM!$B17+Labor!O18+Suppl!O19</f>
        <v>2658.739067058104</v>
      </c>
      <c r="P41" s="62">
        <f>+LandCost!P18+AW!P18*PWATCAAPM!$B17+Labor!P18+Suppl!P19</f>
        <v>1089.5593177263509</v>
      </c>
      <c r="Q41" s="62">
        <f>+LandCost!Q18+AW!Q18*PWATCAAPM!$B17+Labor!Q18+Suppl!Q19</f>
        <v>1228</v>
      </c>
      <c r="R41" s="62">
        <f>+LandCost!R18+AW!R18*PWATCAAPM!$B17+Labor!R18+Suppl!R19</f>
        <v>146.27277234703575</v>
      </c>
      <c r="S41" s="62">
        <f>+LandCost!S18+AW!S18*PWATCAAPM!$B17+Labor!S18+Suppl!S19</f>
        <v>638.65806340094355</v>
      </c>
      <c r="T41" s="62">
        <f>+LandCost!T18+AW!T18*PWATCAAPM!$B17+Labor!T18+Suppl!T19</f>
        <v>2586.9405551669215</v>
      </c>
      <c r="U41" s="62">
        <f>+LandCost!U18+AW!U18*PWATCAAPM!$B17+Labor!U18+Suppl!U19</f>
        <v>2827.1566106453088</v>
      </c>
    </row>
    <row r="42" spans="1:21">
      <c r="A42" s="11" t="s">
        <v>35</v>
      </c>
      <c r="B42" s="62">
        <f>+LandCost!B19+AW!B19*PWATCAAPM!$B18+Labor!B19+Suppl!B20</f>
        <v>1223.9697335151968</v>
      </c>
      <c r="C42" s="62">
        <f>+LandCost!C19+AW!C19*PWATCAAPM!$B18+Labor!C19+Suppl!C20</f>
        <v>2018.5228090436344</v>
      </c>
      <c r="D42" s="62">
        <f>+LandCost!D19+AW!D19*PWATCAAPM!$B18+Labor!D19+Suppl!D20</f>
        <v>1074.9839182575327</v>
      </c>
      <c r="E42" s="62">
        <f>+LandCost!E19+AW!E19*PWATCAAPM!$B18+Labor!E19+Suppl!E20</f>
        <v>1242.2178385419306</v>
      </c>
      <c r="F42" s="62">
        <f>+LandCost!F19+AW!F19*PWATCAAPM!$B18+Labor!F19+Suppl!F20</f>
        <v>6528.4978385775648</v>
      </c>
      <c r="G42" s="62">
        <f>+LandCost!G19+AW!G19*PWATCAAPM!$B18+Labor!G19+Suppl!G20</f>
        <v>687.89922054655983</v>
      </c>
      <c r="H42" s="62">
        <f>+LandCost!H19+AW!H19*PWATCAAPM!$B18+Labor!H19+Suppl!H20</f>
        <v>1396.8349564908863</v>
      </c>
      <c r="I42" s="62">
        <f>+LandCost!I19+AW!I19*PWATCAAPM!$B18+Labor!I19+Suppl!I20</f>
        <v>791.94774173474434</v>
      </c>
      <c r="J42" s="62">
        <f>+LandCost!J19+AW!J19*PWATCAAPM!$B18+Labor!J19+Suppl!J20</f>
        <v>3239.8916705556403</v>
      </c>
      <c r="K42" s="62">
        <f>+LandCost!K19+AW!K19*PWATCAAPM!$B18+Labor!K19+Suppl!K20</f>
        <v>1661.3085705054887</v>
      </c>
      <c r="L42" s="62">
        <f>+LandCost!L19+AW!L19*PWATCAAPM!$B18+Labor!L19+Suppl!L20</f>
        <v>825.96309615748919</v>
      </c>
      <c r="M42" s="62">
        <f>+LandCost!M19+AW!M19*PWATCAAPM!$B18+Labor!M19+Suppl!M20</f>
        <v>3640.6663472257901</v>
      </c>
      <c r="N42" s="62">
        <f>+LandCost!N19+AW!N19*15+Labor!N19+Suppl!N20</f>
        <v>532.21883202099741</v>
      </c>
      <c r="O42" s="62">
        <f>+LandCost!O19+AW!O19*PWATCAAPM!$B18+Labor!O19+Suppl!O20</f>
        <v>2688.707153415824</v>
      </c>
      <c r="P42" s="62">
        <f>+LandCost!P19+AW!P19*PWATCAAPM!$B18+Labor!P19+Suppl!P20</f>
        <v>1120.0996968086838</v>
      </c>
      <c r="Q42" s="62">
        <f>+LandCost!Q19+AW!Q19*PWATCAAPM!$B18+Labor!Q19+Suppl!Q20</f>
        <v>1228</v>
      </c>
      <c r="R42" s="62">
        <f>+LandCost!R19+AW!R19*PWATCAAPM!$B18+Labor!R19+Suppl!R20</f>
        <v>403.42506459150434</v>
      </c>
      <c r="S42" s="62">
        <f>+LandCost!S19+AW!S19*PWATCAAPM!$B18+Labor!S19+Suppl!S20</f>
        <v>638.65806340094355</v>
      </c>
      <c r="T42" s="62">
        <f>+LandCost!T19+AW!T19*PWATCAAPM!$B18+Labor!T19+Suppl!T20</f>
        <v>2225</v>
      </c>
      <c r="U42" s="62">
        <f>+LandCost!U19+AW!U19*PWATCAAPM!$B18+Labor!U19+Suppl!U20</f>
        <v>2935.3868314980377</v>
      </c>
    </row>
    <row r="43" spans="1:21">
      <c r="A43" s="13" t="s">
        <v>36</v>
      </c>
      <c r="B43" s="62">
        <f>+LandCost!B20+AW!B20*PWATCAAPM!$B19+Labor!B20+Suppl!B21</f>
        <v>1293.7993680884531</v>
      </c>
      <c r="C43" s="62">
        <f>+LandCost!C20+AW!C20*PWATCAAPM!$B19+Labor!C20+Suppl!C21</f>
        <v>2025.5156452825331</v>
      </c>
      <c r="D43" s="62">
        <f>+LandCost!D20+AW!D20*PWATCAAPM!$B19+Labor!D20+Suppl!D21</f>
        <v>1096.5750980197126</v>
      </c>
      <c r="E43" s="62">
        <f>+LandCost!E20+AW!E20*PWATCAAPM!$B19+Labor!E20+Suppl!E21</f>
        <v>1296.8169500179883</v>
      </c>
      <c r="F43" s="62">
        <f>+LandCost!F20+AW!F20*PWATCAAPM!$B19+Labor!F20+Suppl!F21</f>
        <v>6552.9288543037001</v>
      </c>
      <c r="G43" s="62">
        <f>+LandCost!G20+AW!G20*PWATCAAPM!$B19+Labor!G20+Suppl!G21</f>
        <v>716.27376196870068</v>
      </c>
      <c r="H43" s="62">
        <f>+LandCost!H20+AW!H20*PWATCAAPM!$B19+Labor!H20+Suppl!H21</f>
        <v>1675.2981239430264</v>
      </c>
      <c r="I43" s="62">
        <f>+LandCost!I20+AW!I20*PWATCAAPM!$B19+Labor!I20+Suppl!I21</f>
        <v>804.8343460852152</v>
      </c>
      <c r="J43" s="62">
        <f>+LandCost!J20+AW!J20*PWATCAAPM!$B19+Labor!J20+Suppl!J21</f>
        <v>3278.5405920960861</v>
      </c>
      <c r="K43" s="62">
        <f>+LandCost!K20+AW!K20*PWATCAAPM!$B19+Labor!K20+Suppl!K21</f>
        <v>1674.5617612660806</v>
      </c>
      <c r="L43" s="62">
        <f>+LandCost!L20+AW!L20*PWATCAAPM!$B19+Labor!L20+Suppl!L21</f>
        <v>873.58537073119851</v>
      </c>
      <c r="M43" s="62">
        <f>+LandCost!M20+AW!M20*PWATCAAPM!$B19+Labor!M20+Suppl!M21</f>
        <v>3627.4010724362147</v>
      </c>
      <c r="N43" s="62">
        <f>+LandCost!N20+AW!N20*15+Labor!N20+Suppl!N21</f>
        <v>529.47982283464569</v>
      </c>
      <c r="O43" s="62">
        <f>+LandCost!O20+AW!O20*PWATCAAPM!$B19+Labor!O20+Suppl!O21</f>
        <v>2701.3560911714831</v>
      </c>
      <c r="P43" s="62">
        <f>+LandCost!P20+AW!P20*PWATCAAPM!$B19+Labor!P20+Suppl!P21</f>
        <v>1162.8739360172885</v>
      </c>
      <c r="Q43" s="62">
        <f>+LandCost!Q20+AW!Q20*PWATCAAPM!$B19+Labor!Q20+Suppl!Q21</f>
        <v>1228</v>
      </c>
      <c r="R43" s="62">
        <f>+LandCost!R20+AW!R20*PWATCAAPM!$B19+Labor!R20+Suppl!R21</f>
        <v>436.88158172805015</v>
      </c>
      <c r="S43" s="62">
        <f>+LandCost!S20+AW!S20*PWATCAAPM!$B19+Labor!S20+Suppl!S21</f>
        <v>638.65806340094355</v>
      </c>
      <c r="T43" s="62">
        <f>+LandCost!T20+AW!T20*PWATCAAPM!$B19+Labor!T20+Suppl!T21</f>
        <v>2710.4626997193641</v>
      </c>
      <c r="U43" s="62">
        <f>+LandCost!U20+AW!U20*PWATCAAPM!$B19+Labor!U20+Suppl!U21</f>
        <v>2949.8171612536448</v>
      </c>
    </row>
    <row r="44" spans="1:21">
      <c r="A44" s="13" t="s">
        <v>37</v>
      </c>
      <c r="B44" s="62">
        <f>+LandCost!B21+AW!B21*PWATCAAPM!$B20+Labor!B21+Suppl!B22</f>
        <v>1552.9968343503513</v>
      </c>
      <c r="C44" s="62">
        <f>+LandCost!C21+AW!C21*PWATCAAPM!$B20+Labor!C21+Suppl!C22</f>
        <v>2232.2696760495942</v>
      </c>
      <c r="D44" s="62">
        <f>+LandCost!D21+AW!D21*PWATCAAPM!$B20+Labor!D21+Suppl!D22</f>
        <v>1247.4246481241162</v>
      </c>
      <c r="E44" s="62">
        <f>+LandCost!E21+AW!E21*PWATCAAPM!$B20+Labor!E21+Suppl!E22</f>
        <v>1458.7370114207567</v>
      </c>
      <c r="F44" s="62">
        <f>+LandCost!F21+AW!F21*PWATCAAPM!$B20+Labor!F21+Suppl!F22</f>
        <v>6716.3290933147664</v>
      </c>
      <c r="G44" s="62">
        <f>+LandCost!G21+AW!G21*PWATCAAPM!$B20+Labor!G21+Suppl!G22</f>
        <v>462.35142536128717</v>
      </c>
      <c r="H44" s="62">
        <f>+LandCost!H21+AW!H21*PWATCAAPM!$B20+Labor!H21+Suppl!H22</f>
        <v>1396.8349564908863</v>
      </c>
      <c r="I44" s="62">
        <f>+LandCost!I21+AW!I21*PWATCAAPM!$B20+Labor!I21+Suppl!I22</f>
        <v>897.59988951528567</v>
      </c>
      <c r="J44" s="62">
        <f>+LandCost!J21+AW!J21*PWATCAAPM!$B20+Labor!J21+Suppl!J22</f>
        <v>3383.4409797925437</v>
      </c>
      <c r="K44" s="62">
        <f>+LandCost!K21+AW!K21*PWATCAAPM!$B20+Labor!K21+Suppl!K22</f>
        <v>1850.8666282260597</v>
      </c>
      <c r="L44" s="62">
        <f>+LandCost!L21+AW!L21*PWATCAAPM!$B20+Labor!L21+Suppl!L22</f>
        <v>511.81581611997865</v>
      </c>
      <c r="M44" s="62">
        <f>+LandCost!M21+AW!M21*PWATCAAPM!$B20+Labor!M21+Suppl!M22</f>
        <v>3581.4265534317542</v>
      </c>
      <c r="N44" s="62">
        <f>+LandCost!N21+AW!N21*15+Labor!N21+Suppl!N22</f>
        <v>446</v>
      </c>
      <c r="O44" s="62">
        <f>+LandCost!O21+AW!O21*PWATCAAPM!$B20+Labor!O21+Suppl!O22</f>
        <v>2909.0538060268937</v>
      </c>
      <c r="P44" s="62">
        <f>+LandCost!P21+AW!P21*PWATCAAPM!$B20+Labor!P21+Suppl!P22</f>
        <v>882.21634923739646</v>
      </c>
      <c r="Q44" s="62">
        <f>+LandCost!Q21+AW!Q21*PWATCAAPM!$B20+Labor!Q21+Suppl!Q22</f>
        <v>1228</v>
      </c>
      <c r="R44" s="62">
        <f>+LandCost!R21+AW!R21*PWATCAAPM!$B20+Labor!R21+Suppl!R22</f>
        <v>537.60984224907008</v>
      </c>
      <c r="S44" s="62">
        <f>+LandCost!S21+AW!S21*PWATCAAPM!$B20+Labor!S21+Suppl!S22</f>
        <v>638.65806340094355</v>
      </c>
      <c r="T44" s="62">
        <f>+LandCost!T21+AW!T21*PWATCAAPM!$B20+Labor!T21+Suppl!T22</f>
        <v>2920.195393592257</v>
      </c>
      <c r="U44" s="62">
        <f>+LandCost!U21+AW!U21*PWATCAAPM!$B20+Labor!U21+Suppl!U22</f>
        <v>3116.9476830317967</v>
      </c>
    </row>
    <row r="47" spans="1:21">
      <c r="A47" s="63" t="s">
        <v>86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14" t="s">
        <v>10</v>
      </c>
      <c r="C48" s="14" t="s">
        <v>22</v>
      </c>
      <c r="D48" s="14" t="s">
        <v>11</v>
      </c>
      <c r="E48" s="14" t="s">
        <v>12</v>
      </c>
      <c r="F48" s="14" t="s">
        <v>23</v>
      </c>
      <c r="G48" s="14" t="s">
        <v>24</v>
      </c>
      <c r="H48" s="14" t="s">
        <v>25</v>
      </c>
      <c r="I48" s="14" t="s">
        <v>13</v>
      </c>
      <c r="J48" s="14" t="s">
        <v>26</v>
      </c>
      <c r="K48" s="14" t="s">
        <v>29</v>
      </c>
      <c r="L48" s="14" t="s">
        <v>28</v>
      </c>
      <c r="M48" s="14" t="s">
        <v>27</v>
      </c>
      <c r="N48" s="14" t="s">
        <v>14</v>
      </c>
      <c r="O48" s="14" t="s">
        <v>30</v>
      </c>
      <c r="P48" s="14" t="s">
        <v>31</v>
      </c>
      <c r="Q48" s="14" t="s">
        <v>8</v>
      </c>
      <c r="R48" s="14" t="s">
        <v>32</v>
      </c>
      <c r="S48" s="14" t="s">
        <v>15</v>
      </c>
      <c r="T48" s="14" t="s">
        <v>33</v>
      </c>
      <c r="U48" s="14" t="s">
        <v>34</v>
      </c>
    </row>
    <row r="49" spans="1:21">
      <c r="A49" s="11" t="s">
        <v>9</v>
      </c>
      <c r="B49" s="62">
        <f>+B3-B27</f>
        <v>674.07576182309492</v>
      </c>
      <c r="C49" s="62">
        <f t="shared" ref="C49:U49" si="0">+C3-C27</f>
        <v>4453.6181093072555</v>
      </c>
      <c r="D49" s="62">
        <f t="shared" si="0"/>
        <v>704.63086026109636</v>
      </c>
      <c r="E49" s="62">
        <f t="shared" si="0"/>
        <v>876.42600735097926</v>
      </c>
      <c r="F49" s="62">
        <f t="shared" si="0"/>
        <v>703.1559900153843</v>
      </c>
      <c r="G49" s="62">
        <f t="shared" si="0"/>
        <v>384.87650054300263</v>
      </c>
      <c r="H49" s="62">
        <f t="shared" si="0"/>
        <v>5935.5050435091143</v>
      </c>
      <c r="I49" s="62">
        <f t="shared" si="0"/>
        <v>267.71454923855708</v>
      </c>
      <c r="J49" s="62">
        <f t="shared" si="0"/>
        <v>2037.4328419527137</v>
      </c>
      <c r="K49" s="62">
        <f t="shared" si="0"/>
        <v>2112.6542777668674</v>
      </c>
      <c r="L49" s="62">
        <f t="shared" si="0"/>
        <v>584.09882817106052</v>
      </c>
      <c r="M49" s="62">
        <f t="shared" si="0"/>
        <v>10516.604456329434</v>
      </c>
      <c r="N49" s="62">
        <f t="shared" si="0"/>
        <v>257.81308931228619</v>
      </c>
      <c r="O49" s="62">
        <f t="shared" si="0"/>
        <v>8018.5131489705163</v>
      </c>
      <c r="P49" s="62">
        <f t="shared" si="0"/>
        <v>1607.2263542533738</v>
      </c>
      <c r="Q49" s="62">
        <f t="shared" si="0"/>
        <v>1034.5972416336922</v>
      </c>
      <c r="R49" s="62">
        <f t="shared" si="0"/>
        <v>350.54037328079556</v>
      </c>
      <c r="S49" s="62">
        <f t="shared" si="0"/>
        <v>2091.3419365990567</v>
      </c>
      <c r="T49" s="62">
        <f t="shared" si="0"/>
        <v>3871.5603299227896</v>
      </c>
      <c r="U49" s="62">
        <f t="shared" si="0"/>
        <v>2842.0732804721029</v>
      </c>
    </row>
    <row r="50" spans="1:21">
      <c r="A50" s="11" t="s">
        <v>0</v>
      </c>
      <c r="B50" s="62">
        <f t="shared" ref="B50:U50" si="1">+B4-B28</f>
        <v>389.09189390836968</v>
      </c>
      <c r="C50" s="62">
        <f t="shared" si="1"/>
        <v>5826.3735006540392</v>
      </c>
      <c r="D50" s="62">
        <f t="shared" si="1"/>
        <v>178.52855878309606</v>
      </c>
      <c r="E50" s="62">
        <f t="shared" si="1"/>
        <v>255.3081753256381</v>
      </c>
      <c r="F50" s="62">
        <f t="shared" si="1"/>
        <v>587.60584025433127</v>
      </c>
      <c r="G50" s="62">
        <f t="shared" si="1"/>
        <v>1210.771440728676</v>
      </c>
      <c r="H50" s="62">
        <f t="shared" si="1"/>
        <v>5837.1508237950784</v>
      </c>
      <c r="I50" s="62">
        <f t="shared" si="1"/>
        <v>296.82794640193606</v>
      </c>
      <c r="J50" s="62">
        <f t="shared" si="1"/>
        <v>1890.4156681961485</v>
      </c>
      <c r="K50" s="62">
        <f t="shared" si="1"/>
        <v>12633.131706126926</v>
      </c>
      <c r="L50" s="62">
        <f t="shared" si="1"/>
        <v>429.70922243412133</v>
      </c>
      <c r="M50" s="62">
        <f t="shared" si="1"/>
        <v>10488.870070350997</v>
      </c>
      <c r="N50" s="62">
        <f t="shared" si="1"/>
        <v>239.51297561344529</v>
      </c>
      <c r="O50" s="62">
        <f t="shared" si="1"/>
        <v>7942.8429259621862</v>
      </c>
      <c r="P50" s="62">
        <f t="shared" si="1"/>
        <v>2774.4051913574303</v>
      </c>
      <c r="Q50" s="62">
        <f t="shared" si="1"/>
        <v>201.52348543839071</v>
      </c>
      <c r="R50" s="62">
        <f t="shared" si="1"/>
        <v>695.02055755695801</v>
      </c>
      <c r="S50" s="62">
        <f t="shared" si="1"/>
        <v>2091.3419365990567</v>
      </c>
      <c r="T50" s="62">
        <f t="shared" si="1"/>
        <v>3383.8010392080737</v>
      </c>
      <c r="U50" s="62">
        <f t="shared" si="1"/>
        <v>4820.9888622816088</v>
      </c>
    </row>
    <row r="51" spans="1:21">
      <c r="A51" s="11" t="s">
        <v>1</v>
      </c>
      <c r="B51" s="62">
        <f t="shared" ref="B51:U51" si="2">+B5-B29</f>
        <v>555.95071918092549</v>
      </c>
      <c r="C51" s="62">
        <f t="shared" si="2"/>
        <v>5976.3139012030324</v>
      </c>
      <c r="D51" s="62">
        <f t="shared" si="2"/>
        <v>263.391469669765</v>
      </c>
      <c r="E51" s="62">
        <f t="shared" si="2"/>
        <v>458.98091051864367</v>
      </c>
      <c r="F51" s="62">
        <f t="shared" si="2"/>
        <v>674.89078798741684</v>
      </c>
      <c r="G51" s="62">
        <f t="shared" si="2"/>
        <v>1280.5860627955576</v>
      </c>
      <c r="H51" s="62">
        <f t="shared" si="2"/>
        <v>5890.9699999247605</v>
      </c>
      <c r="I51" s="62">
        <f t="shared" si="2"/>
        <v>368.27862625543344</v>
      </c>
      <c r="J51" s="62">
        <f t="shared" si="2"/>
        <v>2024.4689682961739</v>
      </c>
      <c r="K51" s="62">
        <f t="shared" si="2"/>
        <v>12778.888490814852</v>
      </c>
      <c r="L51" s="62">
        <f t="shared" si="2"/>
        <v>526.93223196294207</v>
      </c>
      <c r="M51" s="62">
        <f t="shared" si="2"/>
        <v>10500.559726333024</v>
      </c>
      <c r="N51" s="62">
        <f t="shared" si="2"/>
        <v>245.86714450147269</v>
      </c>
      <c r="O51" s="62">
        <f t="shared" si="2"/>
        <v>8045.9318057305572</v>
      </c>
      <c r="P51" s="62">
        <f t="shared" si="2"/>
        <v>2883.2302362110308</v>
      </c>
      <c r="Q51" s="62">
        <f t="shared" si="2"/>
        <v>352.25763621266901</v>
      </c>
      <c r="R51" s="62">
        <f t="shared" si="2"/>
        <v>764.73969068981989</v>
      </c>
      <c r="S51" s="62">
        <f t="shared" si="2"/>
        <v>2091.3419365990567</v>
      </c>
      <c r="T51" s="62">
        <f t="shared" si="2"/>
        <v>3532.0425337270781</v>
      </c>
      <c r="U51" s="62">
        <f t="shared" si="2"/>
        <v>4925.6641978126363</v>
      </c>
    </row>
    <row r="52" spans="1:21">
      <c r="A52" s="11" t="s">
        <v>2</v>
      </c>
      <c r="B52" s="62">
        <f t="shared" ref="B52:U52" si="3">+B6-B30</f>
        <v>550.46759869236814</v>
      </c>
      <c r="C52" s="62">
        <f t="shared" si="3"/>
        <v>5978.8889783396162</v>
      </c>
      <c r="D52" s="62">
        <f t="shared" si="3"/>
        <v>257.30185041163122</v>
      </c>
      <c r="E52" s="62">
        <f t="shared" si="3"/>
        <v>458.98091051864367</v>
      </c>
      <c r="F52" s="62">
        <f t="shared" si="3"/>
        <v>665.15732076071072</v>
      </c>
      <c r="G52" s="62">
        <f t="shared" si="3"/>
        <v>1273.6493832829462</v>
      </c>
      <c r="H52" s="62">
        <f t="shared" si="3"/>
        <v>5935.5050435091143</v>
      </c>
      <c r="I52" s="62">
        <f t="shared" si="3"/>
        <v>367.05223656272892</v>
      </c>
      <c r="J52" s="62">
        <f t="shared" si="3"/>
        <v>2064.8412304004296</v>
      </c>
      <c r="K52" s="62">
        <f t="shared" si="3"/>
        <v>12780.625636551056</v>
      </c>
      <c r="L52" s="62">
        <f t="shared" si="3"/>
        <v>529.63233769604608</v>
      </c>
      <c r="M52" s="62">
        <f t="shared" si="3"/>
        <v>10517.874831239753</v>
      </c>
      <c r="N52" s="62">
        <f t="shared" si="3"/>
        <v>240.14572084739405</v>
      </c>
      <c r="O52" s="62">
        <f t="shared" si="3"/>
        <v>8045.9318057305572</v>
      </c>
      <c r="P52" s="62">
        <f t="shared" si="3"/>
        <v>2865.8809790127184</v>
      </c>
      <c r="Q52" s="62">
        <f t="shared" si="3"/>
        <v>458.04145293175725</v>
      </c>
      <c r="R52" s="62">
        <f t="shared" si="3"/>
        <v>794.49362765296428</v>
      </c>
      <c r="S52" s="62">
        <f t="shared" si="3"/>
        <v>2091.3419365990567</v>
      </c>
      <c r="T52" s="62">
        <f t="shared" si="3"/>
        <v>3530.3750964611409</v>
      </c>
      <c r="U52" s="62">
        <f t="shared" si="3"/>
        <v>4923.9048706314989</v>
      </c>
    </row>
    <row r="53" spans="1:21">
      <c r="A53" s="11" t="s">
        <v>3</v>
      </c>
      <c r="B53" s="62">
        <f t="shared" ref="B53:U53" si="4">+B7-B31</f>
        <v>453.83073576061918</v>
      </c>
      <c r="C53" s="62">
        <f t="shared" si="4"/>
        <v>5895.0830898074128</v>
      </c>
      <c r="D53" s="62">
        <f t="shared" si="4"/>
        <v>206.43634288161661</v>
      </c>
      <c r="E53" s="62">
        <f t="shared" si="4"/>
        <v>292.08777308054187</v>
      </c>
      <c r="F53" s="62">
        <f t="shared" si="4"/>
        <v>616.38721902282759</v>
      </c>
      <c r="G53" s="62">
        <f t="shared" si="4"/>
        <v>1231.0410138131977</v>
      </c>
      <c r="H53" s="62">
        <f t="shared" si="4"/>
        <v>5857.93610498216</v>
      </c>
      <c r="I53" s="62">
        <f t="shared" si="4"/>
        <v>357.85758537956826</v>
      </c>
      <c r="J53" s="62">
        <f t="shared" si="4"/>
        <v>1930.5260267312883</v>
      </c>
      <c r="K53" s="62">
        <f t="shared" si="4"/>
        <v>12702.476979368079</v>
      </c>
      <c r="L53" s="62">
        <f t="shared" si="4"/>
        <v>469.94998733634588</v>
      </c>
      <c r="M53" s="62">
        <f t="shared" si="4"/>
        <v>10485.828589661447</v>
      </c>
      <c r="N53" s="62">
        <f t="shared" si="4"/>
        <v>237.42931430446197</v>
      </c>
      <c r="O53" s="62">
        <f t="shared" si="4"/>
        <v>7983.4140341278471</v>
      </c>
      <c r="P53" s="62">
        <f t="shared" si="4"/>
        <v>2815.2234775041434</v>
      </c>
      <c r="Q53" s="62">
        <f t="shared" si="4"/>
        <v>261.78645749676525</v>
      </c>
      <c r="R53" s="62">
        <f t="shared" si="4"/>
        <v>681.37254100551195</v>
      </c>
      <c r="S53" s="62">
        <f t="shared" si="4"/>
        <v>2091.3419365990567</v>
      </c>
      <c r="T53" s="62">
        <f t="shared" si="4"/>
        <v>3454.6373337083114</v>
      </c>
      <c r="U53" s="62">
        <f t="shared" si="4"/>
        <v>4853.7529073506594</v>
      </c>
    </row>
    <row r="54" spans="1:21">
      <c r="A54" s="11" t="s">
        <v>42</v>
      </c>
      <c r="B54" s="62">
        <f t="shared" ref="B54:U54" si="5">+B8-B32</f>
        <v>147.33377013740437</v>
      </c>
      <c r="C54" s="62">
        <f t="shared" si="5"/>
        <v>6147.0160211107996</v>
      </c>
      <c r="D54" s="62">
        <f t="shared" si="5"/>
        <v>126.07237004922786</v>
      </c>
      <c r="E54" s="62">
        <f t="shared" si="5"/>
        <v>639.00335254441507</v>
      </c>
      <c r="F54" s="62">
        <f t="shared" si="5"/>
        <v>435.96227111938606</v>
      </c>
      <c r="G54" s="62">
        <f t="shared" si="5"/>
        <v>814.02154355916548</v>
      </c>
      <c r="H54" s="62">
        <f t="shared" si="5"/>
        <v>10488.501905063335</v>
      </c>
      <c r="I54" s="62">
        <f t="shared" si="5"/>
        <v>388.48979625087895</v>
      </c>
      <c r="J54" s="62">
        <f t="shared" si="5"/>
        <v>8547.0691191660935</v>
      </c>
      <c r="K54" s="62">
        <f t="shared" si="5"/>
        <v>12421.584767194268</v>
      </c>
      <c r="L54" s="62">
        <f t="shared" si="5"/>
        <v>282.90469403346742</v>
      </c>
      <c r="M54" s="62">
        <f t="shared" si="5"/>
        <v>10099.01473359641</v>
      </c>
      <c r="N54" s="62">
        <f t="shared" si="5"/>
        <v>239.73264435695535</v>
      </c>
      <c r="O54" s="62">
        <f t="shared" si="5"/>
        <v>3553.7718057305574</v>
      </c>
      <c r="P54" s="62">
        <f t="shared" si="5"/>
        <v>2532.5442372592652</v>
      </c>
      <c r="Q54" s="62">
        <f t="shared" si="5"/>
        <v>458.04145293175725</v>
      </c>
      <c r="R54" s="62">
        <f t="shared" si="5"/>
        <v>515.19285679347456</v>
      </c>
      <c r="S54" s="62">
        <f t="shared" si="5"/>
        <v>1645.0745048676633</v>
      </c>
      <c r="T54" s="62">
        <f t="shared" si="5"/>
        <v>8149.9062230593099</v>
      </c>
      <c r="U54" s="62">
        <f t="shared" si="5"/>
        <v>7730.6366339885535</v>
      </c>
    </row>
    <row r="55" spans="1:21">
      <c r="A55" s="11" t="s">
        <v>43</v>
      </c>
      <c r="B55" s="62">
        <f t="shared" ref="B55:U55" si="6">+B9-B33</f>
        <v>-154.33125596609352</v>
      </c>
      <c r="C55" s="62">
        <f t="shared" si="6"/>
        <v>5958.091879880998</v>
      </c>
      <c r="D55" s="62">
        <f t="shared" si="6"/>
        <v>114.95901436423947</v>
      </c>
      <c r="E55" s="62">
        <f t="shared" si="6"/>
        <v>470.91197851218567</v>
      </c>
      <c r="F55" s="62">
        <f t="shared" si="6"/>
        <v>728.37996312710675</v>
      </c>
      <c r="G55" s="62">
        <f t="shared" si="6"/>
        <v>1053.3186746387128</v>
      </c>
      <c r="H55" s="62">
        <f t="shared" si="6"/>
        <v>10685.244143509113</v>
      </c>
      <c r="I55" s="62">
        <f t="shared" si="6"/>
        <v>299.08484918697377</v>
      </c>
      <c r="J55" s="62">
        <f t="shared" si="6"/>
        <v>8371.7253557327076</v>
      </c>
      <c r="K55" s="62">
        <f t="shared" si="6"/>
        <v>12223.007946543898</v>
      </c>
      <c r="L55" s="62">
        <f t="shared" si="6"/>
        <v>82.723095020456867</v>
      </c>
      <c r="M55" s="62">
        <f t="shared" si="6"/>
        <v>10276.935152235461</v>
      </c>
      <c r="N55" s="62">
        <f t="shared" si="6"/>
        <v>238.17529527559066</v>
      </c>
      <c r="O55" s="62">
        <f t="shared" si="6"/>
        <v>3553.7718057305574</v>
      </c>
      <c r="P55" s="62">
        <f t="shared" si="6"/>
        <v>2827.1552507626034</v>
      </c>
      <c r="Q55" s="62">
        <f t="shared" si="6"/>
        <v>458.04145293175725</v>
      </c>
      <c r="R55" s="62">
        <f t="shared" si="6"/>
        <v>365.24250203479232</v>
      </c>
      <c r="S55" s="62">
        <f t="shared" si="6"/>
        <v>2091.3419365990567</v>
      </c>
      <c r="T55" s="62">
        <f t="shared" si="6"/>
        <v>8049.4602183314018</v>
      </c>
      <c r="U55" s="62">
        <f t="shared" si="6"/>
        <v>8158.3333952137691</v>
      </c>
    </row>
    <row r="56" spans="1:21">
      <c r="A56" s="11" t="s">
        <v>40</v>
      </c>
      <c r="B56" s="62">
        <f t="shared" ref="B56:U56" si="7">+B10-B34</f>
        <v>380.11774605315009</v>
      </c>
      <c r="C56" s="62">
        <f t="shared" si="7"/>
        <v>6386.487510993642</v>
      </c>
      <c r="D56" s="62">
        <f t="shared" si="7"/>
        <v>391.40482428303744</v>
      </c>
      <c r="E56" s="62">
        <f t="shared" si="7"/>
        <v>806.90112016557646</v>
      </c>
      <c r="F56" s="62">
        <f t="shared" si="7"/>
        <v>589.37514387949523</v>
      </c>
      <c r="G56" s="62">
        <f t="shared" si="7"/>
        <v>920.1147632494077</v>
      </c>
      <c r="H56" s="62">
        <f t="shared" si="7"/>
        <v>10581.313278937518</v>
      </c>
      <c r="I56" s="62">
        <f t="shared" si="7"/>
        <v>471.30724681358299</v>
      </c>
      <c r="J56" s="62">
        <f t="shared" si="7"/>
        <v>8703.3428107996988</v>
      </c>
      <c r="K56" s="62">
        <f t="shared" si="7"/>
        <v>12631.328744127835</v>
      </c>
      <c r="L56" s="62">
        <f t="shared" si="7"/>
        <v>428.75903934914072</v>
      </c>
      <c r="M56" s="62">
        <f t="shared" si="7"/>
        <v>10481.158823996042</v>
      </c>
      <c r="N56" s="62">
        <f t="shared" si="7"/>
        <v>236.55571710850495</v>
      </c>
      <c r="O56" s="62">
        <f t="shared" si="7"/>
        <v>3553.7718057305574</v>
      </c>
      <c r="P56" s="62">
        <f t="shared" si="7"/>
        <v>2670.9718396562585</v>
      </c>
      <c r="Q56" s="62">
        <f t="shared" si="7"/>
        <v>458.04145293175725</v>
      </c>
      <c r="R56" s="62">
        <f t="shared" si="7"/>
        <v>650.25577487671057</v>
      </c>
      <c r="S56" s="62">
        <f t="shared" si="7"/>
        <v>2091.3419365990567</v>
      </c>
      <c r="T56" s="62">
        <f t="shared" si="7"/>
        <v>8387.9906352686849</v>
      </c>
      <c r="U56" s="62">
        <f t="shared" si="7"/>
        <v>7932.7231273365269</v>
      </c>
    </row>
    <row r="57" spans="1:21">
      <c r="A57" s="11" t="s">
        <v>41</v>
      </c>
      <c r="B57" s="62">
        <f t="shared" ref="B57:U57" si="8">+B11-B35</f>
        <v>686.84993628624613</v>
      </c>
      <c r="C57" s="62">
        <f t="shared" si="8"/>
        <v>6375.2848738548491</v>
      </c>
      <c r="D57" s="62">
        <f t="shared" si="8"/>
        <v>539.41159999999991</v>
      </c>
      <c r="E57" s="62">
        <f t="shared" si="8"/>
        <v>795.02985096845987</v>
      </c>
      <c r="F57" s="62">
        <f t="shared" si="8"/>
        <v>728.37996312710675</v>
      </c>
      <c r="G57" s="62">
        <f t="shared" si="8"/>
        <v>1053.3186746387128</v>
      </c>
      <c r="H57" s="62">
        <f t="shared" si="8"/>
        <v>10685.244143509113</v>
      </c>
      <c r="I57" s="62">
        <f t="shared" si="8"/>
        <v>460.77207072021258</v>
      </c>
      <c r="J57" s="62">
        <f t="shared" si="8"/>
        <v>8884.8211304004326</v>
      </c>
      <c r="K57" s="62">
        <f t="shared" si="8"/>
        <v>12644.164292845227</v>
      </c>
      <c r="L57" s="62">
        <f t="shared" si="8"/>
        <v>413.698232345718</v>
      </c>
      <c r="M57" s="62">
        <f t="shared" si="8"/>
        <v>10546.393109246314</v>
      </c>
      <c r="N57" s="62">
        <f t="shared" si="8"/>
        <v>235.82326115485569</v>
      </c>
      <c r="O57" s="62">
        <f t="shared" si="8"/>
        <v>3553.7718057305574</v>
      </c>
      <c r="P57" s="62">
        <f t="shared" si="8"/>
        <v>2663.7171299819347</v>
      </c>
      <c r="Q57" s="62">
        <f t="shared" si="8"/>
        <v>458.04145293175725</v>
      </c>
      <c r="R57" s="62">
        <f t="shared" si="8"/>
        <v>794.49362765296428</v>
      </c>
      <c r="S57" s="62">
        <f t="shared" si="8"/>
        <v>2091.3419365990567</v>
      </c>
      <c r="T57" s="62">
        <f t="shared" si="8"/>
        <v>8340.2940867544603</v>
      </c>
      <c r="U57" s="62">
        <f t="shared" si="8"/>
        <v>7937.799656486759</v>
      </c>
    </row>
    <row r="58" spans="1:21">
      <c r="A58" s="11" t="s">
        <v>4</v>
      </c>
      <c r="B58" s="62">
        <f t="shared" ref="B58:U58" si="9">+B12-B36</f>
        <v>583.44495054339882</v>
      </c>
      <c r="C58" s="62">
        <f t="shared" si="9"/>
        <v>6547.0502793043161</v>
      </c>
      <c r="D58" s="62">
        <f t="shared" si="9"/>
        <v>486.15704779609007</v>
      </c>
      <c r="E58" s="62">
        <f t="shared" si="9"/>
        <v>944.76969235176523</v>
      </c>
      <c r="F58" s="62">
        <f t="shared" si="9"/>
        <v>679.44789080690498</v>
      </c>
      <c r="G58" s="62">
        <f t="shared" si="9"/>
        <v>1053.3186746387128</v>
      </c>
      <c r="H58" s="62">
        <f t="shared" si="9"/>
        <v>10685.244143509113</v>
      </c>
      <c r="I58" s="62">
        <f t="shared" si="9"/>
        <v>524.76478680171545</v>
      </c>
      <c r="J58" s="62">
        <f t="shared" si="9"/>
        <v>8884.8211304004326</v>
      </c>
      <c r="K58" s="62">
        <f t="shared" si="9"/>
        <v>12799.375518361017</v>
      </c>
      <c r="L58" s="62">
        <f t="shared" si="9"/>
        <v>545.23614955734342</v>
      </c>
      <c r="M58" s="62">
        <f t="shared" si="9"/>
        <v>10525.59584753196</v>
      </c>
      <c r="N58" s="62">
        <f t="shared" si="9"/>
        <v>241.98057742782157</v>
      </c>
      <c r="O58" s="62">
        <f t="shared" si="9"/>
        <v>3553.7718057305574</v>
      </c>
      <c r="P58" s="62">
        <f t="shared" si="9"/>
        <v>2827.1552507626034</v>
      </c>
      <c r="Q58" s="62">
        <f t="shared" si="9"/>
        <v>458.04145293175725</v>
      </c>
      <c r="R58" s="62">
        <f t="shared" si="9"/>
        <v>794.49362765296428</v>
      </c>
      <c r="S58" s="62">
        <f t="shared" si="9"/>
        <v>2091.3419365990567</v>
      </c>
      <c r="T58" s="62">
        <f t="shared" si="9"/>
        <v>8525.1878554486029</v>
      </c>
      <c r="U58" s="62">
        <f t="shared" si="9"/>
        <v>8067.2740491762343</v>
      </c>
    </row>
    <row r="59" spans="1:21">
      <c r="A59" s="11" t="s">
        <v>5</v>
      </c>
      <c r="B59" s="62">
        <f t="shared" ref="B59:U59" si="10">+B13-B37</f>
        <v>515.94577252992872</v>
      </c>
      <c r="C59" s="62">
        <f t="shared" si="10"/>
        <v>6480.3823362044923</v>
      </c>
      <c r="D59" s="62">
        <f t="shared" si="10"/>
        <v>451.04911613958461</v>
      </c>
      <c r="E59" s="62">
        <f t="shared" si="10"/>
        <v>893.58948931316991</v>
      </c>
      <c r="F59" s="62">
        <f t="shared" si="10"/>
        <v>650.67627902073946</v>
      </c>
      <c r="G59" s="62">
        <f t="shared" si="10"/>
        <v>973.2388245401653</v>
      </c>
      <c r="H59" s="62">
        <f t="shared" si="10"/>
        <v>10685.244143509113</v>
      </c>
      <c r="I59" s="62">
        <f t="shared" si="10"/>
        <v>506.47211622097143</v>
      </c>
      <c r="J59" s="62">
        <f t="shared" si="10"/>
        <v>8782.9588673262951</v>
      </c>
      <c r="K59" s="62">
        <f t="shared" si="10"/>
        <v>12737.509687928632</v>
      </c>
      <c r="L59" s="62">
        <f t="shared" si="10"/>
        <v>504.32388398955527</v>
      </c>
      <c r="M59" s="62">
        <f t="shared" si="10"/>
        <v>10514.941629185461</v>
      </c>
      <c r="N59" s="62">
        <f t="shared" si="10"/>
        <v>239.88653773176225</v>
      </c>
      <c r="O59" s="62">
        <f t="shared" si="10"/>
        <v>3553.7718057305574</v>
      </c>
      <c r="P59" s="62">
        <f t="shared" si="10"/>
        <v>2730.4827328659226</v>
      </c>
      <c r="Q59" s="62">
        <f t="shared" si="10"/>
        <v>458.04145293175725</v>
      </c>
      <c r="R59" s="62">
        <f t="shared" si="10"/>
        <v>794.49362765296428</v>
      </c>
      <c r="S59" s="62">
        <f t="shared" si="10"/>
        <v>2091.3419365990567</v>
      </c>
      <c r="T59" s="62">
        <f t="shared" si="10"/>
        <v>8474.3815529120366</v>
      </c>
      <c r="U59" s="62">
        <f t="shared" si="10"/>
        <v>8018.0994156622037</v>
      </c>
    </row>
    <row r="60" spans="1:21">
      <c r="A60" s="11" t="s">
        <v>6</v>
      </c>
      <c r="B60" s="62">
        <f t="shared" ref="B60:U60" si="11">+B14-B38</f>
        <v>369.48190624177289</v>
      </c>
      <c r="C60" s="62">
        <f t="shared" si="11"/>
        <v>6376.2073767790262</v>
      </c>
      <c r="D60" s="62">
        <f t="shared" si="11"/>
        <v>382.2640548562531</v>
      </c>
      <c r="E60" s="62">
        <f t="shared" si="11"/>
        <v>796.7844567572447</v>
      </c>
      <c r="F60" s="62">
        <f t="shared" si="11"/>
        <v>579.30745375292099</v>
      </c>
      <c r="G60" s="62">
        <f t="shared" si="11"/>
        <v>910.50209904015264</v>
      </c>
      <c r="H60" s="62">
        <f t="shared" si="11"/>
        <v>10574.55230340864</v>
      </c>
      <c r="I60" s="62">
        <f t="shared" si="11"/>
        <v>465.78270110808285</v>
      </c>
      <c r="J60" s="62">
        <f t="shared" si="11"/>
        <v>8884.8211304004326</v>
      </c>
      <c r="K60" s="62">
        <f t="shared" si="11"/>
        <v>12616.112486003227</v>
      </c>
      <c r="L60" s="62">
        <f t="shared" si="11"/>
        <v>419.54903353491068</v>
      </c>
      <c r="M60" s="62">
        <f t="shared" si="11"/>
        <v>10484.76664382608</v>
      </c>
      <c r="N60" s="62">
        <f t="shared" si="11"/>
        <v>236.25424048556431</v>
      </c>
      <c r="O60" s="62">
        <f t="shared" si="11"/>
        <v>3553.7718057305574</v>
      </c>
      <c r="P60" s="62">
        <f t="shared" si="11"/>
        <v>2661.1382326853163</v>
      </c>
      <c r="Q60" s="62">
        <f t="shared" si="11"/>
        <v>458.04145293175725</v>
      </c>
      <c r="R60" s="62">
        <f t="shared" si="11"/>
        <v>794.49362765296428</v>
      </c>
      <c r="S60" s="62">
        <f t="shared" si="11"/>
        <v>2091.3419365990567</v>
      </c>
      <c r="T60" s="62">
        <f t="shared" si="11"/>
        <v>8364.786288897998</v>
      </c>
      <c r="U60" s="62">
        <f t="shared" si="11"/>
        <v>7908.9271764904934</v>
      </c>
    </row>
    <row r="61" spans="1:21">
      <c r="A61" s="11" t="s">
        <v>38</v>
      </c>
      <c r="B61" s="62">
        <f t="shared" ref="B61:U61" si="12">+B15-B39</f>
        <v>-53.311515173733596</v>
      </c>
      <c r="C61" s="62">
        <f t="shared" si="12"/>
        <v>6018.7078776850012</v>
      </c>
      <c r="D61" s="62">
        <f t="shared" si="12"/>
        <v>207.36046726159384</v>
      </c>
      <c r="E61" s="62">
        <f t="shared" si="12"/>
        <v>525.54004158760245</v>
      </c>
      <c r="F61" s="62">
        <f t="shared" si="12"/>
        <v>422.82803007280927</v>
      </c>
      <c r="G61" s="62">
        <f t="shared" si="12"/>
        <v>1053.3186746387128</v>
      </c>
      <c r="H61" s="62">
        <f t="shared" si="12"/>
        <v>10358.708895335645</v>
      </c>
      <c r="I61" s="62">
        <f t="shared" si="12"/>
        <v>335.99235488127783</v>
      </c>
      <c r="J61" s="62">
        <f t="shared" si="12"/>
        <v>8397.1542772649482</v>
      </c>
      <c r="K61" s="62">
        <f t="shared" si="12"/>
        <v>12295.175064424588</v>
      </c>
      <c r="L61" s="62">
        <f t="shared" si="12"/>
        <v>615.39418388002139</v>
      </c>
      <c r="M61" s="62">
        <f t="shared" si="12"/>
        <v>10275.529289274937</v>
      </c>
      <c r="N61" s="62">
        <f t="shared" si="12"/>
        <v>319.60000000000002</v>
      </c>
      <c r="O61" s="62">
        <f t="shared" si="12"/>
        <v>3553.7718057305574</v>
      </c>
      <c r="P61" s="62">
        <f t="shared" si="12"/>
        <v>2540.1881187041326</v>
      </c>
      <c r="Q61" s="62">
        <f t="shared" si="12"/>
        <v>458.04145293175725</v>
      </c>
      <c r="R61" s="62">
        <f t="shared" si="12"/>
        <v>451.50378161875921</v>
      </c>
      <c r="S61" s="62">
        <f t="shared" si="12"/>
        <v>2091.3419365990567</v>
      </c>
      <c r="T61" s="62">
        <f t="shared" si="12"/>
        <v>8024.9563767112923</v>
      </c>
      <c r="U61" s="62">
        <f t="shared" si="12"/>
        <v>7625.5437681341518</v>
      </c>
    </row>
    <row r="62" spans="1:21">
      <c r="A62" s="11" t="s">
        <v>39</v>
      </c>
      <c r="B62" s="62">
        <f t="shared" ref="B62:U62" si="13">+B16-B40</f>
        <v>80.316480885602459</v>
      </c>
      <c r="C62" s="62">
        <f t="shared" si="13"/>
        <v>6121.499573995934</v>
      </c>
      <c r="D62" s="62">
        <f t="shared" si="13"/>
        <v>260.99355935114727</v>
      </c>
      <c r="E62" s="62">
        <f t="shared" si="13"/>
        <v>605.74047104777037</v>
      </c>
      <c r="F62" s="62">
        <f t="shared" si="13"/>
        <v>728.37996312710675</v>
      </c>
      <c r="G62" s="62">
        <f t="shared" si="13"/>
        <v>1053.3186746387128</v>
      </c>
      <c r="H62" s="62">
        <f t="shared" si="13"/>
        <v>10685.244143509113</v>
      </c>
      <c r="I62" s="62">
        <f t="shared" si="13"/>
        <v>377.5905390791587</v>
      </c>
      <c r="J62" s="62">
        <f t="shared" si="13"/>
        <v>8465.5679299213971</v>
      </c>
      <c r="K62" s="62">
        <f t="shared" si="13"/>
        <v>12391.817214321767</v>
      </c>
      <c r="L62" s="62">
        <f t="shared" si="13"/>
        <v>253.88360299592728</v>
      </c>
      <c r="M62" s="62">
        <f t="shared" si="13"/>
        <v>10256.289821419636</v>
      </c>
      <c r="N62" s="62">
        <f t="shared" si="13"/>
        <v>234.22139107611554</v>
      </c>
      <c r="O62" s="62">
        <f t="shared" si="13"/>
        <v>3553.7718057305574</v>
      </c>
      <c r="P62" s="62">
        <f t="shared" si="13"/>
        <v>2557.8729256272586</v>
      </c>
      <c r="Q62" s="62">
        <f t="shared" si="13"/>
        <v>458.04145293175725</v>
      </c>
      <c r="R62" s="62">
        <f t="shared" si="13"/>
        <v>794.49362765296428</v>
      </c>
      <c r="S62" s="62">
        <f t="shared" si="13"/>
        <v>2091.3419365990567</v>
      </c>
      <c r="T62" s="62">
        <f t="shared" si="13"/>
        <v>8186.0050887592733</v>
      </c>
      <c r="U62" s="62">
        <f t="shared" si="13"/>
        <v>7721.405652561597</v>
      </c>
    </row>
    <row r="63" spans="1:21">
      <c r="A63" s="11" t="s">
        <v>7</v>
      </c>
      <c r="B63" s="62">
        <f t="shared" ref="B63:U63" si="14">+B17-B41</f>
        <v>212.94286865510526</v>
      </c>
      <c r="C63" s="62">
        <f t="shared" si="14"/>
        <v>6251.5466599760284</v>
      </c>
      <c r="D63" s="62">
        <f t="shared" si="14"/>
        <v>321.47802957183694</v>
      </c>
      <c r="E63" s="62">
        <f t="shared" si="14"/>
        <v>701.3498214915212</v>
      </c>
      <c r="F63" s="62">
        <f t="shared" si="14"/>
        <v>728.37996312710675</v>
      </c>
      <c r="G63" s="62">
        <f t="shared" si="14"/>
        <v>853.28994175113166</v>
      </c>
      <c r="H63" s="62">
        <f t="shared" si="14"/>
        <v>10459.906860885807</v>
      </c>
      <c r="I63" s="62">
        <f t="shared" si="14"/>
        <v>426.04779577315765</v>
      </c>
      <c r="J63" s="62">
        <f t="shared" si="14"/>
        <v>8577.1929859897336</v>
      </c>
      <c r="K63" s="62">
        <f t="shared" si="14"/>
        <v>12513.645067582329</v>
      </c>
      <c r="L63" s="62">
        <f t="shared" si="14"/>
        <v>327.56606741624751</v>
      </c>
      <c r="M63" s="62">
        <f t="shared" si="14"/>
        <v>10367.542724601179</v>
      </c>
      <c r="N63" s="62">
        <f t="shared" si="14"/>
        <v>235.03421916010495</v>
      </c>
      <c r="O63" s="62">
        <f t="shared" si="14"/>
        <v>3381.260932941896</v>
      </c>
      <c r="P63" s="62">
        <f t="shared" si="14"/>
        <v>2619.8122822736491</v>
      </c>
      <c r="Q63" s="62">
        <f t="shared" si="14"/>
        <v>458.04145293175725</v>
      </c>
      <c r="R63" s="62">
        <f t="shared" si="14"/>
        <v>794.49362765296428</v>
      </c>
      <c r="S63" s="62">
        <f t="shared" si="14"/>
        <v>2091.3419365990567</v>
      </c>
      <c r="T63" s="62">
        <f t="shared" si="14"/>
        <v>8242.7986448330776</v>
      </c>
      <c r="U63" s="62">
        <f t="shared" si="14"/>
        <v>7831.9969893546913</v>
      </c>
    </row>
    <row r="64" spans="1:21">
      <c r="A64" s="11" t="s">
        <v>35</v>
      </c>
      <c r="B64" s="62">
        <f t="shared" ref="B64:U64" si="15">+B18-B42</f>
        <v>141.97483111269935</v>
      </c>
      <c r="C64" s="62">
        <f t="shared" si="15"/>
        <v>6130.564790956365</v>
      </c>
      <c r="D64" s="62">
        <f t="shared" si="15"/>
        <v>292.42768174246726</v>
      </c>
      <c r="E64" s="62">
        <f t="shared" si="15"/>
        <v>660.89006876220355</v>
      </c>
      <c r="F64" s="62">
        <f t="shared" si="15"/>
        <v>458.63616142243518</v>
      </c>
      <c r="G64" s="62">
        <f t="shared" si="15"/>
        <v>827.77087945344022</v>
      </c>
      <c r="H64" s="62">
        <f t="shared" si="15"/>
        <v>10685.244143509113</v>
      </c>
      <c r="I64" s="62">
        <f t="shared" si="15"/>
        <v>390.91983675398819</v>
      </c>
      <c r="J64" s="62">
        <f t="shared" si="15"/>
        <v>8508.8382294443618</v>
      </c>
      <c r="K64" s="62">
        <f t="shared" si="15"/>
        <v>12418.771429494511</v>
      </c>
      <c r="L64" s="62">
        <f t="shared" si="15"/>
        <v>301.24690384251085</v>
      </c>
      <c r="M64" s="62">
        <f t="shared" si="15"/>
        <v>10295.006052774212</v>
      </c>
      <c r="N64" s="62">
        <f t="shared" si="15"/>
        <v>233.38116797900261</v>
      </c>
      <c r="O64" s="62">
        <f t="shared" si="15"/>
        <v>3351.292846584176</v>
      </c>
      <c r="P64" s="62">
        <f t="shared" si="15"/>
        <v>2589.2719031913161</v>
      </c>
      <c r="Q64" s="62">
        <f t="shared" si="15"/>
        <v>458.04145293175725</v>
      </c>
      <c r="R64" s="62">
        <f t="shared" si="15"/>
        <v>537.34133540849564</v>
      </c>
      <c r="S64" s="62">
        <f t="shared" si="15"/>
        <v>2091.3419365990567</v>
      </c>
      <c r="T64" s="62">
        <f t="shared" si="15"/>
        <v>8604.7392</v>
      </c>
      <c r="U64" s="62">
        <f t="shared" si="15"/>
        <v>7723.7667685019624</v>
      </c>
    </row>
    <row r="65" spans="1:21">
      <c r="A65" s="13" t="s">
        <v>36</v>
      </c>
      <c r="B65" s="62">
        <f t="shared" ref="B65:U65" si="16">+B19-B43</f>
        <v>72.145196539443077</v>
      </c>
      <c r="C65" s="62">
        <f t="shared" si="16"/>
        <v>6123.5719547174667</v>
      </c>
      <c r="D65" s="62">
        <f t="shared" si="16"/>
        <v>270.83650198028727</v>
      </c>
      <c r="E65" s="62">
        <f t="shared" si="16"/>
        <v>606.29095728614584</v>
      </c>
      <c r="F65" s="62">
        <f t="shared" si="16"/>
        <v>434.20514569629995</v>
      </c>
      <c r="G65" s="62">
        <f t="shared" si="16"/>
        <v>799.39633803129936</v>
      </c>
      <c r="H65" s="62">
        <f t="shared" si="16"/>
        <v>10406.780976056973</v>
      </c>
      <c r="I65" s="62">
        <f t="shared" si="16"/>
        <v>378.03323240351733</v>
      </c>
      <c r="J65" s="62">
        <f t="shared" si="16"/>
        <v>8470.1893079039164</v>
      </c>
      <c r="K65" s="62">
        <f t="shared" si="16"/>
        <v>12405.518238733919</v>
      </c>
      <c r="L65" s="62">
        <f t="shared" si="16"/>
        <v>253.62462926880153</v>
      </c>
      <c r="M65" s="62">
        <f t="shared" si="16"/>
        <v>10308.271327563787</v>
      </c>
      <c r="N65" s="62">
        <f t="shared" si="16"/>
        <v>236.12017716535433</v>
      </c>
      <c r="O65" s="62">
        <f t="shared" si="16"/>
        <v>3338.6439088285169</v>
      </c>
      <c r="P65" s="62">
        <f t="shared" si="16"/>
        <v>2546.4976639827114</v>
      </c>
      <c r="Q65" s="62">
        <f t="shared" si="16"/>
        <v>458.04145293175725</v>
      </c>
      <c r="R65" s="62">
        <f t="shared" si="16"/>
        <v>503.88481827194983</v>
      </c>
      <c r="S65" s="62">
        <f t="shared" si="16"/>
        <v>2091.3419365990567</v>
      </c>
      <c r="T65" s="62">
        <f t="shared" si="16"/>
        <v>8119.2765002806354</v>
      </c>
      <c r="U65" s="62">
        <f t="shared" si="16"/>
        <v>7709.3364387463553</v>
      </c>
    </row>
    <row r="66" spans="1:21">
      <c r="A66" s="13" t="s">
        <v>37</v>
      </c>
      <c r="B66" s="62">
        <f t="shared" ref="B66:U66" si="17">+B20-B44</f>
        <v>-187.05226972245509</v>
      </c>
      <c r="C66" s="62">
        <f t="shared" si="17"/>
        <v>5916.8179239504061</v>
      </c>
      <c r="D66" s="62">
        <f t="shared" si="17"/>
        <v>119.98695187588373</v>
      </c>
      <c r="E66" s="62">
        <f t="shared" si="17"/>
        <v>444.37089588337744</v>
      </c>
      <c r="F66" s="62">
        <f t="shared" si="17"/>
        <v>270.80490668523362</v>
      </c>
      <c r="G66" s="62">
        <f t="shared" si="17"/>
        <v>1053.3186746387128</v>
      </c>
      <c r="H66" s="62">
        <f t="shared" si="17"/>
        <v>10685.244143509113</v>
      </c>
      <c r="I66" s="62">
        <f t="shared" si="17"/>
        <v>285.26768897344687</v>
      </c>
      <c r="J66" s="62">
        <f t="shared" si="17"/>
        <v>8365.2889202074584</v>
      </c>
      <c r="K66" s="62">
        <f t="shared" si="17"/>
        <v>12229.21337177394</v>
      </c>
      <c r="L66" s="62">
        <f t="shared" si="17"/>
        <v>615.39418388002139</v>
      </c>
      <c r="M66" s="62">
        <f t="shared" si="17"/>
        <v>10354.245846568247</v>
      </c>
      <c r="N66" s="62">
        <f t="shared" si="17"/>
        <v>319.60000000000002</v>
      </c>
      <c r="O66" s="62">
        <f t="shared" si="17"/>
        <v>3130.9461939731063</v>
      </c>
      <c r="P66" s="62">
        <f t="shared" si="17"/>
        <v>2827.1552507626034</v>
      </c>
      <c r="Q66" s="62">
        <f t="shared" si="17"/>
        <v>458.04145293175725</v>
      </c>
      <c r="R66" s="62">
        <f t="shared" si="17"/>
        <v>403.15655775092989</v>
      </c>
      <c r="S66" s="62">
        <f t="shared" si="17"/>
        <v>2091.3419365990567</v>
      </c>
      <c r="T66" s="62">
        <f t="shared" si="17"/>
        <v>7909.5438064077425</v>
      </c>
      <c r="U66" s="62">
        <f t="shared" si="17"/>
        <v>7542.2059169682034</v>
      </c>
    </row>
  </sheetData>
  <conditionalFormatting sqref="B49:U66">
    <cfRule type="cellIs" dxfId="0" priority="1" operator="lessThan">
      <formula>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workbookViewId="0">
      <selection activeCell="A5" sqref="A5"/>
    </sheetView>
  </sheetViews>
  <sheetFormatPr baseColWidth="10" defaultColWidth="8.83203125" defaultRowHeight="13"/>
  <sheetData>
    <row r="1" spans="1:21">
      <c r="A1" s="32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>
      <c r="A3" s="22"/>
      <c r="B3" s="33" t="s">
        <v>10</v>
      </c>
      <c r="C3" s="33" t="s">
        <v>22</v>
      </c>
      <c r="D3" s="33" t="s">
        <v>11</v>
      </c>
      <c r="E3" s="33" t="s">
        <v>12</v>
      </c>
      <c r="F3" s="33" t="s">
        <v>23</v>
      </c>
      <c r="G3" s="33" t="s">
        <v>24</v>
      </c>
      <c r="H3" s="33" t="s">
        <v>25</v>
      </c>
      <c r="I3" s="33" t="s">
        <v>13</v>
      </c>
      <c r="J3" s="33" t="s">
        <v>26</v>
      </c>
      <c r="K3" s="33" t="s">
        <v>29</v>
      </c>
      <c r="L3" s="33" t="s">
        <v>28</v>
      </c>
      <c r="M3" s="33" t="s">
        <v>27</v>
      </c>
      <c r="N3" s="33" t="s">
        <v>14</v>
      </c>
      <c r="O3" s="33" t="s">
        <v>30</v>
      </c>
      <c r="P3" s="33" t="s">
        <v>31</v>
      </c>
      <c r="Q3" s="33" t="s">
        <v>8</v>
      </c>
      <c r="R3" s="33" t="s">
        <v>32</v>
      </c>
      <c r="S3" s="33" t="s">
        <v>15</v>
      </c>
      <c r="T3" s="33" t="s">
        <v>33</v>
      </c>
      <c r="U3" s="33" t="s">
        <v>34</v>
      </c>
    </row>
    <row r="4" spans="1:21">
      <c r="A4" s="78" t="s">
        <v>97</v>
      </c>
      <c r="B4" s="22">
        <v>22.005892008827143</v>
      </c>
      <c r="C4" s="22">
        <v>0</v>
      </c>
      <c r="D4" s="22">
        <v>0</v>
      </c>
      <c r="E4" s="22">
        <v>437.18372124203256</v>
      </c>
      <c r="F4" s="22">
        <v>0</v>
      </c>
      <c r="G4" s="22">
        <v>0</v>
      </c>
      <c r="H4" s="22">
        <v>0</v>
      </c>
      <c r="I4" s="22">
        <v>25.673540676965001</v>
      </c>
      <c r="J4" s="22">
        <v>0</v>
      </c>
      <c r="K4" s="22">
        <v>0</v>
      </c>
      <c r="L4" s="22"/>
      <c r="M4" s="22">
        <v>0</v>
      </c>
      <c r="N4" s="22" t="e">
        <f>0.2*Price!N2</f>
        <v>#VALUE!</v>
      </c>
      <c r="O4" s="22" t="e">
        <f>-0.2*Price!O2</f>
        <v>#VALUE!</v>
      </c>
      <c r="P4" s="22">
        <v>0</v>
      </c>
      <c r="Q4" s="22">
        <v>48.679700504375191</v>
      </c>
      <c r="R4" s="22" t="e">
        <f>0.2*Price!R2</f>
        <v>#VALUE!</v>
      </c>
      <c r="S4" s="22">
        <v>0</v>
      </c>
      <c r="T4" s="22">
        <v>0</v>
      </c>
      <c r="U4" s="22">
        <v>0</v>
      </c>
    </row>
    <row r="5" spans="1:21">
      <c r="A5" s="35" t="s">
        <v>9</v>
      </c>
      <c r="B5" s="22">
        <v>22.005892008827143</v>
      </c>
      <c r="C5" s="22">
        <v>0</v>
      </c>
      <c r="D5" s="22">
        <v>0</v>
      </c>
      <c r="E5" s="22">
        <v>437.18372124203256</v>
      </c>
      <c r="F5" s="22">
        <v>0</v>
      </c>
      <c r="G5" s="22">
        <v>0</v>
      </c>
      <c r="H5" s="22">
        <v>0</v>
      </c>
      <c r="I5" s="22">
        <v>25.673540676965001</v>
      </c>
      <c r="J5" s="22">
        <v>0</v>
      </c>
      <c r="K5" s="22">
        <v>0</v>
      </c>
      <c r="L5" s="22"/>
      <c r="M5" s="22">
        <v>0</v>
      </c>
      <c r="N5" s="22">
        <f>0.2*Price!N4</f>
        <v>44</v>
      </c>
      <c r="O5" s="22">
        <f>-0.2*Price!O4</f>
        <v>-165.60000000000002</v>
      </c>
      <c r="P5" s="22">
        <v>0</v>
      </c>
      <c r="Q5" s="22">
        <v>48.679700504375191</v>
      </c>
      <c r="R5" s="22">
        <f>0.2*Price!R4</f>
        <v>98.418000000000006</v>
      </c>
      <c r="S5" s="22">
        <v>0</v>
      </c>
      <c r="T5" s="22">
        <v>0</v>
      </c>
      <c r="U5" s="22">
        <v>0</v>
      </c>
    </row>
    <row r="6" spans="1:21">
      <c r="A6" s="35" t="s">
        <v>0</v>
      </c>
      <c r="B6" s="22">
        <v>17.115693784643334</v>
      </c>
      <c r="C6" s="22">
        <v>0</v>
      </c>
      <c r="D6" s="22">
        <v>0</v>
      </c>
      <c r="E6" s="22">
        <v>437.18372124203256</v>
      </c>
      <c r="F6" s="22">
        <v>0</v>
      </c>
      <c r="G6" s="22">
        <v>0</v>
      </c>
      <c r="H6" s="22">
        <v>0</v>
      </c>
      <c r="I6" s="22">
        <v>19.25515550772375</v>
      </c>
      <c r="J6" s="22">
        <v>0</v>
      </c>
      <c r="K6" s="22">
        <v>0</v>
      </c>
      <c r="L6" s="22"/>
      <c r="M6" s="22">
        <v>0</v>
      </c>
      <c r="N6" s="22">
        <f>0.2*Price!N5</f>
        <v>44</v>
      </c>
      <c r="O6" s="22">
        <f>-0.2*Price!O5</f>
        <v>-165.60000000000002</v>
      </c>
      <c r="P6" s="22">
        <v>0</v>
      </c>
      <c r="Q6" s="22">
        <v>48.679700504375191</v>
      </c>
      <c r="R6" s="22">
        <f>0.2*Price!R5</f>
        <v>102.48</v>
      </c>
      <c r="S6" s="22">
        <v>0</v>
      </c>
      <c r="T6" s="22">
        <v>0</v>
      </c>
      <c r="U6" s="22">
        <v>0</v>
      </c>
    </row>
    <row r="7" spans="1:21">
      <c r="A7" s="35" t="s">
        <v>1</v>
      </c>
      <c r="B7" s="22">
        <v>17.115693784643334</v>
      </c>
      <c r="C7" s="22">
        <v>0</v>
      </c>
      <c r="D7" s="22">
        <v>0</v>
      </c>
      <c r="E7" s="22">
        <v>437.18372124203256</v>
      </c>
      <c r="F7" s="22">
        <v>0</v>
      </c>
      <c r="G7" s="22">
        <v>0</v>
      </c>
      <c r="H7" s="22">
        <v>0</v>
      </c>
      <c r="I7" s="22">
        <v>19.25515550772375</v>
      </c>
      <c r="J7" s="22">
        <v>0</v>
      </c>
      <c r="K7" s="22">
        <v>0</v>
      </c>
      <c r="L7" s="22"/>
      <c r="M7" s="22">
        <v>0</v>
      </c>
      <c r="N7" s="22">
        <f>0.2*Price!N6</f>
        <v>44</v>
      </c>
      <c r="O7" s="22">
        <f>-0.2*Price!O6</f>
        <v>-165.60000000000002</v>
      </c>
      <c r="P7" s="22">
        <v>0</v>
      </c>
      <c r="Q7" s="22">
        <v>48.679700504375191</v>
      </c>
      <c r="R7" s="22">
        <f>0.2*Price!R6</f>
        <v>102.48</v>
      </c>
      <c r="S7" s="22">
        <v>0</v>
      </c>
      <c r="T7" s="22">
        <v>0</v>
      </c>
      <c r="U7" s="22">
        <v>0</v>
      </c>
    </row>
    <row r="8" spans="1:21">
      <c r="A8" s="35" t="s">
        <v>2</v>
      </c>
      <c r="B8" s="22">
        <v>17.115693784643334</v>
      </c>
      <c r="C8" s="22">
        <v>0</v>
      </c>
      <c r="D8" s="22">
        <v>0</v>
      </c>
      <c r="E8" s="22">
        <v>437.18372124203256</v>
      </c>
      <c r="F8" s="22">
        <v>0</v>
      </c>
      <c r="G8" s="22">
        <v>0</v>
      </c>
      <c r="H8" s="22">
        <v>0</v>
      </c>
      <c r="I8" s="22">
        <v>19.25515550772375</v>
      </c>
      <c r="J8" s="22">
        <v>0</v>
      </c>
      <c r="K8" s="22">
        <v>0</v>
      </c>
      <c r="L8" s="22"/>
      <c r="M8" s="22">
        <v>0</v>
      </c>
      <c r="N8" s="22">
        <f>0.2*Price!N7</f>
        <v>44</v>
      </c>
      <c r="O8" s="22">
        <f>-0.2*Price!O7</f>
        <v>-165.60000000000002</v>
      </c>
      <c r="P8" s="22">
        <v>0</v>
      </c>
      <c r="Q8" s="22">
        <v>48.679700504375191</v>
      </c>
      <c r="R8" s="22">
        <f>0.2*Price!R7</f>
        <v>102.48</v>
      </c>
      <c r="S8" s="22">
        <v>0</v>
      </c>
      <c r="T8" s="22">
        <v>0</v>
      </c>
      <c r="U8" s="22">
        <v>0</v>
      </c>
    </row>
    <row r="9" spans="1:21">
      <c r="A9" s="35" t="s">
        <v>3</v>
      </c>
      <c r="B9" s="22">
        <v>17.115693784643334</v>
      </c>
      <c r="C9" s="22">
        <v>0</v>
      </c>
      <c r="D9" s="22">
        <v>0</v>
      </c>
      <c r="E9" s="22">
        <v>437.18372124203256</v>
      </c>
      <c r="F9" s="22">
        <v>0</v>
      </c>
      <c r="G9" s="22">
        <v>0</v>
      </c>
      <c r="H9" s="22">
        <v>0</v>
      </c>
      <c r="I9" s="22">
        <v>19.25515550772375</v>
      </c>
      <c r="J9" s="22">
        <v>0</v>
      </c>
      <c r="K9" s="22">
        <v>0</v>
      </c>
      <c r="L9" s="22"/>
      <c r="M9" s="22">
        <v>0</v>
      </c>
      <c r="N9" s="22">
        <f>0.2*Price!N8</f>
        <v>44</v>
      </c>
      <c r="O9" s="22">
        <f>-0.2*Price!O8</f>
        <v>-165.60000000000002</v>
      </c>
      <c r="P9" s="22">
        <v>0</v>
      </c>
      <c r="Q9" s="22">
        <v>48.679700504375191</v>
      </c>
      <c r="R9" s="22">
        <f>0.2*Price!R8</f>
        <v>102.48</v>
      </c>
      <c r="S9" s="22">
        <v>0</v>
      </c>
      <c r="T9" s="22">
        <v>0</v>
      </c>
      <c r="U9" s="22">
        <v>0</v>
      </c>
    </row>
    <row r="10" spans="1:21">
      <c r="A10" s="35" t="s">
        <v>42</v>
      </c>
      <c r="B10" s="22">
        <v>17.115693784643334</v>
      </c>
      <c r="C10" s="22">
        <v>0</v>
      </c>
      <c r="D10" s="22">
        <v>0</v>
      </c>
      <c r="E10" s="22">
        <v>437.18372124203256</v>
      </c>
      <c r="F10" s="22">
        <v>0</v>
      </c>
      <c r="G10" s="22">
        <v>0</v>
      </c>
      <c r="H10" s="22">
        <v>0</v>
      </c>
      <c r="I10" s="22">
        <v>19.25515550772375</v>
      </c>
      <c r="J10" s="22">
        <v>0</v>
      </c>
      <c r="K10" s="22">
        <v>0</v>
      </c>
      <c r="L10" s="22"/>
      <c r="M10" s="22">
        <v>0</v>
      </c>
      <c r="N10" s="22">
        <f>0.2*Price!N9</f>
        <v>44</v>
      </c>
      <c r="O10" s="22">
        <f>-0.2*Price!O9</f>
        <v>-60.400000000000006</v>
      </c>
      <c r="P10" s="22">
        <v>0</v>
      </c>
      <c r="Q10" s="22">
        <v>48.679700504375191</v>
      </c>
      <c r="R10" s="22">
        <f>0.2*Price!R9</f>
        <v>102.48</v>
      </c>
      <c r="S10" s="22">
        <v>0</v>
      </c>
      <c r="T10" s="22">
        <v>0</v>
      </c>
      <c r="U10" s="22">
        <v>0</v>
      </c>
    </row>
    <row r="11" spans="1:21">
      <c r="A11" s="34" t="s">
        <v>43</v>
      </c>
      <c r="B11" s="22">
        <v>17.115693784643334</v>
      </c>
      <c r="C11" s="22">
        <v>0</v>
      </c>
      <c r="D11" s="22">
        <v>0</v>
      </c>
      <c r="E11" s="22">
        <v>437.18372124203256</v>
      </c>
      <c r="F11" s="22">
        <v>0</v>
      </c>
      <c r="G11" s="22">
        <v>0</v>
      </c>
      <c r="H11" s="22">
        <v>0</v>
      </c>
      <c r="I11" s="22">
        <v>19.25515550772375</v>
      </c>
      <c r="J11" s="22">
        <v>0</v>
      </c>
      <c r="K11" s="22">
        <v>0</v>
      </c>
      <c r="L11" s="22"/>
      <c r="M11" s="22">
        <v>0</v>
      </c>
      <c r="N11" s="22">
        <f>0.2*Price!N10</f>
        <v>44</v>
      </c>
      <c r="O11" s="22">
        <f>-0.2*Price!O10</f>
        <v>-60.400000000000006</v>
      </c>
      <c r="P11" s="22">
        <v>0</v>
      </c>
      <c r="Q11" s="22">
        <v>48.679700504375191</v>
      </c>
      <c r="R11" s="22">
        <f>0.2*Price!R10</f>
        <v>102.48</v>
      </c>
      <c r="S11" s="22">
        <v>0</v>
      </c>
      <c r="T11" s="22">
        <v>0</v>
      </c>
      <c r="U11" s="22">
        <v>0</v>
      </c>
    </row>
    <row r="12" spans="1:21">
      <c r="A12" s="34" t="s">
        <v>40</v>
      </c>
      <c r="B12" s="22">
        <v>17.115693784643334</v>
      </c>
      <c r="C12" s="22">
        <v>0</v>
      </c>
      <c r="D12" s="22">
        <v>0</v>
      </c>
      <c r="E12" s="22">
        <v>437.18372124203256</v>
      </c>
      <c r="F12" s="22">
        <v>0</v>
      </c>
      <c r="G12" s="22">
        <v>0</v>
      </c>
      <c r="H12" s="22">
        <v>0</v>
      </c>
      <c r="I12" s="22">
        <v>19.25515550772375</v>
      </c>
      <c r="J12" s="22">
        <v>0</v>
      </c>
      <c r="K12" s="22">
        <v>0</v>
      </c>
      <c r="L12" s="22"/>
      <c r="M12" s="22">
        <v>0</v>
      </c>
      <c r="N12" s="22">
        <f>0.2*Price!N11</f>
        <v>44</v>
      </c>
      <c r="O12" s="22">
        <f>-0.2*Price!O11</f>
        <v>-60.400000000000006</v>
      </c>
      <c r="P12" s="22">
        <v>0</v>
      </c>
      <c r="Q12" s="22">
        <v>48.679700504375191</v>
      </c>
      <c r="R12" s="22">
        <f>0.2*Price!R11</f>
        <v>102.48</v>
      </c>
      <c r="S12" s="22">
        <v>0</v>
      </c>
      <c r="T12" s="22">
        <v>0</v>
      </c>
      <c r="U12" s="22">
        <v>0</v>
      </c>
    </row>
    <row r="13" spans="1:21">
      <c r="A13" s="34" t="s">
        <v>41</v>
      </c>
      <c r="B13" s="22">
        <v>17.115693784643334</v>
      </c>
      <c r="C13" s="22">
        <v>0</v>
      </c>
      <c r="D13" s="22">
        <v>0</v>
      </c>
      <c r="E13" s="22">
        <v>437.18372124203256</v>
      </c>
      <c r="F13" s="22">
        <v>0</v>
      </c>
      <c r="G13" s="22">
        <v>0</v>
      </c>
      <c r="H13" s="22">
        <v>0</v>
      </c>
      <c r="I13" s="22">
        <v>19.25515550772375</v>
      </c>
      <c r="J13" s="22">
        <v>0</v>
      </c>
      <c r="K13" s="22">
        <v>0</v>
      </c>
      <c r="L13" s="22"/>
      <c r="M13" s="22">
        <v>0</v>
      </c>
      <c r="N13" s="22">
        <f>0.2*Price!N12</f>
        <v>44</v>
      </c>
      <c r="O13" s="22">
        <f>-0.2*Price!O12</f>
        <v>-60.400000000000006</v>
      </c>
      <c r="P13" s="22">
        <v>0</v>
      </c>
      <c r="Q13" s="22">
        <v>48.679700504375191</v>
      </c>
      <c r="R13" s="22">
        <f>0.2*Price!R12</f>
        <v>102.48</v>
      </c>
      <c r="S13" s="22">
        <v>0</v>
      </c>
      <c r="T13" s="22">
        <v>0</v>
      </c>
      <c r="U13" s="22">
        <v>0</v>
      </c>
    </row>
    <row r="14" spans="1:21">
      <c r="A14" s="34" t="s">
        <v>4</v>
      </c>
      <c r="B14" s="22">
        <v>17.115693784643334</v>
      </c>
      <c r="C14" s="22">
        <v>0</v>
      </c>
      <c r="D14" s="22">
        <v>0</v>
      </c>
      <c r="E14" s="22">
        <v>437.18372124203256</v>
      </c>
      <c r="F14" s="22">
        <v>0</v>
      </c>
      <c r="G14" s="22">
        <v>0</v>
      </c>
      <c r="H14" s="22">
        <v>0</v>
      </c>
      <c r="I14" s="22">
        <v>19.25515550772375</v>
      </c>
      <c r="J14" s="22">
        <v>0</v>
      </c>
      <c r="K14" s="22">
        <v>0</v>
      </c>
      <c r="L14" s="22"/>
      <c r="M14" s="22">
        <v>0</v>
      </c>
      <c r="N14" s="22">
        <f>0.2*Price!N13</f>
        <v>44</v>
      </c>
      <c r="O14" s="22">
        <f>-0.2*Price!O13</f>
        <v>-60.400000000000006</v>
      </c>
      <c r="P14" s="22">
        <v>0</v>
      </c>
      <c r="Q14" s="22">
        <v>48.679700504375191</v>
      </c>
      <c r="R14" s="22">
        <f>0.2*Price!R13</f>
        <v>102.48</v>
      </c>
      <c r="S14" s="22">
        <v>0</v>
      </c>
      <c r="T14" s="22">
        <v>0</v>
      </c>
      <c r="U14" s="22">
        <v>0</v>
      </c>
    </row>
    <row r="15" spans="1:21">
      <c r="A15" s="34" t="s">
        <v>5</v>
      </c>
      <c r="B15" s="22">
        <v>17.115693784643334</v>
      </c>
      <c r="C15" s="22">
        <v>0</v>
      </c>
      <c r="D15" s="22">
        <v>0</v>
      </c>
      <c r="E15" s="22">
        <v>437.18372124203256</v>
      </c>
      <c r="F15" s="22">
        <v>0</v>
      </c>
      <c r="G15" s="22">
        <v>0</v>
      </c>
      <c r="H15" s="22">
        <v>0</v>
      </c>
      <c r="I15" s="22">
        <v>19.25515550772375</v>
      </c>
      <c r="J15" s="22">
        <v>0</v>
      </c>
      <c r="K15" s="22">
        <v>0</v>
      </c>
      <c r="L15" s="22"/>
      <c r="M15" s="22">
        <v>0</v>
      </c>
      <c r="N15" s="22">
        <f>0.2*Price!N14</f>
        <v>44</v>
      </c>
      <c r="O15" s="22">
        <f>-0.2*Price!O14</f>
        <v>-60.400000000000006</v>
      </c>
      <c r="P15" s="22">
        <v>0</v>
      </c>
      <c r="Q15" s="22">
        <v>48.679700504375191</v>
      </c>
      <c r="R15" s="22">
        <f>0.2*Price!R14</f>
        <v>102.48</v>
      </c>
      <c r="S15" s="22">
        <v>0</v>
      </c>
      <c r="T15" s="22">
        <v>0</v>
      </c>
      <c r="U15" s="22">
        <v>0</v>
      </c>
    </row>
    <row r="16" spans="1:21">
      <c r="A16" s="34" t="s">
        <v>6</v>
      </c>
      <c r="B16" s="22">
        <v>17.115693784643334</v>
      </c>
      <c r="C16" s="22">
        <v>0</v>
      </c>
      <c r="D16" s="22">
        <v>0</v>
      </c>
      <c r="E16" s="22">
        <v>437.18372124203256</v>
      </c>
      <c r="F16" s="22">
        <v>0</v>
      </c>
      <c r="G16" s="22">
        <v>0</v>
      </c>
      <c r="H16" s="22">
        <v>0</v>
      </c>
      <c r="I16" s="22">
        <v>19.25515550772375</v>
      </c>
      <c r="J16" s="22">
        <v>0</v>
      </c>
      <c r="K16" s="22">
        <v>0</v>
      </c>
      <c r="L16" s="22"/>
      <c r="M16" s="22">
        <v>0</v>
      </c>
      <c r="N16" s="22">
        <f>0.2*Price!N15</f>
        <v>44</v>
      </c>
      <c r="O16" s="22">
        <f>-0.2*Price!O15</f>
        <v>-60.400000000000006</v>
      </c>
      <c r="P16" s="22">
        <v>0</v>
      </c>
      <c r="Q16" s="22">
        <v>48.679700504375191</v>
      </c>
      <c r="R16" s="22">
        <f>0.2*Price!R15</f>
        <v>102.48</v>
      </c>
      <c r="S16" s="22">
        <v>0</v>
      </c>
      <c r="T16" s="22">
        <v>0</v>
      </c>
      <c r="U16" s="22">
        <v>0</v>
      </c>
    </row>
    <row r="17" spans="1:21">
      <c r="A17" s="34" t="s">
        <v>38</v>
      </c>
      <c r="B17" s="22">
        <v>17.115693784643334</v>
      </c>
      <c r="C17" s="22">
        <v>0</v>
      </c>
      <c r="D17" s="22">
        <v>0</v>
      </c>
      <c r="E17" s="22">
        <v>437.18372124203256</v>
      </c>
      <c r="F17" s="22">
        <v>0</v>
      </c>
      <c r="G17" s="22">
        <v>0</v>
      </c>
      <c r="H17" s="22">
        <v>0</v>
      </c>
      <c r="I17" s="22">
        <v>19.25515550772375</v>
      </c>
      <c r="J17" s="22">
        <v>0</v>
      </c>
      <c r="K17" s="22">
        <v>0</v>
      </c>
      <c r="L17" s="22"/>
      <c r="M17" s="22">
        <v>0</v>
      </c>
      <c r="N17" s="22">
        <f>0.2*Price!N16</f>
        <v>44</v>
      </c>
      <c r="O17" s="22">
        <f>-0.2*Price!O16</f>
        <v>-60.400000000000006</v>
      </c>
      <c r="P17" s="22">
        <v>0</v>
      </c>
      <c r="Q17" s="22">
        <v>48.679700504375191</v>
      </c>
      <c r="R17" s="22">
        <f>0.2*Price!R16</f>
        <v>102.48</v>
      </c>
      <c r="S17" s="22">
        <v>0</v>
      </c>
      <c r="T17" s="22">
        <v>0</v>
      </c>
      <c r="U17" s="22">
        <v>0</v>
      </c>
    </row>
    <row r="18" spans="1:21">
      <c r="A18" s="34" t="s">
        <v>39</v>
      </c>
      <c r="B18" s="22">
        <v>17.115693784643334</v>
      </c>
      <c r="C18" s="22">
        <v>0</v>
      </c>
      <c r="D18" s="22">
        <v>0</v>
      </c>
      <c r="E18" s="22">
        <v>437.18372124203256</v>
      </c>
      <c r="F18" s="22">
        <v>0</v>
      </c>
      <c r="G18" s="22">
        <v>0</v>
      </c>
      <c r="H18" s="22">
        <v>0</v>
      </c>
      <c r="I18" s="22">
        <v>19.25515550772375</v>
      </c>
      <c r="J18" s="22">
        <v>0</v>
      </c>
      <c r="K18" s="22">
        <v>0</v>
      </c>
      <c r="L18" s="22"/>
      <c r="M18" s="22">
        <v>0</v>
      </c>
      <c r="N18" s="22">
        <f>0.2*Price!N17</f>
        <v>44</v>
      </c>
      <c r="O18" s="22">
        <f>-0.2*Price!O17</f>
        <v>-60.400000000000006</v>
      </c>
      <c r="P18" s="22">
        <v>0</v>
      </c>
      <c r="Q18" s="22">
        <v>48.679700504375191</v>
      </c>
      <c r="R18" s="22">
        <f>0.2*Price!R17</f>
        <v>102.48</v>
      </c>
      <c r="S18" s="22">
        <v>0</v>
      </c>
      <c r="T18" s="22">
        <v>0</v>
      </c>
      <c r="U18" s="22">
        <v>0</v>
      </c>
    </row>
    <row r="19" spans="1:21">
      <c r="A19" s="34" t="s">
        <v>7</v>
      </c>
      <c r="B19" s="22">
        <v>17.115693784643334</v>
      </c>
      <c r="C19" s="22">
        <v>0</v>
      </c>
      <c r="D19" s="22">
        <v>0</v>
      </c>
      <c r="E19" s="22">
        <v>437.18372124203256</v>
      </c>
      <c r="F19" s="22">
        <v>0</v>
      </c>
      <c r="G19" s="22">
        <v>0</v>
      </c>
      <c r="H19" s="22">
        <v>0</v>
      </c>
      <c r="I19" s="22">
        <v>19.25515550772375</v>
      </c>
      <c r="J19" s="22">
        <v>0</v>
      </c>
      <c r="K19" s="22">
        <v>0</v>
      </c>
      <c r="L19" s="22"/>
      <c r="M19" s="22">
        <v>0</v>
      </c>
      <c r="N19" s="22">
        <f>0.2*Price!N18</f>
        <v>44</v>
      </c>
      <c r="O19" s="22">
        <f>-0.2*Price!O18</f>
        <v>-60.400000000000006</v>
      </c>
      <c r="P19" s="22">
        <v>0</v>
      </c>
      <c r="Q19" s="22">
        <v>48.679700504375191</v>
      </c>
      <c r="R19" s="22">
        <f>0.2*Price!R18</f>
        <v>102.48</v>
      </c>
      <c r="S19" s="22">
        <v>0</v>
      </c>
      <c r="T19" s="22">
        <v>0</v>
      </c>
      <c r="U19" s="22">
        <v>0</v>
      </c>
    </row>
    <row r="20" spans="1:21">
      <c r="A20" s="34" t="s">
        <v>35</v>
      </c>
      <c r="B20" s="22">
        <v>17.115693784643334</v>
      </c>
      <c r="C20" s="22">
        <v>0</v>
      </c>
      <c r="D20" s="22">
        <v>0</v>
      </c>
      <c r="E20" s="22">
        <v>437.18372124203256</v>
      </c>
      <c r="F20" s="22">
        <v>0</v>
      </c>
      <c r="G20" s="22">
        <v>0</v>
      </c>
      <c r="H20" s="22">
        <v>0</v>
      </c>
      <c r="I20" s="22">
        <v>19.25515550772375</v>
      </c>
      <c r="J20" s="22">
        <v>0</v>
      </c>
      <c r="K20" s="22">
        <v>0</v>
      </c>
      <c r="L20" s="22"/>
      <c r="M20" s="22">
        <v>0</v>
      </c>
      <c r="N20" s="22">
        <f>0.2*Price!N19</f>
        <v>44</v>
      </c>
      <c r="O20" s="22">
        <f>-0.2*Price!O19</f>
        <v>-60.400000000000006</v>
      </c>
      <c r="P20" s="22">
        <v>0</v>
      </c>
      <c r="Q20" s="22">
        <v>48.679700504375191</v>
      </c>
      <c r="R20" s="22">
        <f>0.2*Price!R19</f>
        <v>102.48</v>
      </c>
      <c r="S20" s="22">
        <v>0</v>
      </c>
      <c r="T20" s="22">
        <v>0</v>
      </c>
      <c r="U20" s="22">
        <v>0</v>
      </c>
    </row>
    <row r="21" spans="1:21">
      <c r="A21" s="36" t="s">
        <v>36</v>
      </c>
      <c r="B21" s="22">
        <v>17.115693784643334</v>
      </c>
      <c r="C21" s="22">
        <v>0</v>
      </c>
      <c r="D21" s="22">
        <v>0</v>
      </c>
      <c r="E21" s="22">
        <v>437.18372124203256</v>
      </c>
      <c r="F21" s="22">
        <v>0</v>
      </c>
      <c r="G21" s="22">
        <v>0</v>
      </c>
      <c r="H21" s="22">
        <v>0</v>
      </c>
      <c r="I21" s="22">
        <v>19.25515550772375</v>
      </c>
      <c r="J21" s="22">
        <v>0</v>
      </c>
      <c r="K21" s="22">
        <v>0</v>
      </c>
      <c r="L21" s="22"/>
      <c r="M21" s="22">
        <v>0</v>
      </c>
      <c r="N21" s="22">
        <f>0.2*Price!N20</f>
        <v>44</v>
      </c>
      <c r="O21" s="22">
        <f>-0.2*Price!O20</f>
        <v>-60.400000000000006</v>
      </c>
      <c r="P21" s="22">
        <v>0</v>
      </c>
      <c r="Q21" s="22">
        <v>48.679700504375191</v>
      </c>
      <c r="R21" s="22">
        <f>0.2*Price!R20</f>
        <v>102.48</v>
      </c>
      <c r="S21" s="22">
        <v>0</v>
      </c>
      <c r="T21" s="22">
        <v>0</v>
      </c>
      <c r="U21" s="22">
        <v>0</v>
      </c>
    </row>
    <row r="22" spans="1:21">
      <c r="A22" s="36" t="s">
        <v>37</v>
      </c>
      <c r="B22" s="22">
        <v>17.115693784643334</v>
      </c>
      <c r="C22" s="22">
        <v>0</v>
      </c>
      <c r="D22" s="22">
        <v>0</v>
      </c>
      <c r="E22" s="22">
        <v>437.18372124203256</v>
      </c>
      <c r="F22" s="22">
        <v>0</v>
      </c>
      <c r="G22" s="22">
        <v>0</v>
      </c>
      <c r="H22" s="22">
        <v>0</v>
      </c>
      <c r="I22" s="22">
        <v>19.25515550772375</v>
      </c>
      <c r="J22" s="22">
        <v>0</v>
      </c>
      <c r="K22" s="22">
        <v>0</v>
      </c>
      <c r="L22" s="22"/>
      <c r="M22" s="22">
        <v>0</v>
      </c>
      <c r="N22" s="22">
        <f>0.2*Price!N21</f>
        <v>44</v>
      </c>
      <c r="O22" s="22">
        <f>-0.2*Price!O21</f>
        <v>-60.400000000000006</v>
      </c>
      <c r="P22" s="22">
        <v>0</v>
      </c>
      <c r="Q22" s="22">
        <v>48.679700504375191</v>
      </c>
      <c r="R22" s="22">
        <f>0.2*Price!R21</f>
        <v>102.48</v>
      </c>
      <c r="S22" s="22">
        <v>0</v>
      </c>
      <c r="T22" s="22">
        <v>0</v>
      </c>
      <c r="U22" s="22">
        <v>0</v>
      </c>
    </row>
    <row r="23" spans="1:21">
      <c r="A23" s="16"/>
    </row>
    <row r="24" spans="1:21">
      <c r="A24" s="41"/>
    </row>
    <row r="25" spans="1:21">
      <c r="A25" s="41"/>
    </row>
    <row r="26" spans="1:21">
      <c r="A26" s="41"/>
    </row>
    <row r="27" spans="1:21">
      <c r="A27" s="41"/>
    </row>
    <row r="28" spans="1:21">
      <c r="A28" s="41"/>
    </row>
    <row r="29" spans="1:21">
      <c r="A29" s="41"/>
    </row>
    <row r="30" spans="1:21">
      <c r="A30" s="41"/>
    </row>
    <row r="31" spans="1:21">
      <c r="A31" s="41"/>
    </row>
    <row r="32" spans="1:21">
      <c r="A32" s="41"/>
    </row>
    <row r="33" spans="1:22">
      <c r="A33" s="41"/>
      <c r="V33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V121"/>
  <sheetViews>
    <sheetView workbookViewId="0">
      <selection activeCell="E14" sqref="E14"/>
    </sheetView>
  </sheetViews>
  <sheetFormatPr baseColWidth="10" defaultColWidth="9.1640625" defaultRowHeight="13"/>
  <cols>
    <col min="1" max="1" width="9.1640625" style="4"/>
    <col min="2" max="2" width="14.1640625" style="4" customWidth="1"/>
    <col min="3" max="5" width="9.1640625" style="4"/>
    <col min="6" max="6" width="9.33203125" style="4" bestFit="1" customWidth="1"/>
    <col min="7" max="8" width="9.1640625" style="4"/>
    <col min="9" max="9" width="10.1640625" style="4" bestFit="1" customWidth="1"/>
    <col min="10" max="16384" width="9.1640625" style="4"/>
  </cols>
  <sheetData>
    <row r="1" spans="1:21">
      <c r="A1" s="37" t="s">
        <v>56</v>
      </c>
    </row>
    <row r="2" spans="1:21">
      <c r="A2" s="9"/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O2" s="14"/>
      <c r="P2" s="14"/>
      <c r="Q2" s="14"/>
      <c r="R2" s="14"/>
      <c r="S2" s="14"/>
      <c r="T2" s="14"/>
      <c r="U2" s="14"/>
    </row>
    <row r="3" spans="1:21">
      <c r="A3" s="9" t="s">
        <v>95</v>
      </c>
      <c r="B3" s="79">
        <v>18.100000000000001</v>
      </c>
      <c r="C3" s="79">
        <v>0</v>
      </c>
      <c r="D3" s="79">
        <v>0</v>
      </c>
      <c r="E3" s="79">
        <v>0</v>
      </c>
      <c r="F3" s="79">
        <v>464.2</v>
      </c>
      <c r="G3" s="79">
        <v>362.3</v>
      </c>
      <c r="O3" s="14"/>
      <c r="P3" s="14"/>
      <c r="Q3" s="14"/>
      <c r="R3" s="14"/>
      <c r="S3" s="14"/>
      <c r="T3" s="14"/>
      <c r="U3" s="14"/>
    </row>
    <row r="4" spans="1:21" s="14" customFormat="1">
      <c r="A4" s="14" t="s">
        <v>9</v>
      </c>
      <c r="B4" s="17">
        <v>1</v>
      </c>
      <c r="C4" s="17">
        <v>0</v>
      </c>
      <c r="D4" s="17">
        <v>0</v>
      </c>
      <c r="E4" s="17">
        <v>15.6</v>
      </c>
      <c r="F4" s="17">
        <v>1145.6999999999998</v>
      </c>
      <c r="G4" s="17">
        <f>18.7+131.09</f>
        <v>149.79</v>
      </c>
      <c r="H4" s="17"/>
      <c r="I4" s="38"/>
      <c r="J4" s="38"/>
      <c r="K4" s="38"/>
      <c r="L4" s="38"/>
      <c r="M4" s="38"/>
      <c r="N4" s="38"/>
      <c r="P4" s="17"/>
      <c r="Q4" s="17"/>
      <c r="R4" s="17"/>
      <c r="S4" s="17"/>
      <c r="T4" s="19"/>
      <c r="U4" s="19"/>
    </row>
    <row r="5" spans="1:21" s="14" customFormat="1">
      <c r="A5" s="14" t="s">
        <v>0</v>
      </c>
      <c r="B5" s="17">
        <v>284.06799999999998</v>
      </c>
      <c r="C5" s="17">
        <v>594.33199999999999</v>
      </c>
      <c r="D5" s="17">
        <v>0</v>
      </c>
      <c r="E5" s="17">
        <v>7.6</v>
      </c>
      <c r="F5" s="28">
        <v>160.6</v>
      </c>
      <c r="G5" s="17">
        <v>599.0999999999998</v>
      </c>
      <c r="H5" s="17"/>
      <c r="I5" s="38"/>
      <c r="J5" s="38"/>
      <c r="K5" s="38"/>
      <c r="L5" s="38"/>
      <c r="M5" s="38"/>
      <c r="N5" s="38"/>
      <c r="P5" s="17"/>
      <c r="Q5" s="17"/>
      <c r="R5" s="17"/>
      <c r="S5" s="17"/>
      <c r="T5" s="18"/>
      <c r="U5" s="19"/>
    </row>
    <row r="6" spans="1:21" s="14" customFormat="1">
      <c r="A6" s="14" t="s">
        <v>1</v>
      </c>
      <c r="B6" s="17">
        <v>0</v>
      </c>
      <c r="C6" s="17">
        <v>0</v>
      </c>
      <c r="D6" s="17">
        <v>0</v>
      </c>
      <c r="E6" s="17">
        <v>0</v>
      </c>
      <c r="F6" s="28">
        <v>729.9</v>
      </c>
      <c r="G6" s="17">
        <v>134.4</v>
      </c>
      <c r="H6" s="17"/>
      <c r="I6" s="38"/>
      <c r="J6" s="38"/>
      <c r="K6" s="38"/>
      <c r="L6" s="38"/>
      <c r="M6" s="38"/>
      <c r="N6" s="38"/>
      <c r="P6" s="17"/>
      <c r="Q6" s="17"/>
      <c r="R6" s="17"/>
      <c r="S6" s="17"/>
      <c r="T6" s="18"/>
      <c r="U6" s="19"/>
    </row>
    <row r="7" spans="1:21" s="14" customFormat="1">
      <c r="A7" s="14" t="s">
        <v>2</v>
      </c>
      <c r="B7" s="17">
        <v>0</v>
      </c>
      <c r="C7" s="17">
        <v>0</v>
      </c>
      <c r="D7" s="17">
        <v>0</v>
      </c>
      <c r="E7" s="17">
        <v>0</v>
      </c>
      <c r="F7" s="28">
        <v>665.90000000000009</v>
      </c>
      <c r="G7" s="17">
        <v>277.2</v>
      </c>
      <c r="H7" s="17"/>
      <c r="I7" s="38"/>
      <c r="J7" s="38"/>
      <c r="K7" s="38"/>
      <c r="L7" s="38"/>
      <c r="M7" s="38"/>
      <c r="N7" s="38"/>
      <c r="P7" s="17"/>
      <c r="Q7" s="17"/>
      <c r="R7" s="17"/>
      <c r="S7" s="17"/>
      <c r="T7" s="18"/>
      <c r="U7" s="19"/>
    </row>
    <row r="8" spans="1:21" s="14" customFormat="1">
      <c r="A8" s="14" t="s">
        <v>3</v>
      </c>
      <c r="B8" s="17">
        <v>299.65825947999639</v>
      </c>
      <c r="C8" s="17">
        <v>0</v>
      </c>
      <c r="D8" s="17">
        <v>8.6417405200036228</v>
      </c>
      <c r="E8" s="17">
        <v>0</v>
      </c>
      <c r="F8" s="28">
        <v>654.6</v>
      </c>
      <c r="G8" s="17">
        <v>880</v>
      </c>
      <c r="H8" s="17"/>
      <c r="I8" s="38"/>
      <c r="J8" s="38"/>
      <c r="K8" s="38"/>
      <c r="L8" s="38"/>
      <c r="M8" s="38"/>
      <c r="N8" s="38"/>
      <c r="P8" s="17"/>
      <c r="Q8" s="17"/>
      <c r="R8" s="17"/>
      <c r="S8" s="17"/>
      <c r="T8" s="18"/>
      <c r="U8" s="19"/>
    </row>
    <row r="9" spans="1:21" s="14" customFormat="1">
      <c r="A9" s="14" t="s">
        <v>42</v>
      </c>
      <c r="B9" s="17">
        <v>570.73199999999997</v>
      </c>
      <c r="C9" s="17">
        <v>0</v>
      </c>
      <c r="D9" s="17">
        <v>0</v>
      </c>
      <c r="E9" s="17">
        <v>0</v>
      </c>
      <c r="F9" s="28">
        <v>169.86500000000001</v>
      </c>
      <c r="G9" s="17">
        <v>440.09999999999997</v>
      </c>
      <c r="H9" s="17"/>
      <c r="I9" s="38"/>
      <c r="J9" s="38"/>
      <c r="K9" s="38"/>
      <c r="L9" s="38"/>
      <c r="M9" s="38"/>
      <c r="N9" s="38"/>
      <c r="P9" s="17"/>
      <c r="Q9" s="17"/>
      <c r="R9" s="17"/>
      <c r="S9" s="17"/>
      <c r="T9" s="18"/>
      <c r="U9" s="19"/>
    </row>
    <row r="10" spans="1:21" s="14" customFormat="1">
      <c r="A10" s="14" t="s">
        <v>43</v>
      </c>
      <c r="B10" s="17">
        <v>0</v>
      </c>
      <c r="C10" s="17">
        <v>0</v>
      </c>
      <c r="D10" s="17">
        <v>0</v>
      </c>
      <c r="E10" s="17">
        <v>0.30000000000000004</v>
      </c>
      <c r="F10" s="28">
        <v>0</v>
      </c>
      <c r="G10" s="17">
        <f>114+1.71</f>
        <v>115.71</v>
      </c>
      <c r="H10" s="17"/>
      <c r="I10" s="38"/>
      <c r="J10" s="38"/>
      <c r="K10" s="38"/>
      <c r="L10" s="38"/>
      <c r="M10" s="38"/>
      <c r="N10" s="38"/>
      <c r="P10" s="17"/>
      <c r="Q10" s="17"/>
      <c r="R10" s="17"/>
      <c r="S10" s="17"/>
      <c r="T10" s="18"/>
      <c r="U10" s="19"/>
    </row>
    <row r="11" spans="1:21" s="14" customFormat="1">
      <c r="A11" s="14" t="s">
        <v>40</v>
      </c>
      <c r="B11" s="17">
        <v>57.4</v>
      </c>
      <c r="C11" s="17">
        <v>0</v>
      </c>
      <c r="D11" s="17">
        <v>0</v>
      </c>
      <c r="E11" s="17">
        <v>42</v>
      </c>
      <c r="F11" s="28">
        <v>525.70000000000005</v>
      </c>
      <c r="G11" s="17">
        <v>1300.6000000000001</v>
      </c>
      <c r="I11" s="38"/>
      <c r="J11" s="38"/>
      <c r="K11" s="38"/>
      <c r="L11" s="38"/>
      <c r="M11" s="38"/>
      <c r="N11" s="38"/>
      <c r="P11" s="17"/>
      <c r="Q11" s="17"/>
      <c r="R11" s="17"/>
      <c r="S11" s="17"/>
      <c r="T11" s="18"/>
      <c r="U11" s="19"/>
    </row>
    <row r="12" spans="1:21" s="14" customFormat="1">
      <c r="A12" s="14" t="s">
        <v>41</v>
      </c>
      <c r="B12" s="17">
        <v>0</v>
      </c>
      <c r="C12" s="17">
        <v>0</v>
      </c>
      <c r="D12" s="17">
        <v>0</v>
      </c>
      <c r="E12" s="17">
        <v>33.4</v>
      </c>
      <c r="F12" s="28">
        <v>0</v>
      </c>
      <c r="G12" s="17">
        <v>44.9</v>
      </c>
      <c r="I12" s="38"/>
      <c r="J12" s="38"/>
      <c r="K12" s="38"/>
      <c r="L12" s="38"/>
      <c r="M12" s="38"/>
      <c r="N12" s="38"/>
      <c r="P12" s="17"/>
      <c r="Q12" s="17"/>
      <c r="R12" s="17"/>
      <c r="S12" s="17"/>
      <c r="T12" s="18"/>
      <c r="U12" s="19"/>
    </row>
    <row r="13" spans="1:21" s="14" customFormat="1">
      <c r="A13" s="14" t="s">
        <v>4</v>
      </c>
      <c r="B13" s="17">
        <v>10.574752241623408</v>
      </c>
      <c r="C13" s="17">
        <v>0</v>
      </c>
      <c r="D13" s="17">
        <v>0.72524775837659305</v>
      </c>
      <c r="E13" s="17">
        <v>0</v>
      </c>
      <c r="F13" s="28">
        <v>470.4</v>
      </c>
      <c r="G13" s="17">
        <v>12.5</v>
      </c>
      <c r="I13" s="38"/>
      <c r="J13" s="38"/>
      <c r="K13" s="38"/>
      <c r="L13" s="38"/>
      <c r="M13" s="38"/>
      <c r="N13" s="38"/>
      <c r="P13" s="17"/>
      <c r="Q13" s="17"/>
      <c r="R13" s="17"/>
      <c r="S13" s="17"/>
      <c r="T13" s="20"/>
      <c r="U13" s="19"/>
    </row>
    <row r="14" spans="1:21" s="14" customFormat="1">
      <c r="A14" s="14" t="s">
        <v>5</v>
      </c>
      <c r="B14" s="17">
        <v>39.300000000000004</v>
      </c>
      <c r="C14" s="17">
        <v>0</v>
      </c>
      <c r="D14" s="17">
        <v>0</v>
      </c>
      <c r="E14" s="17">
        <v>0</v>
      </c>
      <c r="F14" s="28">
        <v>533.6</v>
      </c>
      <c r="G14" s="17">
        <v>302.2</v>
      </c>
      <c r="I14" s="38"/>
      <c r="J14" s="38"/>
      <c r="K14" s="38"/>
      <c r="L14" s="38"/>
      <c r="M14" s="38"/>
      <c r="N14" s="38"/>
      <c r="P14" s="17"/>
      <c r="Q14" s="17"/>
      <c r="R14" s="17"/>
      <c r="S14" s="17"/>
      <c r="T14" s="18"/>
      <c r="U14" s="19"/>
    </row>
    <row r="15" spans="1:21" s="14" customFormat="1">
      <c r="A15" s="14" t="s">
        <v>6</v>
      </c>
      <c r="B15" s="17">
        <v>673.17861990155541</v>
      </c>
      <c r="C15" s="17">
        <v>0</v>
      </c>
      <c r="D15" s="17">
        <v>43.121380098444661</v>
      </c>
      <c r="E15" s="17">
        <v>0</v>
      </c>
      <c r="F15" s="28">
        <v>589</v>
      </c>
      <c r="G15" s="17">
        <v>1238.3</v>
      </c>
      <c r="I15" s="38"/>
      <c r="J15" s="38"/>
      <c r="K15" s="38"/>
      <c r="L15" s="38"/>
      <c r="M15" s="38"/>
      <c r="N15" s="38"/>
      <c r="P15" s="19"/>
      <c r="Q15" s="17"/>
      <c r="R15" s="17"/>
      <c r="S15" s="17"/>
      <c r="T15" s="18"/>
      <c r="U15" s="19"/>
    </row>
    <row r="16" spans="1:21" s="14" customFormat="1">
      <c r="A16" s="14" t="s">
        <v>38</v>
      </c>
      <c r="B16" s="17">
        <v>0</v>
      </c>
      <c r="C16" s="17">
        <v>0</v>
      </c>
      <c r="D16" s="17">
        <v>0</v>
      </c>
      <c r="E16" s="17">
        <v>294.2</v>
      </c>
      <c r="F16" s="28">
        <v>0</v>
      </c>
      <c r="G16" s="17">
        <v>145.9</v>
      </c>
      <c r="I16" s="38"/>
      <c r="J16" s="38"/>
      <c r="K16" s="38"/>
      <c r="L16" s="38"/>
      <c r="M16" s="38"/>
      <c r="N16" s="38"/>
      <c r="P16" s="19"/>
      <c r="Q16" s="17"/>
      <c r="R16" s="17"/>
      <c r="S16" s="19"/>
      <c r="T16" s="18"/>
      <c r="U16" s="19"/>
    </row>
    <row r="17" spans="1:21" s="14" customFormat="1">
      <c r="A17" s="14" t="s">
        <v>39</v>
      </c>
      <c r="B17" s="17">
        <v>0</v>
      </c>
      <c r="C17" s="17">
        <v>0</v>
      </c>
      <c r="D17" s="17">
        <v>0</v>
      </c>
      <c r="E17" s="17">
        <v>186.6</v>
      </c>
      <c r="F17" s="28">
        <v>115.4</v>
      </c>
      <c r="G17" s="17">
        <v>502.2</v>
      </c>
      <c r="I17" s="38"/>
      <c r="J17" s="38"/>
      <c r="K17" s="38"/>
      <c r="L17" s="38"/>
      <c r="M17" s="38"/>
      <c r="N17" s="38"/>
      <c r="P17" s="19"/>
      <c r="Q17" s="17"/>
      <c r="R17" s="17"/>
      <c r="S17" s="19"/>
      <c r="T17" s="18"/>
      <c r="U17" s="19"/>
    </row>
    <row r="18" spans="1:21" s="14" customFormat="1">
      <c r="A18" s="14" t="s">
        <v>7</v>
      </c>
      <c r="B18" s="17">
        <v>285.86858289075832</v>
      </c>
      <c r="C18" s="17">
        <v>0</v>
      </c>
      <c r="D18" s="17">
        <v>4.0314171092417155</v>
      </c>
      <c r="E18" s="17">
        <v>10</v>
      </c>
      <c r="F18" s="28">
        <v>259.99999999999994</v>
      </c>
      <c r="G18" s="17">
        <v>285</v>
      </c>
      <c r="I18" s="38"/>
      <c r="J18" s="38"/>
      <c r="K18" s="38"/>
      <c r="L18" s="38"/>
      <c r="M18" s="38"/>
      <c r="N18" s="38"/>
      <c r="P18" s="19"/>
      <c r="Q18" s="17"/>
      <c r="R18" s="17"/>
      <c r="S18" s="19"/>
      <c r="T18" s="18"/>
      <c r="U18" s="19"/>
    </row>
    <row r="19" spans="1:21" s="14" customFormat="1">
      <c r="A19" s="14" t="s">
        <v>35</v>
      </c>
      <c r="B19" s="17">
        <v>0</v>
      </c>
      <c r="C19" s="17">
        <v>0</v>
      </c>
      <c r="D19" s="17">
        <v>0</v>
      </c>
      <c r="E19" s="17">
        <v>112.8</v>
      </c>
      <c r="F19" s="28">
        <v>227.6</v>
      </c>
      <c r="G19" s="17">
        <v>389.4</v>
      </c>
      <c r="I19" s="38"/>
      <c r="J19" s="38"/>
      <c r="K19" s="38"/>
      <c r="L19" s="38"/>
      <c r="M19" s="38"/>
      <c r="N19" s="38"/>
      <c r="P19" s="19"/>
      <c r="Q19" s="17"/>
      <c r="R19" s="19"/>
      <c r="S19" s="19"/>
      <c r="T19" s="18"/>
      <c r="U19" s="19"/>
    </row>
    <row r="20" spans="1:21" s="14" customFormat="1">
      <c r="A20" s="14" t="s">
        <v>36</v>
      </c>
      <c r="B20" s="17">
        <v>159.85079999999999</v>
      </c>
      <c r="C20" s="17">
        <v>0</v>
      </c>
      <c r="D20" s="17">
        <v>61.549200000000013</v>
      </c>
      <c r="E20" s="17">
        <v>127.2</v>
      </c>
      <c r="F20" s="28">
        <v>0</v>
      </c>
      <c r="G20" s="17">
        <v>61.1</v>
      </c>
      <c r="I20" s="38"/>
      <c r="J20" s="38"/>
      <c r="K20" s="38"/>
      <c r="L20" s="38"/>
      <c r="M20" s="38"/>
      <c r="N20" s="38"/>
      <c r="P20" s="19"/>
      <c r="Q20" s="17"/>
      <c r="R20" s="17"/>
      <c r="S20" s="19"/>
      <c r="T20" s="18"/>
      <c r="U20" s="19"/>
    </row>
    <row r="21" spans="1:21" s="14" customFormat="1">
      <c r="A21" s="14" t="s">
        <v>37</v>
      </c>
      <c r="B21" s="17">
        <v>0</v>
      </c>
      <c r="C21" s="17">
        <v>0</v>
      </c>
      <c r="D21" s="17">
        <v>0</v>
      </c>
      <c r="E21" s="17">
        <v>113.39999999999999</v>
      </c>
      <c r="F21" s="28">
        <v>0</v>
      </c>
      <c r="G21" s="17">
        <v>566.50000000000023</v>
      </c>
      <c r="I21" s="38"/>
      <c r="J21" s="38"/>
      <c r="K21" s="38"/>
      <c r="L21" s="38"/>
      <c r="M21" s="38"/>
      <c r="N21" s="38"/>
      <c r="P21" s="19"/>
      <c r="Q21" s="17"/>
      <c r="R21" s="17"/>
      <c r="S21" s="19"/>
      <c r="T21" s="18"/>
      <c r="U21" s="19"/>
    </row>
    <row r="22" spans="1:21">
      <c r="A22" s="14"/>
      <c r="B22" s="17"/>
      <c r="C22" s="17"/>
      <c r="D22" s="17"/>
      <c r="E22" s="17"/>
      <c r="F22" s="18"/>
    </row>
    <row r="23" spans="1:21">
      <c r="A23" s="40"/>
      <c r="B23" s="17"/>
      <c r="C23" s="17"/>
      <c r="D23" s="17"/>
      <c r="E23" s="17"/>
      <c r="F23" s="18"/>
    </row>
    <row r="24" spans="1:21">
      <c r="A24" s="40"/>
      <c r="B24" s="17"/>
      <c r="C24" s="17"/>
      <c r="D24" s="17"/>
      <c r="E24" s="17"/>
      <c r="F24" s="18"/>
    </row>
    <row r="25" spans="1:21">
      <c r="A25" s="40"/>
      <c r="B25" s="17"/>
      <c r="C25" s="17"/>
      <c r="D25" s="17"/>
      <c r="E25" s="17"/>
      <c r="F25" s="18"/>
    </row>
    <row r="26" spans="1:21">
      <c r="A26" s="40"/>
      <c r="B26" s="17"/>
      <c r="C26" s="17"/>
      <c r="D26" s="17"/>
      <c r="E26" s="17"/>
      <c r="F26" s="18"/>
    </row>
    <row r="27" spans="1:21">
      <c r="A27" s="40"/>
      <c r="B27" s="17"/>
      <c r="C27" s="17"/>
      <c r="D27" s="17"/>
      <c r="E27" s="17"/>
      <c r="F27" s="18"/>
    </row>
    <row r="28" spans="1:21">
      <c r="A28" s="40"/>
      <c r="B28" s="17"/>
      <c r="C28" s="17"/>
      <c r="D28" s="17"/>
      <c r="E28" s="17"/>
      <c r="F28" s="18"/>
    </row>
    <row r="29" spans="1:21">
      <c r="A29" s="40"/>
      <c r="B29" s="17"/>
      <c r="C29" s="17"/>
      <c r="D29" s="17"/>
      <c r="E29" s="17"/>
      <c r="F29" s="18"/>
    </row>
    <row r="30" spans="1:21" ht="13.5" customHeight="1">
      <c r="A30" s="40"/>
      <c r="B30" s="17"/>
      <c r="C30" s="17"/>
      <c r="D30" s="17"/>
      <c r="E30" s="17"/>
      <c r="F30" s="18"/>
    </row>
    <row r="31" spans="1:21">
      <c r="A31" s="40"/>
      <c r="B31" s="17"/>
      <c r="C31" s="17"/>
      <c r="D31" s="17"/>
      <c r="E31" s="17"/>
      <c r="F31" s="18"/>
    </row>
    <row r="32" spans="1:21">
      <c r="A32" s="40"/>
      <c r="B32" s="17"/>
      <c r="C32" s="17"/>
      <c r="D32" s="17"/>
      <c r="E32" s="17"/>
      <c r="F32" s="18"/>
    </row>
    <row r="33" spans="1:22">
      <c r="V33" s="8"/>
    </row>
    <row r="36" spans="1:22">
      <c r="A36" s="37"/>
    </row>
    <row r="37" spans="1:22">
      <c r="A37" s="37"/>
    </row>
    <row r="38" spans="1:22">
      <c r="A38" s="41"/>
    </row>
    <row r="39" spans="1:22">
      <c r="A39" s="41"/>
    </row>
    <row r="41" spans="1:22">
      <c r="B41" s="21"/>
    </row>
    <row r="42" spans="1:22">
      <c r="A42" s="9"/>
      <c r="H42" s="44"/>
      <c r="K42" s="44"/>
    </row>
    <row r="43" spans="1:22">
      <c r="A43" s="14"/>
      <c r="H43" s="44"/>
      <c r="K43" s="44"/>
    </row>
    <row r="44" spans="1:22">
      <c r="A44" s="14"/>
      <c r="G44" s="44"/>
      <c r="H44" s="44"/>
      <c r="K44" s="44"/>
    </row>
    <row r="45" spans="1:22">
      <c r="A45" s="14"/>
    </row>
    <row r="46" spans="1:22">
      <c r="A46" s="14"/>
      <c r="G46" s="44"/>
      <c r="H46" s="44"/>
      <c r="K46" s="44"/>
    </row>
    <row r="47" spans="1:22">
      <c r="A47" s="14"/>
      <c r="G47" s="44"/>
      <c r="K47" s="44"/>
    </row>
    <row r="48" spans="1:22">
      <c r="A48" s="14"/>
      <c r="H48" s="44"/>
      <c r="K48" s="44"/>
    </row>
    <row r="49" spans="1:11">
      <c r="A49" s="14"/>
      <c r="G49" s="44"/>
    </row>
    <row r="50" spans="1:11">
      <c r="A50" s="14"/>
      <c r="G50" s="44"/>
      <c r="K50" s="44"/>
    </row>
    <row r="51" spans="1:11">
      <c r="A51" s="14"/>
      <c r="K51" s="44"/>
    </row>
    <row r="52" spans="1:11">
      <c r="A52" s="14"/>
      <c r="H52" s="44"/>
    </row>
    <row r="53" spans="1:11">
      <c r="A53" s="14"/>
      <c r="G53" s="44"/>
      <c r="K53" s="44"/>
    </row>
    <row r="54" spans="1:11">
      <c r="A54" s="14"/>
      <c r="G54" s="44"/>
      <c r="K54" s="44"/>
    </row>
    <row r="55" spans="1:11">
      <c r="A55" s="14"/>
      <c r="K55" s="44"/>
    </row>
    <row r="56" spans="1:11">
      <c r="A56" s="14"/>
    </row>
    <row r="57" spans="1:11">
      <c r="A57" s="14"/>
    </row>
    <row r="58" spans="1:11">
      <c r="A58" s="14"/>
      <c r="K58" s="44"/>
    </row>
    <row r="59" spans="1:11">
      <c r="A59" s="14"/>
      <c r="K59" s="44"/>
    </row>
    <row r="60" spans="1:11">
      <c r="A60" s="14"/>
      <c r="G60" s="44"/>
      <c r="I60" s="44"/>
    </row>
    <row r="61" spans="1:11">
      <c r="A61" s="14"/>
      <c r="K61" s="44"/>
    </row>
    <row r="62" spans="1:11">
      <c r="A62" s="14"/>
    </row>
    <row r="63" spans="1:11">
      <c r="A63" s="14"/>
    </row>
    <row r="64" spans="1:1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40"/>
    </row>
    <row r="71" spans="1:1">
      <c r="A71" s="40"/>
    </row>
    <row r="72" spans="1:1">
      <c r="A72" s="40"/>
    </row>
    <row r="73" spans="1:1">
      <c r="A73" s="40"/>
    </row>
    <row r="74" spans="1:1">
      <c r="A74" s="40"/>
    </row>
    <row r="75" spans="1:1">
      <c r="A75" s="40"/>
    </row>
    <row r="76" spans="1:1">
      <c r="A76" s="40"/>
    </row>
    <row r="77" spans="1:1">
      <c r="A77" s="40"/>
    </row>
    <row r="78" spans="1:1">
      <c r="A78" s="40"/>
    </row>
    <row r="79" spans="1:1">
      <c r="A79" s="40"/>
    </row>
    <row r="82" spans="1:1">
      <c r="A82" s="37"/>
    </row>
    <row r="83" spans="1:1">
      <c r="A83" s="37"/>
    </row>
    <row r="84" spans="1:1">
      <c r="A84" s="9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40"/>
    </row>
    <row r="113" spans="1:1">
      <c r="A113" s="40"/>
    </row>
    <row r="114" spans="1:1">
      <c r="A114" s="40"/>
    </row>
    <row r="115" spans="1:1">
      <c r="A115" s="40"/>
    </row>
    <row r="116" spans="1:1">
      <c r="A116" s="40"/>
    </row>
    <row r="117" spans="1:1">
      <c r="A117" s="40"/>
    </row>
    <row r="118" spans="1:1">
      <c r="A118" s="40"/>
    </row>
    <row r="119" spans="1:1">
      <c r="A119" s="40"/>
    </row>
    <row r="120" spans="1:1">
      <c r="A120" s="40"/>
    </row>
    <row r="121" spans="1:1">
      <c r="A121" s="40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/>
  <dimension ref="A1:E33"/>
  <sheetViews>
    <sheetView workbookViewId="0">
      <selection activeCell="D16" sqref="D16"/>
    </sheetView>
  </sheetViews>
  <sheetFormatPr baseColWidth="10" defaultColWidth="9.1640625" defaultRowHeight="13"/>
  <cols>
    <col min="1" max="16384" width="9.1640625" style="11"/>
  </cols>
  <sheetData>
    <row r="1" spans="1:5">
      <c r="A1" s="11" t="s">
        <v>65</v>
      </c>
    </row>
    <row r="2" spans="1:5">
      <c r="A2" s="80" t="s">
        <v>98</v>
      </c>
      <c r="B2" s="26">
        <v>371.5</v>
      </c>
      <c r="C2" s="19"/>
      <c r="D2" s="39"/>
      <c r="E2" s="13"/>
    </row>
    <row r="3" spans="1:5">
      <c r="A3" s="81" t="s">
        <v>9</v>
      </c>
      <c r="B3" s="26">
        <v>167.9</v>
      </c>
      <c r="C3" s="19"/>
      <c r="D3" s="39"/>
      <c r="E3" s="13"/>
    </row>
    <row r="4" spans="1:5">
      <c r="A4" s="2" t="s">
        <v>0</v>
      </c>
      <c r="B4" s="26">
        <v>879.5</v>
      </c>
      <c r="C4" s="19"/>
      <c r="D4" s="39"/>
      <c r="E4" s="13"/>
    </row>
    <row r="5" spans="1:5">
      <c r="A5" s="2" t="s">
        <v>1</v>
      </c>
      <c r="B5" s="26">
        <v>178.9</v>
      </c>
      <c r="C5" s="19"/>
      <c r="D5" s="39"/>
      <c r="E5" s="13"/>
    </row>
    <row r="6" spans="1:5">
      <c r="A6" s="2" t="s">
        <v>2</v>
      </c>
      <c r="B6" s="26">
        <v>507.29999999999995</v>
      </c>
      <c r="C6" s="19"/>
      <c r="D6" s="39"/>
      <c r="E6" s="13"/>
    </row>
    <row r="7" spans="1:5">
      <c r="A7" s="2" t="s">
        <v>3</v>
      </c>
      <c r="B7" s="26">
        <v>1443.4</v>
      </c>
      <c r="C7" s="19"/>
      <c r="D7" s="39"/>
      <c r="E7" s="13"/>
    </row>
    <row r="8" spans="1:5">
      <c r="A8" s="2" t="s">
        <v>42</v>
      </c>
      <c r="B8" s="45">
        <v>650</v>
      </c>
      <c r="C8" s="19"/>
      <c r="D8" s="39"/>
      <c r="E8" s="13"/>
    </row>
    <row r="9" spans="1:5">
      <c r="A9" s="2" t="s">
        <v>43</v>
      </c>
      <c r="B9" s="26">
        <v>115.71</v>
      </c>
      <c r="C9" s="19"/>
      <c r="D9" s="39"/>
      <c r="E9" s="13"/>
    </row>
    <row r="10" spans="1:5">
      <c r="A10" s="2" t="s">
        <v>40</v>
      </c>
      <c r="B10" s="26">
        <v>1913.4</v>
      </c>
      <c r="C10" s="19"/>
      <c r="D10" s="39"/>
      <c r="E10" s="13"/>
    </row>
    <row r="11" spans="1:5">
      <c r="A11" s="2" t="s">
        <v>41</v>
      </c>
      <c r="B11" s="26">
        <v>69.8</v>
      </c>
      <c r="C11" s="19"/>
      <c r="D11" s="39"/>
      <c r="E11" s="13"/>
    </row>
    <row r="12" spans="1:5">
      <c r="A12" s="2" t="s">
        <v>4</v>
      </c>
      <c r="B12" s="26">
        <v>202</v>
      </c>
      <c r="C12" s="19"/>
      <c r="D12" s="39"/>
      <c r="E12" s="13"/>
    </row>
    <row r="13" spans="1:5">
      <c r="A13" s="2" t="s">
        <v>5</v>
      </c>
      <c r="B13" s="26">
        <v>645.40000000000009</v>
      </c>
      <c r="C13" s="19"/>
      <c r="D13" s="39"/>
      <c r="E13" s="13"/>
    </row>
    <row r="14" spans="1:5">
      <c r="A14" s="2" t="s">
        <v>6</v>
      </c>
      <c r="B14" s="26">
        <v>2057</v>
      </c>
      <c r="C14" s="19"/>
      <c r="D14" s="39"/>
      <c r="E14" s="13"/>
    </row>
    <row r="15" spans="1:5">
      <c r="A15" s="2" t="s">
        <v>38</v>
      </c>
      <c r="B15" s="26">
        <v>272.60000000000002</v>
      </c>
      <c r="C15" s="19"/>
      <c r="D15" s="39"/>
      <c r="E15" s="13"/>
    </row>
    <row r="16" spans="1:5">
      <c r="A16" s="2" t="s">
        <v>39</v>
      </c>
      <c r="B16" s="26">
        <v>605.20000000000005</v>
      </c>
      <c r="C16" s="19"/>
      <c r="D16" s="39"/>
      <c r="E16" s="13"/>
    </row>
    <row r="17" spans="1:5">
      <c r="A17" s="2" t="s">
        <v>7</v>
      </c>
      <c r="B17" s="26">
        <v>490</v>
      </c>
      <c r="C17" s="19"/>
      <c r="D17" s="39"/>
      <c r="E17" s="13"/>
    </row>
    <row r="18" spans="1:5">
      <c r="A18" s="2" t="s">
        <v>35</v>
      </c>
      <c r="B18" s="26">
        <v>544.4</v>
      </c>
      <c r="C18" s="19"/>
      <c r="D18" s="39"/>
      <c r="E18" s="13"/>
    </row>
    <row r="19" spans="1:5">
      <c r="A19" s="3" t="s">
        <v>36</v>
      </c>
      <c r="B19" s="26">
        <f>202.3+100</f>
        <v>302.3</v>
      </c>
      <c r="C19" s="19"/>
      <c r="D19" s="39"/>
      <c r="E19" s="13"/>
    </row>
    <row r="20" spans="1:5">
      <c r="A20" s="3" t="s">
        <v>37</v>
      </c>
      <c r="B20" s="27">
        <v>667.4000000000002</v>
      </c>
      <c r="C20" s="19"/>
      <c r="D20" s="39"/>
    </row>
    <row r="21" spans="1:5">
      <c r="A21" s="41"/>
      <c r="C21" s="19"/>
      <c r="D21" s="39"/>
    </row>
    <row r="22" spans="1:5">
      <c r="A22" s="41"/>
      <c r="C22" s="19"/>
      <c r="D22" s="39"/>
    </row>
    <row r="23" spans="1:5">
      <c r="A23" s="41"/>
      <c r="C23" s="19"/>
      <c r="D23" s="39"/>
    </row>
    <row r="24" spans="1:5">
      <c r="A24" s="41"/>
      <c r="C24" s="19"/>
      <c r="D24" s="39"/>
    </row>
    <row r="25" spans="1:5">
      <c r="A25" s="41"/>
      <c r="C25" s="19"/>
      <c r="D25" s="39"/>
    </row>
    <row r="26" spans="1:5">
      <c r="A26" s="41"/>
      <c r="C26" s="19"/>
      <c r="D26" s="39"/>
    </row>
    <row r="27" spans="1:5">
      <c r="A27" s="41"/>
      <c r="C27" s="19"/>
      <c r="D27" s="39"/>
    </row>
    <row r="28" spans="1:5">
      <c r="A28" s="41"/>
      <c r="C28" s="19"/>
      <c r="D28" s="39"/>
    </row>
    <row r="29" spans="1:5">
      <c r="A29" s="41"/>
      <c r="C29" s="19"/>
      <c r="D29" s="39"/>
    </row>
    <row r="30" spans="1:5">
      <c r="A30" s="41"/>
      <c r="C30" s="28" t="s">
        <v>50</v>
      </c>
    </row>
    <row r="33" spans="1:1">
      <c r="A33" s="1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baseColWidth="10" defaultColWidth="8.83203125" defaultRowHeight="13"/>
  <sheetData>
    <row r="1" spans="1:2">
      <c r="A1" s="52" t="s">
        <v>75</v>
      </c>
    </row>
    <row r="2" spans="1:2">
      <c r="A2" t="s">
        <v>99</v>
      </c>
      <c r="B2" s="53">
        <v>12</v>
      </c>
    </row>
    <row r="3" spans="1:2">
      <c r="A3" s="52" t="s">
        <v>9</v>
      </c>
      <c r="B3" s="46">
        <v>12.2685097152693</v>
      </c>
    </row>
    <row r="4" spans="1:2">
      <c r="A4" s="12" t="s">
        <v>0</v>
      </c>
      <c r="B4" s="46">
        <v>60.710817206506299</v>
      </c>
    </row>
    <row r="5" spans="1:2">
      <c r="A5" s="12" t="s">
        <v>1</v>
      </c>
      <c r="B5" s="46">
        <v>28.977218220169298</v>
      </c>
    </row>
    <row r="6" spans="1:2">
      <c r="A6" s="12" t="s">
        <v>2</v>
      </c>
      <c r="B6" s="46">
        <v>27.776286061515599</v>
      </c>
    </row>
    <row r="7" spans="1:2">
      <c r="A7" s="12" t="s">
        <v>3</v>
      </c>
      <c r="B7" s="46">
        <v>46.421147371448598</v>
      </c>
    </row>
    <row r="8" spans="1:2">
      <c r="A8" s="12" t="s">
        <v>42</v>
      </c>
      <c r="B8" s="46">
        <v>112.01705772192101</v>
      </c>
    </row>
    <row r="9" spans="1:2">
      <c r="A9" s="12" t="s">
        <v>43</v>
      </c>
      <c r="B9" s="46">
        <v>175.728129756719</v>
      </c>
    </row>
    <row r="10" spans="1:2">
      <c r="A10" s="12" t="s">
        <v>40</v>
      </c>
      <c r="B10" s="46">
        <v>58.180872497912901</v>
      </c>
    </row>
    <row r="11" spans="1:2">
      <c r="A11" s="12" t="s">
        <v>41</v>
      </c>
      <c r="B11" s="46">
        <v>63.082372405372404</v>
      </c>
    </row>
    <row r="12" spans="1:2">
      <c r="A12" s="12" t="s">
        <v>4</v>
      </c>
      <c r="B12" s="46">
        <v>21.771926879272101</v>
      </c>
    </row>
    <row r="13" spans="1:2">
      <c r="A13" s="12" t="s">
        <v>5</v>
      </c>
      <c r="B13" s="46">
        <v>34.931932206596599</v>
      </c>
    </row>
    <row r="14" spans="1:2">
      <c r="A14" s="12" t="s">
        <v>6</v>
      </c>
      <c r="B14" s="46">
        <v>60.531548735967</v>
      </c>
    </row>
    <row r="15" spans="1:2">
      <c r="A15" s="12" t="s">
        <v>38</v>
      </c>
      <c r="B15" s="46">
        <v>141.81709113396599</v>
      </c>
    </row>
    <row r="16" spans="1:2">
      <c r="A16" s="12" t="s">
        <v>39</v>
      </c>
      <c r="B16" s="46">
        <v>116.62289914214099</v>
      </c>
    </row>
    <row r="17" spans="1:3">
      <c r="A17" s="12" t="s">
        <v>7</v>
      </c>
      <c r="B17" s="46">
        <v>87.039784407804405</v>
      </c>
    </row>
    <row r="18" spans="1:3">
      <c r="A18" s="12" t="s">
        <v>35</v>
      </c>
      <c r="B18" s="46">
        <v>103.104470765738</v>
      </c>
    </row>
    <row r="19" spans="1:3">
      <c r="A19" s="47" t="s">
        <v>36</v>
      </c>
      <c r="B19" s="46">
        <v>112.130596998966</v>
      </c>
    </row>
    <row r="20" spans="1:3">
      <c r="A20" s="47" t="s">
        <v>37</v>
      </c>
      <c r="B20" s="46">
        <v>164.19435830630101</v>
      </c>
      <c r="C2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O37"/>
  <sheetViews>
    <sheetView workbookViewId="0">
      <selection activeCell="E9" sqref="E9"/>
    </sheetView>
  </sheetViews>
  <sheetFormatPr baseColWidth="10" defaultColWidth="8.83203125" defaultRowHeight="13"/>
  <sheetData>
    <row r="1" spans="1:15">
      <c r="A1" s="1" t="s">
        <v>88</v>
      </c>
    </row>
    <row r="2" spans="1:15">
      <c r="A2" s="64"/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/>
      <c r="J2" s="4"/>
      <c r="K2" s="4"/>
      <c r="L2" s="4"/>
      <c r="M2" s="4"/>
    </row>
    <row r="3" spans="1:15">
      <c r="A3" s="2" t="s">
        <v>95</v>
      </c>
      <c r="B3" s="65">
        <v>23</v>
      </c>
      <c r="C3" s="66">
        <v>0</v>
      </c>
      <c r="D3" s="65">
        <v>0</v>
      </c>
      <c r="E3" s="65">
        <v>0</v>
      </c>
      <c r="F3" s="66">
        <v>23</v>
      </c>
      <c r="G3" s="65">
        <v>0</v>
      </c>
      <c r="H3" s="4"/>
      <c r="I3" s="4"/>
      <c r="J3" s="4"/>
      <c r="K3" s="4"/>
      <c r="L3" s="4"/>
      <c r="M3" s="4"/>
    </row>
    <row r="4" spans="1:15">
      <c r="A4" s="2" t="s">
        <v>9</v>
      </c>
      <c r="B4" s="65">
        <v>28</v>
      </c>
      <c r="C4" s="66">
        <v>0</v>
      </c>
      <c r="D4" s="65">
        <v>0</v>
      </c>
      <c r="E4" s="65">
        <v>0</v>
      </c>
      <c r="F4" s="66">
        <v>9</v>
      </c>
      <c r="G4" s="65">
        <v>0</v>
      </c>
      <c r="H4" s="67"/>
      <c r="I4" s="67"/>
      <c r="J4" s="67"/>
      <c r="K4" s="67"/>
      <c r="L4" s="67"/>
      <c r="M4" s="67"/>
      <c r="N4" s="67"/>
      <c r="O4" s="67"/>
    </row>
    <row r="5" spans="1:15">
      <c r="A5" s="2" t="s">
        <v>0</v>
      </c>
      <c r="B5" s="65">
        <v>117.70676403585344</v>
      </c>
      <c r="C5" s="65">
        <v>16</v>
      </c>
      <c r="D5" s="65">
        <v>0</v>
      </c>
      <c r="E5" s="65">
        <v>117.70676403585344</v>
      </c>
      <c r="F5" s="65">
        <v>117.70676403585344</v>
      </c>
      <c r="G5" s="65">
        <v>0</v>
      </c>
      <c r="H5" s="67"/>
      <c r="I5" s="67"/>
      <c r="J5" s="67"/>
      <c r="K5" s="67"/>
      <c r="L5" s="67"/>
      <c r="M5" s="67"/>
      <c r="N5" s="67"/>
      <c r="O5" s="67"/>
    </row>
    <row r="6" spans="1:15">
      <c r="A6" s="2" t="s">
        <v>1</v>
      </c>
      <c r="B6" s="65">
        <v>23.25</v>
      </c>
      <c r="C6" s="65">
        <v>0</v>
      </c>
      <c r="D6" s="65">
        <v>0</v>
      </c>
      <c r="E6" s="65">
        <v>0</v>
      </c>
      <c r="F6" s="65">
        <v>23.25</v>
      </c>
      <c r="G6" s="65">
        <v>0</v>
      </c>
      <c r="H6" s="67"/>
      <c r="I6" s="67"/>
      <c r="J6" s="67"/>
      <c r="K6" s="67"/>
      <c r="L6" s="67"/>
      <c r="M6" s="67"/>
      <c r="N6" s="67"/>
      <c r="O6" s="67"/>
    </row>
    <row r="7" spans="1:15">
      <c r="A7" s="2" t="s">
        <v>2</v>
      </c>
      <c r="B7" s="65">
        <v>15</v>
      </c>
      <c r="C7" s="65">
        <v>0</v>
      </c>
      <c r="D7" s="65">
        <v>0</v>
      </c>
      <c r="E7" s="65">
        <v>0</v>
      </c>
      <c r="F7" s="65">
        <v>15</v>
      </c>
      <c r="G7" s="65">
        <v>0</v>
      </c>
      <c r="H7" s="67"/>
      <c r="I7" s="67"/>
      <c r="J7" s="67"/>
      <c r="K7" s="67"/>
      <c r="L7" s="67"/>
      <c r="M7" s="67"/>
      <c r="N7" s="67"/>
      <c r="O7" s="67"/>
    </row>
    <row r="8" spans="1:15">
      <c r="A8" s="2" t="s">
        <v>3</v>
      </c>
      <c r="B8" s="65">
        <v>54</v>
      </c>
      <c r="C8" s="65">
        <v>0</v>
      </c>
      <c r="D8" s="65">
        <v>54</v>
      </c>
      <c r="E8" s="65">
        <v>0</v>
      </c>
      <c r="F8" s="65">
        <v>23.25</v>
      </c>
      <c r="G8" s="65">
        <v>0</v>
      </c>
      <c r="H8" s="67"/>
      <c r="I8" s="67"/>
      <c r="J8" s="67"/>
      <c r="K8" s="67"/>
      <c r="L8" s="67"/>
      <c r="M8" s="67"/>
      <c r="N8" s="67"/>
      <c r="O8" s="67"/>
    </row>
    <row r="9" spans="1:15">
      <c r="A9" s="2" t="s">
        <v>42</v>
      </c>
      <c r="B9" s="65">
        <v>74</v>
      </c>
      <c r="C9" s="65">
        <v>0</v>
      </c>
      <c r="D9" s="65">
        <v>0</v>
      </c>
      <c r="E9" s="65">
        <v>74</v>
      </c>
      <c r="F9" s="65">
        <v>74</v>
      </c>
      <c r="G9" s="65">
        <v>0</v>
      </c>
      <c r="H9" s="67"/>
      <c r="I9" s="68"/>
      <c r="J9" s="67"/>
      <c r="K9" s="67"/>
      <c r="L9" s="67"/>
      <c r="M9" s="67"/>
      <c r="N9" s="67"/>
      <c r="O9" s="67"/>
    </row>
    <row r="10" spans="1:15">
      <c r="A10" s="2" t="s">
        <v>43</v>
      </c>
      <c r="B10" s="65">
        <v>74</v>
      </c>
      <c r="C10" s="65">
        <v>0</v>
      </c>
      <c r="D10" s="65">
        <v>0</v>
      </c>
      <c r="E10" s="65">
        <v>74</v>
      </c>
      <c r="F10" s="65">
        <v>74</v>
      </c>
      <c r="G10" s="65">
        <v>0</v>
      </c>
      <c r="H10" s="67"/>
      <c r="I10" s="67"/>
      <c r="J10" s="67"/>
      <c r="K10" s="67"/>
      <c r="L10" s="67"/>
      <c r="M10" s="67"/>
      <c r="N10" s="67"/>
      <c r="O10" s="67"/>
    </row>
    <row r="11" spans="1:15">
      <c r="A11" s="2" t="s">
        <v>40</v>
      </c>
      <c r="B11" s="65">
        <v>57</v>
      </c>
      <c r="C11" s="65">
        <v>0</v>
      </c>
      <c r="D11" s="65">
        <v>57</v>
      </c>
      <c r="E11" s="65">
        <v>49</v>
      </c>
      <c r="F11" s="65">
        <v>21</v>
      </c>
      <c r="G11" s="65">
        <v>0</v>
      </c>
      <c r="H11" s="67"/>
      <c r="I11" s="67"/>
      <c r="J11" s="67"/>
      <c r="K11" s="67"/>
      <c r="L11" s="67"/>
      <c r="M11" s="67"/>
      <c r="N11" s="67"/>
      <c r="O11" s="67"/>
    </row>
    <row r="12" spans="1:15">
      <c r="A12" s="2" t="s">
        <v>41</v>
      </c>
      <c r="B12" s="65">
        <v>85.4</v>
      </c>
      <c r="C12" s="65">
        <v>0</v>
      </c>
      <c r="D12" s="65">
        <v>0</v>
      </c>
      <c r="E12" s="65">
        <v>49</v>
      </c>
      <c r="F12" s="65">
        <v>21</v>
      </c>
      <c r="G12" s="65">
        <v>0</v>
      </c>
      <c r="H12" s="67"/>
      <c r="I12" s="67"/>
      <c r="J12" s="67"/>
      <c r="K12" s="67"/>
      <c r="L12" s="67"/>
      <c r="M12" s="67"/>
      <c r="N12" s="67"/>
      <c r="O12" s="67"/>
    </row>
    <row r="13" spans="1:15">
      <c r="A13" s="2" t="s">
        <v>4</v>
      </c>
      <c r="B13" s="65">
        <v>10</v>
      </c>
      <c r="C13" s="65">
        <v>0</v>
      </c>
      <c r="D13" s="65">
        <v>10</v>
      </c>
      <c r="E13" s="65">
        <v>49</v>
      </c>
      <c r="F13" s="65">
        <v>21</v>
      </c>
      <c r="G13" s="65">
        <v>0</v>
      </c>
      <c r="H13" s="67"/>
      <c r="I13" s="67"/>
      <c r="J13" s="67"/>
      <c r="K13" s="67"/>
      <c r="L13" s="67"/>
      <c r="M13" s="67"/>
      <c r="N13" s="67"/>
      <c r="O13" s="67"/>
    </row>
    <row r="14" spans="1:15">
      <c r="A14" s="2" t="s">
        <v>5</v>
      </c>
      <c r="B14" s="65">
        <v>75</v>
      </c>
      <c r="C14" s="65">
        <v>0</v>
      </c>
      <c r="D14" s="65">
        <v>75</v>
      </c>
      <c r="E14" s="65">
        <v>49</v>
      </c>
      <c r="F14" s="65">
        <v>21</v>
      </c>
      <c r="G14" s="65">
        <v>0</v>
      </c>
      <c r="H14" s="67"/>
      <c r="I14" s="67"/>
      <c r="J14" s="67"/>
      <c r="K14" s="67"/>
      <c r="L14" s="67"/>
      <c r="M14" s="67"/>
      <c r="N14" s="67"/>
      <c r="O14" s="67"/>
    </row>
    <row r="15" spans="1:15">
      <c r="A15" s="2" t="s">
        <v>6</v>
      </c>
      <c r="B15" s="65">
        <v>57.663957746805039</v>
      </c>
      <c r="C15" s="65">
        <v>0</v>
      </c>
      <c r="D15" s="65">
        <v>57.663957746805039</v>
      </c>
      <c r="E15" s="65">
        <v>49</v>
      </c>
      <c r="F15" s="65">
        <v>33</v>
      </c>
      <c r="G15" s="65">
        <v>0</v>
      </c>
      <c r="H15" s="67"/>
      <c r="I15" s="67"/>
      <c r="J15" s="67"/>
      <c r="K15" s="67"/>
      <c r="L15" s="67"/>
      <c r="M15" s="67"/>
      <c r="N15" s="67"/>
      <c r="O15" s="67"/>
    </row>
    <row r="16" spans="1:15">
      <c r="A16" s="2" t="s">
        <v>38</v>
      </c>
      <c r="B16" s="65">
        <v>145</v>
      </c>
      <c r="C16" s="65">
        <v>0</v>
      </c>
      <c r="D16" s="65">
        <v>0</v>
      </c>
      <c r="E16" s="65">
        <v>145</v>
      </c>
      <c r="F16" s="65">
        <v>145</v>
      </c>
      <c r="G16" s="65">
        <v>0</v>
      </c>
      <c r="H16" s="69"/>
      <c r="I16" s="69"/>
      <c r="L16" s="69"/>
    </row>
    <row r="17" spans="1:13">
      <c r="A17" s="2" t="s">
        <v>39</v>
      </c>
      <c r="B17" s="65">
        <v>85.4</v>
      </c>
      <c r="C17" s="65">
        <v>0</v>
      </c>
      <c r="D17" s="65">
        <v>0</v>
      </c>
      <c r="E17" s="65">
        <v>85.4</v>
      </c>
      <c r="F17" s="65">
        <v>85.4</v>
      </c>
      <c r="G17" s="65">
        <v>0</v>
      </c>
      <c r="H17" s="69"/>
      <c r="I17" s="69"/>
      <c r="L17" s="69"/>
    </row>
    <row r="18" spans="1:13">
      <c r="A18" s="2" t="s">
        <v>7</v>
      </c>
      <c r="B18" s="65">
        <v>59</v>
      </c>
      <c r="C18" s="65">
        <v>0</v>
      </c>
      <c r="D18" s="65">
        <v>59</v>
      </c>
      <c r="E18" s="65">
        <v>80</v>
      </c>
      <c r="F18" s="65">
        <v>59</v>
      </c>
      <c r="G18" s="65">
        <v>0</v>
      </c>
      <c r="H18" s="69"/>
      <c r="I18" s="69"/>
      <c r="L18" s="69"/>
    </row>
    <row r="19" spans="1:13">
      <c r="A19" s="2" t="s">
        <v>35</v>
      </c>
      <c r="B19" s="65">
        <v>85.4</v>
      </c>
      <c r="C19" s="65">
        <v>0</v>
      </c>
      <c r="D19" s="65">
        <v>85.4</v>
      </c>
      <c r="E19" s="65">
        <v>85.4</v>
      </c>
      <c r="F19" s="65">
        <v>85.4</v>
      </c>
      <c r="G19" s="65">
        <v>0</v>
      </c>
      <c r="H19" s="69"/>
      <c r="I19" s="69"/>
      <c r="L19" s="69"/>
    </row>
    <row r="20" spans="1:13">
      <c r="A20" s="3" t="s">
        <v>36</v>
      </c>
      <c r="B20" s="65">
        <v>111</v>
      </c>
      <c r="C20" s="65">
        <v>0</v>
      </c>
      <c r="D20" s="65">
        <v>111</v>
      </c>
      <c r="E20" s="65">
        <v>111</v>
      </c>
      <c r="F20" s="65">
        <v>111</v>
      </c>
      <c r="G20" s="65">
        <v>0</v>
      </c>
      <c r="H20" s="69"/>
      <c r="I20" s="69"/>
      <c r="L20" s="69"/>
    </row>
    <row r="21" spans="1:13">
      <c r="A21" s="3" t="s">
        <v>37</v>
      </c>
      <c r="B21" s="65">
        <v>191</v>
      </c>
      <c r="C21" s="65">
        <v>0</v>
      </c>
      <c r="D21" s="65">
        <v>0</v>
      </c>
      <c r="E21" s="65">
        <v>191</v>
      </c>
      <c r="F21" s="65">
        <v>191</v>
      </c>
      <c r="G21" s="65">
        <v>0</v>
      </c>
      <c r="H21" s="64"/>
      <c r="I21" s="64"/>
      <c r="L21" s="64"/>
      <c r="M21" s="64"/>
    </row>
    <row r="22" spans="1:13">
      <c r="A22" s="2"/>
    </row>
    <row r="23" spans="1:13">
      <c r="A23" s="2"/>
    </row>
    <row r="24" spans="1:13">
      <c r="A24" s="70"/>
    </row>
    <row r="25" spans="1:13">
      <c r="A25" s="70"/>
    </row>
    <row r="26" spans="1:13">
      <c r="A26" s="2"/>
    </row>
    <row r="27" spans="1:13">
      <c r="A27" s="2"/>
    </row>
    <row r="28" spans="1:13">
      <c r="A28" s="2"/>
    </row>
    <row r="29" spans="1:13">
      <c r="A29" s="2"/>
    </row>
    <row r="30" spans="1:13">
      <c r="A30" s="2"/>
    </row>
    <row r="31" spans="1:13">
      <c r="A31" s="2"/>
    </row>
    <row r="32" spans="1:1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"/>
  <sheetViews>
    <sheetView workbookViewId="0">
      <selection activeCell="D12" sqref="D12"/>
    </sheetView>
  </sheetViews>
  <sheetFormatPr baseColWidth="10" defaultColWidth="9.1640625" defaultRowHeight="13"/>
  <cols>
    <col min="1" max="5" width="9.1640625" style="12"/>
    <col min="6" max="6" width="9.6640625" style="12" customWidth="1"/>
    <col min="7" max="7" width="9.1640625" style="12"/>
    <col min="8" max="8" width="9.1640625" style="12" customWidth="1"/>
    <col min="9" max="16384" width="9.1640625" style="12"/>
  </cols>
  <sheetData>
    <row r="1" spans="1:3">
      <c r="A1" s="12" t="s">
        <v>66</v>
      </c>
    </row>
    <row r="2" spans="1:3">
      <c r="B2" s="12" t="s">
        <v>48</v>
      </c>
      <c r="C2" s="12" t="s">
        <v>49</v>
      </c>
    </row>
    <row r="3" spans="1:3">
      <c r="A3" s="9" t="s">
        <v>95</v>
      </c>
      <c r="B3" s="82">
        <v>29.670329670329668</v>
      </c>
      <c r="C3" s="83">
        <v>128</v>
      </c>
    </row>
    <row r="4" spans="1:3">
      <c r="A4" s="14" t="s">
        <v>9</v>
      </c>
      <c r="B4" s="43">
        <v>19.780219780219781</v>
      </c>
      <c r="C4" s="42">
        <v>54</v>
      </c>
    </row>
    <row r="5" spans="1:3">
      <c r="A5" s="14" t="s">
        <v>0</v>
      </c>
      <c r="B5" s="43">
        <v>29.670329670329668</v>
      </c>
      <c r="C5" s="42">
        <v>93.666666666666657</v>
      </c>
    </row>
    <row r="6" spans="1:3">
      <c r="A6" s="14" t="s">
        <v>1</v>
      </c>
      <c r="B6" s="43">
        <v>29.670329670329668</v>
      </c>
      <c r="C6" s="42">
        <v>87.999999999999986</v>
      </c>
    </row>
    <row r="7" spans="1:3">
      <c r="A7" s="14" t="s">
        <v>2</v>
      </c>
      <c r="B7" s="43">
        <v>29.670329670329668</v>
      </c>
      <c r="C7" s="42">
        <v>83.333333333333314</v>
      </c>
    </row>
    <row r="8" spans="1:3">
      <c r="A8" s="14" t="s">
        <v>3</v>
      </c>
      <c r="B8" s="43">
        <v>29.670329670329668</v>
      </c>
      <c r="C8" s="42">
        <v>90.666666666666657</v>
      </c>
    </row>
    <row r="9" spans="1:3">
      <c r="A9" s="14" t="s">
        <v>42</v>
      </c>
      <c r="B9" s="43">
        <v>50.549450549450547</v>
      </c>
      <c r="C9" s="42">
        <v>362.99999999999994</v>
      </c>
    </row>
    <row r="10" spans="1:3">
      <c r="A10" s="14" t="s">
        <v>43</v>
      </c>
      <c r="B10" s="43">
        <v>50.549450549450547</v>
      </c>
      <c r="C10" s="42">
        <v>362.99999999999994</v>
      </c>
    </row>
    <row r="11" spans="1:3">
      <c r="A11" s="14" t="s">
        <v>40</v>
      </c>
      <c r="B11" s="43">
        <v>29.670329670329668</v>
      </c>
      <c r="C11" s="42">
        <v>126.99999999999996</v>
      </c>
    </row>
    <row r="12" spans="1:3">
      <c r="A12" s="14" t="s">
        <v>41</v>
      </c>
      <c r="B12" s="43">
        <v>29.670329670329668</v>
      </c>
      <c r="C12" s="42">
        <v>126.99999999999996</v>
      </c>
    </row>
    <row r="13" spans="1:3">
      <c r="A13" s="14" t="s">
        <v>4</v>
      </c>
      <c r="B13" s="43">
        <v>29.670329670329668</v>
      </c>
      <c r="C13" s="42">
        <v>91.999999999999986</v>
      </c>
    </row>
    <row r="14" spans="1:3">
      <c r="A14" s="14" t="s">
        <v>5</v>
      </c>
      <c r="B14" s="43">
        <v>29.670329670329668</v>
      </c>
      <c r="C14" s="42">
        <v>71.333333333333314</v>
      </c>
    </row>
    <row r="15" spans="1:3">
      <c r="A15" s="14" t="s">
        <v>6</v>
      </c>
      <c r="B15" s="43">
        <v>29.670329670329668</v>
      </c>
      <c r="C15" s="42">
        <v>131.99999999999997</v>
      </c>
    </row>
    <row r="16" spans="1:3">
      <c r="A16" s="14" t="s">
        <v>38</v>
      </c>
      <c r="B16" s="43">
        <v>39.560439560439562</v>
      </c>
      <c r="C16" s="42">
        <v>277.33333333333331</v>
      </c>
    </row>
    <row r="17" spans="1:8">
      <c r="A17" s="14" t="s">
        <v>39</v>
      </c>
      <c r="B17" s="43">
        <v>39.560439560439562</v>
      </c>
      <c r="C17" s="42">
        <v>277.33333333333331</v>
      </c>
    </row>
    <row r="18" spans="1:8">
      <c r="A18" s="14" t="s">
        <v>7</v>
      </c>
      <c r="B18" s="43">
        <v>39.560439560439562</v>
      </c>
      <c r="C18" s="42">
        <v>294.66666666666663</v>
      </c>
    </row>
    <row r="19" spans="1:8">
      <c r="A19" s="14" t="s">
        <v>35</v>
      </c>
      <c r="B19" s="43">
        <v>39.560439560439562</v>
      </c>
      <c r="C19" s="42">
        <v>228.6666666666666</v>
      </c>
    </row>
    <row r="20" spans="1:8">
      <c r="A20" s="14" t="s">
        <v>36</v>
      </c>
      <c r="B20" s="43">
        <v>39.560439560439562</v>
      </c>
      <c r="C20" s="42">
        <v>228.6666666666666</v>
      </c>
    </row>
    <row r="21" spans="1:8">
      <c r="A21" s="14" t="s">
        <v>37</v>
      </c>
      <c r="B21" s="43">
        <v>50.549450549450547</v>
      </c>
      <c r="C21" s="42">
        <v>313.33333333333331</v>
      </c>
    </row>
    <row r="22" spans="1:8">
      <c r="A22" s="14"/>
      <c r="B22" s="43"/>
      <c r="C22" s="42"/>
    </row>
    <row r="23" spans="1:8">
      <c r="A23" s="40"/>
      <c r="B23" s="43"/>
      <c r="C23" s="42"/>
    </row>
    <row r="24" spans="1:8">
      <c r="A24" s="40"/>
      <c r="B24" s="43"/>
      <c r="C24" s="21"/>
      <c r="D24" s="21"/>
      <c r="E24" s="21"/>
      <c r="G24" s="21"/>
      <c r="H24" s="21"/>
    </row>
    <row r="25" spans="1:8">
      <c r="A25" s="40"/>
      <c r="B25" s="43"/>
      <c r="C25" s="21"/>
      <c r="D25" s="21"/>
      <c r="E25" s="21"/>
    </row>
    <row r="26" spans="1:8">
      <c r="A26" s="40"/>
      <c r="B26" s="43"/>
      <c r="C26" s="42"/>
      <c r="F26" s="29"/>
      <c r="H26" s="30"/>
    </row>
    <row r="27" spans="1:8">
      <c r="A27" s="40"/>
      <c r="B27" s="43"/>
      <c r="C27" s="42"/>
      <c r="F27" s="29"/>
      <c r="H27" s="30"/>
    </row>
    <row r="28" spans="1:8">
      <c r="A28" s="40"/>
      <c r="B28" s="43"/>
      <c r="C28" s="42"/>
      <c r="F28" s="29"/>
      <c r="H28" s="30"/>
    </row>
    <row r="29" spans="1:8">
      <c r="A29" s="40"/>
      <c r="B29" s="43"/>
      <c r="C29" s="42"/>
      <c r="F29" s="29"/>
      <c r="H29" s="30"/>
    </row>
    <row r="30" spans="1:8">
      <c r="A30" s="40"/>
      <c r="B30" s="43"/>
      <c r="C30" s="42"/>
      <c r="F30" s="29"/>
      <c r="H30" s="30"/>
    </row>
    <row r="31" spans="1:8">
      <c r="A31" s="40"/>
      <c r="B31" s="43"/>
      <c r="C31" s="42"/>
      <c r="F31" s="29"/>
      <c r="H31" s="30"/>
    </row>
    <row r="32" spans="1:8">
      <c r="A32" s="40"/>
      <c r="B32" s="43"/>
      <c r="C32" s="42"/>
      <c r="F32" s="29"/>
      <c r="H32" s="30"/>
    </row>
    <row r="33" spans="1:22">
      <c r="F33" s="29"/>
      <c r="H33" s="30"/>
      <c r="V33" s="11"/>
    </row>
    <row r="34" spans="1:22">
      <c r="F34" s="29"/>
      <c r="H34" s="30"/>
    </row>
    <row r="35" spans="1:22">
      <c r="F35" s="29"/>
      <c r="H35" s="30"/>
    </row>
    <row r="36" spans="1:22">
      <c r="F36" s="29"/>
      <c r="H36" s="30"/>
    </row>
    <row r="37" spans="1:22">
      <c r="F37" s="29"/>
      <c r="H37" s="30"/>
    </row>
    <row r="38" spans="1:22">
      <c r="F38" s="29"/>
      <c r="H38" s="30"/>
    </row>
    <row r="39" spans="1:22">
      <c r="F39" s="29"/>
      <c r="H39" s="30"/>
    </row>
    <row r="40" spans="1:22">
      <c r="A40" s="11"/>
      <c r="F40" s="29"/>
      <c r="H40" s="30"/>
    </row>
    <row r="41" spans="1:22">
      <c r="A41" s="11"/>
      <c r="F41" s="29"/>
      <c r="H41" s="30"/>
    </row>
    <row r="42" spans="1:22">
      <c r="A42" s="11"/>
      <c r="F42" s="29"/>
      <c r="H42" s="30"/>
    </row>
    <row r="43" spans="1:22">
      <c r="A43" s="11"/>
      <c r="F43" s="29"/>
      <c r="H43" s="30"/>
    </row>
    <row r="44" spans="1:22">
      <c r="A44" s="11"/>
      <c r="F44" s="29"/>
      <c r="H44" s="30"/>
    </row>
    <row r="45" spans="1:22">
      <c r="A45" s="11"/>
      <c r="F45" s="29"/>
      <c r="H45" s="30"/>
    </row>
    <row r="46" spans="1:22">
      <c r="A46" s="11"/>
      <c r="F46" s="29"/>
      <c r="H46" s="30"/>
    </row>
    <row r="47" spans="1:22">
      <c r="A47" s="11"/>
      <c r="F47" s="29"/>
      <c r="H47" s="30"/>
    </row>
    <row r="48" spans="1:22">
      <c r="A48" s="11"/>
      <c r="F48" s="29"/>
      <c r="H48" s="30"/>
    </row>
    <row r="49" spans="1:8">
      <c r="A49" s="11"/>
      <c r="F49" s="29"/>
      <c r="H49" s="30"/>
    </row>
    <row r="50" spans="1:8">
      <c r="A50" s="11"/>
      <c r="F50" s="29"/>
      <c r="H50" s="30"/>
    </row>
    <row r="51" spans="1:8">
      <c r="A51" s="13"/>
      <c r="F51" s="29"/>
      <c r="H51" s="30"/>
    </row>
    <row r="52" spans="1:8">
      <c r="A52" s="13"/>
      <c r="F52" s="29"/>
      <c r="H52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41"/>
  <sheetViews>
    <sheetView workbookViewId="0">
      <selection sqref="A1:B21"/>
    </sheetView>
  </sheetViews>
  <sheetFormatPr baseColWidth="10" defaultColWidth="8.83203125" defaultRowHeight="13"/>
  <sheetData>
    <row r="1" spans="1:2">
      <c r="A1" t="s">
        <v>45</v>
      </c>
    </row>
    <row r="2" spans="1:2">
      <c r="A2" t="s">
        <v>46</v>
      </c>
      <c r="B2">
        <v>-0.5</v>
      </c>
    </row>
    <row r="3" spans="1:2">
      <c r="A3" t="s">
        <v>22</v>
      </c>
      <c r="B3">
        <v>-0.7</v>
      </c>
    </row>
    <row r="4" spans="1:2">
      <c r="A4" t="s">
        <v>33</v>
      </c>
      <c r="B4">
        <v>-0.8</v>
      </c>
    </row>
    <row r="5" spans="1:2">
      <c r="A5" t="s">
        <v>11</v>
      </c>
      <c r="B5">
        <v>0</v>
      </c>
    </row>
    <row r="6" spans="1:2">
      <c r="A6" t="s">
        <v>12</v>
      </c>
      <c r="B6">
        <v>-0.05</v>
      </c>
    </row>
    <row r="7" spans="1:2">
      <c r="A7" t="s">
        <v>24</v>
      </c>
      <c r="B7">
        <v>-0.2</v>
      </c>
    </row>
    <row r="8" spans="1:2">
      <c r="A8" t="s">
        <v>25</v>
      </c>
      <c r="B8">
        <v>-0.62</v>
      </c>
    </row>
    <row r="9" spans="1:2">
      <c r="A9" t="s">
        <v>23</v>
      </c>
      <c r="B9">
        <v>-0.2</v>
      </c>
    </row>
    <row r="10" spans="1:2">
      <c r="A10" t="s">
        <v>28</v>
      </c>
      <c r="B10">
        <v>-0.2</v>
      </c>
    </row>
    <row r="11" spans="1:2">
      <c r="A11" t="s">
        <v>27</v>
      </c>
      <c r="B11">
        <v>-0.2</v>
      </c>
    </row>
    <row r="12" spans="1:2">
      <c r="A12" t="s">
        <v>32</v>
      </c>
      <c r="B12">
        <v>-0.2</v>
      </c>
    </row>
    <row r="13" spans="1:2">
      <c r="A13" t="s">
        <v>26</v>
      </c>
      <c r="B13">
        <v>-0.21</v>
      </c>
    </row>
    <row r="14" spans="1:2">
      <c r="A14" t="s">
        <v>14</v>
      </c>
      <c r="B14">
        <v>-0.5</v>
      </c>
    </row>
    <row r="15" spans="1:2">
      <c r="A15" t="s">
        <v>30</v>
      </c>
      <c r="B15">
        <v>-0.1</v>
      </c>
    </row>
    <row r="16" spans="1:2">
      <c r="A16" t="s">
        <v>31</v>
      </c>
      <c r="B16">
        <v>-0.17</v>
      </c>
    </row>
    <row r="17" spans="1:2">
      <c r="A17" t="s">
        <v>8</v>
      </c>
      <c r="B17">
        <v>-0.05</v>
      </c>
    </row>
    <row r="18" spans="1:2">
      <c r="A18" t="s">
        <v>15</v>
      </c>
      <c r="B18">
        <v>-0.1</v>
      </c>
    </row>
    <row r="19" spans="1:2">
      <c r="A19" t="s">
        <v>29</v>
      </c>
      <c r="B19">
        <v>-0.25</v>
      </c>
    </row>
    <row r="20" spans="1:2">
      <c r="A20" t="s">
        <v>34</v>
      </c>
      <c r="B20">
        <v>-0.8</v>
      </c>
    </row>
    <row r="21" spans="1:2">
      <c r="A21" t="s">
        <v>13</v>
      </c>
      <c r="B21" t="s">
        <v>44</v>
      </c>
    </row>
    <row r="41" spans="22:22">
      <c r="V41" s="2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3"/>
  <sheetViews>
    <sheetView workbookViewId="0">
      <selection activeCell="C6" sqref="C6"/>
    </sheetView>
  </sheetViews>
  <sheetFormatPr baseColWidth="10" defaultColWidth="9.1640625" defaultRowHeight="13"/>
  <cols>
    <col min="1" max="16384" width="9.1640625" style="22"/>
  </cols>
  <sheetData>
    <row r="1" spans="1:5">
      <c r="A1" s="25" t="s">
        <v>57</v>
      </c>
    </row>
    <row r="2" spans="1:5">
      <c r="A2" s="25"/>
      <c r="B2" s="22" t="s">
        <v>22</v>
      </c>
      <c r="C2" s="22" t="s">
        <v>29</v>
      </c>
      <c r="D2" s="22" t="s">
        <v>33</v>
      </c>
      <c r="E2" s="22" t="s">
        <v>34</v>
      </c>
    </row>
    <row r="3" spans="1:5">
      <c r="A3" s="25" t="s">
        <v>95</v>
      </c>
      <c r="B3" s="23">
        <v>25</v>
      </c>
      <c r="C3" s="23">
        <v>25</v>
      </c>
      <c r="D3" s="22">
        <v>30</v>
      </c>
      <c r="E3" s="23">
        <v>25</v>
      </c>
    </row>
    <row r="4" spans="1:5">
      <c r="A4" s="23" t="s">
        <v>9</v>
      </c>
      <c r="B4" s="23">
        <v>25</v>
      </c>
      <c r="C4" s="23">
        <v>25</v>
      </c>
      <c r="D4" s="22">
        <v>30</v>
      </c>
      <c r="E4" s="23">
        <v>25</v>
      </c>
    </row>
    <row r="5" spans="1:5">
      <c r="A5" s="23" t="s">
        <v>0</v>
      </c>
      <c r="B5" s="23">
        <v>25</v>
      </c>
      <c r="C5" s="23">
        <v>25</v>
      </c>
      <c r="D5" s="22">
        <v>30</v>
      </c>
      <c r="E5" s="23">
        <v>25</v>
      </c>
    </row>
    <row r="6" spans="1:5">
      <c r="A6" s="23" t="s">
        <v>1</v>
      </c>
      <c r="B6" s="23">
        <v>25</v>
      </c>
      <c r="C6" s="23">
        <v>25</v>
      </c>
      <c r="D6" s="22">
        <v>30</v>
      </c>
      <c r="E6" s="23">
        <v>25</v>
      </c>
    </row>
    <row r="7" spans="1:5">
      <c r="A7" s="23" t="s">
        <v>2</v>
      </c>
      <c r="B7" s="23">
        <v>25</v>
      </c>
      <c r="C7" s="23">
        <v>25</v>
      </c>
      <c r="D7" s="22">
        <v>30</v>
      </c>
      <c r="E7" s="23">
        <v>25</v>
      </c>
    </row>
    <row r="8" spans="1:5">
      <c r="A8" s="23" t="s">
        <v>3</v>
      </c>
      <c r="B8" s="23">
        <v>25</v>
      </c>
      <c r="C8" s="23">
        <v>25</v>
      </c>
      <c r="D8" s="22">
        <v>30</v>
      </c>
      <c r="E8" s="23">
        <v>25</v>
      </c>
    </row>
    <row r="9" spans="1:5">
      <c r="A9" s="23" t="s">
        <v>42</v>
      </c>
      <c r="B9" s="23">
        <v>25</v>
      </c>
      <c r="C9" s="23">
        <v>25</v>
      </c>
      <c r="D9" s="22">
        <v>30</v>
      </c>
      <c r="E9" s="23">
        <v>25</v>
      </c>
    </row>
    <row r="10" spans="1:5">
      <c r="A10" s="23" t="s">
        <v>43</v>
      </c>
      <c r="B10" s="23">
        <v>25</v>
      </c>
      <c r="C10" s="23">
        <v>25</v>
      </c>
      <c r="D10" s="22">
        <v>30</v>
      </c>
      <c r="E10" s="23">
        <v>25</v>
      </c>
    </row>
    <row r="11" spans="1:5">
      <c r="A11" s="23" t="s">
        <v>40</v>
      </c>
      <c r="B11" s="23">
        <v>25</v>
      </c>
      <c r="C11" s="23">
        <v>25</v>
      </c>
      <c r="D11" s="22">
        <v>30</v>
      </c>
      <c r="E11" s="23">
        <v>25</v>
      </c>
    </row>
    <row r="12" spans="1:5">
      <c r="A12" s="23" t="s">
        <v>41</v>
      </c>
      <c r="B12" s="23">
        <v>25</v>
      </c>
      <c r="C12" s="23">
        <v>25</v>
      </c>
      <c r="D12" s="22">
        <v>30</v>
      </c>
      <c r="E12" s="23">
        <v>25</v>
      </c>
    </row>
    <row r="13" spans="1:5">
      <c r="A13" s="23" t="s">
        <v>4</v>
      </c>
      <c r="B13" s="23">
        <v>25</v>
      </c>
      <c r="C13" s="23">
        <v>25</v>
      </c>
      <c r="D13" s="22">
        <v>30</v>
      </c>
      <c r="E13" s="23">
        <v>25</v>
      </c>
    </row>
    <row r="14" spans="1:5">
      <c r="A14" s="23" t="s">
        <v>5</v>
      </c>
      <c r="B14" s="23">
        <v>25</v>
      </c>
      <c r="C14" s="23">
        <v>25</v>
      </c>
      <c r="D14" s="22">
        <v>30</v>
      </c>
      <c r="E14" s="23">
        <v>25</v>
      </c>
    </row>
    <row r="15" spans="1:5">
      <c r="A15" s="23" t="s">
        <v>6</v>
      </c>
      <c r="B15" s="23">
        <v>25</v>
      </c>
      <c r="C15" s="23">
        <v>25</v>
      </c>
      <c r="D15" s="22">
        <v>30</v>
      </c>
      <c r="E15" s="23">
        <v>25</v>
      </c>
    </row>
    <row r="16" spans="1:5">
      <c r="A16" s="23" t="s">
        <v>38</v>
      </c>
      <c r="B16" s="23">
        <v>25</v>
      </c>
      <c r="C16" s="23">
        <v>25</v>
      </c>
      <c r="D16" s="22">
        <v>30</v>
      </c>
      <c r="E16" s="23">
        <v>25</v>
      </c>
    </row>
    <row r="17" spans="1:5">
      <c r="A17" s="23" t="s">
        <v>39</v>
      </c>
      <c r="B17" s="23">
        <v>25</v>
      </c>
      <c r="C17" s="23">
        <v>25</v>
      </c>
      <c r="D17" s="22">
        <v>30</v>
      </c>
      <c r="E17" s="23">
        <v>25</v>
      </c>
    </row>
    <row r="18" spans="1:5">
      <c r="A18" s="23" t="s">
        <v>7</v>
      </c>
      <c r="B18" s="23">
        <v>25</v>
      </c>
      <c r="C18" s="23">
        <v>25</v>
      </c>
      <c r="D18" s="22">
        <v>30</v>
      </c>
      <c r="E18" s="23">
        <v>25</v>
      </c>
    </row>
    <row r="19" spans="1:5">
      <c r="A19" s="23" t="s">
        <v>35</v>
      </c>
      <c r="B19" s="23">
        <v>25</v>
      </c>
      <c r="C19" s="23">
        <v>25</v>
      </c>
      <c r="D19" s="22">
        <v>30</v>
      </c>
      <c r="E19" s="23">
        <v>25</v>
      </c>
    </row>
    <row r="20" spans="1:5">
      <c r="A20" s="24" t="s">
        <v>36</v>
      </c>
      <c r="B20" s="23">
        <v>25</v>
      </c>
      <c r="C20" s="23">
        <v>25</v>
      </c>
      <c r="D20" s="22">
        <v>30</v>
      </c>
      <c r="E20" s="23">
        <v>25</v>
      </c>
    </row>
    <row r="21" spans="1:5">
      <c r="A21" s="24" t="s">
        <v>37</v>
      </c>
      <c r="B21" s="23">
        <v>25</v>
      </c>
      <c r="C21" s="23">
        <v>25</v>
      </c>
      <c r="D21" s="22">
        <v>30</v>
      </c>
      <c r="E21" s="23">
        <v>25</v>
      </c>
    </row>
    <row r="22" spans="1:5">
      <c r="A22" s="16"/>
      <c r="B22" s="23"/>
      <c r="C22" s="23"/>
      <c r="E22" s="23"/>
    </row>
    <row r="23" spans="1:5">
      <c r="A23" s="41"/>
      <c r="B23" s="23"/>
      <c r="C23" s="23"/>
      <c r="E23" s="23"/>
    </row>
    <row r="24" spans="1:5">
      <c r="A24" s="41"/>
      <c r="B24" s="23"/>
      <c r="C24" s="23"/>
      <c r="E24" s="23"/>
    </row>
    <row r="25" spans="1:5">
      <c r="A25" s="41"/>
      <c r="B25" s="23"/>
      <c r="C25" s="23"/>
      <c r="E25" s="23"/>
    </row>
    <row r="26" spans="1:5">
      <c r="A26" s="41"/>
      <c r="B26" s="23"/>
      <c r="C26" s="23"/>
      <c r="E26" s="23"/>
    </row>
    <row r="27" spans="1:5">
      <c r="A27" s="41"/>
      <c r="B27" s="23"/>
      <c r="C27" s="23"/>
      <c r="E27" s="23"/>
    </row>
    <row r="28" spans="1:5">
      <c r="A28" s="41"/>
      <c r="B28" s="23"/>
      <c r="C28" s="23"/>
      <c r="E28" s="23"/>
    </row>
    <row r="29" spans="1:5">
      <c r="A29" s="41"/>
      <c r="B29" s="23"/>
      <c r="C29" s="23"/>
      <c r="E29" s="23"/>
    </row>
    <row r="30" spans="1:5">
      <c r="A30" s="41"/>
      <c r="B30" s="23"/>
      <c r="C30" s="23"/>
      <c r="E30" s="23"/>
    </row>
    <row r="31" spans="1:5">
      <c r="A31" s="41"/>
      <c r="B31" s="23"/>
      <c r="C31" s="23"/>
      <c r="E31" s="23"/>
    </row>
    <row r="32" spans="1:5">
      <c r="A32" s="41"/>
      <c r="B32" s="23"/>
      <c r="C32" s="23"/>
      <c r="E32" s="23"/>
    </row>
    <row r="33" spans="22:22">
      <c r="V33" s="23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9"/>
  <sheetViews>
    <sheetView workbookViewId="0">
      <selection activeCell="G36" sqref="G36"/>
    </sheetView>
  </sheetViews>
  <sheetFormatPr baseColWidth="10" defaultColWidth="8.83203125" defaultRowHeight="13"/>
  <sheetData>
    <row r="1" spans="1:6">
      <c r="A1" s="1" t="s">
        <v>51</v>
      </c>
    </row>
    <row r="2" spans="1:6">
      <c r="B2" s="21" t="s">
        <v>52</v>
      </c>
      <c r="C2" s="21" t="s">
        <v>53</v>
      </c>
      <c r="D2" s="21" t="s">
        <v>47</v>
      </c>
      <c r="E2" s="21" t="s">
        <v>54</v>
      </c>
      <c r="F2" s="21" t="s">
        <v>55</v>
      </c>
    </row>
    <row r="3" spans="1:6">
      <c r="A3" s="10" t="s">
        <v>10</v>
      </c>
      <c r="B3" s="4">
        <v>0.2</v>
      </c>
      <c r="C3" s="4">
        <v>1</v>
      </c>
      <c r="D3" s="4">
        <v>-0.86</v>
      </c>
      <c r="E3" s="4">
        <v>0</v>
      </c>
      <c r="F3" s="4">
        <v>0</v>
      </c>
    </row>
    <row r="4" spans="1:6">
      <c r="A4" s="10" t="s">
        <v>22</v>
      </c>
      <c r="B4" s="4">
        <v>0.51</v>
      </c>
      <c r="C4" s="4">
        <v>1</v>
      </c>
      <c r="D4" s="4">
        <v>-1.2</v>
      </c>
      <c r="E4" s="4">
        <v>0</v>
      </c>
      <c r="F4" s="4">
        <v>0</v>
      </c>
    </row>
    <row r="5" spans="1:6">
      <c r="A5" s="10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>
      <c r="A6" s="10" t="s">
        <v>12</v>
      </c>
      <c r="B6" s="4">
        <v>0.05</v>
      </c>
      <c r="C6" s="4">
        <v>1</v>
      </c>
      <c r="D6" s="4">
        <v>-0.95</v>
      </c>
      <c r="E6" s="4">
        <v>0</v>
      </c>
      <c r="F6" s="4">
        <v>0</v>
      </c>
    </row>
    <row r="7" spans="1:6">
      <c r="A7" s="10" t="s">
        <v>23</v>
      </c>
      <c r="B7" s="4">
        <v>0.99</v>
      </c>
      <c r="C7" s="4">
        <v>1</v>
      </c>
      <c r="D7" s="4">
        <v>-0.16</v>
      </c>
      <c r="E7" s="4">
        <v>0</v>
      </c>
      <c r="F7" s="4">
        <v>0</v>
      </c>
    </row>
    <row r="8" spans="1:6">
      <c r="A8" s="10" t="s">
        <v>24</v>
      </c>
      <c r="B8" s="4">
        <v>0.2</v>
      </c>
      <c r="C8" s="4">
        <v>1</v>
      </c>
      <c r="D8" s="4">
        <v>-0.86</v>
      </c>
      <c r="E8" s="4">
        <v>0</v>
      </c>
      <c r="F8" s="4">
        <v>0</v>
      </c>
    </row>
    <row r="9" spans="1:6">
      <c r="A9" s="10" t="s">
        <v>25</v>
      </c>
      <c r="B9" s="4">
        <v>0.89</v>
      </c>
      <c r="C9" s="4">
        <v>1</v>
      </c>
      <c r="D9" s="4">
        <v>-0.25</v>
      </c>
      <c r="E9" s="4">
        <v>0</v>
      </c>
      <c r="F9" s="4">
        <v>0</v>
      </c>
    </row>
    <row r="10" spans="1:6">
      <c r="A10" s="10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10" t="s">
        <v>26</v>
      </c>
      <c r="B11" s="4">
        <v>0.99</v>
      </c>
      <c r="C11" s="4">
        <v>1</v>
      </c>
      <c r="D11" s="4">
        <v>-0.16</v>
      </c>
      <c r="E11" s="4">
        <v>0</v>
      </c>
      <c r="F11" s="4">
        <v>0</v>
      </c>
    </row>
    <row r="12" spans="1:6">
      <c r="A12" s="10" t="s">
        <v>29</v>
      </c>
      <c r="B12" s="4">
        <v>0.5</v>
      </c>
      <c r="C12" s="4">
        <v>1</v>
      </c>
      <c r="D12" s="4">
        <v>-1.25</v>
      </c>
      <c r="E12" s="4">
        <v>0</v>
      </c>
      <c r="F12" s="4">
        <v>0</v>
      </c>
    </row>
    <row r="13" spans="1:6">
      <c r="A13" s="10" t="s">
        <v>28</v>
      </c>
      <c r="B13" s="4">
        <v>0.2</v>
      </c>
      <c r="C13" s="4">
        <v>1</v>
      </c>
      <c r="D13" s="4">
        <v>-0.86</v>
      </c>
      <c r="E13" s="4">
        <v>0</v>
      </c>
      <c r="F13" s="4">
        <v>0</v>
      </c>
    </row>
    <row r="14" spans="1:6">
      <c r="A14" s="10" t="s">
        <v>27</v>
      </c>
      <c r="B14" s="4">
        <v>0.99</v>
      </c>
      <c r="C14" s="4">
        <v>1</v>
      </c>
      <c r="D14" s="4">
        <v>-0.16</v>
      </c>
      <c r="E14" s="4">
        <v>0</v>
      </c>
      <c r="F14" s="4">
        <v>0</v>
      </c>
    </row>
    <row r="15" spans="1:6">
      <c r="A15" s="10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10" t="s">
        <v>30</v>
      </c>
      <c r="B16" s="4">
        <v>0.2</v>
      </c>
      <c r="C16" s="4">
        <v>1</v>
      </c>
      <c r="D16" s="4">
        <v>-0.16</v>
      </c>
      <c r="E16" s="4">
        <v>0</v>
      </c>
      <c r="F16" s="4">
        <v>0</v>
      </c>
    </row>
    <row r="17" spans="1:6">
      <c r="A17" s="10" t="s">
        <v>31</v>
      </c>
      <c r="B17" s="4">
        <v>0.89</v>
      </c>
      <c r="C17" s="4">
        <v>1</v>
      </c>
      <c r="D17" s="4">
        <v>-0.25</v>
      </c>
      <c r="E17" s="4">
        <v>0</v>
      </c>
      <c r="F17" s="4">
        <v>0</v>
      </c>
    </row>
    <row r="18" spans="1:6">
      <c r="A18" s="10" t="s">
        <v>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10" t="s">
        <v>32</v>
      </c>
      <c r="B19" s="4">
        <v>0.2</v>
      </c>
      <c r="C19" s="4">
        <v>1</v>
      </c>
      <c r="D19" s="4">
        <v>-0.86</v>
      </c>
      <c r="E19" s="4">
        <v>0</v>
      </c>
      <c r="F19" s="4">
        <v>0</v>
      </c>
    </row>
    <row r="20" spans="1:6">
      <c r="A20" s="10" t="s">
        <v>15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>
      <c r="A21" s="10" t="s">
        <v>33</v>
      </c>
      <c r="B21" s="4">
        <v>0.5</v>
      </c>
      <c r="C21" s="4">
        <v>1</v>
      </c>
      <c r="D21" s="4">
        <v>-1.25</v>
      </c>
      <c r="E21" s="4">
        <v>0</v>
      </c>
      <c r="F21" s="4">
        <v>0</v>
      </c>
    </row>
    <row r="22" spans="1:6">
      <c r="A22" s="10" t="s">
        <v>34</v>
      </c>
      <c r="B22" s="4">
        <v>0.51</v>
      </c>
      <c r="C22" s="4">
        <v>1</v>
      </c>
      <c r="D22" s="4">
        <v>-0.28000000000000003</v>
      </c>
      <c r="E22" s="4">
        <v>0</v>
      </c>
      <c r="F22" s="4">
        <v>0</v>
      </c>
    </row>
    <row r="23" spans="1:6">
      <c r="E23" s="4"/>
      <c r="F23" s="4"/>
    </row>
    <row r="26" spans="1:6">
      <c r="A26" s="12"/>
    </row>
    <row r="27" spans="1:6">
      <c r="A27" s="12"/>
    </row>
    <row r="28" spans="1:6">
      <c r="B28" s="21"/>
      <c r="C28" s="21"/>
      <c r="D28" s="21"/>
      <c r="E28" s="21"/>
      <c r="F28" s="21"/>
    </row>
    <row r="29" spans="1:6">
      <c r="A29" s="10"/>
      <c r="B29" s="4"/>
      <c r="C29" s="4"/>
      <c r="D29" s="4"/>
      <c r="E29" s="4"/>
      <c r="F29" s="4"/>
    </row>
    <row r="30" spans="1:6">
      <c r="A30" s="10"/>
      <c r="B30" s="4"/>
      <c r="C30" s="4"/>
      <c r="D30" s="4"/>
      <c r="E30" s="4"/>
      <c r="F30" s="4"/>
    </row>
    <row r="31" spans="1:6">
      <c r="A31" s="10"/>
      <c r="B31" s="4"/>
      <c r="C31" s="4"/>
      <c r="D31" s="4"/>
    </row>
    <row r="32" spans="1:6">
      <c r="A32" s="10"/>
      <c r="B32" s="4"/>
      <c r="C32" s="4"/>
      <c r="D32" s="4"/>
      <c r="E32" s="4"/>
      <c r="F32" s="4"/>
    </row>
    <row r="33" spans="1:21">
      <c r="A33" s="10"/>
      <c r="B33" s="4"/>
      <c r="C33" s="4"/>
      <c r="D33" s="4"/>
      <c r="E33" s="4"/>
      <c r="F33" s="4"/>
    </row>
    <row r="34" spans="1:21">
      <c r="A34" s="10"/>
      <c r="B34" s="4"/>
      <c r="C34" s="4"/>
      <c r="D34" s="4"/>
      <c r="E34" s="4"/>
      <c r="F34" s="4"/>
    </row>
    <row r="35" spans="1:21">
      <c r="A35" s="10"/>
      <c r="B35" s="4"/>
      <c r="C35" s="4"/>
      <c r="D35" s="4"/>
      <c r="E35" s="4"/>
      <c r="F35" s="4"/>
    </row>
    <row r="36" spans="1:21">
      <c r="A36" s="10"/>
      <c r="B36" s="4"/>
      <c r="C36" s="4"/>
      <c r="D36" s="4"/>
    </row>
    <row r="37" spans="1:21">
      <c r="A37" s="10"/>
      <c r="B37" s="4"/>
      <c r="C37" s="4"/>
      <c r="D37" s="4"/>
      <c r="E37" s="4"/>
      <c r="F37" s="4"/>
    </row>
    <row r="38" spans="1:21">
      <c r="A38" s="10"/>
      <c r="B38" s="4"/>
      <c r="C38" s="4"/>
      <c r="D38" s="4"/>
      <c r="E38" s="4"/>
      <c r="F38" s="4"/>
    </row>
    <row r="39" spans="1:21">
      <c r="A39" s="10"/>
      <c r="B39" s="4"/>
      <c r="C39" s="4"/>
      <c r="D39" s="4"/>
      <c r="E39" s="4"/>
      <c r="F39" s="4"/>
    </row>
    <row r="40" spans="1:21">
      <c r="A40" s="10"/>
      <c r="B40" s="4"/>
      <c r="C40" s="4"/>
      <c r="D40" s="4"/>
      <c r="E40" s="4"/>
      <c r="F40" s="4"/>
    </row>
    <row r="41" spans="1:21">
      <c r="A41" s="10"/>
      <c r="B41" s="4"/>
      <c r="C41" s="4"/>
      <c r="D41" s="4"/>
      <c r="E41" s="4"/>
      <c r="F41" s="4"/>
      <c r="U41" s="2"/>
    </row>
    <row r="42" spans="1:21">
      <c r="A42" s="10"/>
      <c r="B42" s="4"/>
      <c r="C42" s="4"/>
      <c r="D42" s="4"/>
      <c r="E42" s="4"/>
      <c r="F42" s="4"/>
    </row>
    <row r="43" spans="1:21">
      <c r="A43" s="10"/>
      <c r="B43" s="4"/>
      <c r="C43" s="4"/>
      <c r="D43" s="4"/>
      <c r="E43" s="4"/>
      <c r="F43" s="4"/>
    </row>
    <row r="44" spans="1:21">
      <c r="A44" s="10"/>
      <c r="B44" s="4"/>
      <c r="C44" s="4"/>
      <c r="D44" s="4"/>
    </row>
    <row r="45" spans="1:21">
      <c r="A45" s="10"/>
      <c r="B45" s="4"/>
      <c r="C45" s="4"/>
      <c r="D45" s="4"/>
      <c r="E45" s="4"/>
      <c r="F45" s="4"/>
    </row>
    <row r="46" spans="1:21">
      <c r="A46" s="10"/>
      <c r="B46" s="4"/>
      <c r="C46" s="4"/>
      <c r="D46" s="4"/>
      <c r="E46" s="4"/>
      <c r="F46" s="4"/>
    </row>
    <row r="47" spans="1:21">
      <c r="A47" s="10"/>
      <c r="B47" s="4"/>
      <c r="C47" s="4"/>
      <c r="D47" s="4"/>
      <c r="E47" s="4"/>
      <c r="F47" s="4"/>
    </row>
    <row r="48" spans="1:21">
      <c r="A48" s="10"/>
      <c r="B48" s="4"/>
      <c r="C48" s="4"/>
      <c r="D48" s="4"/>
      <c r="E48" s="4"/>
      <c r="F48" s="4"/>
    </row>
    <row r="49" spans="1:1">
      <c r="A49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3"/>
  <sheetViews>
    <sheetView topLeftCell="E1" zoomScale="120" zoomScaleNormal="120" workbookViewId="0">
      <selection activeCell="B3" sqref="B3"/>
    </sheetView>
  </sheetViews>
  <sheetFormatPr baseColWidth="10" defaultColWidth="8.83203125" defaultRowHeight="13"/>
  <sheetData>
    <row r="1" spans="1:21">
      <c r="A1" s="1" t="s">
        <v>58</v>
      </c>
      <c r="B1" s="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>
      <c r="A2" s="12"/>
      <c r="B2" s="21" t="s">
        <v>10</v>
      </c>
      <c r="C2" s="21" t="s">
        <v>22</v>
      </c>
      <c r="D2" s="21" t="s">
        <v>11</v>
      </c>
      <c r="E2" s="21" t="s">
        <v>12</v>
      </c>
      <c r="F2" s="59" t="s">
        <v>23</v>
      </c>
      <c r="G2" s="21" t="s">
        <v>24</v>
      </c>
      <c r="H2" s="21" t="s">
        <v>25</v>
      </c>
      <c r="I2" s="21" t="s">
        <v>13</v>
      </c>
      <c r="J2" s="21" t="s">
        <v>26</v>
      </c>
      <c r="K2" s="21" t="s">
        <v>29</v>
      </c>
      <c r="L2" s="21" t="s">
        <v>28</v>
      </c>
      <c r="M2" s="21" t="s">
        <v>27</v>
      </c>
      <c r="N2" s="48" t="s">
        <v>14</v>
      </c>
      <c r="O2" s="21" t="s">
        <v>30</v>
      </c>
      <c r="P2" s="21" t="s">
        <v>31</v>
      </c>
      <c r="Q2" s="21" t="s">
        <v>8</v>
      </c>
      <c r="R2" s="21" t="s">
        <v>32</v>
      </c>
      <c r="S2" s="48" t="s">
        <v>15</v>
      </c>
      <c r="T2" s="21" t="s">
        <v>33</v>
      </c>
      <c r="U2" s="21" t="s">
        <v>34</v>
      </c>
    </row>
    <row r="3" spans="1:21">
      <c r="A3" s="52" t="s">
        <v>97</v>
      </c>
      <c r="B3">
        <v>170</v>
      </c>
      <c r="C3">
        <v>5901.09</v>
      </c>
      <c r="D3">
        <v>60.58</v>
      </c>
      <c r="E3">
        <v>1128.46</v>
      </c>
      <c r="F3" s="53">
        <v>453.71</v>
      </c>
      <c r="G3">
        <v>1183.58</v>
      </c>
      <c r="H3" s="54">
        <v>465.25</v>
      </c>
      <c r="I3">
        <v>207.19</v>
      </c>
      <c r="J3">
        <v>197.15</v>
      </c>
      <c r="K3">
        <v>1953.65</v>
      </c>
      <c r="L3" s="53">
        <v>161.03</v>
      </c>
      <c r="M3">
        <v>2330.38</v>
      </c>
      <c r="N3" s="49">
        <v>220</v>
      </c>
      <c r="O3">
        <v>828</v>
      </c>
      <c r="P3">
        <v>79.56</v>
      </c>
      <c r="Q3">
        <v>510.58</v>
      </c>
      <c r="R3">
        <v>492.09</v>
      </c>
      <c r="S3" s="49">
        <v>65</v>
      </c>
      <c r="T3">
        <v>1351.45</v>
      </c>
      <c r="U3">
        <v>739.4</v>
      </c>
    </row>
    <row r="4" spans="1:21">
      <c r="A4" s="37" t="s">
        <v>9</v>
      </c>
      <c r="B4">
        <v>170</v>
      </c>
      <c r="C4">
        <v>5901.09</v>
      </c>
      <c r="D4">
        <v>60.58</v>
      </c>
      <c r="E4">
        <v>1128.46</v>
      </c>
      <c r="F4" s="53">
        <v>453.71</v>
      </c>
      <c r="G4">
        <v>1183.58</v>
      </c>
      <c r="H4" s="54">
        <v>465.25</v>
      </c>
      <c r="I4">
        <v>207.19</v>
      </c>
      <c r="J4">
        <v>197.15</v>
      </c>
      <c r="K4">
        <v>1953.65</v>
      </c>
      <c r="L4" s="53">
        <v>161.03</v>
      </c>
      <c r="M4">
        <v>2330.38</v>
      </c>
      <c r="N4" s="49">
        <v>220</v>
      </c>
      <c r="O4">
        <v>828</v>
      </c>
      <c r="P4">
        <v>79.56</v>
      </c>
      <c r="Q4">
        <v>510.58</v>
      </c>
      <c r="R4">
        <v>492.09</v>
      </c>
      <c r="S4" s="49">
        <v>65</v>
      </c>
      <c r="T4">
        <v>1351.45</v>
      </c>
      <c r="U4">
        <v>739.4</v>
      </c>
    </row>
    <row r="5" spans="1:21">
      <c r="A5" s="37" t="s">
        <v>0</v>
      </c>
      <c r="B5">
        <v>170</v>
      </c>
      <c r="C5">
        <v>6606.17</v>
      </c>
      <c r="D5">
        <v>48.53</v>
      </c>
      <c r="E5">
        <v>1133.05</v>
      </c>
      <c r="F5" s="53">
        <v>453.71</v>
      </c>
      <c r="G5">
        <v>1498.62</v>
      </c>
      <c r="H5" s="54">
        <v>465.25</v>
      </c>
      <c r="I5">
        <v>232.98</v>
      </c>
      <c r="J5">
        <v>197.15</v>
      </c>
      <c r="K5">
        <v>1942.08</v>
      </c>
      <c r="L5" s="53">
        <v>161.03</v>
      </c>
      <c r="M5">
        <v>2330.38</v>
      </c>
      <c r="N5" s="49">
        <v>220</v>
      </c>
      <c r="O5">
        <v>828</v>
      </c>
      <c r="P5">
        <v>81.02</v>
      </c>
      <c r="Q5">
        <v>391.54</v>
      </c>
      <c r="R5">
        <v>512.4</v>
      </c>
      <c r="S5" s="49">
        <v>65</v>
      </c>
      <c r="T5">
        <v>990.89</v>
      </c>
      <c r="U5">
        <v>650.02</v>
      </c>
    </row>
    <row r="6" spans="1:21">
      <c r="A6" s="37" t="s">
        <v>1</v>
      </c>
      <c r="B6">
        <v>170</v>
      </c>
      <c r="C6">
        <v>6606.17</v>
      </c>
      <c r="D6">
        <v>48.53</v>
      </c>
      <c r="E6">
        <v>1133.05</v>
      </c>
      <c r="F6" s="53">
        <v>453.71</v>
      </c>
      <c r="G6">
        <v>1498.62</v>
      </c>
      <c r="H6" s="54">
        <v>465.25</v>
      </c>
      <c r="I6">
        <v>232.98</v>
      </c>
      <c r="J6">
        <v>197.15</v>
      </c>
      <c r="K6">
        <v>1942.08</v>
      </c>
      <c r="L6" s="53">
        <v>161.03</v>
      </c>
      <c r="M6">
        <v>2330.38</v>
      </c>
      <c r="N6" s="49">
        <v>220</v>
      </c>
      <c r="O6">
        <v>828</v>
      </c>
      <c r="P6">
        <v>81.02</v>
      </c>
      <c r="Q6">
        <v>391.54</v>
      </c>
      <c r="R6">
        <v>512.4</v>
      </c>
      <c r="S6" s="49">
        <v>65</v>
      </c>
      <c r="T6">
        <v>990.89</v>
      </c>
      <c r="U6">
        <v>650.02</v>
      </c>
    </row>
    <row r="7" spans="1:21">
      <c r="A7" s="37" t="s">
        <v>2</v>
      </c>
      <c r="B7">
        <v>170</v>
      </c>
      <c r="C7">
        <v>6606.17</v>
      </c>
      <c r="D7">
        <v>48.53</v>
      </c>
      <c r="E7">
        <v>1133.05</v>
      </c>
      <c r="F7" s="53">
        <v>453.71</v>
      </c>
      <c r="G7">
        <v>1498.62</v>
      </c>
      <c r="H7" s="54">
        <v>465.25</v>
      </c>
      <c r="I7">
        <v>232.98</v>
      </c>
      <c r="J7">
        <v>197.15</v>
      </c>
      <c r="K7">
        <v>1942.08</v>
      </c>
      <c r="L7" s="53">
        <v>161.03</v>
      </c>
      <c r="M7">
        <v>2330.38</v>
      </c>
      <c r="N7" s="49">
        <v>220</v>
      </c>
      <c r="O7">
        <v>828</v>
      </c>
      <c r="P7">
        <v>81.02</v>
      </c>
      <c r="Q7">
        <v>391.54</v>
      </c>
      <c r="R7">
        <v>512.4</v>
      </c>
      <c r="S7" s="49">
        <v>65</v>
      </c>
      <c r="T7">
        <v>990.89</v>
      </c>
      <c r="U7">
        <v>650.02</v>
      </c>
    </row>
    <row r="8" spans="1:21">
      <c r="A8" s="37" t="s">
        <v>3</v>
      </c>
      <c r="B8">
        <v>170</v>
      </c>
      <c r="C8">
        <v>6606.17</v>
      </c>
      <c r="D8">
        <v>48.53</v>
      </c>
      <c r="E8">
        <v>1133.05</v>
      </c>
      <c r="F8" s="53">
        <v>453.71</v>
      </c>
      <c r="G8">
        <v>1498.62</v>
      </c>
      <c r="H8" s="54">
        <v>465.25</v>
      </c>
      <c r="I8">
        <v>232.98</v>
      </c>
      <c r="J8">
        <v>197.15</v>
      </c>
      <c r="K8">
        <v>1942.08</v>
      </c>
      <c r="L8" s="53">
        <v>161.03</v>
      </c>
      <c r="M8">
        <v>2330.38</v>
      </c>
      <c r="N8" s="49">
        <v>220</v>
      </c>
      <c r="O8">
        <v>828</v>
      </c>
      <c r="P8">
        <v>81.02</v>
      </c>
      <c r="Q8">
        <v>391.54</v>
      </c>
      <c r="R8">
        <v>512.4</v>
      </c>
      <c r="S8" s="49">
        <v>65</v>
      </c>
      <c r="T8">
        <v>990.89</v>
      </c>
      <c r="U8">
        <v>650.02</v>
      </c>
    </row>
    <row r="9" spans="1:21">
      <c r="A9" s="37" t="s">
        <v>42</v>
      </c>
      <c r="B9">
        <v>170</v>
      </c>
      <c r="C9">
        <v>6679.58</v>
      </c>
      <c r="D9">
        <v>53.54</v>
      </c>
      <c r="E9">
        <v>1375.3</v>
      </c>
      <c r="F9" s="53">
        <v>453.71</v>
      </c>
      <c r="G9">
        <v>941.41</v>
      </c>
      <c r="H9">
        <v>698.79</v>
      </c>
      <c r="I9">
        <v>298.72000000000003</v>
      </c>
      <c r="J9">
        <v>798.69</v>
      </c>
      <c r="K9">
        <v>1942.08</v>
      </c>
      <c r="L9" s="53">
        <v>161.03</v>
      </c>
      <c r="M9">
        <v>2330.38</v>
      </c>
      <c r="N9" s="49">
        <v>220</v>
      </c>
      <c r="O9">
        <v>302</v>
      </c>
      <c r="P9">
        <v>79.72</v>
      </c>
      <c r="Q9">
        <v>391.54</v>
      </c>
      <c r="R9">
        <v>512.4</v>
      </c>
      <c r="S9" s="49">
        <v>65</v>
      </c>
      <c r="T9">
        <v>899.48</v>
      </c>
      <c r="U9">
        <v>814.92</v>
      </c>
    </row>
    <row r="10" spans="1:21">
      <c r="A10" s="37" t="s">
        <v>43</v>
      </c>
      <c r="B10">
        <v>170</v>
      </c>
      <c r="C10">
        <v>6679.58</v>
      </c>
      <c r="D10">
        <v>53.54</v>
      </c>
      <c r="E10">
        <v>1375.3</v>
      </c>
      <c r="F10" s="53">
        <v>453.71</v>
      </c>
      <c r="G10">
        <v>941.41</v>
      </c>
      <c r="H10">
        <v>698.79</v>
      </c>
      <c r="I10">
        <v>298.72000000000003</v>
      </c>
      <c r="J10">
        <v>798.69</v>
      </c>
      <c r="K10">
        <v>1942.08</v>
      </c>
      <c r="L10" s="53">
        <v>161.03</v>
      </c>
      <c r="M10">
        <v>2330.38</v>
      </c>
      <c r="N10" s="49">
        <v>220</v>
      </c>
      <c r="O10">
        <v>302</v>
      </c>
      <c r="P10">
        <v>79.72</v>
      </c>
      <c r="Q10">
        <v>391.54</v>
      </c>
      <c r="R10">
        <v>512.4</v>
      </c>
      <c r="S10" s="49">
        <v>65</v>
      </c>
      <c r="T10">
        <v>899.48</v>
      </c>
      <c r="U10">
        <v>814.92</v>
      </c>
    </row>
    <row r="11" spans="1:21">
      <c r="A11" s="37" t="s">
        <v>40</v>
      </c>
      <c r="B11">
        <v>170</v>
      </c>
      <c r="C11">
        <v>6679.58</v>
      </c>
      <c r="D11">
        <v>53.54</v>
      </c>
      <c r="E11">
        <v>1375.3</v>
      </c>
      <c r="F11" s="53">
        <v>453.71</v>
      </c>
      <c r="G11">
        <v>941.41</v>
      </c>
      <c r="H11">
        <v>698.79</v>
      </c>
      <c r="I11">
        <v>298.72000000000003</v>
      </c>
      <c r="J11">
        <v>798.69</v>
      </c>
      <c r="K11">
        <v>1942.08</v>
      </c>
      <c r="L11" s="53">
        <v>161.03</v>
      </c>
      <c r="M11">
        <v>2330.38</v>
      </c>
      <c r="N11" s="49">
        <v>220</v>
      </c>
      <c r="O11">
        <v>302</v>
      </c>
      <c r="P11">
        <v>79.72</v>
      </c>
      <c r="Q11">
        <v>391.54</v>
      </c>
      <c r="R11">
        <v>512.4</v>
      </c>
      <c r="S11" s="49">
        <v>65</v>
      </c>
      <c r="T11">
        <v>899.48</v>
      </c>
      <c r="U11">
        <v>814.92</v>
      </c>
    </row>
    <row r="12" spans="1:21">
      <c r="A12" s="37" t="s">
        <v>41</v>
      </c>
      <c r="B12">
        <v>170</v>
      </c>
      <c r="C12">
        <v>6679.58</v>
      </c>
      <c r="D12">
        <v>53.54</v>
      </c>
      <c r="E12">
        <v>1375.3</v>
      </c>
      <c r="F12" s="53">
        <v>453.71</v>
      </c>
      <c r="G12">
        <v>941.41</v>
      </c>
      <c r="H12">
        <v>698.79</v>
      </c>
      <c r="I12">
        <v>298.72000000000003</v>
      </c>
      <c r="J12">
        <v>798.69</v>
      </c>
      <c r="K12">
        <v>1942.08</v>
      </c>
      <c r="L12" s="53">
        <v>161.03</v>
      </c>
      <c r="M12">
        <v>2330.38</v>
      </c>
      <c r="N12" s="49">
        <v>220</v>
      </c>
      <c r="O12">
        <v>302</v>
      </c>
      <c r="P12">
        <v>79.72</v>
      </c>
      <c r="Q12">
        <v>391.54</v>
      </c>
      <c r="R12">
        <v>512.4</v>
      </c>
      <c r="S12" s="49">
        <v>65</v>
      </c>
      <c r="T12">
        <v>899.48</v>
      </c>
      <c r="U12">
        <v>814.92</v>
      </c>
    </row>
    <row r="13" spans="1:21">
      <c r="A13" s="37" t="s">
        <v>4</v>
      </c>
      <c r="B13">
        <v>170</v>
      </c>
      <c r="C13">
        <v>6679.58</v>
      </c>
      <c r="D13">
        <v>53.54</v>
      </c>
      <c r="E13">
        <v>1375.3</v>
      </c>
      <c r="F13" s="53">
        <v>453.71</v>
      </c>
      <c r="G13">
        <v>941.41</v>
      </c>
      <c r="H13">
        <v>698.79</v>
      </c>
      <c r="I13">
        <v>298.72000000000003</v>
      </c>
      <c r="J13">
        <v>798.69</v>
      </c>
      <c r="K13">
        <v>1942.08</v>
      </c>
      <c r="L13" s="53">
        <v>161.03</v>
      </c>
      <c r="M13">
        <v>2330.38</v>
      </c>
      <c r="N13" s="49">
        <v>220</v>
      </c>
      <c r="O13">
        <v>302</v>
      </c>
      <c r="P13">
        <v>79.72</v>
      </c>
      <c r="Q13">
        <v>391.54</v>
      </c>
      <c r="R13">
        <v>512.4</v>
      </c>
      <c r="S13" s="49">
        <v>65</v>
      </c>
      <c r="T13">
        <v>899.48</v>
      </c>
      <c r="U13">
        <v>814.92</v>
      </c>
    </row>
    <row r="14" spans="1:21">
      <c r="A14" s="37" t="s">
        <v>5</v>
      </c>
      <c r="B14">
        <v>170</v>
      </c>
      <c r="C14">
        <v>6679.58</v>
      </c>
      <c r="D14">
        <v>53.54</v>
      </c>
      <c r="E14">
        <v>1375.3</v>
      </c>
      <c r="F14" s="53">
        <v>453.71</v>
      </c>
      <c r="G14">
        <v>941.41</v>
      </c>
      <c r="H14">
        <v>698.79</v>
      </c>
      <c r="I14">
        <v>298.72000000000003</v>
      </c>
      <c r="J14">
        <v>798.69</v>
      </c>
      <c r="K14">
        <v>1942.08</v>
      </c>
      <c r="L14" s="53">
        <v>161.03</v>
      </c>
      <c r="M14">
        <v>2330.38</v>
      </c>
      <c r="N14" s="49">
        <v>220</v>
      </c>
      <c r="O14">
        <v>302</v>
      </c>
      <c r="P14">
        <v>79.72</v>
      </c>
      <c r="Q14">
        <v>391.54</v>
      </c>
      <c r="R14">
        <v>512.4</v>
      </c>
      <c r="S14" s="49">
        <v>65</v>
      </c>
      <c r="T14">
        <v>899.48</v>
      </c>
      <c r="U14">
        <v>814.92</v>
      </c>
    </row>
    <row r="15" spans="1:21">
      <c r="A15" s="37" t="s">
        <v>6</v>
      </c>
      <c r="B15">
        <v>170</v>
      </c>
      <c r="C15">
        <v>6679.58</v>
      </c>
      <c r="D15">
        <v>53.54</v>
      </c>
      <c r="E15">
        <v>1375.3</v>
      </c>
      <c r="F15" s="53">
        <v>453.71</v>
      </c>
      <c r="G15">
        <v>941.41</v>
      </c>
      <c r="H15">
        <v>698.79</v>
      </c>
      <c r="I15">
        <v>298.72000000000003</v>
      </c>
      <c r="J15">
        <v>798.69</v>
      </c>
      <c r="K15">
        <v>1942.08</v>
      </c>
      <c r="L15" s="53">
        <v>161.03</v>
      </c>
      <c r="M15">
        <v>2330.38</v>
      </c>
      <c r="N15" s="49">
        <v>220</v>
      </c>
      <c r="O15">
        <v>302</v>
      </c>
      <c r="P15">
        <v>79.72</v>
      </c>
      <c r="Q15">
        <v>391.54</v>
      </c>
      <c r="R15">
        <v>512.4</v>
      </c>
      <c r="S15" s="49">
        <v>65</v>
      </c>
      <c r="T15">
        <v>899.48</v>
      </c>
      <c r="U15">
        <v>814.92</v>
      </c>
    </row>
    <row r="16" spans="1:21">
      <c r="A16" s="37" t="s">
        <v>38</v>
      </c>
      <c r="B16">
        <v>170</v>
      </c>
      <c r="C16">
        <v>6679.58</v>
      </c>
      <c r="D16">
        <v>53.54</v>
      </c>
      <c r="E16">
        <v>1375.3</v>
      </c>
      <c r="F16" s="53">
        <v>453.71</v>
      </c>
      <c r="G16">
        <v>941.41</v>
      </c>
      <c r="H16">
        <v>698.79</v>
      </c>
      <c r="I16">
        <v>298.72000000000003</v>
      </c>
      <c r="J16">
        <v>798.69</v>
      </c>
      <c r="K16">
        <v>1942.08</v>
      </c>
      <c r="L16" s="53">
        <v>161.03</v>
      </c>
      <c r="M16">
        <v>2330.38</v>
      </c>
      <c r="N16" s="49">
        <v>220</v>
      </c>
      <c r="O16">
        <v>302</v>
      </c>
      <c r="P16">
        <v>79.72</v>
      </c>
      <c r="Q16">
        <v>391.54</v>
      </c>
      <c r="R16">
        <v>512.4</v>
      </c>
      <c r="S16" s="49">
        <v>65</v>
      </c>
      <c r="T16">
        <v>899.48</v>
      </c>
      <c r="U16">
        <v>814.92</v>
      </c>
    </row>
    <row r="17" spans="1:21">
      <c r="A17" s="37" t="s">
        <v>39</v>
      </c>
      <c r="B17">
        <v>170</v>
      </c>
      <c r="C17">
        <v>6679.58</v>
      </c>
      <c r="D17">
        <v>53.54</v>
      </c>
      <c r="E17">
        <v>1375.3</v>
      </c>
      <c r="F17" s="53">
        <v>453.71</v>
      </c>
      <c r="G17">
        <v>941.41</v>
      </c>
      <c r="H17">
        <v>698.79</v>
      </c>
      <c r="I17">
        <v>298.72000000000003</v>
      </c>
      <c r="J17">
        <v>798.69</v>
      </c>
      <c r="K17">
        <v>1942.08</v>
      </c>
      <c r="L17" s="53">
        <v>161.03</v>
      </c>
      <c r="M17">
        <v>2330.38</v>
      </c>
      <c r="N17" s="49">
        <v>220</v>
      </c>
      <c r="O17">
        <v>302</v>
      </c>
      <c r="P17">
        <v>79.72</v>
      </c>
      <c r="Q17">
        <v>391.54</v>
      </c>
      <c r="R17">
        <v>512.4</v>
      </c>
      <c r="S17" s="49">
        <v>65</v>
      </c>
      <c r="T17">
        <v>899.48</v>
      </c>
      <c r="U17">
        <v>814.92</v>
      </c>
    </row>
    <row r="18" spans="1:21">
      <c r="A18" s="37" t="s">
        <v>7</v>
      </c>
      <c r="B18">
        <v>170</v>
      </c>
      <c r="C18">
        <v>6679.58</v>
      </c>
      <c r="D18">
        <v>53.54</v>
      </c>
      <c r="E18">
        <v>1375.3</v>
      </c>
      <c r="F18" s="53">
        <v>453.71</v>
      </c>
      <c r="G18">
        <v>941.41</v>
      </c>
      <c r="H18">
        <v>698.79</v>
      </c>
      <c r="I18">
        <v>298.72000000000003</v>
      </c>
      <c r="J18">
        <v>798.69</v>
      </c>
      <c r="K18">
        <v>1942.08</v>
      </c>
      <c r="L18" s="53">
        <v>161.03</v>
      </c>
      <c r="M18">
        <v>2330.38</v>
      </c>
      <c r="N18" s="49">
        <v>220</v>
      </c>
      <c r="O18">
        <v>302</v>
      </c>
      <c r="P18">
        <v>79.72</v>
      </c>
      <c r="Q18">
        <v>391.54</v>
      </c>
      <c r="R18">
        <v>512.4</v>
      </c>
      <c r="S18" s="49">
        <v>65</v>
      </c>
      <c r="T18">
        <v>899.48</v>
      </c>
      <c r="U18">
        <v>814.92</v>
      </c>
    </row>
    <row r="19" spans="1:21">
      <c r="A19" s="37" t="s">
        <v>35</v>
      </c>
      <c r="B19">
        <v>170</v>
      </c>
      <c r="C19">
        <v>6679.58</v>
      </c>
      <c r="D19">
        <v>53.54</v>
      </c>
      <c r="E19">
        <v>1375.3</v>
      </c>
      <c r="F19" s="53">
        <v>453.71</v>
      </c>
      <c r="G19">
        <v>941.41</v>
      </c>
      <c r="H19">
        <v>698.79</v>
      </c>
      <c r="I19">
        <v>298.72000000000003</v>
      </c>
      <c r="J19">
        <v>798.69</v>
      </c>
      <c r="K19">
        <v>1942.08</v>
      </c>
      <c r="L19" s="53">
        <v>161.03</v>
      </c>
      <c r="M19">
        <v>2330.38</v>
      </c>
      <c r="N19" s="49">
        <v>220</v>
      </c>
      <c r="O19">
        <v>302</v>
      </c>
      <c r="P19">
        <v>79.72</v>
      </c>
      <c r="Q19">
        <v>391.54</v>
      </c>
      <c r="R19">
        <v>512.4</v>
      </c>
      <c r="S19" s="49">
        <v>65</v>
      </c>
      <c r="T19">
        <v>899.48</v>
      </c>
      <c r="U19">
        <v>814.92</v>
      </c>
    </row>
    <row r="20" spans="1:21">
      <c r="A20" s="50" t="s">
        <v>36</v>
      </c>
      <c r="B20">
        <v>170</v>
      </c>
      <c r="C20">
        <v>6679.58</v>
      </c>
      <c r="D20">
        <v>53.54</v>
      </c>
      <c r="E20">
        <v>1375.3</v>
      </c>
      <c r="F20" s="53">
        <v>453.71</v>
      </c>
      <c r="G20">
        <v>941.41</v>
      </c>
      <c r="H20">
        <v>698.79</v>
      </c>
      <c r="I20">
        <v>298.72000000000003</v>
      </c>
      <c r="J20">
        <v>798.69</v>
      </c>
      <c r="K20">
        <v>1942.08</v>
      </c>
      <c r="L20" s="53">
        <v>161.03</v>
      </c>
      <c r="M20">
        <v>2330.38</v>
      </c>
      <c r="N20" s="49">
        <v>220</v>
      </c>
      <c r="O20">
        <v>302</v>
      </c>
      <c r="P20">
        <v>79.72</v>
      </c>
      <c r="Q20">
        <v>391.54</v>
      </c>
      <c r="R20">
        <v>512.4</v>
      </c>
      <c r="S20" s="49">
        <v>65</v>
      </c>
      <c r="T20">
        <v>899.48</v>
      </c>
      <c r="U20">
        <v>814.92</v>
      </c>
    </row>
    <row r="21" spans="1:21">
      <c r="A21" s="50" t="s">
        <v>37</v>
      </c>
      <c r="B21">
        <v>170</v>
      </c>
      <c r="C21">
        <v>6679.58</v>
      </c>
      <c r="D21">
        <v>53.54</v>
      </c>
      <c r="E21">
        <v>1375.3</v>
      </c>
      <c r="F21" s="53">
        <v>453.71</v>
      </c>
      <c r="G21">
        <v>941.41</v>
      </c>
      <c r="H21">
        <v>698.79</v>
      </c>
      <c r="I21">
        <v>298.72000000000003</v>
      </c>
      <c r="J21">
        <v>798.69</v>
      </c>
      <c r="K21">
        <v>1942.08</v>
      </c>
      <c r="L21" s="53">
        <v>161.03</v>
      </c>
      <c r="M21">
        <v>2330.38</v>
      </c>
      <c r="N21" s="49">
        <v>220</v>
      </c>
      <c r="O21">
        <v>302</v>
      </c>
      <c r="P21">
        <v>79.72</v>
      </c>
      <c r="Q21">
        <v>391.54</v>
      </c>
      <c r="R21">
        <v>512.4</v>
      </c>
      <c r="S21" s="49">
        <v>65</v>
      </c>
      <c r="T21">
        <v>899.48</v>
      </c>
      <c r="U21">
        <v>814.92</v>
      </c>
    </row>
    <row r="23" spans="1:21">
      <c r="L23" s="53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1"/>
  <sheetViews>
    <sheetView workbookViewId="0">
      <selection activeCell="A4" sqref="A4"/>
    </sheetView>
  </sheetViews>
  <sheetFormatPr baseColWidth="10" defaultColWidth="8.83203125" defaultRowHeight="13"/>
  <cols>
    <col min="6" max="6" width="12" bestFit="1" customWidth="1"/>
  </cols>
  <sheetData>
    <row r="1" spans="1:21">
      <c r="A1" s="1" t="s">
        <v>74</v>
      </c>
    </row>
    <row r="2" spans="1:21">
      <c r="B2" s="21" t="s">
        <v>10</v>
      </c>
      <c r="C2" s="21" t="s">
        <v>22</v>
      </c>
      <c r="D2" s="21" t="s">
        <v>11</v>
      </c>
      <c r="E2" s="21" t="s">
        <v>12</v>
      </c>
      <c r="F2" s="21" t="s">
        <v>23</v>
      </c>
      <c r="G2" s="21" t="s">
        <v>24</v>
      </c>
      <c r="H2" s="21" t="s">
        <v>25</v>
      </c>
      <c r="I2" s="21" t="s">
        <v>13</v>
      </c>
      <c r="J2" s="21" t="s">
        <v>26</v>
      </c>
      <c r="K2" s="21" t="s">
        <v>29</v>
      </c>
      <c r="L2" s="21" t="s">
        <v>28</v>
      </c>
      <c r="M2" s="21" t="s">
        <v>27</v>
      </c>
      <c r="N2" s="48" t="s">
        <v>14</v>
      </c>
      <c r="O2" s="21" t="s">
        <v>30</v>
      </c>
      <c r="P2" s="21" t="s">
        <v>31</v>
      </c>
      <c r="Q2" s="21" t="s">
        <v>8</v>
      </c>
      <c r="R2" s="21" t="s">
        <v>32</v>
      </c>
      <c r="S2" s="48" t="s">
        <v>15</v>
      </c>
      <c r="T2" s="21" t="s">
        <v>33</v>
      </c>
      <c r="U2" s="21" t="s">
        <v>34</v>
      </c>
    </row>
    <row r="3" spans="1:21">
      <c r="A3" t="s">
        <v>95</v>
      </c>
      <c r="B3" s="53">
        <v>7.3</v>
      </c>
      <c r="C3">
        <v>1.01</v>
      </c>
      <c r="D3">
        <v>28.27</v>
      </c>
      <c r="E3">
        <v>0.88</v>
      </c>
      <c r="F3" s="53">
        <v>15.4</v>
      </c>
      <c r="G3">
        <v>1.01</v>
      </c>
      <c r="H3">
        <v>15.76</v>
      </c>
      <c r="I3">
        <v>3.89</v>
      </c>
      <c r="J3">
        <v>25</v>
      </c>
      <c r="K3">
        <v>1.69</v>
      </c>
      <c r="L3" s="53">
        <v>7</v>
      </c>
      <c r="M3">
        <v>5.98</v>
      </c>
      <c r="N3" s="49">
        <v>2.9</v>
      </c>
      <c r="O3">
        <v>15.9</v>
      </c>
      <c r="P3">
        <v>44.68</v>
      </c>
      <c r="Q3">
        <v>4.1100000000000003</v>
      </c>
      <c r="R3">
        <v>1.08</v>
      </c>
      <c r="S3" s="49">
        <v>42</v>
      </c>
      <c r="T3">
        <v>4.54</v>
      </c>
      <c r="U3">
        <v>6.9</v>
      </c>
    </row>
    <row r="4" spans="1:21">
      <c r="A4" s="12" t="s">
        <v>9</v>
      </c>
      <c r="B4" s="53">
        <v>7.3</v>
      </c>
      <c r="C4">
        <v>1.01</v>
      </c>
      <c r="D4">
        <v>28.27</v>
      </c>
      <c r="E4">
        <v>0.88</v>
      </c>
      <c r="F4" s="53">
        <v>15.4</v>
      </c>
      <c r="G4">
        <v>1.01</v>
      </c>
      <c r="H4">
        <v>15.76</v>
      </c>
      <c r="I4">
        <v>3.89</v>
      </c>
      <c r="J4">
        <v>25</v>
      </c>
      <c r="K4">
        <v>1.69</v>
      </c>
      <c r="L4" s="53">
        <v>7</v>
      </c>
      <c r="M4">
        <v>5.98</v>
      </c>
      <c r="N4" s="49">
        <v>2.9</v>
      </c>
      <c r="O4">
        <v>15.9</v>
      </c>
      <c r="P4">
        <v>44.68</v>
      </c>
      <c r="Q4">
        <v>4.1100000000000003</v>
      </c>
      <c r="R4">
        <v>1.08</v>
      </c>
      <c r="S4" s="49">
        <v>42</v>
      </c>
      <c r="T4">
        <v>4.54</v>
      </c>
      <c r="U4">
        <v>6.9</v>
      </c>
    </row>
    <row r="5" spans="1:21">
      <c r="A5" s="12" t="s">
        <v>0</v>
      </c>
      <c r="B5" s="53">
        <v>7.3</v>
      </c>
      <c r="C5">
        <v>1.1499999999999999</v>
      </c>
      <c r="D5">
        <v>26.95</v>
      </c>
      <c r="E5">
        <v>0.85</v>
      </c>
      <c r="F5" s="53">
        <v>15.4</v>
      </c>
      <c r="G5">
        <v>1.29</v>
      </c>
      <c r="H5">
        <v>15.76</v>
      </c>
      <c r="I5">
        <v>4</v>
      </c>
      <c r="J5">
        <v>25</v>
      </c>
      <c r="K5">
        <v>7.25</v>
      </c>
      <c r="L5" s="53">
        <v>7</v>
      </c>
      <c r="M5">
        <v>5.98</v>
      </c>
      <c r="N5" s="49">
        <v>2.9</v>
      </c>
      <c r="O5">
        <v>15.9</v>
      </c>
      <c r="P5">
        <v>47.1</v>
      </c>
      <c r="Q5">
        <v>3.83</v>
      </c>
      <c r="R5">
        <v>1.53</v>
      </c>
      <c r="S5" s="49">
        <v>42</v>
      </c>
      <c r="T5">
        <v>5.9</v>
      </c>
      <c r="U5">
        <v>11.55</v>
      </c>
    </row>
    <row r="6" spans="1:21">
      <c r="A6" s="12" t="s">
        <v>1</v>
      </c>
      <c r="B6" s="53">
        <v>7.3</v>
      </c>
      <c r="C6">
        <v>1.1499999999999999</v>
      </c>
      <c r="D6">
        <v>26.95</v>
      </c>
      <c r="E6">
        <v>0.85</v>
      </c>
      <c r="F6" s="53">
        <v>15.4</v>
      </c>
      <c r="G6">
        <v>1.29</v>
      </c>
      <c r="H6">
        <v>15.76</v>
      </c>
      <c r="I6">
        <v>4</v>
      </c>
      <c r="J6">
        <v>25</v>
      </c>
      <c r="K6">
        <v>7.25</v>
      </c>
      <c r="L6" s="53">
        <v>7</v>
      </c>
      <c r="M6">
        <v>5.98</v>
      </c>
      <c r="N6" s="49">
        <v>2.9</v>
      </c>
      <c r="O6">
        <v>15.9</v>
      </c>
      <c r="P6">
        <v>47.1</v>
      </c>
      <c r="Q6">
        <v>3.83</v>
      </c>
      <c r="R6">
        <v>1.53</v>
      </c>
      <c r="S6" s="49">
        <v>42</v>
      </c>
      <c r="T6">
        <v>5.9</v>
      </c>
      <c r="U6">
        <v>11.55</v>
      </c>
    </row>
    <row r="7" spans="1:21">
      <c r="A7" s="12" t="s">
        <v>2</v>
      </c>
      <c r="B7" s="53">
        <v>7.3</v>
      </c>
      <c r="C7">
        <v>1.1499999999999999</v>
      </c>
      <c r="D7">
        <v>26.95</v>
      </c>
      <c r="E7">
        <v>0.85</v>
      </c>
      <c r="F7" s="53">
        <v>15.4</v>
      </c>
      <c r="G7">
        <v>1.29</v>
      </c>
      <c r="H7">
        <v>15.76</v>
      </c>
      <c r="I7">
        <v>4</v>
      </c>
      <c r="J7">
        <v>25</v>
      </c>
      <c r="K7">
        <v>7.25</v>
      </c>
      <c r="L7" s="53">
        <v>7</v>
      </c>
      <c r="M7">
        <v>5.98</v>
      </c>
      <c r="N7" s="49">
        <v>2.9</v>
      </c>
      <c r="O7">
        <v>15.9</v>
      </c>
      <c r="P7">
        <v>47.1</v>
      </c>
      <c r="Q7">
        <v>3.83</v>
      </c>
      <c r="R7">
        <v>1.53</v>
      </c>
      <c r="S7" s="49">
        <v>42</v>
      </c>
      <c r="T7">
        <v>5.9</v>
      </c>
      <c r="U7">
        <v>11.55</v>
      </c>
    </row>
    <row r="8" spans="1:21">
      <c r="A8" s="12" t="s">
        <v>3</v>
      </c>
      <c r="B8" s="53">
        <v>7.3</v>
      </c>
      <c r="C8">
        <v>1.1499999999999999</v>
      </c>
      <c r="D8">
        <v>26.95</v>
      </c>
      <c r="E8">
        <v>0.85</v>
      </c>
      <c r="F8" s="53">
        <v>15.4</v>
      </c>
      <c r="G8">
        <v>1.29</v>
      </c>
      <c r="H8">
        <v>15.76</v>
      </c>
      <c r="I8">
        <v>4</v>
      </c>
      <c r="J8">
        <v>25</v>
      </c>
      <c r="K8">
        <v>7.25</v>
      </c>
      <c r="L8" s="53">
        <v>7</v>
      </c>
      <c r="M8">
        <v>5.98</v>
      </c>
      <c r="N8" s="49">
        <v>2.9</v>
      </c>
      <c r="O8">
        <v>15.9</v>
      </c>
      <c r="P8">
        <v>47.1</v>
      </c>
      <c r="Q8">
        <v>3.83</v>
      </c>
      <c r="R8">
        <v>1.53</v>
      </c>
      <c r="S8" s="49">
        <v>42</v>
      </c>
      <c r="T8">
        <v>5.9</v>
      </c>
      <c r="U8">
        <v>11.55</v>
      </c>
    </row>
    <row r="9" spans="1:21">
      <c r="A9" s="12" t="s">
        <v>42</v>
      </c>
      <c r="B9" s="53">
        <v>7.3</v>
      </c>
      <c r="C9">
        <v>1.22</v>
      </c>
      <c r="D9">
        <v>25.54</v>
      </c>
      <c r="E9">
        <v>1.05</v>
      </c>
      <c r="F9" s="53">
        <v>15.4</v>
      </c>
      <c r="G9">
        <v>1.61</v>
      </c>
      <c r="H9">
        <v>17.29</v>
      </c>
      <c r="I9">
        <v>3.72</v>
      </c>
      <c r="J9">
        <v>14.71</v>
      </c>
      <c r="K9">
        <v>7.25</v>
      </c>
      <c r="L9" s="53">
        <v>7</v>
      </c>
      <c r="M9">
        <v>5.98</v>
      </c>
      <c r="N9" s="49">
        <v>2.9</v>
      </c>
      <c r="O9">
        <v>25</v>
      </c>
      <c r="P9">
        <v>46.53</v>
      </c>
      <c r="Q9">
        <v>3.83</v>
      </c>
      <c r="R9">
        <v>1.53</v>
      </c>
      <c r="S9" s="49">
        <v>42</v>
      </c>
      <c r="T9">
        <v>12.04</v>
      </c>
      <c r="U9">
        <v>13.08</v>
      </c>
    </row>
    <row r="10" spans="1:21">
      <c r="A10" s="12" t="s">
        <v>43</v>
      </c>
      <c r="B10" s="53">
        <v>7.3</v>
      </c>
      <c r="C10">
        <v>1.22</v>
      </c>
      <c r="D10">
        <v>25.54</v>
      </c>
      <c r="E10">
        <v>1.05</v>
      </c>
      <c r="F10" s="53">
        <v>15.4</v>
      </c>
      <c r="G10">
        <v>1.61</v>
      </c>
      <c r="H10">
        <v>17.29</v>
      </c>
      <c r="I10">
        <v>3.72</v>
      </c>
      <c r="J10">
        <v>14.71</v>
      </c>
      <c r="K10">
        <v>7.25</v>
      </c>
      <c r="L10" s="53">
        <v>7</v>
      </c>
      <c r="M10">
        <v>5.98</v>
      </c>
      <c r="N10" s="49">
        <v>2.9</v>
      </c>
      <c r="O10">
        <v>25</v>
      </c>
      <c r="P10">
        <v>46.53</v>
      </c>
      <c r="Q10">
        <v>3.83</v>
      </c>
      <c r="R10">
        <v>1.53</v>
      </c>
      <c r="S10" s="49">
        <v>42</v>
      </c>
      <c r="T10">
        <v>12.04</v>
      </c>
      <c r="U10">
        <v>13.08</v>
      </c>
    </row>
    <row r="11" spans="1:21">
      <c r="A11" s="12" t="s">
        <v>40</v>
      </c>
      <c r="B11" s="53">
        <v>7.3</v>
      </c>
      <c r="C11">
        <v>1.22</v>
      </c>
      <c r="D11">
        <v>25.54</v>
      </c>
      <c r="E11">
        <v>1.05</v>
      </c>
      <c r="F11" s="53">
        <v>15.4</v>
      </c>
      <c r="G11">
        <v>1.61</v>
      </c>
      <c r="H11">
        <v>17.29</v>
      </c>
      <c r="I11">
        <v>3.72</v>
      </c>
      <c r="J11">
        <v>14.71</v>
      </c>
      <c r="K11">
        <v>7.25</v>
      </c>
      <c r="L11" s="53">
        <v>7</v>
      </c>
      <c r="M11">
        <v>5.98</v>
      </c>
      <c r="N11" s="49">
        <v>2.9</v>
      </c>
      <c r="O11">
        <v>25</v>
      </c>
      <c r="P11">
        <v>46.53</v>
      </c>
      <c r="Q11">
        <v>3.83</v>
      </c>
      <c r="R11">
        <v>1.53</v>
      </c>
      <c r="S11" s="49">
        <v>42</v>
      </c>
      <c r="T11">
        <v>12.04</v>
      </c>
      <c r="U11">
        <v>13.08</v>
      </c>
    </row>
    <row r="12" spans="1:21">
      <c r="A12" s="12" t="s">
        <v>41</v>
      </c>
      <c r="B12" s="53">
        <v>7.3</v>
      </c>
      <c r="C12">
        <v>1.22</v>
      </c>
      <c r="D12">
        <v>25.54</v>
      </c>
      <c r="E12">
        <v>1.05</v>
      </c>
      <c r="F12" s="53">
        <v>15.4</v>
      </c>
      <c r="G12">
        <v>1.61</v>
      </c>
      <c r="H12">
        <v>17.29</v>
      </c>
      <c r="I12">
        <v>3.72</v>
      </c>
      <c r="J12">
        <v>14.71</v>
      </c>
      <c r="K12">
        <v>7.25</v>
      </c>
      <c r="L12" s="53">
        <v>7</v>
      </c>
      <c r="M12">
        <v>5.98</v>
      </c>
      <c r="N12" s="49">
        <v>2.9</v>
      </c>
      <c r="O12">
        <v>25</v>
      </c>
      <c r="P12">
        <v>46.53</v>
      </c>
      <c r="Q12">
        <v>3.83</v>
      </c>
      <c r="R12">
        <v>1.53</v>
      </c>
      <c r="S12" s="49">
        <v>42</v>
      </c>
      <c r="T12">
        <v>12.04</v>
      </c>
      <c r="U12">
        <v>13.08</v>
      </c>
    </row>
    <row r="13" spans="1:21">
      <c r="A13" s="12" t="s">
        <v>4</v>
      </c>
      <c r="B13" s="53">
        <v>7.3</v>
      </c>
      <c r="C13">
        <v>1.22</v>
      </c>
      <c r="D13">
        <v>25.54</v>
      </c>
      <c r="E13">
        <v>1.05</v>
      </c>
      <c r="F13" s="53">
        <v>15.4</v>
      </c>
      <c r="G13">
        <v>1.61</v>
      </c>
      <c r="H13">
        <v>17.29</v>
      </c>
      <c r="I13">
        <v>3.72</v>
      </c>
      <c r="J13">
        <v>14.71</v>
      </c>
      <c r="K13">
        <v>7.25</v>
      </c>
      <c r="L13" s="53">
        <v>7</v>
      </c>
      <c r="M13">
        <v>5.98</v>
      </c>
      <c r="N13" s="49">
        <v>2.9</v>
      </c>
      <c r="O13">
        <v>25</v>
      </c>
      <c r="P13">
        <v>46.53</v>
      </c>
      <c r="Q13">
        <v>3.83</v>
      </c>
      <c r="R13">
        <v>1.53</v>
      </c>
      <c r="S13" s="49">
        <v>42</v>
      </c>
      <c r="T13">
        <v>12.04</v>
      </c>
      <c r="U13">
        <v>13.08</v>
      </c>
    </row>
    <row r="14" spans="1:21">
      <c r="A14" s="12" t="s">
        <v>5</v>
      </c>
      <c r="B14" s="53">
        <v>7.3</v>
      </c>
      <c r="C14">
        <v>1.22</v>
      </c>
      <c r="D14">
        <v>25.54</v>
      </c>
      <c r="E14">
        <v>1.05</v>
      </c>
      <c r="F14" s="53">
        <v>15.4</v>
      </c>
      <c r="G14">
        <v>1.61</v>
      </c>
      <c r="H14">
        <v>17.29</v>
      </c>
      <c r="I14">
        <v>3.72</v>
      </c>
      <c r="J14">
        <v>14.71</v>
      </c>
      <c r="K14">
        <v>7.25</v>
      </c>
      <c r="L14" s="53">
        <v>7</v>
      </c>
      <c r="M14">
        <v>5.98</v>
      </c>
      <c r="N14" s="49">
        <v>2.9</v>
      </c>
      <c r="O14">
        <v>25</v>
      </c>
      <c r="P14">
        <v>46.53</v>
      </c>
      <c r="Q14">
        <v>3.83</v>
      </c>
      <c r="R14">
        <v>1.53</v>
      </c>
      <c r="S14" s="49">
        <v>42</v>
      </c>
      <c r="T14">
        <v>12.04</v>
      </c>
      <c r="U14">
        <v>13.08</v>
      </c>
    </row>
    <row r="15" spans="1:21">
      <c r="A15" s="12" t="s">
        <v>6</v>
      </c>
      <c r="B15" s="53">
        <v>7.3</v>
      </c>
      <c r="C15">
        <v>1.22</v>
      </c>
      <c r="D15">
        <v>25.54</v>
      </c>
      <c r="E15">
        <v>1.05</v>
      </c>
      <c r="F15" s="53">
        <v>15.4</v>
      </c>
      <c r="G15">
        <v>1.61</v>
      </c>
      <c r="H15">
        <v>17.29</v>
      </c>
      <c r="I15">
        <v>3.72</v>
      </c>
      <c r="J15">
        <v>14.71</v>
      </c>
      <c r="K15">
        <v>7.25</v>
      </c>
      <c r="L15" s="53">
        <v>7</v>
      </c>
      <c r="M15">
        <v>5.98</v>
      </c>
      <c r="N15" s="49">
        <v>2.9</v>
      </c>
      <c r="O15">
        <v>25</v>
      </c>
      <c r="P15">
        <v>46.53</v>
      </c>
      <c r="Q15">
        <v>3.83</v>
      </c>
      <c r="R15">
        <v>1.53</v>
      </c>
      <c r="S15" s="49">
        <v>42</v>
      </c>
      <c r="T15">
        <v>12.04</v>
      </c>
      <c r="U15">
        <v>13.08</v>
      </c>
    </row>
    <row r="16" spans="1:21">
      <c r="A16" s="12" t="s">
        <v>38</v>
      </c>
      <c r="B16" s="53">
        <v>7.3</v>
      </c>
      <c r="C16">
        <v>1.22</v>
      </c>
      <c r="D16">
        <v>25.54</v>
      </c>
      <c r="E16">
        <v>1.05</v>
      </c>
      <c r="F16" s="53">
        <v>15.4</v>
      </c>
      <c r="G16">
        <v>1.61</v>
      </c>
      <c r="H16">
        <v>17.29</v>
      </c>
      <c r="I16">
        <v>3.72</v>
      </c>
      <c r="J16">
        <v>14.71</v>
      </c>
      <c r="K16">
        <v>7.25</v>
      </c>
      <c r="L16" s="53">
        <v>7</v>
      </c>
      <c r="M16">
        <v>5.98</v>
      </c>
      <c r="N16" s="49">
        <v>2.9</v>
      </c>
      <c r="O16">
        <v>25</v>
      </c>
      <c r="P16">
        <v>46.53</v>
      </c>
      <c r="Q16">
        <v>3.83</v>
      </c>
      <c r="R16">
        <v>1.53</v>
      </c>
      <c r="S16" s="49">
        <v>42</v>
      </c>
      <c r="T16">
        <v>12.04</v>
      </c>
      <c r="U16">
        <v>13.08</v>
      </c>
    </row>
    <row r="17" spans="1:21">
      <c r="A17" s="12" t="s">
        <v>39</v>
      </c>
      <c r="B17" s="53">
        <v>7.3</v>
      </c>
      <c r="C17">
        <v>1.22</v>
      </c>
      <c r="D17">
        <v>25.54</v>
      </c>
      <c r="E17">
        <v>1.05</v>
      </c>
      <c r="F17" s="53">
        <v>15.4</v>
      </c>
      <c r="G17">
        <v>1.61</v>
      </c>
      <c r="H17">
        <v>17.29</v>
      </c>
      <c r="I17">
        <v>3.72</v>
      </c>
      <c r="J17">
        <v>14.71</v>
      </c>
      <c r="K17">
        <v>7.25</v>
      </c>
      <c r="L17" s="53">
        <v>7</v>
      </c>
      <c r="M17">
        <v>5.98</v>
      </c>
      <c r="N17" s="49">
        <v>2.9</v>
      </c>
      <c r="O17">
        <v>25</v>
      </c>
      <c r="P17">
        <v>46.53</v>
      </c>
      <c r="Q17">
        <v>3.83</v>
      </c>
      <c r="R17">
        <v>1.53</v>
      </c>
      <c r="S17" s="49">
        <v>42</v>
      </c>
      <c r="T17">
        <v>12.04</v>
      </c>
      <c r="U17">
        <v>13.08</v>
      </c>
    </row>
    <row r="18" spans="1:21">
      <c r="A18" s="12" t="s">
        <v>7</v>
      </c>
      <c r="B18" s="53">
        <v>7.3</v>
      </c>
      <c r="C18">
        <v>1.22</v>
      </c>
      <c r="D18">
        <v>25.54</v>
      </c>
      <c r="E18">
        <v>1.05</v>
      </c>
      <c r="F18" s="53">
        <v>15.4</v>
      </c>
      <c r="G18">
        <v>1.61</v>
      </c>
      <c r="H18">
        <v>17.29</v>
      </c>
      <c r="I18">
        <v>3.72</v>
      </c>
      <c r="J18">
        <v>14.71</v>
      </c>
      <c r="K18">
        <v>7.25</v>
      </c>
      <c r="L18" s="53">
        <v>7</v>
      </c>
      <c r="M18">
        <v>5.98</v>
      </c>
      <c r="N18" s="49">
        <v>2.9</v>
      </c>
      <c r="O18">
        <v>25</v>
      </c>
      <c r="P18">
        <v>46.53</v>
      </c>
      <c r="Q18">
        <v>3.83</v>
      </c>
      <c r="R18">
        <v>1.53</v>
      </c>
      <c r="S18" s="49">
        <v>42</v>
      </c>
      <c r="T18">
        <v>12.04</v>
      </c>
      <c r="U18">
        <v>13.08</v>
      </c>
    </row>
    <row r="19" spans="1:21">
      <c r="A19" s="12" t="s">
        <v>35</v>
      </c>
      <c r="B19" s="53">
        <v>7.3</v>
      </c>
      <c r="C19">
        <v>1.22</v>
      </c>
      <c r="D19">
        <v>25.54</v>
      </c>
      <c r="E19">
        <v>1.05</v>
      </c>
      <c r="F19" s="53">
        <v>15.4</v>
      </c>
      <c r="G19">
        <v>1.61</v>
      </c>
      <c r="H19">
        <v>17.29</v>
      </c>
      <c r="I19">
        <v>3.72</v>
      </c>
      <c r="J19">
        <v>14.71</v>
      </c>
      <c r="K19">
        <v>7.25</v>
      </c>
      <c r="L19" s="53">
        <v>7</v>
      </c>
      <c r="M19">
        <v>5.98</v>
      </c>
      <c r="N19" s="49">
        <v>2.9</v>
      </c>
      <c r="O19">
        <v>25</v>
      </c>
      <c r="P19">
        <v>46.53</v>
      </c>
      <c r="Q19">
        <v>3.83</v>
      </c>
      <c r="R19">
        <v>1.53</v>
      </c>
      <c r="S19" s="49">
        <v>42</v>
      </c>
      <c r="T19">
        <v>12.04</v>
      </c>
      <c r="U19">
        <v>13.08</v>
      </c>
    </row>
    <row r="20" spans="1:21">
      <c r="A20" s="47" t="s">
        <v>36</v>
      </c>
      <c r="B20" s="53">
        <v>7.3</v>
      </c>
      <c r="C20">
        <v>1.22</v>
      </c>
      <c r="D20">
        <v>25.54</v>
      </c>
      <c r="E20">
        <v>1.05</v>
      </c>
      <c r="F20" s="53">
        <v>15.4</v>
      </c>
      <c r="G20">
        <v>1.61</v>
      </c>
      <c r="H20">
        <v>17.29</v>
      </c>
      <c r="I20">
        <v>3.72</v>
      </c>
      <c r="J20">
        <v>14.71</v>
      </c>
      <c r="K20">
        <v>7.25</v>
      </c>
      <c r="L20" s="53">
        <v>7</v>
      </c>
      <c r="M20">
        <v>5.98</v>
      </c>
      <c r="N20" s="49">
        <v>2.9</v>
      </c>
      <c r="O20">
        <v>25</v>
      </c>
      <c r="P20">
        <v>46.53</v>
      </c>
      <c r="Q20">
        <v>3.83</v>
      </c>
      <c r="R20">
        <v>1.53</v>
      </c>
      <c r="S20" s="49">
        <v>42</v>
      </c>
      <c r="T20">
        <v>12.04</v>
      </c>
      <c r="U20">
        <v>13.08</v>
      </c>
    </row>
    <row r="21" spans="1:21">
      <c r="A21" s="47" t="s">
        <v>37</v>
      </c>
      <c r="B21" s="53">
        <v>7.3</v>
      </c>
      <c r="C21">
        <v>1.22</v>
      </c>
      <c r="D21">
        <v>25.54</v>
      </c>
      <c r="E21">
        <v>1.05</v>
      </c>
      <c r="F21" s="53">
        <v>15.4</v>
      </c>
      <c r="G21">
        <v>1.61</v>
      </c>
      <c r="H21">
        <v>17.29</v>
      </c>
      <c r="I21">
        <v>3.72</v>
      </c>
      <c r="J21">
        <v>14.71</v>
      </c>
      <c r="K21">
        <v>7.25</v>
      </c>
      <c r="L21" s="53">
        <v>7</v>
      </c>
      <c r="M21">
        <v>5.98</v>
      </c>
      <c r="N21" s="49">
        <v>2.9</v>
      </c>
      <c r="O21">
        <v>25</v>
      </c>
      <c r="P21">
        <v>46.53</v>
      </c>
      <c r="Q21">
        <v>3.83</v>
      </c>
      <c r="R21">
        <v>1.53</v>
      </c>
      <c r="S21" s="49">
        <v>42</v>
      </c>
      <c r="T21">
        <v>12.04</v>
      </c>
      <c r="U21">
        <v>13.08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activeCell="R36" sqref="R36"/>
    </sheetView>
  </sheetViews>
  <sheetFormatPr baseColWidth="10" defaultColWidth="8.83203125" defaultRowHeight="13"/>
  <cols>
    <col min="2" max="2" width="10.5" bestFit="1" customWidth="1"/>
    <col min="3" max="4" width="11.5" bestFit="1" customWidth="1"/>
    <col min="5" max="5" width="11.33203125" bestFit="1" customWidth="1"/>
    <col min="6" max="6" width="10.5" style="46" bestFit="1" customWidth="1"/>
    <col min="7" max="8" width="10.5" bestFit="1" customWidth="1"/>
    <col min="9" max="9" width="11.5" bestFit="1" customWidth="1"/>
    <col min="10" max="14" width="10.5" bestFit="1" customWidth="1"/>
    <col min="15" max="15" width="10.33203125" bestFit="1" customWidth="1"/>
    <col min="16" max="16" width="10.5" bestFit="1" customWidth="1"/>
    <col min="17" max="17" width="9.5" bestFit="1" customWidth="1"/>
    <col min="18" max="19" width="10.5" bestFit="1" customWidth="1"/>
    <col min="20" max="21" width="11.33203125" bestFit="1" customWidth="1"/>
  </cols>
  <sheetData>
    <row r="1" spans="1:22">
      <c r="A1" s="12" t="s">
        <v>59</v>
      </c>
      <c r="B1" s="21"/>
      <c r="C1" s="21"/>
      <c r="D1" s="21"/>
      <c r="E1" s="21"/>
      <c r="F1" s="56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>
      <c r="A2" s="12"/>
      <c r="B2" s="21" t="s">
        <v>10</v>
      </c>
      <c r="C2" s="21" t="s">
        <v>22</v>
      </c>
      <c r="D2" s="21" t="s">
        <v>11</v>
      </c>
      <c r="E2" s="21" t="s">
        <v>12</v>
      </c>
      <c r="F2" s="56" t="s">
        <v>23</v>
      </c>
      <c r="G2" s="21" t="s">
        <v>24</v>
      </c>
      <c r="H2" s="21" t="s">
        <v>25</v>
      </c>
      <c r="I2" s="21" t="s">
        <v>13</v>
      </c>
      <c r="J2" s="21" t="s">
        <v>26</v>
      </c>
      <c r="K2" s="21" t="s">
        <v>29</v>
      </c>
      <c r="L2" s="21" t="s">
        <v>28</v>
      </c>
      <c r="M2" s="21" t="s">
        <v>27</v>
      </c>
      <c r="N2" s="21" t="s">
        <v>14</v>
      </c>
      <c r="O2" s="21" t="s">
        <v>30</v>
      </c>
      <c r="P2" s="21" t="s">
        <v>31</v>
      </c>
      <c r="Q2" s="21" t="s">
        <v>8</v>
      </c>
      <c r="R2" s="21" t="s">
        <v>32</v>
      </c>
      <c r="S2" s="21" t="s">
        <v>15</v>
      </c>
      <c r="T2" s="21" t="s">
        <v>33</v>
      </c>
      <c r="U2" s="21" t="s">
        <v>34</v>
      </c>
    </row>
    <row r="3" spans="1:22">
      <c r="A3" s="52" t="s">
        <v>95</v>
      </c>
      <c r="B3" s="56">
        <f t="shared" ref="B3:K12" si="0">HLOOKUP(B$2,Land2011_2013,ROW($A3)+6,FALSE)</f>
        <v>9746</v>
      </c>
      <c r="C3" s="56">
        <f t="shared" si="0"/>
        <v>10970.333333333334</v>
      </c>
      <c r="D3" s="56">
        <f t="shared" si="0"/>
        <v>42156.333333333336</v>
      </c>
      <c r="E3" s="56">
        <f t="shared" si="0"/>
        <v>75.666666666666671</v>
      </c>
      <c r="F3" s="56">
        <f t="shared" si="0"/>
        <v>3865.6666666666665</v>
      </c>
      <c r="G3" s="56">
        <f t="shared" si="0"/>
        <v>2237.3333333333335</v>
      </c>
      <c r="H3" s="56">
        <f t="shared" si="0"/>
        <v>0</v>
      </c>
      <c r="I3" s="56">
        <f t="shared" si="0"/>
        <v>24991.333333333332</v>
      </c>
      <c r="J3" s="56">
        <f t="shared" si="0"/>
        <v>1857.6666666666667</v>
      </c>
      <c r="K3" s="56">
        <f t="shared" si="0"/>
        <v>62378.666666666664</v>
      </c>
      <c r="L3" s="56">
        <f t="shared" ref="L3:U12" si="1">HLOOKUP(L$2,Land2011_2013,ROW($A3)+6,FALSE)</f>
        <v>7113</v>
      </c>
      <c r="M3" s="56">
        <f t="shared" si="1"/>
        <v>2773</v>
      </c>
      <c r="N3" s="56">
        <f t="shared" si="1"/>
        <v>25669.333333333332</v>
      </c>
      <c r="O3" s="56">
        <f t="shared" si="1"/>
        <v>96</v>
      </c>
      <c r="P3" s="56">
        <f t="shared" si="1"/>
        <v>7133.666666666667</v>
      </c>
      <c r="Q3" s="56">
        <f t="shared" si="1"/>
        <v>217.33333333333334</v>
      </c>
      <c r="R3" s="56">
        <f t="shared" si="1"/>
        <v>1240.3333333333333</v>
      </c>
      <c r="S3" s="56">
        <f t="shared" si="1"/>
        <v>0</v>
      </c>
      <c r="T3" s="56">
        <f t="shared" si="1"/>
        <v>2437</v>
      </c>
      <c r="U3" s="56">
        <f t="shared" si="1"/>
        <v>104008.66666666667</v>
      </c>
    </row>
    <row r="4" spans="1:22">
      <c r="A4" s="12" t="s">
        <v>9</v>
      </c>
      <c r="B4" s="56">
        <f t="shared" si="0"/>
        <v>74636.333333333328</v>
      </c>
      <c r="C4" s="56">
        <f t="shared" si="0"/>
        <v>6528</v>
      </c>
      <c r="D4" s="56">
        <f t="shared" si="0"/>
        <v>109907.66666666667</v>
      </c>
      <c r="E4" s="56">
        <f t="shared" si="0"/>
        <v>0</v>
      </c>
      <c r="F4" s="56">
        <f t="shared" si="0"/>
        <v>4991.666666666667</v>
      </c>
      <c r="G4" s="56">
        <f t="shared" si="0"/>
        <v>4908</v>
      </c>
      <c r="H4" s="56">
        <f t="shared" si="0"/>
        <v>0</v>
      </c>
      <c r="I4" s="56">
        <f t="shared" si="0"/>
        <v>44689.666666666664</v>
      </c>
      <c r="J4" s="56">
        <f t="shared" si="0"/>
        <v>447.66666666666669</v>
      </c>
      <c r="K4" s="56">
        <f t="shared" si="0"/>
        <v>13316</v>
      </c>
      <c r="L4" s="56">
        <f t="shared" si="1"/>
        <v>28421.333333333332</v>
      </c>
      <c r="M4" s="56">
        <f t="shared" si="1"/>
        <v>10891</v>
      </c>
      <c r="N4" s="56">
        <f t="shared" si="1"/>
        <v>43998.333333333336</v>
      </c>
      <c r="O4" s="56">
        <f t="shared" si="1"/>
        <v>3852.3333333333335</v>
      </c>
      <c r="P4" s="56">
        <f t="shared" si="1"/>
        <v>29593</v>
      </c>
      <c r="Q4" s="56">
        <f t="shared" si="1"/>
        <v>8632.3333333333339</v>
      </c>
      <c r="R4" s="56">
        <f t="shared" si="1"/>
        <v>9485.3333333333339</v>
      </c>
      <c r="S4" s="56">
        <f t="shared" si="1"/>
        <v>0</v>
      </c>
      <c r="T4" s="56">
        <f t="shared" si="1"/>
        <v>1736</v>
      </c>
      <c r="U4" s="56">
        <f t="shared" si="1"/>
        <v>34424</v>
      </c>
    </row>
    <row r="5" spans="1:22">
      <c r="A5" s="12" t="s">
        <v>0</v>
      </c>
      <c r="B5" s="56">
        <f t="shared" si="0"/>
        <v>67769</v>
      </c>
      <c r="C5" s="56">
        <f t="shared" si="0"/>
        <v>56190.333333333336</v>
      </c>
      <c r="D5" s="56">
        <f t="shared" si="0"/>
        <v>45856.333333333336</v>
      </c>
      <c r="E5" s="56">
        <f t="shared" si="0"/>
        <v>60300</v>
      </c>
      <c r="F5" s="56">
        <f t="shared" si="0"/>
        <v>12266.666666666666</v>
      </c>
      <c r="G5" s="56">
        <f t="shared" si="0"/>
        <v>19238.666666666668</v>
      </c>
      <c r="H5" s="56">
        <f t="shared" si="0"/>
        <v>7000</v>
      </c>
      <c r="I5" s="56">
        <f t="shared" si="0"/>
        <v>41721.666666666664</v>
      </c>
      <c r="J5" s="56">
        <f t="shared" si="0"/>
        <v>3400</v>
      </c>
      <c r="K5" s="56">
        <f t="shared" si="0"/>
        <v>21508.333333333332</v>
      </c>
      <c r="L5" s="56">
        <f t="shared" si="1"/>
        <v>26033.333333333332</v>
      </c>
      <c r="M5" s="56">
        <f t="shared" si="1"/>
        <v>13533.333333333334</v>
      </c>
      <c r="N5" s="56">
        <f t="shared" si="1"/>
        <v>16766.666666666668</v>
      </c>
      <c r="O5" s="56">
        <f t="shared" si="1"/>
        <v>100</v>
      </c>
      <c r="P5" s="56">
        <f t="shared" si="1"/>
        <v>50797.666666666664</v>
      </c>
      <c r="Q5" s="56">
        <f t="shared" si="1"/>
        <v>2533.3333333333335</v>
      </c>
      <c r="R5" s="56">
        <f t="shared" si="1"/>
        <v>965.66666666666663</v>
      </c>
      <c r="S5" s="56">
        <f t="shared" si="1"/>
        <v>0</v>
      </c>
      <c r="T5" s="56">
        <f t="shared" si="1"/>
        <v>833.33333333333337</v>
      </c>
      <c r="U5" s="56">
        <f t="shared" si="1"/>
        <v>5603</v>
      </c>
    </row>
    <row r="6" spans="1:22">
      <c r="A6" s="12" t="s">
        <v>1</v>
      </c>
      <c r="B6" s="56">
        <f t="shared" si="0"/>
        <v>7676.666666666667</v>
      </c>
      <c r="C6" s="56">
        <f t="shared" si="0"/>
        <v>80677.666666666672</v>
      </c>
      <c r="D6" s="56">
        <f t="shared" si="0"/>
        <v>39833</v>
      </c>
      <c r="E6" s="56">
        <f t="shared" si="0"/>
        <v>0</v>
      </c>
      <c r="F6" s="56">
        <f t="shared" si="0"/>
        <v>1209.6666666666667</v>
      </c>
      <c r="G6" s="56">
        <f t="shared" si="0"/>
        <v>812.33333333333337</v>
      </c>
      <c r="H6" s="56">
        <f t="shared" si="0"/>
        <v>1866.6666666666667</v>
      </c>
      <c r="I6" s="56">
        <f t="shared" si="0"/>
        <v>20602</v>
      </c>
      <c r="J6" s="56">
        <f t="shared" si="0"/>
        <v>89.666666666666671</v>
      </c>
      <c r="K6" s="56">
        <f t="shared" si="0"/>
        <v>27137.333333333332</v>
      </c>
      <c r="L6" s="56">
        <f t="shared" si="1"/>
        <v>4985.333333333333</v>
      </c>
      <c r="M6" s="56">
        <f t="shared" si="1"/>
        <v>7184.333333333333</v>
      </c>
      <c r="N6" s="56">
        <f t="shared" si="1"/>
        <v>25240.666666666668</v>
      </c>
      <c r="O6" s="56">
        <f t="shared" si="1"/>
        <v>0</v>
      </c>
      <c r="P6" s="56">
        <f t="shared" si="1"/>
        <v>523.33333333333337</v>
      </c>
      <c r="Q6" s="56">
        <f t="shared" si="1"/>
        <v>2853</v>
      </c>
      <c r="R6" s="56">
        <f t="shared" si="1"/>
        <v>24.666666666666668</v>
      </c>
      <c r="S6" s="56">
        <f t="shared" si="1"/>
        <v>0</v>
      </c>
      <c r="T6" s="56">
        <f t="shared" si="1"/>
        <v>503.66666666666669</v>
      </c>
      <c r="U6" s="56">
        <f t="shared" si="1"/>
        <v>9767</v>
      </c>
    </row>
    <row r="7" spans="1:22">
      <c r="A7" s="12" t="s">
        <v>2</v>
      </c>
      <c r="B7" s="56">
        <f t="shared" si="0"/>
        <v>16200</v>
      </c>
      <c r="C7" s="56">
        <f t="shared" si="0"/>
        <v>108266.66666666667</v>
      </c>
      <c r="D7" s="56">
        <f t="shared" si="0"/>
        <v>72800</v>
      </c>
      <c r="E7" s="56">
        <f t="shared" si="0"/>
        <v>0</v>
      </c>
      <c r="F7" s="56">
        <f t="shared" si="0"/>
        <v>566.66666666666663</v>
      </c>
      <c r="G7" s="56">
        <f t="shared" si="0"/>
        <v>1300</v>
      </c>
      <c r="H7" s="56">
        <f t="shared" si="0"/>
        <v>0</v>
      </c>
      <c r="I7" s="56">
        <f t="shared" si="0"/>
        <v>52133.333333333336</v>
      </c>
      <c r="J7" s="56">
        <f t="shared" si="0"/>
        <v>0</v>
      </c>
      <c r="K7" s="56">
        <f t="shared" si="0"/>
        <v>14300</v>
      </c>
      <c r="L7" s="56">
        <f t="shared" si="1"/>
        <v>4066.6666666666665</v>
      </c>
      <c r="M7" s="56">
        <f t="shared" si="1"/>
        <v>10133.333333333334</v>
      </c>
      <c r="N7" s="56">
        <f t="shared" si="1"/>
        <v>10600</v>
      </c>
      <c r="O7" s="56">
        <f t="shared" si="1"/>
        <v>0</v>
      </c>
      <c r="P7" s="56">
        <f t="shared" si="1"/>
        <v>100</v>
      </c>
      <c r="Q7" s="56">
        <f t="shared" si="1"/>
        <v>0</v>
      </c>
      <c r="R7" s="56">
        <f t="shared" si="1"/>
        <v>0</v>
      </c>
      <c r="S7" s="56">
        <f t="shared" si="1"/>
        <v>0</v>
      </c>
      <c r="T7" s="56">
        <f t="shared" si="1"/>
        <v>100</v>
      </c>
      <c r="U7" s="56">
        <f t="shared" si="1"/>
        <v>10000</v>
      </c>
    </row>
    <row r="8" spans="1:22">
      <c r="A8" s="12" t="s">
        <v>3</v>
      </c>
      <c r="B8" s="56">
        <f t="shared" si="0"/>
        <v>59496.666666666664</v>
      </c>
      <c r="C8" s="56">
        <f t="shared" si="0"/>
        <v>177266.66666666666</v>
      </c>
      <c r="D8" s="56">
        <f t="shared" si="0"/>
        <v>78243.333333333328</v>
      </c>
      <c r="E8" s="56">
        <f t="shared" si="0"/>
        <v>14383.333333333334</v>
      </c>
      <c r="F8" s="56">
        <f t="shared" si="0"/>
        <v>2000</v>
      </c>
      <c r="G8" s="56">
        <f t="shared" si="0"/>
        <v>133.33333333333334</v>
      </c>
      <c r="H8" s="56">
        <f t="shared" si="0"/>
        <v>5966.666666666667</v>
      </c>
      <c r="I8" s="56">
        <f t="shared" si="0"/>
        <v>75333.333333333328</v>
      </c>
      <c r="J8" s="56">
        <f t="shared" si="0"/>
        <v>100</v>
      </c>
      <c r="K8" s="56">
        <f t="shared" si="0"/>
        <v>25466.666666666668</v>
      </c>
      <c r="L8" s="56">
        <f t="shared" si="1"/>
        <v>13600</v>
      </c>
      <c r="M8" s="56">
        <f t="shared" si="1"/>
        <v>22436.666666666668</v>
      </c>
      <c r="N8" s="56">
        <f t="shared" si="1"/>
        <v>16750</v>
      </c>
      <c r="O8" s="56">
        <f t="shared" si="1"/>
        <v>100</v>
      </c>
      <c r="P8" s="56">
        <f t="shared" si="1"/>
        <v>5133.333333333333</v>
      </c>
      <c r="Q8" s="56">
        <f t="shared" si="1"/>
        <v>2100</v>
      </c>
      <c r="R8" s="56">
        <f t="shared" si="1"/>
        <v>233.33333333333334</v>
      </c>
      <c r="S8" s="56">
        <f t="shared" si="1"/>
        <v>0</v>
      </c>
      <c r="T8" s="56">
        <f t="shared" si="1"/>
        <v>3900</v>
      </c>
      <c r="U8" s="56">
        <f t="shared" si="1"/>
        <v>80200</v>
      </c>
    </row>
    <row r="9" spans="1:22">
      <c r="A9" s="12" t="s">
        <v>42</v>
      </c>
      <c r="B9" s="56">
        <f t="shared" si="0"/>
        <v>9233.3333333333339</v>
      </c>
      <c r="C9" s="56">
        <f t="shared" si="0"/>
        <v>109733.33333333333</v>
      </c>
      <c r="D9" s="56">
        <f t="shared" si="0"/>
        <v>8366.6666666666661</v>
      </c>
      <c r="E9" s="56">
        <f t="shared" si="0"/>
        <v>70433.333333333328</v>
      </c>
      <c r="F9" s="56">
        <f t="shared" si="0"/>
        <v>20133.333333333332</v>
      </c>
      <c r="G9" s="56">
        <f t="shared" si="0"/>
        <v>5400</v>
      </c>
      <c r="H9" s="56">
        <f t="shared" si="0"/>
        <v>3933.3333333333335</v>
      </c>
      <c r="I9" s="56">
        <f t="shared" si="0"/>
        <v>55733.333333333336</v>
      </c>
      <c r="J9" s="56">
        <f t="shared" si="0"/>
        <v>33366.666666666664</v>
      </c>
      <c r="K9" s="56">
        <f t="shared" si="0"/>
        <v>8233.3333333333339</v>
      </c>
      <c r="L9" s="56">
        <f t="shared" si="1"/>
        <v>9633.3333333333339</v>
      </c>
      <c r="M9" s="56">
        <f t="shared" si="1"/>
        <v>21066.666666666668</v>
      </c>
      <c r="N9" s="56">
        <f t="shared" si="1"/>
        <v>633.33333333333337</v>
      </c>
      <c r="O9" s="56">
        <f t="shared" si="1"/>
        <v>0</v>
      </c>
      <c r="P9" s="56">
        <f t="shared" si="1"/>
        <v>79733.333333333328</v>
      </c>
      <c r="Q9" s="56">
        <f t="shared" si="1"/>
        <v>0</v>
      </c>
      <c r="R9" s="56">
        <f t="shared" si="1"/>
        <v>1366.6666666666667</v>
      </c>
      <c r="S9" s="56">
        <f t="shared" si="1"/>
        <v>200</v>
      </c>
      <c r="T9" s="56">
        <f t="shared" si="1"/>
        <v>3466.6666666666665</v>
      </c>
      <c r="U9" s="56">
        <f t="shared" si="1"/>
        <v>15866.666666666666</v>
      </c>
      <c r="V9" s="71"/>
    </row>
    <row r="10" spans="1:22">
      <c r="A10" s="12" t="s">
        <v>43</v>
      </c>
      <c r="B10" s="56">
        <f t="shared" si="0"/>
        <v>100</v>
      </c>
      <c r="C10" s="56">
        <f t="shared" si="0"/>
        <v>6700</v>
      </c>
      <c r="D10" s="56">
        <f t="shared" si="0"/>
        <v>366.66666666666669</v>
      </c>
      <c r="E10" s="56">
        <f t="shared" si="0"/>
        <v>1033.3333333333333</v>
      </c>
      <c r="F10" s="56">
        <f t="shared" si="0"/>
        <v>0</v>
      </c>
      <c r="G10" s="56">
        <f t="shared" si="0"/>
        <v>0</v>
      </c>
      <c r="H10" s="56">
        <f t="shared" si="0"/>
        <v>0</v>
      </c>
      <c r="I10" s="56">
        <f t="shared" si="0"/>
        <v>3533.3333333333335</v>
      </c>
      <c r="J10" s="56">
        <f t="shared" si="0"/>
        <v>200</v>
      </c>
      <c r="K10" s="56">
        <f t="shared" si="0"/>
        <v>333.33333333333331</v>
      </c>
      <c r="L10" s="56">
        <f t="shared" si="1"/>
        <v>3733.3333333333335</v>
      </c>
      <c r="M10" s="56">
        <f t="shared" si="1"/>
        <v>5933.333333333333</v>
      </c>
      <c r="N10" s="56">
        <f t="shared" si="1"/>
        <v>1000</v>
      </c>
      <c r="O10" s="56">
        <f t="shared" si="1"/>
        <v>0</v>
      </c>
      <c r="P10" s="56">
        <f t="shared" si="1"/>
        <v>0</v>
      </c>
      <c r="Q10" s="56">
        <f t="shared" si="1"/>
        <v>0</v>
      </c>
      <c r="R10" s="56">
        <f t="shared" si="1"/>
        <v>366.66666666666669</v>
      </c>
      <c r="S10" s="56">
        <f t="shared" si="1"/>
        <v>0</v>
      </c>
      <c r="T10" s="56">
        <f t="shared" si="1"/>
        <v>100</v>
      </c>
      <c r="U10" s="56">
        <f t="shared" si="1"/>
        <v>0</v>
      </c>
    </row>
    <row r="11" spans="1:22">
      <c r="A11" s="12" t="s">
        <v>40</v>
      </c>
      <c r="B11" s="56">
        <f t="shared" si="0"/>
        <v>65133.333333333336</v>
      </c>
      <c r="C11" s="56">
        <f t="shared" si="0"/>
        <v>68166.666666666672</v>
      </c>
      <c r="D11" s="56">
        <f t="shared" si="0"/>
        <v>64900</v>
      </c>
      <c r="E11" s="56">
        <f t="shared" si="0"/>
        <v>114233.33333333333</v>
      </c>
      <c r="F11" s="56">
        <f t="shared" si="0"/>
        <v>366.66666666666669</v>
      </c>
      <c r="G11" s="56">
        <f t="shared" si="0"/>
        <v>700</v>
      </c>
      <c r="H11" s="56">
        <f t="shared" si="0"/>
        <v>733.33333333333337</v>
      </c>
      <c r="I11" s="56">
        <f t="shared" si="0"/>
        <v>86666.666666666672</v>
      </c>
      <c r="J11" s="56">
        <f t="shared" si="0"/>
        <v>6266.666666666667</v>
      </c>
      <c r="K11" s="56">
        <f t="shared" si="0"/>
        <v>36000</v>
      </c>
      <c r="L11" s="56">
        <f t="shared" si="1"/>
        <v>58933.333333333336</v>
      </c>
      <c r="M11" s="56">
        <f t="shared" si="1"/>
        <v>3166.6666666666665</v>
      </c>
      <c r="N11" s="56">
        <f t="shared" si="1"/>
        <v>6866.666666666667</v>
      </c>
      <c r="O11" s="56">
        <f t="shared" si="1"/>
        <v>0</v>
      </c>
      <c r="P11" s="56">
        <f t="shared" si="1"/>
        <v>31300</v>
      </c>
      <c r="Q11" s="56">
        <f t="shared" si="1"/>
        <v>0</v>
      </c>
      <c r="R11" s="56">
        <f t="shared" si="1"/>
        <v>21066.666666666668</v>
      </c>
      <c r="S11" s="56">
        <f t="shared" si="1"/>
        <v>0</v>
      </c>
      <c r="T11" s="56">
        <f t="shared" si="1"/>
        <v>766.66666666666663</v>
      </c>
      <c r="U11" s="56">
        <f t="shared" si="1"/>
        <v>65966.666666666672</v>
      </c>
    </row>
    <row r="12" spans="1:22">
      <c r="A12" s="12" t="s">
        <v>41</v>
      </c>
      <c r="B12" s="56">
        <f t="shared" si="0"/>
        <v>0</v>
      </c>
      <c r="C12" s="56">
        <f t="shared" si="0"/>
        <v>12600</v>
      </c>
      <c r="D12" s="56">
        <f t="shared" si="0"/>
        <v>0</v>
      </c>
      <c r="E12" s="56">
        <f t="shared" si="0"/>
        <v>533.33333333333337</v>
      </c>
      <c r="F12" s="56">
        <f t="shared" si="0"/>
        <v>0</v>
      </c>
      <c r="G12" s="56">
        <f t="shared" si="0"/>
        <v>0</v>
      </c>
      <c r="H12" s="56">
        <f t="shared" si="0"/>
        <v>0</v>
      </c>
      <c r="I12" s="56">
        <f t="shared" si="0"/>
        <v>2666.6666666666665</v>
      </c>
      <c r="J12" s="56">
        <f t="shared" si="0"/>
        <v>0</v>
      </c>
      <c r="K12" s="56">
        <f t="shared" si="0"/>
        <v>2300</v>
      </c>
      <c r="L12" s="56">
        <f t="shared" si="1"/>
        <v>100</v>
      </c>
      <c r="M12" s="56">
        <f t="shared" si="1"/>
        <v>0</v>
      </c>
      <c r="N12" s="56">
        <f t="shared" si="1"/>
        <v>100</v>
      </c>
      <c r="O12" s="56">
        <f t="shared" si="1"/>
        <v>0</v>
      </c>
      <c r="P12" s="56">
        <f t="shared" si="1"/>
        <v>300</v>
      </c>
      <c r="Q12" s="56">
        <f t="shared" si="1"/>
        <v>0</v>
      </c>
      <c r="R12" s="56">
        <f t="shared" si="1"/>
        <v>0</v>
      </c>
      <c r="S12" s="56">
        <f t="shared" si="1"/>
        <v>0</v>
      </c>
      <c r="T12" s="56">
        <f t="shared" si="1"/>
        <v>100</v>
      </c>
      <c r="U12" s="56">
        <f t="shared" si="1"/>
        <v>966.66666666666663</v>
      </c>
    </row>
    <row r="13" spans="1:22">
      <c r="A13" s="12" t="s">
        <v>4</v>
      </c>
      <c r="B13" s="56">
        <f t="shared" ref="B13:K21" si="2">HLOOKUP(B$2,Land2011_2013,ROW($A13)+6,FALSE)</f>
        <v>6333.333333333333</v>
      </c>
      <c r="C13" s="56">
        <f t="shared" si="2"/>
        <v>25533.333333333332</v>
      </c>
      <c r="D13" s="56">
        <f t="shared" si="2"/>
        <v>3333.3333333333335</v>
      </c>
      <c r="E13" s="56">
        <f t="shared" si="2"/>
        <v>566.66666666666663</v>
      </c>
      <c r="F13" s="56">
        <f t="shared" si="2"/>
        <v>133.33333333333334</v>
      </c>
      <c r="G13" s="56">
        <f t="shared" si="2"/>
        <v>0</v>
      </c>
      <c r="H13" s="56">
        <f t="shared" si="2"/>
        <v>0</v>
      </c>
      <c r="I13" s="56">
        <f t="shared" si="2"/>
        <v>3033.3333333333335</v>
      </c>
      <c r="J13" s="56">
        <f t="shared" si="2"/>
        <v>0</v>
      </c>
      <c r="K13" s="56">
        <f t="shared" si="2"/>
        <v>7866.666666666667</v>
      </c>
      <c r="L13" s="56">
        <f t="shared" ref="L13:U21" si="3">HLOOKUP(L$2,Land2011_2013,ROW($A13)+6,FALSE)</f>
        <v>3100</v>
      </c>
      <c r="M13" s="56">
        <f t="shared" si="3"/>
        <v>8700</v>
      </c>
      <c r="N13" s="56">
        <f t="shared" si="3"/>
        <v>5400</v>
      </c>
      <c r="O13" s="56">
        <f t="shared" si="3"/>
        <v>0</v>
      </c>
      <c r="P13" s="56">
        <f t="shared" si="3"/>
        <v>0</v>
      </c>
      <c r="Q13" s="56">
        <f t="shared" si="3"/>
        <v>0</v>
      </c>
      <c r="R13" s="56">
        <f t="shared" si="3"/>
        <v>0</v>
      </c>
      <c r="S13" s="56">
        <f t="shared" si="3"/>
        <v>0</v>
      </c>
      <c r="T13" s="56">
        <f t="shared" si="3"/>
        <v>13133.333333333334</v>
      </c>
      <c r="U13" s="56">
        <f t="shared" si="3"/>
        <v>58133.333333333336</v>
      </c>
    </row>
    <row r="14" spans="1:22">
      <c r="A14" s="12" t="s">
        <v>5</v>
      </c>
      <c r="B14" s="56">
        <f t="shared" si="2"/>
        <v>7300</v>
      </c>
      <c r="C14" s="56">
        <f t="shared" si="2"/>
        <v>6900</v>
      </c>
      <c r="D14" s="56">
        <f t="shared" si="2"/>
        <v>15033.333333333334</v>
      </c>
      <c r="E14" s="56">
        <f t="shared" si="2"/>
        <v>433.33333333333331</v>
      </c>
      <c r="F14" s="56">
        <f t="shared" si="2"/>
        <v>266.66666666666669</v>
      </c>
      <c r="G14" s="56">
        <f t="shared" si="2"/>
        <v>233.33333333333334</v>
      </c>
      <c r="H14" s="56">
        <f t="shared" si="2"/>
        <v>0</v>
      </c>
      <c r="I14" s="56">
        <f t="shared" si="2"/>
        <v>7266.666666666667</v>
      </c>
      <c r="J14" s="56">
        <f t="shared" si="2"/>
        <v>100</v>
      </c>
      <c r="K14" s="56">
        <f t="shared" si="2"/>
        <v>64200</v>
      </c>
      <c r="L14" s="56">
        <f t="shared" si="3"/>
        <v>3466.6666666666665</v>
      </c>
      <c r="M14" s="56">
        <f t="shared" si="3"/>
        <v>4833.333333333333</v>
      </c>
      <c r="N14" s="56">
        <f t="shared" si="3"/>
        <v>9133.3333333333339</v>
      </c>
      <c r="O14" s="56">
        <f t="shared" si="3"/>
        <v>0</v>
      </c>
      <c r="P14" s="56">
        <f t="shared" si="3"/>
        <v>450</v>
      </c>
      <c r="Q14" s="56">
        <f t="shared" si="3"/>
        <v>0</v>
      </c>
      <c r="R14" s="56">
        <f t="shared" si="3"/>
        <v>0</v>
      </c>
      <c r="S14" s="56">
        <f t="shared" si="3"/>
        <v>0</v>
      </c>
      <c r="T14" s="56">
        <f t="shared" si="3"/>
        <v>40066.666666666664</v>
      </c>
      <c r="U14" s="56">
        <f t="shared" si="3"/>
        <v>62700</v>
      </c>
    </row>
    <row r="15" spans="1:22">
      <c r="A15" s="12" t="s">
        <v>6</v>
      </c>
      <c r="B15" s="56">
        <f t="shared" si="2"/>
        <v>89566.666666666672</v>
      </c>
      <c r="C15" s="56">
        <f t="shared" si="2"/>
        <v>69333.333333333328</v>
      </c>
      <c r="D15" s="56">
        <f t="shared" si="2"/>
        <v>171566.66666666666</v>
      </c>
      <c r="E15" s="56">
        <f t="shared" si="2"/>
        <v>23433.333333333332</v>
      </c>
      <c r="F15" s="56">
        <f t="shared" si="2"/>
        <v>233.33333333333334</v>
      </c>
      <c r="G15" s="56">
        <f t="shared" si="2"/>
        <v>6566.666666666667</v>
      </c>
      <c r="H15" s="56">
        <f t="shared" si="2"/>
        <v>200</v>
      </c>
      <c r="I15" s="56">
        <f t="shared" si="2"/>
        <v>211400</v>
      </c>
      <c r="J15" s="56">
        <f t="shared" si="2"/>
        <v>0</v>
      </c>
      <c r="K15" s="56">
        <f t="shared" si="2"/>
        <v>51566.666666666664</v>
      </c>
      <c r="L15" s="56">
        <f t="shared" si="3"/>
        <v>42600</v>
      </c>
      <c r="M15" s="56">
        <f t="shared" si="3"/>
        <v>3733.3333333333335</v>
      </c>
      <c r="N15" s="56">
        <f t="shared" si="3"/>
        <v>1600</v>
      </c>
      <c r="O15" s="56">
        <f t="shared" si="3"/>
        <v>0</v>
      </c>
      <c r="P15" s="56">
        <f t="shared" si="3"/>
        <v>933.33333333333337</v>
      </c>
      <c r="Q15" s="56">
        <f t="shared" si="3"/>
        <v>0</v>
      </c>
      <c r="R15" s="56">
        <f t="shared" si="3"/>
        <v>0</v>
      </c>
      <c r="S15" s="56">
        <f t="shared" si="3"/>
        <v>0</v>
      </c>
      <c r="T15" s="56">
        <f t="shared" si="3"/>
        <v>100533.33333333333</v>
      </c>
      <c r="U15" s="56">
        <f t="shared" si="3"/>
        <v>47300</v>
      </c>
    </row>
    <row r="16" spans="1:22">
      <c r="A16" s="12" t="s">
        <v>38</v>
      </c>
      <c r="B16" s="56">
        <f t="shared" si="2"/>
        <v>600</v>
      </c>
      <c r="C16" s="56">
        <f t="shared" si="2"/>
        <v>71233.333333333328</v>
      </c>
      <c r="D16" s="56">
        <f t="shared" si="2"/>
        <v>400</v>
      </c>
      <c r="E16" s="56">
        <f t="shared" si="2"/>
        <v>2033.3333333333333</v>
      </c>
      <c r="F16" s="56">
        <f t="shared" si="2"/>
        <v>200</v>
      </c>
      <c r="G16" s="56">
        <f t="shared" si="2"/>
        <v>0</v>
      </c>
      <c r="H16" s="56">
        <f t="shared" si="2"/>
        <v>200</v>
      </c>
      <c r="I16" s="56">
        <f t="shared" si="2"/>
        <v>16433.333333333332</v>
      </c>
      <c r="J16" s="56">
        <f t="shared" si="2"/>
        <v>466.66666666666669</v>
      </c>
      <c r="K16" s="56">
        <f t="shared" si="2"/>
        <v>9000</v>
      </c>
      <c r="L16" s="56">
        <f t="shared" si="3"/>
        <v>0</v>
      </c>
      <c r="M16" s="56">
        <f t="shared" si="3"/>
        <v>4933.333333333333</v>
      </c>
      <c r="N16" s="56">
        <f t="shared" si="3"/>
        <v>0</v>
      </c>
      <c r="O16" s="56">
        <f t="shared" si="3"/>
        <v>0</v>
      </c>
      <c r="P16" s="56">
        <f t="shared" si="3"/>
        <v>300</v>
      </c>
      <c r="Q16" s="56">
        <f t="shared" si="3"/>
        <v>0</v>
      </c>
      <c r="R16" s="56">
        <f t="shared" si="3"/>
        <v>466.66666666666669</v>
      </c>
      <c r="S16" s="56">
        <f t="shared" si="3"/>
        <v>0</v>
      </c>
      <c r="T16" s="56">
        <f t="shared" si="3"/>
        <v>2100</v>
      </c>
      <c r="U16" s="56">
        <f t="shared" si="3"/>
        <v>2100</v>
      </c>
    </row>
    <row r="17" spans="1:21">
      <c r="A17" s="12" t="s">
        <v>39</v>
      </c>
      <c r="B17" s="56">
        <f t="shared" si="2"/>
        <v>41766.666666666664</v>
      </c>
      <c r="C17" s="56">
        <f t="shared" si="2"/>
        <v>47966.666666666664</v>
      </c>
      <c r="D17" s="56">
        <f t="shared" si="2"/>
        <v>25433.333333333332</v>
      </c>
      <c r="E17" s="56">
        <f t="shared" si="2"/>
        <v>21266.666666666668</v>
      </c>
      <c r="F17" s="56">
        <f t="shared" si="2"/>
        <v>0</v>
      </c>
      <c r="G17" s="56">
        <f t="shared" si="2"/>
        <v>0</v>
      </c>
      <c r="H17" s="56">
        <f t="shared" si="2"/>
        <v>0</v>
      </c>
      <c r="I17" s="56">
        <f t="shared" si="2"/>
        <v>15833.333333333334</v>
      </c>
      <c r="J17" s="56">
        <f t="shared" si="2"/>
        <v>900</v>
      </c>
      <c r="K17" s="56">
        <f t="shared" si="2"/>
        <v>1166.6666666666667</v>
      </c>
      <c r="L17" s="56">
        <f t="shared" si="3"/>
        <v>4266.666666666667</v>
      </c>
      <c r="M17" s="56">
        <f t="shared" si="3"/>
        <v>1066.6666666666667</v>
      </c>
      <c r="N17" s="56">
        <f t="shared" si="3"/>
        <v>1400</v>
      </c>
      <c r="O17" s="56">
        <f t="shared" si="3"/>
        <v>0</v>
      </c>
      <c r="P17" s="56">
        <f t="shared" si="3"/>
        <v>800</v>
      </c>
      <c r="Q17" s="56">
        <f t="shared" si="3"/>
        <v>0</v>
      </c>
      <c r="R17" s="56">
        <f t="shared" si="3"/>
        <v>0</v>
      </c>
      <c r="S17" s="56">
        <f t="shared" si="3"/>
        <v>0</v>
      </c>
      <c r="T17" s="56">
        <f t="shared" si="3"/>
        <v>266.66666666666669</v>
      </c>
      <c r="U17" s="56">
        <f t="shared" si="3"/>
        <v>4600</v>
      </c>
    </row>
    <row r="18" spans="1:21">
      <c r="A18" s="12" t="s">
        <v>7</v>
      </c>
      <c r="B18" s="56">
        <f t="shared" si="2"/>
        <v>16733.333333333332</v>
      </c>
      <c r="C18" s="56">
        <f t="shared" si="2"/>
        <v>85900</v>
      </c>
      <c r="D18" s="56">
        <f t="shared" si="2"/>
        <v>6300</v>
      </c>
      <c r="E18" s="56">
        <f t="shared" si="2"/>
        <v>3033.3333333333335</v>
      </c>
      <c r="F18" s="56">
        <f t="shared" si="2"/>
        <v>0</v>
      </c>
      <c r="G18" s="56">
        <f t="shared" si="2"/>
        <v>966.66666666666663</v>
      </c>
      <c r="H18" s="56">
        <f t="shared" si="2"/>
        <v>100</v>
      </c>
      <c r="I18" s="56">
        <f t="shared" si="2"/>
        <v>7566.666666666667</v>
      </c>
      <c r="J18" s="56">
        <f t="shared" si="2"/>
        <v>566.66666666666663</v>
      </c>
      <c r="K18" s="56">
        <f t="shared" si="2"/>
        <v>6533.333333333333</v>
      </c>
      <c r="L18" s="56">
        <f t="shared" si="3"/>
        <v>1500</v>
      </c>
      <c r="M18" s="56">
        <f t="shared" si="3"/>
        <v>7000</v>
      </c>
      <c r="N18" s="56">
        <f t="shared" si="3"/>
        <v>233.33333333333334</v>
      </c>
      <c r="O18" s="56">
        <f t="shared" si="3"/>
        <v>366.66666666666669</v>
      </c>
      <c r="P18" s="56">
        <f t="shared" si="3"/>
        <v>500</v>
      </c>
      <c r="Q18" s="56">
        <f t="shared" si="3"/>
        <v>0</v>
      </c>
      <c r="R18" s="56">
        <f t="shared" si="3"/>
        <v>0</v>
      </c>
      <c r="S18" s="56">
        <f t="shared" si="3"/>
        <v>0</v>
      </c>
      <c r="T18" s="56">
        <f t="shared" si="3"/>
        <v>28200</v>
      </c>
      <c r="U18" s="56">
        <f t="shared" si="3"/>
        <v>41933.333333333336</v>
      </c>
    </row>
    <row r="19" spans="1:21">
      <c r="A19" s="12" t="s">
        <v>35</v>
      </c>
      <c r="B19" s="56">
        <f t="shared" si="2"/>
        <v>56133.333333333336</v>
      </c>
      <c r="C19" s="56">
        <f t="shared" si="2"/>
        <v>13633.333333333334</v>
      </c>
      <c r="D19" s="56">
        <f t="shared" si="2"/>
        <v>54300</v>
      </c>
      <c r="E19" s="56">
        <f t="shared" si="2"/>
        <v>21066.666666666668</v>
      </c>
      <c r="F19" s="56">
        <f t="shared" si="2"/>
        <v>366.66666666666669</v>
      </c>
      <c r="G19" s="56">
        <f t="shared" si="2"/>
        <v>900</v>
      </c>
      <c r="H19" s="56">
        <f t="shared" si="2"/>
        <v>0</v>
      </c>
      <c r="I19" s="56">
        <f t="shared" si="2"/>
        <v>18066.666666666668</v>
      </c>
      <c r="J19" s="56">
        <f t="shared" si="2"/>
        <v>2166.6666666666665</v>
      </c>
      <c r="K19" s="56">
        <f t="shared" si="2"/>
        <v>500</v>
      </c>
      <c r="L19" s="56">
        <f t="shared" si="3"/>
        <v>3733.3333333333335</v>
      </c>
      <c r="M19" s="56">
        <f t="shared" si="3"/>
        <v>5766.666666666667</v>
      </c>
      <c r="N19" s="56">
        <f t="shared" si="3"/>
        <v>2333.3333333333335</v>
      </c>
      <c r="O19" s="56">
        <f t="shared" si="3"/>
        <v>1200</v>
      </c>
      <c r="P19" s="56">
        <f t="shared" si="3"/>
        <v>9466.6666666666661</v>
      </c>
      <c r="Q19" s="56">
        <f t="shared" si="3"/>
        <v>0</v>
      </c>
      <c r="R19" s="56">
        <f t="shared" si="3"/>
        <v>300</v>
      </c>
      <c r="S19" s="56">
        <f t="shared" si="3"/>
        <v>0</v>
      </c>
      <c r="T19" s="56">
        <f t="shared" si="3"/>
        <v>0</v>
      </c>
      <c r="U19" s="56">
        <f t="shared" si="3"/>
        <v>5233.333333333333</v>
      </c>
    </row>
    <row r="20" spans="1:21">
      <c r="A20" s="47" t="s">
        <v>36</v>
      </c>
      <c r="B20" s="56">
        <f t="shared" si="2"/>
        <v>966.66666666666663</v>
      </c>
      <c r="C20" s="56">
        <f t="shared" si="2"/>
        <v>10233.333333333334</v>
      </c>
      <c r="D20" s="56">
        <f t="shared" si="2"/>
        <v>933.33333333333337</v>
      </c>
      <c r="E20" s="56">
        <f t="shared" si="2"/>
        <v>1900</v>
      </c>
      <c r="F20" s="56">
        <f t="shared" si="2"/>
        <v>1266.6666666666667</v>
      </c>
      <c r="G20" s="56">
        <f t="shared" si="2"/>
        <v>100</v>
      </c>
      <c r="H20" s="56">
        <f t="shared" si="2"/>
        <v>100</v>
      </c>
      <c r="I20" s="56">
        <f t="shared" si="2"/>
        <v>7266.666666666667</v>
      </c>
      <c r="J20" s="56">
        <f t="shared" si="2"/>
        <v>2633.3333333333335</v>
      </c>
      <c r="K20" s="56">
        <f t="shared" si="2"/>
        <v>6800</v>
      </c>
      <c r="L20" s="56">
        <f t="shared" si="3"/>
        <v>1866.6666666666667</v>
      </c>
      <c r="M20" s="56">
        <f t="shared" si="3"/>
        <v>12666.666666666666</v>
      </c>
      <c r="N20" s="56">
        <f t="shared" si="3"/>
        <v>366.66666666666669</v>
      </c>
      <c r="O20" s="56">
        <f t="shared" si="3"/>
        <v>12233.333333333334</v>
      </c>
      <c r="P20" s="56">
        <f t="shared" si="3"/>
        <v>1266.6666666666667</v>
      </c>
      <c r="Q20" s="56">
        <f t="shared" si="3"/>
        <v>0</v>
      </c>
      <c r="R20" s="56">
        <f t="shared" si="3"/>
        <v>466.66666666666669</v>
      </c>
      <c r="S20" s="56">
        <f t="shared" si="3"/>
        <v>0</v>
      </c>
      <c r="T20" s="56">
        <f t="shared" si="3"/>
        <v>13366.666666666666</v>
      </c>
      <c r="U20" s="56">
        <f t="shared" si="3"/>
        <v>32966.666666666664</v>
      </c>
    </row>
    <row r="21" spans="1:21">
      <c r="A21" s="12" t="s">
        <v>37</v>
      </c>
      <c r="B21" s="56">
        <f t="shared" si="2"/>
        <v>3566.6666666666665</v>
      </c>
      <c r="C21" s="56">
        <f t="shared" si="2"/>
        <v>7166.666666666667</v>
      </c>
      <c r="D21" s="56">
        <f t="shared" si="2"/>
        <v>1133.3333333333333</v>
      </c>
      <c r="E21" s="56">
        <f t="shared" si="2"/>
        <v>5933.333333333333</v>
      </c>
      <c r="F21" s="56">
        <f t="shared" si="2"/>
        <v>733.33333333333337</v>
      </c>
      <c r="G21" s="56">
        <f t="shared" si="2"/>
        <v>0</v>
      </c>
      <c r="H21" s="56">
        <f t="shared" si="2"/>
        <v>0</v>
      </c>
      <c r="I21" s="56">
        <f t="shared" si="2"/>
        <v>2433.3333333333335</v>
      </c>
      <c r="J21" s="56">
        <f t="shared" si="2"/>
        <v>3333.3333333333335</v>
      </c>
      <c r="K21" s="56">
        <f t="shared" si="2"/>
        <v>4566.666666666667</v>
      </c>
      <c r="L21" s="56">
        <f t="shared" si="3"/>
        <v>0</v>
      </c>
      <c r="M21" s="56">
        <f t="shared" si="3"/>
        <v>4966.666666666667</v>
      </c>
      <c r="N21" s="56">
        <f t="shared" si="3"/>
        <v>0</v>
      </c>
      <c r="O21" s="56">
        <f t="shared" si="3"/>
        <v>1633.3333333333333</v>
      </c>
      <c r="P21" s="56">
        <f t="shared" si="3"/>
        <v>0</v>
      </c>
      <c r="Q21" s="56">
        <f t="shared" si="3"/>
        <v>0</v>
      </c>
      <c r="R21" s="56">
        <f t="shared" si="3"/>
        <v>766.66666666666663</v>
      </c>
      <c r="S21" s="56">
        <f t="shared" si="3"/>
        <v>0</v>
      </c>
      <c r="T21" s="56">
        <f t="shared" si="3"/>
        <v>15733.333333333334</v>
      </c>
      <c r="U21" s="56">
        <f t="shared" si="3"/>
        <v>11966.666666666666</v>
      </c>
    </row>
    <row r="23" spans="1:21">
      <c r="B23" s="21"/>
      <c r="C23" s="21"/>
      <c r="D23" s="21"/>
      <c r="E23" s="21"/>
      <c r="F23" s="5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2"/>
  <sheetViews>
    <sheetView tabSelected="1" workbookViewId="0">
      <selection activeCell="R3" sqref="R3"/>
    </sheetView>
  </sheetViews>
  <sheetFormatPr baseColWidth="10" defaultColWidth="8.83203125" defaultRowHeight="13"/>
  <sheetData>
    <row r="1" spans="1:21">
      <c r="A1" s="1" t="s">
        <v>60</v>
      </c>
    </row>
    <row r="2" spans="1:21">
      <c r="A2" s="4"/>
      <c r="B2" s="4" t="s">
        <v>10</v>
      </c>
      <c r="C2" s="4" t="s">
        <v>22</v>
      </c>
      <c r="D2" s="4" t="s">
        <v>11</v>
      </c>
      <c r="E2" s="4" t="s">
        <v>12</v>
      </c>
      <c r="F2" s="4" t="s">
        <v>23</v>
      </c>
      <c r="G2" s="4" t="s">
        <v>24</v>
      </c>
      <c r="H2" s="4" t="s">
        <v>25</v>
      </c>
      <c r="I2" s="4" t="s">
        <v>13</v>
      </c>
      <c r="J2" s="4" t="s">
        <v>26</v>
      </c>
      <c r="K2" s="4" t="s">
        <v>29</v>
      </c>
      <c r="L2" s="4" t="s">
        <v>28</v>
      </c>
      <c r="M2" s="4" t="s">
        <v>27</v>
      </c>
      <c r="N2" s="4" t="s">
        <v>14</v>
      </c>
      <c r="O2" s="4" t="s">
        <v>30</v>
      </c>
      <c r="P2" s="4" t="s">
        <v>31</v>
      </c>
      <c r="Q2" s="4" t="s">
        <v>8</v>
      </c>
      <c r="R2" s="4" t="s">
        <v>32</v>
      </c>
      <c r="S2" s="4" t="s">
        <v>15</v>
      </c>
      <c r="T2" s="4" t="s">
        <v>33</v>
      </c>
      <c r="U2" s="4" t="s">
        <v>34</v>
      </c>
    </row>
    <row r="3" spans="1:21">
      <c r="A3" s="4" t="s">
        <v>95</v>
      </c>
      <c r="B3" s="60">
        <v>208</v>
      </c>
      <c r="C3" s="60">
        <v>341.67348377676393</v>
      </c>
      <c r="D3" s="60">
        <v>112</v>
      </c>
      <c r="E3" s="60">
        <v>128.47238206141768</v>
      </c>
      <c r="F3" s="60">
        <v>319.69013687289333</v>
      </c>
      <c r="G3" s="60">
        <v>114.7278144460264</v>
      </c>
      <c r="H3" s="60">
        <v>311.58802578250447</v>
      </c>
      <c r="I3" s="60">
        <v>436.25280318778744</v>
      </c>
      <c r="J3" s="60">
        <v>305.00111445193983</v>
      </c>
      <c r="K3" s="60">
        <v>390.48398145915877</v>
      </c>
      <c r="L3" s="61">
        <f>188*1.1</f>
        <v>206.8</v>
      </c>
      <c r="M3" s="60">
        <v>231.6623983915502</v>
      </c>
      <c r="N3" s="60">
        <v>180</v>
      </c>
      <c r="O3" s="60">
        <v>511.49905157865527</v>
      </c>
      <c r="P3" s="60">
        <v>195.82851086476921</v>
      </c>
      <c r="Q3" s="60">
        <v>544</v>
      </c>
      <c r="R3" s="60">
        <v>109.80295579947143</v>
      </c>
      <c r="S3" s="60">
        <v>138.15223868376404</v>
      </c>
      <c r="T3" s="60">
        <v>818</v>
      </c>
      <c r="U3" s="60">
        <v>632.69142417860348</v>
      </c>
    </row>
    <row r="4" spans="1:21">
      <c r="A4" s="12" t="s">
        <v>9</v>
      </c>
      <c r="B4" s="60">
        <v>208</v>
      </c>
      <c r="C4" s="60">
        <v>341.67348377676393</v>
      </c>
      <c r="D4" s="60">
        <v>112</v>
      </c>
      <c r="E4" s="60">
        <v>128.47238206141768</v>
      </c>
      <c r="F4" s="60">
        <v>319.69013687289333</v>
      </c>
      <c r="G4" s="60">
        <v>114.7278144460264</v>
      </c>
      <c r="H4" s="60">
        <v>311.58802578250447</v>
      </c>
      <c r="I4" s="60">
        <v>436.25280318778744</v>
      </c>
      <c r="J4" s="60">
        <v>305.00111445193983</v>
      </c>
      <c r="K4" s="60">
        <v>390.48398145915877</v>
      </c>
      <c r="L4" s="61">
        <f>188*1.1</f>
        <v>206.8</v>
      </c>
      <c r="M4" s="60">
        <v>231.6623983915502</v>
      </c>
      <c r="N4" s="60">
        <v>180</v>
      </c>
      <c r="O4" s="60">
        <v>511.49905157865527</v>
      </c>
      <c r="P4" s="60">
        <v>195.82851086476921</v>
      </c>
      <c r="Q4" s="60">
        <v>544</v>
      </c>
      <c r="R4" s="60">
        <v>109.80295579947143</v>
      </c>
      <c r="S4" s="60">
        <v>138.15223868376404</v>
      </c>
      <c r="T4" s="60">
        <v>818</v>
      </c>
      <c r="U4" s="60">
        <v>632.69142417860348</v>
      </c>
    </row>
    <row r="5" spans="1:21">
      <c r="A5" s="12" t="s">
        <v>0</v>
      </c>
      <c r="B5" s="60">
        <v>208</v>
      </c>
      <c r="C5" s="60">
        <v>362.25590545808524</v>
      </c>
      <c r="D5" s="60">
        <v>112</v>
      </c>
      <c r="E5" s="60">
        <v>138.7749443911226</v>
      </c>
      <c r="F5" s="60">
        <v>319.69013687289333</v>
      </c>
      <c r="G5" s="60">
        <v>260.63949981577429</v>
      </c>
      <c r="H5" s="60">
        <v>311.58802578250447</v>
      </c>
      <c r="I5" s="60">
        <v>293.95816938759731</v>
      </c>
      <c r="J5" s="60">
        <v>305.00111445193983</v>
      </c>
      <c r="K5" s="60">
        <v>424.38993991057094</v>
      </c>
      <c r="L5" s="61">
        <f t="shared" ref="L5:L21" si="0">188*1.1</f>
        <v>206.8</v>
      </c>
      <c r="M5" s="60">
        <v>231.6623983915502</v>
      </c>
      <c r="N5" s="60">
        <v>180</v>
      </c>
      <c r="O5" s="60">
        <v>511.49905157865527</v>
      </c>
      <c r="P5" s="60">
        <v>167.55875890992954</v>
      </c>
      <c r="Q5" s="60">
        <v>544</v>
      </c>
      <c r="R5" s="60">
        <v>63.462261018290654</v>
      </c>
      <c r="S5" s="60">
        <v>138.15223868376404</v>
      </c>
      <c r="T5" s="60">
        <v>818</v>
      </c>
      <c r="U5" s="60">
        <v>1065.2173317746169</v>
      </c>
    </row>
    <row r="6" spans="1:21">
      <c r="A6" s="12" t="s">
        <v>1</v>
      </c>
      <c r="B6" s="60">
        <v>208</v>
      </c>
      <c r="C6" s="60">
        <v>362.25590545808524</v>
      </c>
      <c r="D6" s="60">
        <v>112</v>
      </c>
      <c r="E6" s="60">
        <v>138.7749443911226</v>
      </c>
      <c r="F6" s="60">
        <v>319.69013687289333</v>
      </c>
      <c r="G6" s="60">
        <v>260.63949981577429</v>
      </c>
      <c r="H6" s="60">
        <v>311.58802578250447</v>
      </c>
      <c r="I6" s="60">
        <v>293.95816938759731</v>
      </c>
      <c r="J6" s="60">
        <v>305.00111445193983</v>
      </c>
      <c r="K6" s="60">
        <v>424.38993991057094</v>
      </c>
      <c r="L6" s="61">
        <f t="shared" si="0"/>
        <v>206.8</v>
      </c>
      <c r="M6" s="60">
        <v>231.6623983915502</v>
      </c>
      <c r="N6" s="60">
        <v>180</v>
      </c>
      <c r="O6" s="60">
        <v>511.49905157865527</v>
      </c>
      <c r="P6" s="60">
        <v>167.55875890992954</v>
      </c>
      <c r="Q6" s="60">
        <v>544</v>
      </c>
      <c r="R6" s="60">
        <v>63.462261018290654</v>
      </c>
      <c r="S6" s="60">
        <v>138.15223868376404</v>
      </c>
      <c r="T6" s="60">
        <v>818</v>
      </c>
      <c r="U6" s="60">
        <v>1065.2173317746169</v>
      </c>
    </row>
    <row r="7" spans="1:21">
      <c r="A7" s="12" t="s">
        <v>2</v>
      </c>
      <c r="B7" s="60">
        <v>208</v>
      </c>
      <c r="C7" s="60">
        <v>362.25590545808524</v>
      </c>
      <c r="D7" s="60">
        <v>112</v>
      </c>
      <c r="E7" s="60">
        <v>138.7749443911226</v>
      </c>
      <c r="F7" s="60">
        <v>319.69013687289333</v>
      </c>
      <c r="G7" s="60">
        <v>260.63949981577429</v>
      </c>
      <c r="H7" s="60">
        <v>311.58802578250447</v>
      </c>
      <c r="I7" s="60">
        <v>293.95816938759731</v>
      </c>
      <c r="J7" s="60">
        <v>305.00111445193983</v>
      </c>
      <c r="K7" s="60">
        <v>424.38993991057094</v>
      </c>
      <c r="L7" s="61">
        <f t="shared" si="0"/>
        <v>206.8</v>
      </c>
      <c r="M7" s="60">
        <v>231.6623983915502</v>
      </c>
      <c r="N7" s="60">
        <v>180</v>
      </c>
      <c r="O7" s="60">
        <v>511.49905157865527</v>
      </c>
      <c r="P7" s="60">
        <v>167.55875890992954</v>
      </c>
      <c r="Q7" s="60">
        <v>544</v>
      </c>
      <c r="R7" s="60">
        <v>63.462261018290654</v>
      </c>
      <c r="S7" s="60">
        <v>138.15223868376404</v>
      </c>
      <c r="T7" s="60">
        <v>818</v>
      </c>
      <c r="U7" s="60">
        <v>1065.2173317746169</v>
      </c>
    </row>
    <row r="8" spans="1:21">
      <c r="A8" s="12" t="s">
        <v>3</v>
      </c>
      <c r="B8" s="60">
        <v>208</v>
      </c>
      <c r="C8" s="60">
        <v>362.25590545808524</v>
      </c>
      <c r="D8" s="60">
        <v>112</v>
      </c>
      <c r="E8" s="60">
        <v>138.7749443911226</v>
      </c>
      <c r="F8" s="60">
        <v>319.69013687289333</v>
      </c>
      <c r="G8" s="60">
        <v>260.63949981577429</v>
      </c>
      <c r="H8" s="60">
        <v>311.58802578250447</v>
      </c>
      <c r="I8" s="60">
        <v>293.95816938759731</v>
      </c>
      <c r="J8" s="60">
        <v>305.00111445193983</v>
      </c>
      <c r="K8" s="60">
        <v>424.38993991057094</v>
      </c>
      <c r="L8" s="61">
        <f t="shared" si="0"/>
        <v>206.8</v>
      </c>
      <c r="M8" s="60">
        <v>231.6623983915502</v>
      </c>
      <c r="N8" s="60">
        <v>180</v>
      </c>
      <c r="O8" s="60">
        <v>511.49905157865527</v>
      </c>
      <c r="P8" s="60">
        <v>167.55875890992954</v>
      </c>
      <c r="Q8" s="60">
        <v>544</v>
      </c>
      <c r="R8" s="60">
        <v>63.462261018290654</v>
      </c>
      <c r="S8" s="60">
        <v>138.15223868376404</v>
      </c>
      <c r="T8" s="60">
        <v>818</v>
      </c>
      <c r="U8" s="60">
        <v>1065.2173317746169</v>
      </c>
    </row>
    <row r="9" spans="1:21">
      <c r="A9" s="12" t="s">
        <v>42</v>
      </c>
      <c r="B9" s="60">
        <v>208</v>
      </c>
      <c r="C9" s="60">
        <v>362.25590545808524</v>
      </c>
      <c r="D9" s="60">
        <v>112</v>
      </c>
      <c r="E9" s="60">
        <v>138.7749443911226</v>
      </c>
      <c r="F9" s="60">
        <v>319.69013687289333</v>
      </c>
      <c r="G9" s="60">
        <v>187.86068440995456</v>
      </c>
      <c r="H9" s="60">
        <v>311.58802578250447</v>
      </c>
      <c r="I9" s="60">
        <v>293.95816938759731</v>
      </c>
      <c r="J9" s="60">
        <v>305.00111445193983</v>
      </c>
      <c r="K9" s="60">
        <v>424.38993991057094</v>
      </c>
      <c r="L9" s="61">
        <f t="shared" si="0"/>
        <v>206.8</v>
      </c>
      <c r="M9" s="60">
        <v>231.6623983915502</v>
      </c>
      <c r="N9" s="60">
        <v>180</v>
      </c>
      <c r="O9" s="60">
        <v>511.49905157865527</v>
      </c>
      <c r="P9" s="60">
        <v>167.55875890992954</v>
      </c>
      <c r="Q9" s="60">
        <v>544</v>
      </c>
      <c r="R9" s="60">
        <v>63.462261018290654</v>
      </c>
      <c r="S9" s="60">
        <v>138.15223868376404</v>
      </c>
      <c r="T9" s="60">
        <v>818</v>
      </c>
      <c r="U9" s="60">
        <v>1065.2173317746169</v>
      </c>
    </row>
    <row r="10" spans="1:21">
      <c r="A10" s="12" t="s">
        <v>43</v>
      </c>
      <c r="B10" s="60">
        <v>208</v>
      </c>
      <c r="C10" s="60">
        <v>362.25590545808524</v>
      </c>
      <c r="D10" s="60">
        <v>112</v>
      </c>
      <c r="E10" s="60">
        <v>138.7749443911226</v>
      </c>
      <c r="F10" s="60">
        <v>319.69013687289333</v>
      </c>
      <c r="G10" s="60">
        <v>187.86068440995456</v>
      </c>
      <c r="H10" s="60">
        <v>311.58802578250447</v>
      </c>
      <c r="I10" s="60">
        <v>293.95816938759731</v>
      </c>
      <c r="J10" s="60">
        <v>305.00111445193983</v>
      </c>
      <c r="K10" s="60">
        <v>424.38993991057094</v>
      </c>
      <c r="L10" s="61">
        <f t="shared" si="0"/>
        <v>206.8</v>
      </c>
      <c r="M10" s="60">
        <v>231.6623983915502</v>
      </c>
      <c r="N10" s="60">
        <v>180</v>
      </c>
      <c r="O10" s="60">
        <v>511.49905157865527</v>
      </c>
      <c r="P10" s="60">
        <v>167.55875890992954</v>
      </c>
      <c r="Q10" s="60">
        <v>544</v>
      </c>
      <c r="R10" s="60">
        <v>63.462261018290654</v>
      </c>
      <c r="S10" s="60">
        <v>138.15223868376404</v>
      </c>
      <c r="T10" s="60">
        <v>818</v>
      </c>
      <c r="U10" s="60">
        <v>1065.2173317746169</v>
      </c>
    </row>
    <row r="11" spans="1:21">
      <c r="A11" s="12" t="s">
        <v>40</v>
      </c>
      <c r="B11" s="60">
        <v>208</v>
      </c>
      <c r="C11" s="60">
        <v>362.25590545808524</v>
      </c>
      <c r="D11" s="60">
        <v>112</v>
      </c>
      <c r="E11" s="60">
        <v>138.7749443911226</v>
      </c>
      <c r="F11" s="60">
        <v>319.69013687289333</v>
      </c>
      <c r="G11" s="60">
        <v>187.86068440995456</v>
      </c>
      <c r="H11" s="60">
        <v>311.58802578250447</v>
      </c>
      <c r="I11" s="60">
        <v>293.95816938759731</v>
      </c>
      <c r="J11" s="60">
        <v>305.00111445193983</v>
      </c>
      <c r="K11" s="60">
        <v>424.38993991057094</v>
      </c>
      <c r="L11" s="61">
        <f t="shared" si="0"/>
        <v>206.8</v>
      </c>
      <c r="M11" s="60">
        <v>231.6623983915502</v>
      </c>
      <c r="N11" s="60">
        <v>180</v>
      </c>
      <c r="O11" s="60">
        <v>511.49905157865527</v>
      </c>
      <c r="P11" s="60">
        <v>167.55875890992954</v>
      </c>
      <c r="Q11" s="60">
        <v>544</v>
      </c>
      <c r="R11" s="60">
        <v>63.462261018290654</v>
      </c>
      <c r="S11" s="60">
        <v>138.15223868376404</v>
      </c>
      <c r="T11" s="60">
        <v>818</v>
      </c>
      <c r="U11" s="60">
        <v>1065.2173317746169</v>
      </c>
    </row>
    <row r="12" spans="1:21">
      <c r="A12" s="12" t="s">
        <v>41</v>
      </c>
      <c r="B12" s="60">
        <v>208</v>
      </c>
      <c r="C12" s="60">
        <v>362.25590545808524</v>
      </c>
      <c r="D12" s="60">
        <v>112</v>
      </c>
      <c r="E12" s="60">
        <v>138.7749443911226</v>
      </c>
      <c r="F12" s="60">
        <v>319.69013687289333</v>
      </c>
      <c r="G12" s="60">
        <v>187.86068440995456</v>
      </c>
      <c r="H12" s="60">
        <v>311.58802578250447</v>
      </c>
      <c r="I12" s="60">
        <v>293.95816938759731</v>
      </c>
      <c r="J12" s="60">
        <v>305.00111445193983</v>
      </c>
      <c r="K12" s="60">
        <v>424.38993991057094</v>
      </c>
      <c r="L12" s="61">
        <f t="shared" si="0"/>
        <v>206.8</v>
      </c>
      <c r="M12" s="60">
        <v>231.6623983915502</v>
      </c>
      <c r="N12" s="60">
        <v>180</v>
      </c>
      <c r="O12" s="60">
        <v>511.49905157865527</v>
      </c>
      <c r="P12" s="60">
        <v>167.55875890992954</v>
      </c>
      <c r="Q12" s="60">
        <v>544</v>
      </c>
      <c r="R12" s="60">
        <v>63.462261018290654</v>
      </c>
      <c r="S12" s="60">
        <v>138.15223868376404</v>
      </c>
      <c r="T12" s="60">
        <v>818</v>
      </c>
      <c r="U12" s="60">
        <v>1065.2173317746169</v>
      </c>
    </row>
    <row r="13" spans="1:21">
      <c r="A13" s="12" t="s">
        <v>4</v>
      </c>
      <c r="B13" s="60">
        <v>208</v>
      </c>
      <c r="C13" s="60">
        <v>362.25590545808524</v>
      </c>
      <c r="D13" s="60">
        <v>112</v>
      </c>
      <c r="E13" s="60">
        <v>138.7749443911226</v>
      </c>
      <c r="F13" s="60">
        <v>319.69013687289333</v>
      </c>
      <c r="G13" s="60">
        <v>187.86068440995456</v>
      </c>
      <c r="H13" s="60">
        <v>311.58802578250447</v>
      </c>
      <c r="I13" s="60">
        <v>293.95816938759731</v>
      </c>
      <c r="J13" s="60">
        <v>305.00111445193983</v>
      </c>
      <c r="K13" s="60">
        <v>424.38993991057094</v>
      </c>
      <c r="L13" s="61">
        <f t="shared" si="0"/>
        <v>206.8</v>
      </c>
      <c r="M13" s="60">
        <v>231.6623983915502</v>
      </c>
      <c r="N13" s="60">
        <v>180</v>
      </c>
      <c r="O13" s="60">
        <v>511.49905157865527</v>
      </c>
      <c r="P13" s="60">
        <v>167.55875890992954</v>
      </c>
      <c r="Q13" s="60">
        <v>544</v>
      </c>
      <c r="R13" s="60">
        <v>63.462261018290654</v>
      </c>
      <c r="S13" s="60">
        <v>138.15223868376404</v>
      </c>
      <c r="T13" s="60">
        <v>818</v>
      </c>
      <c r="U13" s="60">
        <v>1065.2173317746169</v>
      </c>
    </row>
    <row r="14" spans="1:21">
      <c r="A14" s="12" t="s">
        <v>5</v>
      </c>
      <c r="B14" s="60">
        <v>208</v>
      </c>
      <c r="C14" s="60">
        <v>362.25590545808524</v>
      </c>
      <c r="D14" s="60">
        <v>112</v>
      </c>
      <c r="E14" s="60">
        <v>138.7749443911226</v>
      </c>
      <c r="F14" s="60">
        <v>319.69013687289333</v>
      </c>
      <c r="G14" s="60">
        <v>187.86068440995456</v>
      </c>
      <c r="H14" s="60">
        <v>311.58802578250447</v>
      </c>
      <c r="I14" s="60">
        <v>293.95816938759731</v>
      </c>
      <c r="J14" s="60">
        <v>305.00111445193983</v>
      </c>
      <c r="K14" s="60">
        <v>424.38993991057094</v>
      </c>
      <c r="L14" s="61">
        <f t="shared" si="0"/>
        <v>206.8</v>
      </c>
      <c r="M14" s="60">
        <v>231.6623983915502</v>
      </c>
      <c r="N14" s="60">
        <v>180</v>
      </c>
      <c r="O14" s="60">
        <v>511.49905157865527</v>
      </c>
      <c r="P14" s="60">
        <v>167.55875890992954</v>
      </c>
      <c r="Q14" s="60">
        <v>544</v>
      </c>
      <c r="R14" s="60">
        <v>63.462261018290654</v>
      </c>
      <c r="S14" s="60">
        <v>138.15223868376404</v>
      </c>
      <c r="T14" s="60">
        <v>818</v>
      </c>
      <c r="U14" s="60">
        <v>1065.2173317746169</v>
      </c>
    </row>
    <row r="15" spans="1:21">
      <c r="A15" s="12" t="s">
        <v>6</v>
      </c>
      <c r="B15" s="60">
        <v>208</v>
      </c>
      <c r="C15" s="60">
        <v>362.25590545808524</v>
      </c>
      <c r="D15" s="60">
        <v>112</v>
      </c>
      <c r="E15" s="60">
        <v>138.7749443911226</v>
      </c>
      <c r="F15" s="60">
        <v>319.69013687289333</v>
      </c>
      <c r="G15" s="60">
        <v>187.86068440995456</v>
      </c>
      <c r="H15" s="60">
        <v>311.58802578250447</v>
      </c>
      <c r="I15" s="60">
        <v>293.95816938759731</v>
      </c>
      <c r="J15" s="60">
        <v>305.00111445193983</v>
      </c>
      <c r="K15" s="60">
        <v>424.38993991057094</v>
      </c>
      <c r="L15" s="61">
        <f t="shared" si="0"/>
        <v>206.8</v>
      </c>
      <c r="M15" s="60">
        <v>231.6623983915502</v>
      </c>
      <c r="N15" s="60">
        <v>180</v>
      </c>
      <c r="O15" s="60">
        <v>511.49905157865527</v>
      </c>
      <c r="P15" s="60">
        <v>167.55875890992954</v>
      </c>
      <c r="Q15" s="60">
        <v>544</v>
      </c>
      <c r="R15" s="60">
        <v>63.462261018290654</v>
      </c>
      <c r="S15" s="60">
        <v>138.15223868376404</v>
      </c>
      <c r="T15" s="60">
        <v>818</v>
      </c>
      <c r="U15" s="60">
        <v>1065.2173317746169</v>
      </c>
    </row>
    <row r="16" spans="1:21">
      <c r="A16" s="12" t="s">
        <v>38</v>
      </c>
      <c r="B16" s="60">
        <v>208</v>
      </c>
      <c r="C16" s="60">
        <v>362.25590545808524</v>
      </c>
      <c r="D16" s="60">
        <v>112</v>
      </c>
      <c r="E16" s="60">
        <v>138.7749443911226</v>
      </c>
      <c r="F16" s="60">
        <v>319.69013687289333</v>
      </c>
      <c r="G16" s="60">
        <v>187.86068440995456</v>
      </c>
      <c r="H16" s="60">
        <v>311.58802578250447</v>
      </c>
      <c r="I16" s="60">
        <v>293.95816938759731</v>
      </c>
      <c r="J16" s="60">
        <v>305.00111445193983</v>
      </c>
      <c r="K16" s="60">
        <v>424.38993991057094</v>
      </c>
      <c r="L16" s="61">
        <f t="shared" si="0"/>
        <v>206.8</v>
      </c>
      <c r="M16" s="60">
        <v>231.6623983915502</v>
      </c>
      <c r="N16" s="60">
        <v>180</v>
      </c>
      <c r="O16" s="60">
        <v>511.49905157865527</v>
      </c>
      <c r="P16" s="60">
        <v>167.55875890992954</v>
      </c>
      <c r="Q16" s="60">
        <v>544</v>
      </c>
      <c r="R16" s="60">
        <v>63.462261018290654</v>
      </c>
      <c r="S16" s="60">
        <v>138.15223868376404</v>
      </c>
      <c r="T16" s="60">
        <v>818</v>
      </c>
      <c r="U16" s="60">
        <v>1065.2173317746169</v>
      </c>
    </row>
    <row r="17" spans="1:21">
      <c r="A17" s="12" t="s">
        <v>39</v>
      </c>
      <c r="B17" s="60">
        <v>208</v>
      </c>
      <c r="C17" s="60">
        <v>362.25590545808524</v>
      </c>
      <c r="D17" s="60">
        <v>112</v>
      </c>
      <c r="E17" s="60">
        <v>138.7749443911226</v>
      </c>
      <c r="F17" s="60">
        <v>319.69013687289333</v>
      </c>
      <c r="G17" s="60">
        <v>187.86068440995456</v>
      </c>
      <c r="H17" s="60">
        <v>311.58802578250447</v>
      </c>
      <c r="I17" s="60">
        <v>293.95816938759731</v>
      </c>
      <c r="J17" s="60">
        <v>305.00111445193983</v>
      </c>
      <c r="K17" s="60">
        <v>424.38993991057094</v>
      </c>
      <c r="L17" s="61">
        <f t="shared" si="0"/>
        <v>206.8</v>
      </c>
      <c r="M17" s="60">
        <v>231.6623983915502</v>
      </c>
      <c r="N17" s="60">
        <v>180</v>
      </c>
      <c r="O17" s="60">
        <v>511.49905157865527</v>
      </c>
      <c r="P17" s="60">
        <v>167.55875890992954</v>
      </c>
      <c r="Q17" s="60">
        <v>544</v>
      </c>
      <c r="R17" s="60">
        <v>63.462261018290654</v>
      </c>
      <c r="S17" s="60">
        <v>138.15223868376404</v>
      </c>
      <c r="T17" s="60">
        <v>818</v>
      </c>
      <c r="U17" s="60">
        <v>1065.2173317746169</v>
      </c>
    </row>
    <row r="18" spans="1:21">
      <c r="A18" s="12" t="s">
        <v>7</v>
      </c>
      <c r="B18" s="60">
        <v>208</v>
      </c>
      <c r="C18" s="60">
        <v>362.25590545808524</v>
      </c>
      <c r="D18" s="60">
        <v>112</v>
      </c>
      <c r="E18" s="60">
        <v>138.7749443911226</v>
      </c>
      <c r="F18" s="60">
        <v>319.69013687289333</v>
      </c>
      <c r="G18" s="60">
        <v>187.86068440995456</v>
      </c>
      <c r="H18" s="60">
        <v>311.58802578250447</v>
      </c>
      <c r="I18" s="60">
        <v>293.95816938759731</v>
      </c>
      <c r="J18" s="60">
        <v>305.00111445193983</v>
      </c>
      <c r="K18" s="60">
        <v>424.38993991057094</v>
      </c>
      <c r="L18" s="61">
        <f t="shared" si="0"/>
        <v>206.8</v>
      </c>
      <c r="M18" s="60">
        <v>231.6623983915502</v>
      </c>
      <c r="N18" s="60">
        <v>180</v>
      </c>
      <c r="O18" s="60">
        <v>511.49905157865527</v>
      </c>
      <c r="P18" s="60">
        <v>167.55875890992954</v>
      </c>
      <c r="Q18" s="60">
        <v>544</v>
      </c>
      <c r="R18" s="60">
        <v>63.462261018290654</v>
      </c>
      <c r="S18" s="60">
        <v>138.15223868376404</v>
      </c>
      <c r="T18" s="60">
        <v>818</v>
      </c>
      <c r="U18" s="60">
        <v>1065.2173317746169</v>
      </c>
    </row>
    <row r="19" spans="1:21">
      <c r="A19" s="12" t="s">
        <v>35</v>
      </c>
      <c r="B19" s="60">
        <v>208</v>
      </c>
      <c r="C19" s="60">
        <v>362.25590545808524</v>
      </c>
      <c r="D19" s="60">
        <v>112</v>
      </c>
      <c r="E19" s="60">
        <v>138.7749443911226</v>
      </c>
      <c r="F19" s="60">
        <v>319.69013687289333</v>
      </c>
      <c r="G19" s="60">
        <v>187.86068440995456</v>
      </c>
      <c r="H19" s="60">
        <v>311.58802578250447</v>
      </c>
      <c r="I19" s="60">
        <v>293.95816938759731</v>
      </c>
      <c r="J19" s="60">
        <v>305.00111445193983</v>
      </c>
      <c r="K19" s="60">
        <v>424.38993991057094</v>
      </c>
      <c r="L19" s="61">
        <f t="shared" si="0"/>
        <v>206.8</v>
      </c>
      <c r="M19" s="60">
        <v>231.6623983915502</v>
      </c>
      <c r="N19" s="60">
        <v>180</v>
      </c>
      <c r="O19" s="60">
        <v>511.49905157865527</v>
      </c>
      <c r="P19" s="60">
        <v>167.55875890992954</v>
      </c>
      <c r="Q19" s="60">
        <v>544</v>
      </c>
      <c r="R19" s="60">
        <v>63.462261018290654</v>
      </c>
      <c r="S19" s="60">
        <v>138.15223868376404</v>
      </c>
      <c r="T19" s="60">
        <v>818</v>
      </c>
      <c r="U19" s="60">
        <v>1065.2173317746169</v>
      </c>
    </row>
    <row r="20" spans="1:21">
      <c r="A20" s="47" t="s">
        <v>36</v>
      </c>
      <c r="B20" s="60">
        <v>208</v>
      </c>
      <c r="C20" s="60">
        <v>362.25590545808524</v>
      </c>
      <c r="D20" s="60">
        <v>112</v>
      </c>
      <c r="E20" s="60">
        <v>138.7749443911226</v>
      </c>
      <c r="F20" s="60">
        <v>319.69013687289333</v>
      </c>
      <c r="G20" s="60">
        <v>187.86068440995456</v>
      </c>
      <c r="H20" s="60">
        <v>311.58802578250447</v>
      </c>
      <c r="I20" s="60">
        <v>293.95816938759731</v>
      </c>
      <c r="J20" s="60">
        <v>305.00111445193983</v>
      </c>
      <c r="K20" s="60">
        <v>424.38993991057094</v>
      </c>
      <c r="L20" s="61">
        <f t="shared" si="0"/>
        <v>206.8</v>
      </c>
      <c r="M20" s="60">
        <v>231.6623983915502</v>
      </c>
      <c r="N20" s="60">
        <v>180</v>
      </c>
      <c r="O20" s="60">
        <v>511.49905157865527</v>
      </c>
      <c r="P20" s="60">
        <v>167.55875890992954</v>
      </c>
      <c r="Q20" s="60">
        <v>544</v>
      </c>
      <c r="R20" s="60">
        <v>63.462261018290654</v>
      </c>
      <c r="S20" s="60">
        <v>138.15223868376404</v>
      </c>
      <c r="T20" s="60">
        <v>818</v>
      </c>
      <c r="U20" s="60">
        <v>1065.2173317746169</v>
      </c>
    </row>
    <row r="21" spans="1:21">
      <c r="A21" s="47" t="s">
        <v>37</v>
      </c>
      <c r="B21" s="60">
        <v>208</v>
      </c>
      <c r="C21" s="60">
        <v>362.25590545808524</v>
      </c>
      <c r="D21" s="60">
        <v>112</v>
      </c>
      <c r="E21" s="60">
        <v>138.7749443911226</v>
      </c>
      <c r="F21" s="60">
        <v>319.69013687289333</v>
      </c>
      <c r="G21" s="60">
        <v>187.86068440995456</v>
      </c>
      <c r="H21" s="60">
        <v>311.58802578250447</v>
      </c>
      <c r="I21" s="60">
        <v>293.95816938759731</v>
      </c>
      <c r="J21" s="60">
        <v>305.00111445193983</v>
      </c>
      <c r="K21" s="60">
        <v>424.38993991057094</v>
      </c>
      <c r="L21" s="61">
        <f t="shared" si="0"/>
        <v>206.8</v>
      </c>
      <c r="M21" s="60">
        <v>231.6623983915502</v>
      </c>
      <c r="N21" s="60">
        <v>180</v>
      </c>
      <c r="O21" s="60">
        <v>511.49905157865527</v>
      </c>
      <c r="P21" s="60">
        <v>167.55875890992954</v>
      </c>
      <c r="Q21" s="60">
        <v>544</v>
      </c>
      <c r="R21" s="60">
        <v>63.462261018290654</v>
      </c>
      <c r="S21" s="60">
        <v>138.15223868376404</v>
      </c>
      <c r="T21" s="60">
        <v>818</v>
      </c>
      <c r="U21" s="60">
        <v>1065.2173317746169</v>
      </c>
    </row>
    <row r="22" spans="1:2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1"/>
  <sheetViews>
    <sheetView workbookViewId="0">
      <selection activeCell="B3" sqref="B3:U21"/>
    </sheetView>
  </sheetViews>
  <sheetFormatPr baseColWidth="10" defaultColWidth="8.83203125" defaultRowHeight="13"/>
  <sheetData>
    <row r="1" spans="1:21">
      <c r="A1" s="12" t="s">
        <v>61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>
      <c r="A2" s="51"/>
      <c r="B2" s="4" t="s">
        <v>10</v>
      </c>
      <c r="C2" s="4" t="s">
        <v>22</v>
      </c>
      <c r="D2" s="4" t="s">
        <v>11</v>
      </c>
      <c r="E2" s="4" t="s">
        <v>12</v>
      </c>
      <c r="F2" s="4" t="s">
        <v>23</v>
      </c>
      <c r="G2" s="4" t="s">
        <v>24</v>
      </c>
      <c r="H2" s="4" t="s">
        <v>25</v>
      </c>
      <c r="I2" s="4" t="s">
        <v>13</v>
      </c>
      <c r="J2" s="4" t="s">
        <v>26</v>
      </c>
      <c r="K2" s="4" t="s">
        <v>29</v>
      </c>
      <c r="L2" s="4" t="s">
        <v>28</v>
      </c>
      <c r="M2" s="4" t="s">
        <v>27</v>
      </c>
      <c r="N2" s="4" t="s">
        <v>14</v>
      </c>
      <c r="O2" s="4" t="s">
        <v>30</v>
      </c>
      <c r="P2" s="4" t="s">
        <v>31</v>
      </c>
      <c r="Q2" s="4" t="s">
        <v>8</v>
      </c>
      <c r="R2" s="4" t="s">
        <v>32</v>
      </c>
      <c r="S2" s="4" t="s">
        <v>15</v>
      </c>
      <c r="T2" s="4" t="s">
        <v>33</v>
      </c>
      <c r="U2" s="4" t="s">
        <v>34</v>
      </c>
    </row>
    <row r="3" spans="1:21">
      <c r="A3" s="84" t="s">
        <v>95</v>
      </c>
      <c r="B3" s="4">
        <f t="shared" ref="B3:K12" si="0">HLOOKUP(B$2,aw2011_2013,ROW($A3)+6,FALSE)</f>
        <v>4.1208705161854775</v>
      </c>
      <c r="C3" s="4">
        <f t="shared" si="0"/>
        <v>4.1534558180227474</v>
      </c>
      <c r="D3" s="4">
        <f t="shared" si="0"/>
        <v>2.1411789151356082</v>
      </c>
      <c r="E3" s="4">
        <f t="shared" si="0"/>
        <v>2.6559601924759408</v>
      </c>
      <c r="F3" s="4">
        <f t="shared" si="0"/>
        <v>1.9961249635462233</v>
      </c>
      <c r="G3" s="4">
        <f t="shared" si="0"/>
        <v>1.8767935258092738</v>
      </c>
      <c r="H3" s="4">
        <f t="shared" si="0"/>
        <v>0</v>
      </c>
      <c r="I3" s="4">
        <f t="shared" si="0"/>
        <v>0.60121391076115493</v>
      </c>
      <c r="J3" s="4">
        <f t="shared" si="0"/>
        <v>1.2606517935258092</v>
      </c>
      <c r="K3" s="4">
        <f t="shared" si="0"/>
        <v>3.4347874462207968</v>
      </c>
      <c r="L3" s="4">
        <f t="shared" ref="L3:U12" si="1">HLOOKUP(L$2,aw2011_2013,ROW($A3)+6,FALSE)</f>
        <v>2.5392242636337126</v>
      </c>
      <c r="M3" s="4">
        <f t="shared" si="1"/>
        <v>2.5140508803587052</v>
      </c>
      <c r="N3" s="4">
        <f t="shared" si="1"/>
        <v>4.4745846821693878</v>
      </c>
      <c r="O3" s="4">
        <f t="shared" si="1"/>
        <v>1.5797462817147856</v>
      </c>
      <c r="P3" s="4">
        <f t="shared" si="1"/>
        <v>2.4412893700787399</v>
      </c>
      <c r="Q3" s="4">
        <f t="shared" si="1"/>
        <v>3.0332895888014</v>
      </c>
      <c r="R3" s="4">
        <f t="shared" si="1"/>
        <v>1.475844816272966</v>
      </c>
      <c r="S3" s="4">
        <f t="shared" si="1"/>
        <v>0</v>
      </c>
      <c r="T3" s="4">
        <f t="shared" si="1"/>
        <v>2.9698597104280045</v>
      </c>
      <c r="U3" s="4">
        <f t="shared" si="1"/>
        <v>2.4626868335214396</v>
      </c>
    </row>
    <row r="4" spans="1:21">
      <c r="A4" s="12" t="s">
        <v>9</v>
      </c>
      <c r="B4" s="4">
        <f t="shared" si="0"/>
        <v>3.9509787761234283</v>
      </c>
      <c r="C4" s="4">
        <f t="shared" si="0"/>
        <v>3.8535761154855641</v>
      </c>
      <c r="D4" s="4">
        <f t="shared" si="0"/>
        <v>1.8719257898390413</v>
      </c>
      <c r="E4" s="4">
        <f t="shared" si="0"/>
        <v>0</v>
      </c>
      <c r="F4" s="4">
        <f t="shared" si="0"/>
        <v>2.0559932458894088</v>
      </c>
      <c r="G4" s="4">
        <f t="shared" si="0"/>
        <v>1.7483205889164406</v>
      </c>
      <c r="H4" s="4">
        <f t="shared" si="0"/>
        <v>0</v>
      </c>
      <c r="I4" s="4">
        <f t="shared" si="0"/>
        <v>0.61449746574477826</v>
      </c>
      <c r="J4" s="4">
        <f t="shared" si="0"/>
        <v>2.2340438312245281</v>
      </c>
      <c r="K4" s="4">
        <f t="shared" si="0"/>
        <v>3.3255444315884959</v>
      </c>
      <c r="L4" s="4">
        <f t="shared" si="1"/>
        <v>2.5508685598553904</v>
      </c>
      <c r="M4" s="4">
        <f t="shared" si="1"/>
        <v>2.4280579800008604</v>
      </c>
      <c r="N4" s="4">
        <f t="shared" si="1"/>
        <v>4.1191273791809211</v>
      </c>
      <c r="O4" s="4">
        <f t="shared" si="1"/>
        <v>2.2348807961504811</v>
      </c>
      <c r="P4" s="4">
        <f t="shared" si="1"/>
        <v>2.2712414307115472</v>
      </c>
      <c r="Q4" s="4">
        <f t="shared" si="1"/>
        <v>2.9310917359859947</v>
      </c>
      <c r="R4" s="4">
        <f t="shared" si="1"/>
        <v>0.94439103778354949</v>
      </c>
      <c r="S4" s="4">
        <f t="shared" si="1"/>
        <v>0</v>
      </c>
      <c r="T4" s="4">
        <f t="shared" si="1"/>
        <v>3.1807180320070465</v>
      </c>
      <c r="U4" s="4">
        <f t="shared" si="1"/>
        <v>2.401433043349197</v>
      </c>
    </row>
    <row r="5" spans="1:21">
      <c r="A5" s="12" t="s">
        <v>0</v>
      </c>
      <c r="B5" s="4">
        <f t="shared" si="0"/>
        <v>4.9045302975425296</v>
      </c>
      <c r="C5" s="4">
        <f t="shared" si="0"/>
        <v>4.4950319627013577</v>
      </c>
      <c r="D5" s="4">
        <f t="shared" si="0"/>
        <v>2.3777466332875119</v>
      </c>
      <c r="E5" s="4">
        <f t="shared" si="0"/>
        <v>3.3548014104342889</v>
      </c>
      <c r="F5" s="4">
        <f t="shared" si="0"/>
        <v>2.3187650792763246</v>
      </c>
      <c r="G5" s="4">
        <f t="shared" si="0"/>
        <v>2.0392807124073271</v>
      </c>
      <c r="H5" s="4">
        <f t="shared" si="0"/>
        <v>1.6200444045990432</v>
      </c>
      <c r="I5" s="4">
        <f t="shared" si="0"/>
        <v>1.3562882119625093</v>
      </c>
      <c r="J5" s="4">
        <f t="shared" si="0"/>
        <v>2.873055745749173</v>
      </c>
      <c r="K5" s="4">
        <f t="shared" si="0"/>
        <v>4.2251950607575912</v>
      </c>
      <c r="L5" s="4">
        <f t="shared" si="1"/>
        <v>3.0585152694337387</v>
      </c>
      <c r="M5" s="4">
        <f t="shared" si="1"/>
        <v>0.94749241637865522</v>
      </c>
      <c r="N5" s="4">
        <f t="shared" si="1"/>
        <v>5.339134959103653</v>
      </c>
      <c r="O5" s="4">
        <f t="shared" si="1"/>
        <v>1.6980314960629921</v>
      </c>
      <c r="P5" s="4">
        <f t="shared" si="1"/>
        <v>2.6258987564425014</v>
      </c>
      <c r="Q5" s="4">
        <f t="shared" si="1"/>
        <v>4.2252431987668206</v>
      </c>
      <c r="R5" s="4">
        <f t="shared" si="1"/>
        <v>1.6384735813660871</v>
      </c>
      <c r="S5" s="4">
        <f t="shared" si="1"/>
        <v>0</v>
      </c>
      <c r="T5" s="4">
        <f t="shared" si="1"/>
        <v>3.9111639690871969</v>
      </c>
      <c r="U5" s="4">
        <f t="shared" si="1"/>
        <v>3.062418552195608</v>
      </c>
    </row>
    <row r="6" spans="1:21">
      <c r="A6" s="12" t="s">
        <v>1</v>
      </c>
      <c r="B6" s="4">
        <f t="shared" si="0"/>
        <v>4.5173148129936651</v>
      </c>
      <c r="C6" s="4">
        <f t="shared" si="0"/>
        <v>4.2432183221227708</v>
      </c>
      <c r="D6" s="4">
        <f t="shared" si="0"/>
        <v>2.0530621634628181</v>
      </c>
      <c r="E6" s="4">
        <f t="shared" si="0"/>
        <v>0</v>
      </c>
      <c r="F6" s="4">
        <f t="shared" si="0"/>
        <v>1.8459044181977253</v>
      </c>
      <c r="G6" s="4">
        <f t="shared" si="0"/>
        <v>1.8632491251093615</v>
      </c>
      <c r="H6" s="4">
        <f t="shared" si="0"/>
        <v>1.5368985126859143</v>
      </c>
      <c r="I6" s="4">
        <f t="shared" si="0"/>
        <v>0.37583614063814408</v>
      </c>
      <c r="J6" s="4">
        <f t="shared" si="0"/>
        <v>1.3932414698162729</v>
      </c>
      <c r="K6" s="4">
        <f t="shared" si="0"/>
        <v>3.8222530356784978</v>
      </c>
      <c r="L6" s="4">
        <f t="shared" si="1"/>
        <v>3.052810357603835</v>
      </c>
      <c r="M6" s="4">
        <f t="shared" si="1"/>
        <v>1.581704032631668</v>
      </c>
      <c r="N6" s="4">
        <f t="shared" si="1"/>
        <v>4.915523699901823</v>
      </c>
      <c r="O6" s="4">
        <f t="shared" si="1"/>
        <v>0</v>
      </c>
      <c r="P6" s="4">
        <f t="shared" si="1"/>
        <v>1.7460411198600176</v>
      </c>
      <c r="Q6" s="4">
        <f t="shared" si="1"/>
        <v>3.6505856399099916</v>
      </c>
      <c r="R6" s="4">
        <f t="shared" si="1"/>
        <v>1.0268044619422572</v>
      </c>
      <c r="S6" s="4">
        <f t="shared" si="1"/>
        <v>0</v>
      </c>
      <c r="T6" s="4">
        <f t="shared" si="1"/>
        <v>3.0785724701079036</v>
      </c>
      <c r="U6" s="4">
        <f t="shared" si="1"/>
        <v>2.803809419655876</v>
      </c>
    </row>
    <row r="7" spans="1:21">
      <c r="A7" s="12" t="s">
        <v>2</v>
      </c>
      <c r="B7" s="4">
        <f t="shared" si="0"/>
        <v>4.9100278306406668</v>
      </c>
      <c r="C7" s="4">
        <f t="shared" si="0"/>
        <v>4.3339698429365825</v>
      </c>
      <c r="D7" s="4">
        <f t="shared" si="0"/>
        <v>2.3610661786506064</v>
      </c>
      <c r="E7" s="4">
        <f t="shared" si="0"/>
        <v>0</v>
      </c>
      <c r="F7" s="4">
        <f t="shared" si="0"/>
        <v>2.276137357830271</v>
      </c>
      <c r="G7" s="4">
        <f t="shared" si="0"/>
        <v>2.1935422134733158</v>
      </c>
      <c r="H7" s="4">
        <f t="shared" si="0"/>
        <v>0</v>
      </c>
      <c r="I7" s="4">
        <f t="shared" si="0"/>
        <v>0.43623814674743783</v>
      </c>
      <c r="J7" s="4">
        <f t="shared" si="0"/>
        <v>0</v>
      </c>
      <c r="K7" s="4">
        <f t="shared" si="0"/>
        <v>3.9249709025140795</v>
      </c>
      <c r="L7" s="4">
        <f t="shared" si="1"/>
        <v>3.087592271840812</v>
      </c>
      <c r="M7" s="4">
        <f t="shared" si="1"/>
        <v>1.0267131445651441</v>
      </c>
      <c r="N7" s="4">
        <f t="shared" si="1"/>
        <v>5.2969519435070618</v>
      </c>
      <c r="O7" s="4">
        <f t="shared" si="1"/>
        <v>0</v>
      </c>
      <c r="P7" s="4">
        <f t="shared" si="1"/>
        <v>2.4461395450568677</v>
      </c>
      <c r="Q7" s="4">
        <f t="shared" si="1"/>
        <v>0</v>
      </c>
      <c r="R7" s="4">
        <f t="shared" si="1"/>
        <v>0</v>
      </c>
      <c r="S7" s="4">
        <f t="shared" si="1"/>
        <v>0</v>
      </c>
      <c r="T7" s="4">
        <f t="shared" si="1"/>
        <v>3.2717082239720039</v>
      </c>
      <c r="U7" s="4">
        <f t="shared" si="1"/>
        <v>2.9883737659685621</v>
      </c>
    </row>
    <row r="8" spans="1:21">
      <c r="A8" s="12" t="s">
        <v>3</v>
      </c>
      <c r="B8" s="4">
        <f t="shared" si="0"/>
        <v>5.0196777486147566</v>
      </c>
      <c r="C8" s="4">
        <f t="shared" si="0"/>
        <v>4.3985874161563139</v>
      </c>
      <c r="D8" s="4">
        <f t="shared" si="0"/>
        <v>2.5084937299504229</v>
      </c>
      <c r="E8" s="4">
        <f t="shared" si="0"/>
        <v>3.5951963035870516</v>
      </c>
      <c r="F8" s="4">
        <f t="shared" si="0"/>
        <v>2.412537182852144</v>
      </c>
      <c r="G8" s="4">
        <f t="shared" si="0"/>
        <v>2.2303805774278214</v>
      </c>
      <c r="H8" s="4">
        <f t="shared" si="0"/>
        <v>1.6709827938174395</v>
      </c>
      <c r="I8" s="4">
        <f t="shared" si="0"/>
        <v>0.45909521726450864</v>
      </c>
      <c r="J8" s="4">
        <f t="shared" si="0"/>
        <v>2.8934055118110233</v>
      </c>
      <c r="K8" s="4">
        <f t="shared" si="0"/>
        <v>4.0319936570428689</v>
      </c>
      <c r="L8" s="4">
        <f t="shared" si="1"/>
        <v>3.1331452318460191</v>
      </c>
      <c r="M8" s="4">
        <f t="shared" si="1"/>
        <v>1.3046751968503936</v>
      </c>
      <c r="N8" s="4">
        <f t="shared" si="1"/>
        <v>5.4780457130358711</v>
      </c>
      <c r="O8" s="4">
        <f t="shared" si="1"/>
        <v>1.3467519685039371</v>
      </c>
      <c r="P8" s="4">
        <f t="shared" si="1"/>
        <v>2.5549168853893263</v>
      </c>
      <c r="Q8" s="4">
        <f t="shared" si="1"/>
        <v>4.2277066929133857</v>
      </c>
      <c r="R8" s="4">
        <f t="shared" si="1"/>
        <v>2.4368438320209975</v>
      </c>
      <c r="S8" s="4">
        <f t="shared" si="1"/>
        <v>0</v>
      </c>
      <c r="T8" s="4">
        <f t="shared" si="1"/>
        <v>3.5891759623797022</v>
      </c>
      <c r="U8" s="4">
        <f t="shared" si="1"/>
        <v>3.2993128463108774</v>
      </c>
    </row>
    <row r="9" spans="1:21">
      <c r="A9" s="12" t="s">
        <v>42</v>
      </c>
      <c r="B9" s="4">
        <f t="shared" si="0"/>
        <v>4.8163750871601581</v>
      </c>
      <c r="C9" s="4">
        <f t="shared" si="0"/>
        <v>4.5015165870539358</v>
      </c>
      <c r="D9" s="4">
        <f t="shared" si="0"/>
        <v>2.4758660474662566</v>
      </c>
      <c r="E9" s="4">
        <f t="shared" si="0"/>
        <v>3.4672112455122126</v>
      </c>
      <c r="F9" s="4">
        <f t="shared" si="0"/>
        <v>2.6104746719346905</v>
      </c>
      <c r="G9" s="4">
        <f t="shared" si="0"/>
        <v>2.1362561733552705</v>
      </c>
      <c r="H9" s="4">
        <f t="shared" si="0"/>
        <v>1.7563596334960394</v>
      </c>
      <c r="I9" s="4">
        <f t="shared" si="0"/>
        <v>1.4694768428333511</v>
      </c>
      <c r="J9" s="4">
        <f t="shared" si="0"/>
        <v>3.0151837416833147</v>
      </c>
      <c r="K9" s="4">
        <f t="shared" si="0"/>
        <v>4.1784884681589594</v>
      </c>
      <c r="L9" s="4">
        <f t="shared" si="1"/>
        <v>2.9682040986288811</v>
      </c>
      <c r="M9" s="4">
        <f t="shared" si="1"/>
        <v>3.9938415161778824</v>
      </c>
      <c r="N9" s="4">
        <f t="shared" si="1"/>
        <v>5.3244903762029745</v>
      </c>
      <c r="O9" s="4">
        <f t="shared" si="1"/>
        <v>0</v>
      </c>
      <c r="P9" s="4">
        <f t="shared" si="1"/>
        <v>2.6300549174814218</v>
      </c>
      <c r="Q9" s="4">
        <f t="shared" si="1"/>
        <v>0</v>
      </c>
      <c r="R9" s="4">
        <f t="shared" si="1"/>
        <v>2.4933771386215611</v>
      </c>
      <c r="S9" s="4">
        <f t="shared" si="1"/>
        <v>3.9839238845144358</v>
      </c>
      <c r="T9" s="4">
        <f t="shared" si="1"/>
        <v>4.0603903208188159</v>
      </c>
      <c r="U9" s="4">
        <f t="shared" si="1"/>
        <v>3.8181395755542895</v>
      </c>
    </row>
    <row r="10" spans="1:21">
      <c r="A10" s="12" t="s">
        <v>43</v>
      </c>
      <c r="B10" s="4">
        <f t="shared" si="0"/>
        <v>4.786832895888014</v>
      </c>
      <c r="C10" s="4">
        <f t="shared" si="0"/>
        <v>3.9445636026380329</v>
      </c>
      <c r="D10" s="4">
        <f t="shared" si="0"/>
        <v>2.4153935185185187</v>
      </c>
      <c r="E10" s="4">
        <f t="shared" si="0"/>
        <v>3.1666994750656166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1.4454795583396505</v>
      </c>
      <c r="J10" s="4">
        <f t="shared" si="0"/>
        <v>2.9198272090988624</v>
      </c>
      <c r="K10" s="4">
        <f t="shared" si="0"/>
        <v>3.7935804899387571</v>
      </c>
      <c r="L10" s="4">
        <f t="shared" si="1"/>
        <v>3.0312226596675416</v>
      </c>
      <c r="M10" s="4">
        <f t="shared" si="1"/>
        <v>1.533379757605654</v>
      </c>
      <c r="N10" s="4">
        <f t="shared" si="1"/>
        <v>5.4283136482939627</v>
      </c>
      <c r="O10" s="4">
        <f t="shared" si="1"/>
        <v>0</v>
      </c>
      <c r="P10" s="4">
        <f t="shared" si="1"/>
        <v>0</v>
      </c>
      <c r="Q10" s="4">
        <f t="shared" si="1"/>
        <v>0</v>
      </c>
      <c r="R10" s="4">
        <f t="shared" si="1"/>
        <v>2.4427001312335963</v>
      </c>
      <c r="S10" s="4">
        <f t="shared" si="1"/>
        <v>0</v>
      </c>
      <c r="T10" s="4">
        <f t="shared" si="1"/>
        <v>3.1598753280839897</v>
      </c>
      <c r="U10" s="4">
        <f t="shared" si="1"/>
        <v>0</v>
      </c>
    </row>
    <row r="11" spans="1:21">
      <c r="A11" s="12" t="s">
        <v>40</v>
      </c>
      <c r="B11" s="4">
        <f t="shared" si="0"/>
        <v>5.2720452111490648</v>
      </c>
      <c r="C11" s="4">
        <f t="shared" si="0"/>
        <v>4.5508969205448278</v>
      </c>
      <c r="D11" s="4">
        <f t="shared" si="0"/>
        <v>2.5439078061655382</v>
      </c>
      <c r="E11" s="4">
        <f t="shared" si="0"/>
        <v>3.7897168800516581</v>
      </c>
      <c r="F11" s="4">
        <f t="shared" si="0"/>
        <v>2.38918416447944</v>
      </c>
      <c r="G11" s="4">
        <f t="shared" si="0"/>
        <v>2.2894794400699912</v>
      </c>
      <c r="H11" s="4">
        <f t="shared" si="0"/>
        <v>1.7863407699037621</v>
      </c>
      <c r="I11" s="4">
        <f t="shared" si="0"/>
        <v>1.4057716608653434</v>
      </c>
      <c r="J11" s="4">
        <f t="shared" si="0"/>
        <v>3.1192093175853017</v>
      </c>
      <c r="K11" s="4">
        <f t="shared" si="0"/>
        <v>4.4399129113067639</v>
      </c>
      <c r="L11" s="4">
        <f t="shared" si="1"/>
        <v>3.2078436867301305</v>
      </c>
      <c r="M11" s="4">
        <f t="shared" si="1"/>
        <v>1.1212325021872267</v>
      </c>
      <c r="N11" s="4">
        <f t="shared" si="1"/>
        <v>5.5362855260996726</v>
      </c>
      <c r="O11" s="4">
        <f t="shared" si="1"/>
        <v>0</v>
      </c>
      <c r="P11" s="4">
        <f t="shared" si="1"/>
        <v>2.6844460112203987</v>
      </c>
      <c r="Q11" s="4">
        <f t="shared" si="1"/>
        <v>0</v>
      </c>
      <c r="R11" s="4">
        <f t="shared" si="1"/>
        <v>2.4791283902012249</v>
      </c>
      <c r="S11" s="4">
        <f t="shared" si="1"/>
        <v>0</v>
      </c>
      <c r="T11" s="4">
        <f t="shared" si="1"/>
        <v>3.725426509186351</v>
      </c>
      <c r="U11" s="4">
        <f t="shared" si="1"/>
        <v>3.8777395076936316</v>
      </c>
    </row>
    <row r="12" spans="1:21">
      <c r="A12" s="12" t="s">
        <v>41</v>
      </c>
      <c r="B12" s="4">
        <f t="shared" si="0"/>
        <v>0</v>
      </c>
      <c r="C12" s="4">
        <f t="shared" si="0"/>
        <v>4.3748797025371831</v>
      </c>
      <c r="D12" s="4">
        <f t="shared" si="0"/>
        <v>0</v>
      </c>
      <c r="E12" s="4">
        <f t="shared" si="0"/>
        <v>3.6834426946631673</v>
      </c>
      <c r="F12" s="4">
        <f t="shared" si="0"/>
        <v>0</v>
      </c>
      <c r="G12" s="4">
        <f t="shared" si="0"/>
        <v>0</v>
      </c>
      <c r="H12" s="4">
        <f t="shared" si="0"/>
        <v>0</v>
      </c>
      <c r="I12" s="4">
        <f t="shared" si="0"/>
        <v>1.4635498687664041</v>
      </c>
      <c r="J12" s="4">
        <f t="shared" si="0"/>
        <v>0</v>
      </c>
      <c r="K12" s="4">
        <f t="shared" si="0"/>
        <v>3.8914588801399823</v>
      </c>
      <c r="L12" s="4">
        <f t="shared" si="1"/>
        <v>3.1973425196850394</v>
      </c>
      <c r="M12" s="4">
        <f t="shared" si="1"/>
        <v>0</v>
      </c>
      <c r="N12" s="4">
        <f t="shared" si="1"/>
        <v>5.5851159230096243</v>
      </c>
      <c r="O12" s="4">
        <f t="shared" si="1"/>
        <v>0</v>
      </c>
      <c r="P12" s="4">
        <f t="shared" si="1"/>
        <v>2.5908683289588801</v>
      </c>
      <c r="Q12" s="4">
        <f t="shared" si="1"/>
        <v>0</v>
      </c>
      <c r="R12" s="4">
        <f t="shared" si="1"/>
        <v>0</v>
      </c>
      <c r="S12" s="4">
        <f t="shared" si="1"/>
        <v>0</v>
      </c>
      <c r="T12" s="4">
        <f t="shared" si="1"/>
        <v>4.1920603674540686</v>
      </c>
      <c r="U12" s="4">
        <f t="shared" si="1"/>
        <v>3.4959645669291337</v>
      </c>
    </row>
    <row r="13" spans="1:21">
      <c r="A13" s="12" t="s">
        <v>4</v>
      </c>
      <c r="B13" s="4">
        <f t="shared" ref="B13:K21" si="2">HLOOKUP(B$2,aw2011_2013,ROW($A13)+6,FALSE)</f>
        <v>4.7494641294838145</v>
      </c>
      <c r="C13" s="4">
        <f t="shared" si="2"/>
        <v>4.7865485564304464</v>
      </c>
      <c r="D13" s="4">
        <f t="shared" si="2"/>
        <v>2.4460192475940503</v>
      </c>
      <c r="E13" s="4">
        <f t="shared" si="2"/>
        <v>3.7948162729658788</v>
      </c>
      <c r="F13" s="4">
        <f t="shared" si="2"/>
        <v>2.2474846894138234</v>
      </c>
      <c r="G13" s="4">
        <f t="shared" si="2"/>
        <v>0</v>
      </c>
      <c r="H13" s="4">
        <f t="shared" si="2"/>
        <v>0</v>
      </c>
      <c r="I13" s="4">
        <f t="shared" si="2"/>
        <v>1.301284995625547</v>
      </c>
      <c r="J13" s="4">
        <f t="shared" si="2"/>
        <v>0</v>
      </c>
      <c r="K13" s="4">
        <f t="shared" si="2"/>
        <v>4.1462215660542432</v>
      </c>
      <c r="L13" s="4">
        <f t="shared" ref="L13:U21" si="3">HLOOKUP(L$2,aw2011_2013,ROW($A13)+6,FALSE)</f>
        <v>3.2224081364829402</v>
      </c>
      <c r="M13" s="4">
        <f t="shared" si="3"/>
        <v>0.95523293963254596</v>
      </c>
      <c r="N13" s="4">
        <f t="shared" si="3"/>
        <v>5.174628171478564</v>
      </c>
      <c r="O13" s="4">
        <f t="shared" si="3"/>
        <v>0</v>
      </c>
      <c r="P13" s="4">
        <f t="shared" si="3"/>
        <v>0</v>
      </c>
      <c r="Q13" s="4">
        <f t="shared" si="3"/>
        <v>0</v>
      </c>
      <c r="R13" s="4">
        <f t="shared" si="3"/>
        <v>0</v>
      </c>
      <c r="S13" s="4">
        <f t="shared" si="3"/>
        <v>0</v>
      </c>
      <c r="T13" s="4">
        <f t="shared" si="3"/>
        <v>3.6538495188101492</v>
      </c>
      <c r="U13" s="4">
        <f t="shared" si="3"/>
        <v>4.1824201662292211</v>
      </c>
    </row>
    <row r="14" spans="1:21">
      <c r="A14" s="12" t="s">
        <v>5</v>
      </c>
      <c r="B14" s="4">
        <f t="shared" si="2"/>
        <v>4.8924909949310962</v>
      </c>
      <c r="C14" s="4">
        <f t="shared" si="2"/>
        <v>4.8918086541529222</v>
      </c>
      <c r="D14" s="4">
        <f t="shared" si="2"/>
        <v>2.5295618730111022</v>
      </c>
      <c r="E14" s="4">
        <f t="shared" si="2"/>
        <v>3.8303253499562557</v>
      </c>
      <c r="F14" s="4">
        <f t="shared" si="2"/>
        <v>2.2244313210848641</v>
      </c>
      <c r="G14" s="4">
        <f t="shared" si="2"/>
        <v>2.29245406824147</v>
      </c>
      <c r="H14" s="4">
        <f t="shared" si="2"/>
        <v>0</v>
      </c>
      <c r="I14" s="4">
        <f t="shared" si="2"/>
        <v>1.3347143833570367</v>
      </c>
      <c r="J14" s="4">
        <f t="shared" si="2"/>
        <v>2.9160214348206472</v>
      </c>
      <c r="K14" s="4">
        <f t="shared" si="2"/>
        <v>4.3552432855417953</v>
      </c>
      <c r="L14" s="4">
        <f t="shared" si="3"/>
        <v>3.1796208475834464</v>
      </c>
      <c r="M14" s="4">
        <f t="shared" si="3"/>
        <v>0.90036474005612754</v>
      </c>
      <c r="N14" s="4">
        <f t="shared" si="3"/>
        <v>5.3142308178825166</v>
      </c>
      <c r="O14" s="4">
        <f t="shared" si="3"/>
        <v>0</v>
      </c>
      <c r="P14" s="4">
        <f t="shared" si="3"/>
        <v>2.7674540682414692</v>
      </c>
      <c r="Q14" s="4">
        <f t="shared" si="3"/>
        <v>0</v>
      </c>
      <c r="R14" s="4">
        <f t="shared" si="3"/>
        <v>0</v>
      </c>
      <c r="S14" s="4">
        <f t="shared" si="3"/>
        <v>0</v>
      </c>
      <c r="T14" s="4">
        <f t="shared" si="3"/>
        <v>3.731761710660447</v>
      </c>
      <c r="U14" s="4">
        <f t="shared" si="3"/>
        <v>4.0144924913453197</v>
      </c>
    </row>
    <row r="15" spans="1:21">
      <c r="A15" s="12" t="s">
        <v>6</v>
      </c>
      <c r="B15" s="4">
        <f t="shared" si="2"/>
        <v>5.2430185031082415</v>
      </c>
      <c r="C15" s="4">
        <f t="shared" si="2"/>
        <v>4.5439988476049864</v>
      </c>
      <c r="D15" s="4">
        <f t="shared" si="2"/>
        <v>2.5961262915840755</v>
      </c>
      <c r="E15" s="4">
        <f t="shared" si="2"/>
        <v>3.8096778097597697</v>
      </c>
      <c r="F15" s="4">
        <f t="shared" si="2"/>
        <v>2.462724190726159</v>
      </c>
      <c r="G15" s="4">
        <f t="shared" si="2"/>
        <v>2.3593742202353503</v>
      </c>
      <c r="H15" s="4">
        <f t="shared" si="2"/>
        <v>1.8286636045494313</v>
      </c>
      <c r="I15" s="4">
        <f t="shared" si="2"/>
        <v>1.4424472740378669</v>
      </c>
      <c r="J15" s="4">
        <f t="shared" si="2"/>
        <v>0</v>
      </c>
      <c r="K15" s="4">
        <f t="shared" si="2"/>
        <v>4.5188710817943392</v>
      </c>
      <c r="L15" s="4">
        <f t="shared" si="3"/>
        <v>3.2354227577980716</v>
      </c>
      <c r="M15" s="4">
        <f t="shared" si="3"/>
        <v>1.0180883639545055</v>
      </c>
      <c r="N15" s="4">
        <f t="shared" si="3"/>
        <v>5.5563839676290465</v>
      </c>
      <c r="O15" s="4">
        <f t="shared" si="3"/>
        <v>0</v>
      </c>
      <c r="P15" s="4">
        <f t="shared" si="3"/>
        <v>2.7426527413240009</v>
      </c>
      <c r="Q15" s="4">
        <f t="shared" si="3"/>
        <v>0</v>
      </c>
      <c r="R15" s="4">
        <f t="shared" si="3"/>
        <v>0</v>
      </c>
      <c r="S15" s="4">
        <f t="shared" si="3"/>
        <v>0</v>
      </c>
      <c r="T15" s="4">
        <f t="shared" si="3"/>
        <v>3.9640966754155733</v>
      </c>
      <c r="U15" s="4">
        <f t="shared" si="3"/>
        <v>4.1202682556688304</v>
      </c>
    </row>
    <row r="16" spans="1:21">
      <c r="A16" s="12" t="s">
        <v>38</v>
      </c>
      <c r="B16" s="4">
        <f t="shared" si="2"/>
        <v>5.219127296587927</v>
      </c>
      <c r="C16" s="4">
        <f t="shared" si="2"/>
        <v>4.4603565179352573</v>
      </c>
      <c r="D16" s="4">
        <f t="shared" si="2"/>
        <v>2.3414041994750661</v>
      </c>
      <c r="E16" s="4">
        <f t="shared" si="2"/>
        <v>3.5387139107611549</v>
      </c>
      <c r="F16" s="4">
        <f t="shared" si="2"/>
        <v>2.1545494313210849</v>
      </c>
      <c r="G16" s="4">
        <f t="shared" si="2"/>
        <v>0</v>
      </c>
      <c r="H16" s="4">
        <f t="shared" si="2"/>
        <v>2.3025098425196848</v>
      </c>
      <c r="I16" s="4">
        <f t="shared" si="2"/>
        <v>1.5308727034120737</v>
      </c>
      <c r="J16" s="4">
        <f t="shared" si="2"/>
        <v>3.4387029746281712</v>
      </c>
      <c r="K16" s="4">
        <f t="shared" si="2"/>
        <v>4.1918197725284339</v>
      </c>
      <c r="L16" s="4">
        <f t="shared" si="3"/>
        <v>0</v>
      </c>
      <c r="M16" s="4">
        <f t="shared" si="3"/>
        <v>1.909951881014873</v>
      </c>
      <c r="N16" s="4">
        <f t="shared" si="3"/>
        <v>0</v>
      </c>
      <c r="O16" s="4">
        <f t="shared" si="3"/>
        <v>0</v>
      </c>
      <c r="P16" s="4">
        <f t="shared" si="3"/>
        <v>2.0235017497812771</v>
      </c>
      <c r="Q16" s="4">
        <f t="shared" si="3"/>
        <v>0</v>
      </c>
      <c r="R16" s="4">
        <f t="shared" si="3"/>
        <v>2.4185367454068238</v>
      </c>
      <c r="S16" s="4">
        <f t="shared" si="3"/>
        <v>0</v>
      </c>
      <c r="T16" s="4">
        <f t="shared" si="3"/>
        <v>4.0882436570428702</v>
      </c>
      <c r="U16" s="4">
        <f t="shared" si="3"/>
        <v>3.7568788276465441</v>
      </c>
    </row>
    <row r="17" spans="1:21">
      <c r="A17" s="12" t="s">
        <v>39</v>
      </c>
      <c r="B17" s="4">
        <f t="shared" si="2"/>
        <v>5.2008092738407692</v>
      </c>
      <c r="C17" s="4">
        <f t="shared" si="2"/>
        <v>4.5425306211723528</v>
      </c>
      <c r="D17" s="4">
        <f t="shared" si="2"/>
        <v>2.3873359580052491</v>
      </c>
      <c r="E17" s="4">
        <f t="shared" si="2"/>
        <v>3.6154965004374451</v>
      </c>
      <c r="F17" s="4">
        <f t="shared" si="2"/>
        <v>0</v>
      </c>
      <c r="G17" s="4">
        <f t="shared" si="2"/>
        <v>0</v>
      </c>
      <c r="H17" s="4">
        <f t="shared" si="2"/>
        <v>0</v>
      </c>
      <c r="I17" s="4">
        <f t="shared" si="2"/>
        <v>1.5048993875765528</v>
      </c>
      <c r="J17" s="4">
        <f t="shared" si="2"/>
        <v>3.5949475065616796</v>
      </c>
      <c r="K17" s="4">
        <f t="shared" si="2"/>
        <v>4.2687117235345582</v>
      </c>
      <c r="L17" s="4">
        <f t="shared" si="3"/>
        <v>3.0998250218722654</v>
      </c>
      <c r="M17" s="4">
        <f t="shared" si="3"/>
        <v>2.4875328083989499</v>
      </c>
      <c r="N17" s="4">
        <f t="shared" si="3"/>
        <v>5.6919072615923012</v>
      </c>
      <c r="O17" s="4">
        <f t="shared" si="3"/>
        <v>0</v>
      </c>
      <c r="P17" s="4">
        <f t="shared" si="3"/>
        <v>2.3090004374453197</v>
      </c>
      <c r="Q17" s="4">
        <f t="shared" si="3"/>
        <v>0</v>
      </c>
      <c r="R17" s="4">
        <f t="shared" si="3"/>
        <v>0</v>
      </c>
      <c r="S17" s="4">
        <f t="shared" si="3"/>
        <v>0</v>
      </c>
      <c r="T17" s="4">
        <f t="shared" si="3"/>
        <v>3.5904965004374456</v>
      </c>
      <c r="U17" s="4">
        <f t="shared" si="3"/>
        <v>3.7465004374453188</v>
      </c>
    </row>
    <row r="18" spans="1:21">
      <c r="A18" s="12" t="s">
        <v>7</v>
      </c>
      <c r="B18" s="4">
        <f t="shared" si="2"/>
        <v>5.4447178477690281</v>
      </c>
      <c r="C18" s="4">
        <f t="shared" si="2"/>
        <v>4.592336794289392</v>
      </c>
      <c r="D18" s="4">
        <f t="shared" si="2"/>
        <v>2.5038385826771652</v>
      </c>
      <c r="E18" s="4">
        <f t="shared" si="2"/>
        <v>3.7458770778652668</v>
      </c>
      <c r="F18" s="4">
        <f t="shared" si="2"/>
        <v>0</v>
      </c>
      <c r="G18" s="4">
        <f t="shared" si="2"/>
        <v>2.2981299212598425</v>
      </c>
      <c r="H18" s="4">
        <f t="shared" si="2"/>
        <v>2.5888998250218722</v>
      </c>
      <c r="I18" s="4">
        <f t="shared" si="2"/>
        <v>1.4596597827857141</v>
      </c>
      <c r="J18" s="4">
        <f t="shared" si="2"/>
        <v>3.5343394575678047</v>
      </c>
      <c r="K18" s="4">
        <f t="shared" si="2"/>
        <v>4.3198829833770773</v>
      </c>
      <c r="L18" s="4">
        <f t="shared" si="3"/>
        <v>3.3068569553805776</v>
      </c>
      <c r="M18" s="4">
        <f t="shared" si="3"/>
        <v>2.0548118985126855</v>
      </c>
      <c r="N18" s="4">
        <f t="shared" si="3"/>
        <v>5.6377187226596677</v>
      </c>
      <c r="O18" s="4">
        <f t="shared" si="3"/>
        <v>1.9819772528433945</v>
      </c>
      <c r="P18" s="4">
        <f t="shared" si="3"/>
        <v>2.3821631671041117</v>
      </c>
      <c r="Q18" s="4">
        <f t="shared" si="3"/>
        <v>0</v>
      </c>
      <c r="R18" s="4">
        <f t="shared" si="3"/>
        <v>0</v>
      </c>
      <c r="S18" s="4">
        <f t="shared" si="3"/>
        <v>0</v>
      </c>
      <c r="T18" s="4">
        <f t="shared" si="3"/>
        <v>4.1583346929162204</v>
      </c>
      <c r="U18" s="4">
        <f t="shared" si="3"/>
        <v>3.749278655495131</v>
      </c>
    </row>
    <row r="19" spans="1:21">
      <c r="A19" s="12" t="s">
        <v>35</v>
      </c>
      <c r="B19" s="4">
        <f t="shared" si="2"/>
        <v>5.2846894138232718</v>
      </c>
      <c r="C19" s="4">
        <f t="shared" si="2"/>
        <v>5.0501968503937009</v>
      </c>
      <c r="D19" s="4">
        <f t="shared" si="2"/>
        <v>2.3954724409448818</v>
      </c>
      <c r="E19" s="4">
        <f t="shared" si="2"/>
        <v>3.5546478565179354</v>
      </c>
      <c r="F19" s="4">
        <f t="shared" si="2"/>
        <v>2.6162182852143481</v>
      </c>
      <c r="G19" s="4">
        <f t="shared" si="2"/>
        <v>2.1875656167978996</v>
      </c>
      <c r="H19" s="4">
        <f t="shared" si="2"/>
        <v>0</v>
      </c>
      <c r="I19" s="4">
        <f t="shared" si="2"/>
        <v>1.5729330708661415</v>
      </c>
      <c r="J19" s="4">
        <f t="shared" si="2"/>
        <v>3.6466207349081365</v>
      </c>
      <c r="K19" s="4">
        <f t="shared" si="2"/>
        <v>4.5669728783902013</v>
      </c>
      <c r="L19" s="4">
        <f t="shared" si="3"/>
        <v>3.0468832020997376</v>
      </c>
      <c r="M19" s="4">
        <f t="shared" si="3"/>
        <v>2.4381780402449693</v>
      </c>
      <c r="N19" s="4">
        <f t="shared" si="3"/>
        <v>5.7479221347331588</v>
      </c>
      <c r="O19" s="4">
        <f t="shared" si="3"/>
        <v>1.9638232720909887</v>
      </c>
      <c r="P19" s="4">
        <f t="shared" si="3"/>
        <v>2.3072069116360456</v>
      </c>
      <c r="Q19" s="4">
        <f t="shared" si="3"/>
        <v>0</v>
      </c>
      <c r="R19" s="4">
        <f t="shared" si="3"/>
        <v>2.4940944881889764</v>
      </c>
      <c r="S19" s="4">
        <f t="shared" si="3"/>
        <v>0</v>
      </c>
      <c r="T19" s="4">
        <f t="shared" si="3"/>
        <v>0</v>
      </c>
      <c r="U19" s="4">
        <f t="shared" si="3"/>
        <v>4.2148184601924754</v>
      </c>
    </row>
    <row r="20" spans="1:21">
      <c r="A20" s="47" t="s">
        <v>36</v>
      </c>
      <c r="B20" s="4">
        <f t="shared" si="2"/>
        <v>5.4820428696412939</v>
      </c>
      <c r="C20" s="4">
        <f t="shared" si="2"/>
        <v>4.7060367454068235</v>
      </c>
      <c r="D20" s="4">
        <f t="shared" si="2"/>
        <v>2.3951990376202974</v>
      </c>
      <c r="E20" s="4">
        <f t="shared" si="2"/>
        <v>3.7554352580927373</v>
      </c>
      <c r="F20" s="4">
        <f t="shared" si="2"/>
        <v>2.6235017497812776</v>
      </c>
      <c r="G20" s="4">
        <f t="shared" si="2"/>
        <v>2.2645231846019249</v>
      </c>
      <c r="H20" s="4">
        <f t="shared" si="2"/>
        <v>2.4833825459317587</v>
      </c>
      <c r="I20" s="4">
        <f t="shared" si="2"/>
        <v>1.5612423447069117</v>
      </c>
      <c r="J20" s="4">
        <f t="shared" si="2"/>
        <v>3.6977580927384075</v>
      </c>
      <c r="K20" s="4">
        <f t="shared" si="2"/>
        <v>4.3175415573053373</v>
      </c>
      <c r="L20" s="4">
        <f t="shared" si="3"/>
        <v>3.2263232720909882</v>
      </c>
      <c r="M20" s="4">
        <f t="shared" si="3"/>
        <v>2.1236111111111113</v>
      </c>
      <c r="N20" s="4">
        <f t="shared" si="3"/>
        <v>5.5653215223097119</v>
      </c>
      <c r="O20" s="4">
        <f t="shared" si="3"/>
        <v>1.9185476815398073</v>
      </c>
      <c r="P20" s="4">
        <f t="shared" si="3"/>
        <v>2.5029527559055116</v>
      </c>
      <c r="Q20" s="4">
        <f t="shared" si="3"/>
        <v>0</v>
      </c>
      <c r="R20" s="4">
        <f t="shared" si="3"/>
        <v>2.5916994750656168</v>
      </c>
      <c r="S20" s="4">
        <f t="shared" si="3"/>
        <v>0</v>
      </c>
      <c r="T20" s="4">
        <f t="shared" si="3"/>
        <v>4.329440069991251</v>
      </c>
      <c r="U20" s="4">
        <f t="shared" si="3"/>
        <v>4.0042322834645665</v>
      </c>
    </row>
    <row r="21" spans="1:21">
      <c r="A21" s="47" t="s">
        <v>37</v>
      </c>
      <c r="B21" s="4">
        <f t="shared" si="2"/>
        <v>5.3223643919510062</v>
      </c>
      <c r="C21" s="4">
        <f t="shared" si="2"/>
        <v>4.473020559930009</v>
      </c>
      <c r="D21" s="4">
        <f t="shared" si="2"/>
        <v>2.5544400699912511</v>
      </c>
      <c r="E21" s="4">
        <f t="shared" si="2"/>
        <v>3.5507874015748033</v>
      </c>
      <c r="F21" s="4">
        <f t="shared" si="2"/>
        <v>2.7867891513560803</v>
      </c>
      <c r="G21" s="4">
        <f t="shared" si="2"/>
        <v>0</v>
      </c>
      <c r="H21" s="4">
        <f t="shared" si="2"/>
        <v>0</v>
      </c>
      <c r="I21" s="4">
        <f t="shared" si="2"/>
        <v>1.631167979002625</v>
      </c>
      <c r="J21" s="4">
        <f t="shared" si="2"/>
        <v>3.1641294838145231</v>
      </c>
      <c r="K21" s="4">
        <f t="shared" si="2"/>
        <v>4.0222659667541558</v>
      </c>
      <c r="L21" s="4">
        <f t="shared" si="3"/>
        <v>0</v>
      </c>
      <c r="M21" s="4">
        <f t="shared" si="3"/>
        <v>1.170242782152231</v>
      </c>
      <c r="N21" s="4">
        <f t="shared" si="3"/>
        <v>0</v>
      </c>
      <c r="O21" s="4">
        <f t="shared" si="3"/>
        <v>2.5751531058617672</v>
      </c>
      <c r="P21" s="4">
        <f t="shared" si="3"/>
        <v>0</v>
      </c>
      <c r="Q21" s="4">
        <f t="shared" si="3"/>
        <v>0</v>
      </c>
      <c r="R21" s="4">
        <f t="shared" si="3"/>
        <v>2.383377077865267</v>
      </c>
      <c r="S21" s="4">
        <f t="shared" si="3"/>
        <v>0</v>
      </c>
      <c r="T21" s="4">
        <f t="shared" si="3"/>
        <v>4.2339785651793527</v>
      </c>
      <c r="U21" s="4">
        <f t="shared" si="3"/>
        <v>3.7524278215223101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1"/>
  <sheetViews>
    <sheetView workbookViewId="0">
      <selection activeCell="R3" sqref="R3"/>
    </sheetView>
  </sheetViews>
  <sheetFormatPr baseColWidth="10" defaultColWidth="8.83203125" defaultRowHeight="13"/>
  <cols>
    <col min="2" max="21" width="9.1640625" style="55"/>
  </cols>
  <sheetData>
    <row r="1" spans="1:21">
      <c r="A1" s="6" t="s">
        <v>62</v>
      </c>
    </row>
    <row r="2" spans="1:21">
      <c r="A2" s="5"/>
      <c r="B2" s="57" t="s">
        <v>10</v>
      </c>
      <c r="C2" s="57" t="s">
        <v>22</v>
      </c>
      <c r="D2" s="57" t="s">
        <v>11</v>
      </c>
      <c r="E2" s="57" t="s">
        <v>12</v>
      </c>
      <c r="F2" s="57" t="s">
        <v>23</v>
      </c>
      <c r="G2" s="57" t="s">
        <v>24</v>
      </c>
      <c r="H2" s="57" t="s">
        <v>25</v>
      </c>
      <c r="I2" s="57" t="s">
        <v>13</v>
      </c>
      <c r="J2" s="57" t="s">
        <v>26</v>
      </c>
      <c r="K2" s="57" t="s">
        <v>29</v>
      </c>
      <c r="L2" s="57" t="s">
        <v>28</v>
      </c>
      <c r="M2" s="57" t="s">
        <v>27</v>
      </c>
      <c r="N2" s="57" t="s">
        <v>14</v>
      </c>
      <c r="O2" s="57" t="s">
        <v>30</v>
      </c>
      <c r="P2" s="57" t="s">
        <v>31</v>
      </c>
      <c r="Q2" s="57" t="s">
        <v>8</v>
      </c>
      <c r="R2" s="57" t="s">
        <v>32</v>
      </c>
      <c r="S2" s="57" t="s">
        <v>15</v>
      </c>
      <c r="T2" s="57" t="s">
        <v>33</v>
      </c>
      <c r="U2" s="57" t="s">
        <v>34</v>
      </c>
    </row>
    <row r="3" spans="1:21">
      <c r="A3" s="5" t="s">
        <v>95</v>
      </c>
      <c r="B3" s="58">
        <v>33.094628341650029</v>
      </c>
      <c r="C3" s="55">
        <f t="shared" ref="C3:C8" si="0">378*(103.158/109.9195)</f>
        <v>354.74801104444617</v>
      </c>
      <c r="D3" s="55">
        <v>173</v>
      </c>
      <c r="E3" s="55">
        <f t="shared" ref="E3:E8" si="1">147*(105.2005/109.9195)</f>
        <v>140.68908155513807</v>
      </c>
      <c r="F3" s="55">
        <f>0.5*Price!F3*Yield!F3</f>
        <v>3493.567</v>
      </c>
      <c r="G3" s="55">
        <f t="shared" ref="G3:G8" si="2">75*(101.2345/109.9195)</f>
        <v>69.074072389339463</v>
      </c>
      <c r="H3" s="55">
        <f t="shared" ref="H3:H8" si="3">163*(97.3/109.9195)</f>
        <v>144.28650057542109</v>
      </c>
      <c r="I3" s="55">
        <f t="shared" ref="I3:I8" si="4">20*(106.9925/109.9195)</f>
        <v>19.467428436264722</v>
      </c>
      <c r="J3" s="55">
        <f t="shared" ref="J3:J8" si="5">719*(94.705/109.9195)</f>
        <v>619.47966466368575</v>
      </c>
      <c r="K3" s="55">
        <f t="shared" ref="K3:K8" si="6">101*(106.9925/109.9195)</f>
        <v>98.31051360313684</v>
      </c>
      <c r="L3" s="58">
        <f t="shared" ref="L3:L8" si="7">67*(111.386/109.9195)</f>
        <v>67.893885980194582</v>
      </c>
      <c r="M3" s="55">
        <f t="shared" ref="M3:M8" si="8">505*(106.9925/109.9195)</f>
        <v>491.55256801568424</v>
      </c>
      <c r="N3" s="55">
        <v>30</v>
      </c>
      <c r="O3" s="55">
        <f t="shared" ref="O3:O8" si="9">435*(99.16/109.9195)</f>
        <v>392.41990729579373</v>
      </c>
      <c r="P3" s="55">
        <f t="shared" ref="P3:P8" si="10">255*(85.665/109.9195)</f>
        <v>198.73248149782341</v>
      </c>
      <c r="Q3" s="55">
        <v>110</v>
      </c>
      <c r="R3" s="55">
        <f t="shared" ref="R3:R8" si="11">36*(85.07/109.9195)</f>
        <v>27.861480447054433</v>
      </c>
      <c r="S3" s="55">
        <f t="shared" ref="S3:S8" si="12">55*(86.775/109.9195)</f>
        <v>43.419275014897266</v>
      </c>
      <c r="T3" s="55">
        <v>392</v>
      </c>
      <c r="U3" s="55">
        <f t="shared" ref="U3:U8" si="13">935*(105.2005/109.9195)</f>
        <v>894.85912417723875</v>
      </c>
    </row>
    <row r="4" spans="1:21">
      <c r="A4" s="12" t="s">
        <v>9</v>
      </c>
      <c r="B4" s="58">
        <v>33.094628341650029</v>
      </c>
      <c r="C4" s="55">
        <f t="shared" si="0"/>
        <v>354.74801104444617</v>
      </c>
      <c r="D4" s="55">
        <v>173</v>
      </c>
      <c r="E4" s="55">
        <f t="shared" si="1"/>
        <v>140.68908155513807</v>
      </c>
      <c r="F4" s="55">
        <f>0.5*Price!F4*Yield!F4</f>
        <v>3493.567</v>
      </c>
      <c r="G4" s="55">
        <f t="shared" si="2"/>
        <v>69.074072389339463</v>
      </c>
      <c r="H4" s="55">
        <f t="shared" si="3"/>
        <v>144.28650057542109</v>
      </c>
      <c r="I4" s="55">
        <f t="shared" si="4"/>
        <v>19.467428436264722</v>
      </c>
      <c r="J4" s="55">
        <f t="shared" si="5"/>
        <v>619.47966466368575</v>
      </c>
      <c r="K4" s="55">
        <f t="shared" si="6"/>
        <v>98.31051360313684</v>
      </c>
      <c r="L4" s="58">
        <f t="shared" si="7"/>
        <v>67.893885980194582</v>
      </c>
      <c r="M4" s="55">
        <f t="shared" si="8"/>
        <v>491.55256801568424</v>
      </c>
      <c r="N4" s="55">
        <v>30</v>
      </c>
      <c r="O4" s="55">
        <f t="shared" si="9"/>
        <v>392.41990729579373</v>
      </c>
      <c r="P4" s="55">
        <f t="shared" si="10"/>
        <v>198.73248149782341</v>
      </c>
      <c r="Q4" s="55">
        <v>110</v>
      </c>
      <c r="R4" s="55">
        <f t="shared" si="11"/>
        <v>27.861480447054433</v>
      </c>
      <c r="S4" s="55">
        <f t="shared" si="12"/>
        <v>43.419275014897266</v>
      </c>
      <c r="T4" s="55">
        <v>392</v>
      </c>
      <c r="U4" s="55">
        <f t="shared" si="13"/>
        <v>894.85912417723875</v>
      </c>
    </row>
    <row r="5" spans="1:21">
      <c r="A5" s="12" t="s">
        <v>0</v>
      </c>
      <c r="B5" s="58">
        <v>33.094628341650029</v>
      </c>
      <c r="C5" s="55">
        <f t="shared" si="0"/>
        <v>354.74801104444617</v>
      </c>
      <c r="D5" s="55">
        <v>173</v>
      </c>
      <c r="E5" s="55">
        <f t="shared" si="1"/>
        <v>140.68908155513807</v>
      </c>
      <c r="F5" s="55">
        <f>0.5*Price!F5*Yield!F5</f>
        <v>3493.567</v>
      </c>
      <c r="G5" s="55">
        <f t="shared" si="2"/>
        <v>69.074072389339463</v>
      </c>
      <c r="H5" s="55">
        <f t="shared" si="3"/>
        <v>144.28650057542109</v>
      </c>
      <c r="I5" s="55">
        <f t="shared" si="4"/>
        <v>19.467428436264722</v>
      </c>
      <c r="J5" s="55">
        <f t="shared" si="5"/>
        <v>619.47966466368575</v>
      </c>
      <c r="K5" s="55">
        <f t="shared" si="6"/>
        <v>98.31051360313684</v>
      </c>
      <c r="L5" s="58">
        <f t="shared" si="7"/>
        <v>67.893885980194582</v>
      </c>
      <c r="M5" s="55">
        <f t="shared" si="8"/>
        <v>491.55256801568424</v>
      </c>
      <c r="N5" s="55">
        <v>30</v>
      </c>
      <c r="O5" s="55">
        <f t="shared" si="9"/>
        <v>392.41990729579373</v>
      </c>
      <c r="P5" s="55">
        <f t="shared" si="10"/>
        <v>198.73248149782341</v>
      </c>
      <c r="Q5" s="55">
        <v>110</v>
      </c>
      <c r="R5" s="55">
        <f t="shared" si="11"/>
        <v>27.861480447054433</v>
      </c>
      <c r="S5" s="55">
        <f t="shared" si="12"/>
        <v>43.419275014897266</v>
      </c>
      <c r="T5" s="55">
        <v>392</v>
      </c>
      <c r="U5" s="55">
        <f t="shared" si="13"/>
        <v>894.85912417723875</v>
      </c>
    </row>
    <row r="6" spans="1:21">
      <c r="A6" s="12" t="s">
        <v>1</v>
      </c>
      <c r="B6" s="58">
        <v>33.094628341650029</v>
      </c>
      <c r="C6" s="55">
        <f t="shared" si="0"/>
        <v>354.74801104444617</v>
      </c>
      <c r="D6" s="55">
        <v>173</v>
      </c>
      <c r="E6" s="55">
        <f t="shared" si="1"/>
        <v>140.68908155513807</v>
      </c>
      <c r="F6" s="55">
        <f>0.5*Price!F6*Yield!F6</f>
        <v>3493.567</v>
      </c>
      <c r="G6" s="55">
        <f t="shared" si="2"/>
        <v>69.074072389339463</v>
      </c>
      <c r="H6" s="55">
        <f t="shared" si="3"/>
        <v>144.28650057542109</v>
      </c>
      <c r="I6" s="55">
        <f t="shared" si="4"/>
        <v>19.467428436264722</v>
      </c>
      <c r="J6" s="55">
        <f t="shared" si="5"/>
        <v>619.47966466368575</v>
      </c>
      <c r="K6" s="55">
        <f t="shared" si="6"/>
        <v>98.31051360313684</v>
      </c>
      <c r="L6" s="58">
        <f t="shared" si="7"/>
        <v>67.893885980194582</v>
      </c>
      <c r="M6" s="55">
        <f t="shared" si="8"/>
        <v>491.55256801568424</v>
      </c>
      <c r="N6" s="55">
        <v>30</v>
      </c>
      <c r="O6" s="55">
        <f t="shared" si="9"/>
        <v>392.41990729579373</v>
      </c>
      <c r="P6" s="55">
        <f t="shared" si="10"/>
        <v>198.73248149782341</v>
      </c>
      <c r="Q6" s="55">
        <v>110</v>
      </c>
      <c r="R6" s="55">
        <f t="shared" si="11"/>
        <v>27.861480447054433</v>
      </c>
      <c r="S6" s="55">
        <f t="shared" si="12"/>
        <v>43.419275014897266</v>
      </c>
      <c r="T6" s="55">
        <v>392</v>
      </c>
      <c r="U6" s="55">
        <f t="shared" si="13"/>
        <v>894.85912417723875</v>
      </c>
    </row>
    <row r="7" spans="1:21">
      <c r="A7" s="12" t="s">
        <v>2</v>
      </c>
      <c r="B7" s="58">
        <v>33.094628341650029</v>
      </c>
      <c r="C7" s="55">
        <f t="shared" si="0"/>
        <v>354.74801104444617</v>
      </c>
      <c r="D7" s="55">
        <v>173</v>
      </c>
      <c r="E7" s="55">
        <f t="shared" si="1"/>
        <v>140.68908155513807</v>
      </c>
      <c r="F7" s="55">
        <f>0.5*Price!F7*Yield!F7</f>
        <v>3493.567</v>
      </c>
      <c r="G7" s="55">
        <f t="shared" si="2"/>
        <v>69.074072389339463</v>
      </c>
      <c r="H7" s="55">
        <f t="shared" si="3"/>
        <v>144.28650057542109</v>
      </c>
      <c r="I7" s="55">
        <f t="shared" si="4"/>
        <v>19.467428436264722</v>
      </c>
      <c r="J7" s="55">
        <f t="shared" si="5"/>
        <v>619.47966466368575</v>
      </c>
      <c r="K7" s="55">
        <f t="shared" si="6"/>
        <v>98.31051360313684</v>
      </c>
      <c r="L7" s="58">
        <f t="shared" si="7"/>
        <v>67.893885980194582</v>
      </c>
      <c r="M7" s="55">
        <f t="shared" si="8"/>
        <v>491.55256801568424</v>
      </c>
      <c r="N7" s="55">
        <v>30</v>
      </c>
      <c r="O7" s="55">
        <f t="shared" si="9"/>
        <v>392.41990729579373</v>
      </c>
      <c r="P7" s="55">
        <f t="shared" si="10"/>
        <v>198.73248149782341</v>
      </c>
      <c r="Q7" s="55">
        <v>110</v>
      </c>
      <c r="R7" s="55">
        <f t="shared" si="11"/>
        <v>27.861480447054433</v>
      </c>
      <c r="S7" s="55">
        <f t="shared" si="12"/>
        <v>43.419275014897266</v>
      </c>
      <c r="T7" s="55">
        <v>392</v>
      </c>
      <c r="U7" s="55">
        <f t="shared" si="13"/>
        <v>894.85912417723875</v>
      </c>
    </row>
    <row r="8" spans="1:21">
      <c r="A8" s="12" t="s">
        <v>3</v>
      </c>
      <c r="B8" s="58">
        <v>33.094628341650029</v>
      </c>
      <c r="C8" s="55">
        <f t="shared" si="0"/>
        <v>354.74801104444617</v>
      </c>
      <c r="D8" s="55">
        <v>173</v>
      </c>
      <c r="E8" s="55">
        <f t="shared" si="1"/>
        <v>140.68908155513807</v>
      </c>
      <c r="F8" s="55">
        <f>0.5*Price!F8*Yield!F8</f>
        <v>3493.567</v>
      </c>
      <c r="G8" s="55">
        <f t="shared" si="2"/>
        <v>69.074072389339463</v>
      </c>
      <c r="H8" s="55">
        <f t="shared" si="3"/>
        <v>144.28650057542109</v>
      </c>
      <c r="I8" s="55">
        <f t="shared" si="4"/>
        <v>19.467428436264722</v>
      </c>
      <c r="J8" s="55">
        <f t="shared" si="5"/>
        <v>619.47966466368575</v>
      </c>
      <c r="K8" s="55">
        <f t="shared" si="6"/>
        <v>98.31051360313684</v>
      </c>
      <c r="L8" s="58">
        <f t="shared" si="7"/>
        <v>67.893885980194582</v>
      </c>
      <c r="M8" s="55">
        <f t="shared" si="8"/>
        <v>491.55256801568424</v>
      </c>
      <c r="N8" s="55">
        <v>30</v>
      </c>
      <c r="O8" s="55">
        <f t="shared" si="9"/>
        <v>392.41990729579373</v>
      </c>
      <c r="P8" s="55">
        <f t="shared" si="10"/>
        <v>198.73248149782341</v>
      </c>
      <c r="Q8" s="55">
        <v>110</v>
      </c>
      <c r="R8" s="55">
        <f t="shared" si="11"/>
        <v>27.861480447054433</v>
      </c>
      <c r="S8" s="55">
        <f t="shared" si="12"/>
        <v>43.419275014897266</v>
      </c>
      <c r="T8" s="55">
        <v>392</v>
      </c>
      <c r="U8" s="55">
        <f t="shared" si="13"/>
        <v>894.85912417723875</v>
      </c>
    </row>
    <row r="9" spans="1:21">
      <c r="A9" s="12" t="s">
        <v>42</v>
      </c>
      <c r="B9" s="58">
        <v>33.094628341650029</v>
      </c>
      <c r="C9" s="55">
        <v>354.74801104444617</v>
      </c>
      <c r="D9" s="55">
        <v>152</v>
      </c>
      <c r="E9" s="55">
        <v>140.68908155513807</v>
      </c>
      <c r="F9" s="55">
        <f>0.5*Price!F9*Yield!F9</f>
        <v>3493.567</v>
      </c>
      <c r="G9" s="55">
        <v>73.97622805780594</v>
      </c>
      <c r="H9" s="55">
        <v>144.28650057542109</v>
      </c>
      <c r="I9" s="55">
        <v>19.467428436264722</v>
      </c>
      <c r="J9" s="55">
        <v>619.47966466368575</v>
      </c>
      <c r="K9" s="55">
        <v>98.31051360313684</v>
      </c>
      <c r="L9" s="58">
        <v>67.893885980194582</v>
      </c>
      <c r="M9" s="55">
        <v>491.55256801568424</v>
      </c>
      <c r="N9" s="55">
        <v>30</v>
      </c>
      <c r="O9" s="55">
        <v>392.41990729579373</v>
      </c>
      <c r="P9" s="55">
        <v>198.73248149782341</v>
      </c>
      <c r="Q9" s="55">
        <v>110</v>
      </c>
      <c r="R9" s="55">
        <v>27.861480447054433</v>
      </c>
      <c r="S9" s="55">
        <v>43.419275014897266</v>
      </c>
      <c r="T9" s="55">
        <v>392</v>
      </c>
      <c r="U9" s="55">
        <v>894.85912417723875</v>
      </c>
    </row>
    <row r="10" spans="1:21">
      <c r="A10" s="12" t="s">
        <v>43</v>
      </c>
      <c r="B10" s="58">
        <v>33.094628341650029</v>
      </c>
      <c r="C10" s="55">
        <v>354.74801104444617</v>
      </c>
      <c r="D10" s="55">
        <v>152</v>
      </c>
      <c r="E10" s="55">
        <v>140.68908155513807</v>
      </c>
      <c r="F10" s="55">
        <f>0.5*Price!F10*Yield!F10</f>
        <v>3493.567</v>
      </c>
      <c r="G10" s="55">
        <v>73.97622805780594</v>
      </c>
      <c r="H10" s="55">
        <v>144.28650057542109</v>
      </c>
      <c r="I10" s="55">
        <v>19.467428436264722</v>
      </c>
      <c r="J10" s="55">
        <v>619.47966466368575</v>
      </c>
      <c r="K10" s="55">
        <v>98.31051360313684</v>
      </c>
      <c r="L10" s="58">
        <v>67.893885980194582</v>
      </c>
      <c r="M10" s="55">
        <v>491.55256801568424</v>
      </c>
      <c r="N10" s="55">
        <v>30</v>
      </c>
      <c r="O10" s="55">
        <v>392.41990729579373</v>
      </c>
      <c r="P10" s="55">
        <v>198.73248149782341</v>
      </c>
      <c r="Q10" s="55">
        <v>110</v>
      </c>
      <c r="R10" s="55">
        <v>27.861480447054433</v>
      </c>
      <c r="S10" s="55">
        <v>43.419275014897266</v>
      </c>
      <c r="T10" s="55">
        <v>392</v>
      </c>
      <c r="U10" s="55">
        <v>894.85912417723875</v>
      </c>
    </row>
    <row r="11" spans="1:21">
      <c r="A11" s="12" t="s">
        <v>40</v>
      </c>
      <c r="B11" s="58">
        <v>33.094628341650029</v>
      </c>
      <c r="C11" s="55">
        <v>354.74801104444617</v>
      </c>
      <c r="D11" s="55">
        <v>152</v>
      </c>
      <c r="E11" s="55">
        <v>140.68908155513807</v>
      </c>
      <c r="F11" s="55">
        <f>0.5*Price!F11*Yield!F11</f>
        <v>3493.567</v>
      </c>
      <c r="G11" s="55">
        <v>73.97622805780594</v>
      </c>
      <c r="H11" s="55">
        <v>144.28650057542109</v>
      </c>
      <c r="I11" s="55">
        <v>19.467428436264722</v>
      </c>
      <c r="J11" s="55">
        <v>619.47966466368575</v>
      </c>
      <c r="K11" s="55">
        <v>98.31051360313684</v>
      </c>
      <c r="L11" s="58">
        <v>67.893885980194582</v>
      </c>
      <c r="M11" s="55">
        <v>491.55256801568424</v>
      </c>
      <c r="N11" s="55">
        <v>30</v>
      </c>
      <c r="O11" s="55">
        <v>392.41990729579373</v>
      </c>
      <c r="P11" s="55">
        <v>198.73248149782341</v>
      </c>
      <c r="Q11" s="55">
        <v>110</v>
      </c>
      <c r="R11" s="55">
        <v>27.861480447054433</v>
      </c>
      <c r="S11" s="55">
        <v>43.419275014897266</v>
      </c>
      <c r="T11" s="55">
        <v>392</v>
      </c>
      <c r="U11" s="55">
        <v>894.85912417723875</v>
      </c>
    </row>
    <row r="12" spans="1:21">
      <c r="A12" s="12" t="s">
        <v>41</v>
      </c>
      <c r="B12" s="58">
        <v>33.094628341650029</v>
      </c>
      <c r="C12" s="55">
        <v>354.74801104444617</v>
      </c>
      <c r="D12" s="55">
        <v>152</v>
      </c>
      <c r="E12" s="55">
        <v>140.68908155513807</v>
      </c>
      <c r="F12" s="55">
        <f>0.5*Price!F12*Yield!F12</f>
        <v>3493.567</v>
      </c>
      <c r="G12" s="55">
        <v>73.97622805780594</v>
      </c>
      <c r="H12" s="55">
        <v>144.28650057542109</v>
      </c>
      <c r="I12" s="55">
        <v>19.467428436264722</v>
      </c>
      <c r="J12" s="55">
        <v>619.47966466368575</v>
      </c>
      <c r="K12" s="55">
        <v>98.31051360313684</v>
      </c>
      <c r="L12" s="58">
        <v>67.893885980194582</v>
      </c>
      <c r="M12" s="55">
        <v>491.55256801568424</v>
      </c>
      <c r="N12" s="55">
        <v>30</v>
      </c>
      <c r="O12" s="55">
        <v>392.41990729579373</v>
      </c>
      <c r="P12" s="55">
        <v>198.73248149782341</v>
      </c>
      <c r="Q12" s="55">
        <v>110</v>
      </c>
      <c r="R12" s="55">
        <v>27.861480447054433</v>
      </c>
      <c r="S12" s="55">
        <v>43.419275014897266</v>
      </c>
      <c r="T12" s="55">
        <v>392</v>
      </c>
      <c r="U12" s="55">
        <v>894.85912417723875</v>
      </c>
    </row>
    <row r="13" spans="1:21">
      <c r="A13" s="12" t="s">
        <v>4</v>
      </c>
      <c r="B13" s="58">
        <v>33.094628341650029</v>
      </c>
      <c r="C13" s="55">
        <v>354.74801104444617</v>
      </c>
      <c r="D13" s="55">
        <v>152</v>
      </c>
      <c r="E13" s="55">
        <v>140.68908155513807</v>
      </c>
      <c r="F13" s="55">
        <f>0.5*Price!F13*Yield!F13</f>
        <v>3493.567</v>
      </c>
      <c r="G13" s="55">
        <v>73.97622805780594</v>
      </c>
      <c r="H13" s="55">
        <v>144.28650057542109</v>
      </c>
      <c r="I13" s="55">
        <v>19.467428436264722</v>
      </c>
      <c r="J13" s="55">
        <v>619.47966466368575</v>
      </c>
      <c r="K13" s="55">
        <v>98.31051360313684</v>
      </c>
      <c r="L13" s="58">
        <v>67.893885980194582</v>
      </c>
      <c r="M13" s="55">
        <v>491.55256801568424</v>
      </c>
      <c r="N13" s="55">
        <v>30</v>
      </c>
      <c r="O13" s="55">
        <v>392.41990729579373</v>
      </c>
      <c r="P13" s="55">
        <v>198.73248149782341</v>
      </c>
      <c r="Q13" s="55">
        <v>110</v>
      </c>
      <c r="R13" s="55">
        <v>27.861480447054433</v>
      </c>
      <c r="S13" s="55">
        <v>43.419275014897266</v>
      </c>
      <c r="T13" s="55">
        <v>392</v>
      </c>
      <c r="U13" s="55">
        <v>894.85912417723875</v>
      </c>
    </row>
    <row r="14" spans="1:21">
      <c r="A14" s="12" t="s">
        <v>5</v>
      </c>
      <c r="B14" s="58">
        <v>33.094628341650029</v>
      </c>
      <c r="C14" s="55">
        <v>354.74801104444617</v>
      </c>
      <c r="D14" s="55">
        <v>152</v>
      </c>
      <c r="E14" s="55">
        <v>140.68908155513807</v>
      </c>
      <c r="F14" s="55">
        <f>0.5*Price!F14*Yield!F14</f>
        <v>3493.567</v>
      </c>
      <c r="G14" s="55">
        <v>73.97622805780594</v>
      </c>
      <c r="H14" s="55">
        <v>144.28650057542109</v>
      </c>
      <c r="I14" s="55">
        <v>19.467428436264722</v>
      </c>
      <c r="J14" s="55">
        <v>619.47966466368575</v>
      </c>
      <c r="K14" s="55">
        <v>98.31051360313684</v>
      </c>
      <c r="L14" s="58">
        <v>67.893885980194582</v>
      </c>
      <c r="M14" s="55">
        <v>491.55256801568424</v>
      </c>
      <c r="N14" s="55">
        <v>30</v>
      </c>
      <c r="O14" s="55">
        <v>392.41990729579373</v>
      </c>
      <c r="P14" s="55">
        <v>198.73248149782341</v>
      </c>
      <c r="Q14" s="55">
        <v>110</v>
      </c>
      <c r="R14" s="55">
        <v>27.861480447054433</v>
      </c>
      <c r="S14" s="55">
        <v>43.419275014897266</v>
      </c>
      <c r="T14" s="55">
        <v>392</v>
      </c>
      <c r="U14" s="55">
        <v>894.85912417723875</v>
      </c>
    </row>
    <row r="15" spans="1:21">
      <c r="A15" s="12" t="s">
        <v>6</v>
      </c>
      <c r="B15" s="58">
        <v>33.094628341650029</v>
      </c>
      <c r="C15" s="55">
        <v>354.74801104444617</v>
      </c>
      <c r="D15" s="55">
        <v>152</v>
      </c>
      <c r="E15" s="55">
        <v>140.68908155513807</v>
      </c>
      <c r="F15" s="55">
        <f>0.5*Price!F15*Yield!F15</f>
        <v>3493.567</v>
      </c>
      <c r="G15" s="55">
        <v>73.97622805780594</v>
      </c>
      <c r="H15" s="55">
        <v>144.28650057542109</v>
      </c>
      <c r="I15" s="55">
        <v>19.467428436264722</v>
      </c>
      <c r="J15" s="55">
        <v>619.47966466368575</v>
      </c>
      <c r="K15" s="55">
        <v>98.31051360313684</v>
      </c>
      <c r="L15" s="58">
        <v>67.893885980194582</v>
      </c>
      <c r="M15" s="55">
        <v>491.55256801568424</v>
      </c>
      <c r="N15" s="55">
        <v>30</v>
      </c>
      <c r="O15" s="55">
        <v>392.41990729579373</v>
      </c>
      <c r="P15" s="55">
        <v>198.73248149782341</v>
      </c>
      <c r="Q15" s="55">
        <v>110</v>
      </c>
      <c r="R15" s="55">
        <v>27.861480447054433</v>
      </c>
      <c r="S15" s="55">
        <v>43.419275014897266</v>
      </c>
      <c r="T15" s="55">
        <v>392</v>
      </c>
      <c r="U15" s="55">
        <v>894.85912417723875</v>
      </c>
    </row>
    <row r="16" spans="1:21">
      <c r="A16" s="12" t="s">
        <v>38</v>
      </c>
      <c r="B16" s="58">
        <v>33.094628341650029</v>
      </c>
      <c r="C16" s="55">
        <v>354.74801104444617</v>
      </c>
      <c r="D16" s="55">
        <v>152</v>
      </c>
      <c r="E16" s="55">
        <v>140.68908155513807</v>
      </c>
      <c r="F16" s="55">
        <f>0.5*Price!F16*Yield!F16</f>
        <v>3493.567</v>
      </c>
      <c r="G16" s="55">
        <v>73.97622805780594</v>
      </c>
      <c r="H16" s="55">
        <v>144.28650057542109</v>
      </c>
      <c r="I16" s="55">
        <v>19.467428436264722</v>
      </c>
      <c r="J16" s="55">
        <v>619.47966466368575</v>
      </c>
      <c r="K16" s="55">
        <v>98.31051360313684</v>
      </c>
      <c r="L16" s="58">
        <v>67.893885980194582</v>
      </c>
      <c r="M16" s="55">
        <v>491.55256801568424</v>
      </c>
      <c r="N16" s="55">
        <v>30</v>
      </c>
      <c r="O16" s="55">
        <v>392.41990729579373</v>
      </c>
      <c r="P16" s="55">
        <v>198.73248149782341</v>
      </c>
      <c r="Q16" s="55">
        <v>110</v>
      </c>
      <c r="R16" s="55">
        <v>27.861480447054433</v>
      </c>
      <c r="S16" s="55">
        <v>43.419275014897266</v>
      </c>
      <c r="T16" s="55">
        <v>392</v>
      </c>
      <c r="U16" s="55">
        <v>894.85912417723875</v>
      </c>
    </row>
    <row r="17" spans="1:21">
      <c r="A17" s="12" t="s">
        <v>39</v>
      </c>
      <c r="B17" s="58">
        <v>33.094628341650029</v>
      </c>
      <c r="C17" s="55">
        <v>354.74801104444617</v>
      </c>
      <c r="D17" s="55">
        <v>152</v>
      </c>
      <c r="E17" s="55">
        <v>140.68908155513807</v>
      </c>
      <c r="F17" s="55">
        <f>0.5*Price!F17*Yield!F17</f>
        <v>3493.567</v>
      </c>
      <c r="G17" s="55">
        <v>73.97622805780594</v>
      </c>
      <c r="H17" s="55">
        <v>144.28650057542109</v>
      </c>
      <c r="I17" s="55">
        <v>19.467428436264722</v>
      </c>
      <c r="J17" s="55">
        <v>619.47966466368575</v>
      </c>
      <c r="K17" s="55">
        <v>98.31051360313684</v>
      </c>
      <c r="L17" s="58">
        <v>67.893885980194582</v>
      </c>
      <c r="M17" s="55">
        <v>491.55256801568424</v>
      </c>
      <c r="N17" s="55">
        <v>30</v>
      </c>
      <c r="O17" s="55">
        <v>392.41990729579373</v>
      </c>
      <c r="P17" s="55">
        <v>198.73248149782341</v>
      </c>
      <c r="Q17" s="55">
        <v>110</v>
      </c>
      <c r="R17" s="55">
        <v>27.861480447054433</v>
      </c>
      <c r="S17" s="55">
        <v>43.419275014897266</v>
      </c>
      <c r="T17" s="55">
        <v>392</v>
      </c>
      <c r="U17" s="55">
        <v>894.85912417723875</v>
      </c>
    </row>
    <row r="18" spans="1:21">
      <c r="A18" s="12" t="s">
        <v>7</v>
      </c>
      <c r="B18" s="58">
        <v>33.094628341650029</v>
      </c>
      <c r="C18" s="55">
        <v>354.74801104444617</v>
      </c>
      <c r="D18" s="55">
        <v>152</v>
      </c>
      <c r="E18" s="55">
        <v>140.68908155513807</v>
      </c>
      <c r="F18" s="55">
        <f>0.5*Price!F18*Yield!F18</f>
        <v>3493.567</v>
      </c>
      <c r="G18" s="55">
        <v>73.97622805780594</v>
      </c>
      <c r="H18" s="55">
        <v>144.28650057542109</v>
      </c>
      <c r="I18" s="55">
        <v>19.467428436264722</v>
      </c>
      <c r="J18" s="55">
        <v>619.47966466368575</v>
      </c>
      <c r="K18" s="55">
        <v>98.31051360313684</v>
      </c>
      <c r="L18" s="58">
        <v>67.893885980194582</v>
      </c>
      <c r="M18" s="55">
        <v>491.55256801568424</v>
      </c>
      <c r="N18" s="55">
        <v>30</v>
      </c>
      <c r="O18" s="55">
        <v>392.41990729579373</v>
      </c>
      <c r="P18" s="55">
        <v>198.73248149782341</v>
      </c>
      <c r="Q18" s="55">
        <v>110</v>
      </c>
      <c r="R18" s="55">
        <v>27.861480447054433</v>
      </c>
      <c r="S18" s="55">
        <v>43.419275014897266</v>
      </c>
      <c r="T18" s="55">
        <v>392</v>
      </c>
      <c r="U18" s="55">
        <v>894.85912417723875</v>
      </c>
    </row>
    <row r="19" spans="1:21">
      <c r="A19" s="12" t="s">
        <v>35</v>
      </c>
      <c r="B19" s="58">
        <v>33.094628341650029</v>
      </c>
      <c r="C19" s="55">
        <v>354.74801104444617</v>
      </c>
      <c r="D19" s="55">
        <v>152</v>
      </c>
      <c r="E19" s="55">
        <v>140.68908155513807</v>
      </c>
      <c r="F19" s="55">
        <f>0.5*Price!F19*Yield!F19</f>
        <v>3493.567</v>
      </c>
      <c r="G19" s="55">
        <v>73.97622805780594</v>
      </c>
      <c r="H19" s="55">
        <v>144.28650057542109</v>
      </c>
      <c r="I19" s="55">
        <v>19.467428436264722</v>
      </c>
      <c r="J19" s="55">
        <v>619.47966466368575</v>
      </c>
      <c r="K19" s="55">
        <v>98.31051360313684</v>
      </c>
      <c r="L19" s="58">
        <v>67.893885980194582</v>
      </c>
      <c r="M19" s="55">
        <v>491.55256801568424</v>
      </c>
      <c r="N19" s="55">
        <v>30</v>
      </c>
      <c r="O19" s="55">
        <v>392.41990729579373</v>
      </c>
      <c r="P19" s="55">
        <v>198.73248149782341</v>
      </c>
      <c r="Q19" s="55">
        <v>110</v>
      </c>
      <c r="R19" s="55">
        <v>27.861480447054433</v>
      </c>
      <c r="S19" s="55">
        <v>43.419275014897266</v>
      </c>
      <c r="T19" s="55">
        <v>392</v>
      </c>
      <c r="U19" s="55">
        <v>894.85912417723875</v>
      </c>
    </row>
    <row r="20" spans="1:21">
      <c r="A20" s="47" t="s">
        <v>36</v>
      </c>
      <c r="B20" s="58">
        <v>33.094628341650029</v>
      </c>
      <c r="C20" s="55">
        <v>354.74801104444617</v>
      </c>
      <c r="D20" s="55">
        <v>152</v>
      </c>
      <c r="E20" s="55">
        <v>140.68908155513807</v>
      </c>
      <c r="F20" s="55">
        <f>0.5*Price!F20*Yield!F20</f>
        <v>3493.567</v>
      </c>
      <c r="G20" s="55">
        <v>73.97622805780594</v>
      </c>
      <c r="H20" s="55">
        <v>144.28650057542109</v>
      </c>
      <c r="I20" s="55">
        <v>19.467428436264722</v>
      </c>
      <c r="J20" s="55">
        <v>619.47966466368575</v>
      </c>
      <c r="K20" s="55">
        <v>98.31051360313684</v>
      </c>
      <c r="L20" s="58">
        <v>67.893885980194582</v>
      </c>
      <c r="M20" s="55">
        <v>491.55256801568424</v>
      </c>
      <c r="N20" s="55">
        <v>30</v>
      </c>
      <c r="O20" s="55">
        <v>392.41990729579373</v>
      </c>
      <c r="P20" s="55">
        <v>198.73248149782341</v>
      </c>
      <c r="Q20" s="55">
        <v>110</v>
      </c>
      <c r="R20" s="55">
        <v>27.861480447054433</v>
      </c>
      <c r="S20" s="55">
        <v>43.419275014897266</v>
      </c>
      <c r="T20" s="55">
        <v>392</v>
      </c>
      <c r="U20" s="55">
        <v>894.85912417723875</v>
      </c>
    </row>
    <row r="21" spans="1:21">
      <c r="A21" s="47" t="s">
        <v>37</v>
      </c>
      <c r="B21" s="58">
        <v>33.094628341650029</v>
      </c>
      <c r="C21" s="55">
        <v>354.74801104444617</v>
      </c>
      <c r="D21" s="55">
        <v>152</v>
      </c>
      <c r="E21" s="55">
        <v>140.68908155513807</v>
      </c>
      <c r="F21" s="55">
        <f>0.5*Price!F21*Yield!F21</f>
        <v>3493.567</v>
      </c>
      <c r="G21" s="55">
        <v>73.97622805780594</v>
      </c>
      <c r="H21" s="55">
        <v>144.28650057542109</v>
      </c>
      <c r="I21" s="55">
        <v>19.467428436264722</v>
      </c>
      <c r="J21" s="55">
        <v>619.47966466368575</v>
      </c>
      <c r="K21" s="55">
        <v>98.31051360313684</v>
      </c>
      <c r="L21" s="58">
        <v>67.893885980194582</v>
      </c>
      <c r="M21" s="55">
        <v>491.55256801568424</v>
      </c>
      <c r="N21" s="55">
        <v>30</v>
      </c>
      <c r="O21" s="55">
        <v>392.41990729579373</v>
      </c>
      <c r="P21" s="55">
        <v>198.73248149782341</v>
      </c>
      <c r="Q21" s="55">
        <v>110</v>
      </c>
      <c r="R21" s="55">
        <v>27.861480447054433</v>
      </c>
      <c r="S21" s="55">
        <v>43.419275014897266</v>
      </c>
      <c r="T21" s="55">
        <v>392</v>
      </c>
      <c r="U21" s="55">
        <v>894.85912417723875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2"/>
  <sheetViews>
    <sheetView workbookViewId="0">
      <selection activeCell="R5" sqref="R5"/>
    </sheetView>
  </sheetViews>
  <sheetFormatPr baseColWidth="10" defaultColWidth="8.83203125" defaultRowHeight="13"/>
  <sheetData>
    <row r="1" spans="1:21">
      <c r="A1" s="1" t="s">
        <v>63</v>
      </c>
    </row>
    <row r="3" spans="1:21">
      <c r="A3" s="5"/>
      <c r="B3" s="7" t="s">
        <v>10</v>
      </c>
      <c r="C3" s="7" t="s">
        <v>22</v>
      </c>
      <c r="D3" s="7" t="s">
        <v>11</v>
      </c>
      <c r="E3" s="7" t="s">
        <v>12</v>
      </c>
      <c r="F3" s="7" t="s">
        <v>23</v>
      </c>
      <c r="G3" s="7" t="s">
        <v>24</v>
      </c>
      <c r="H3" s="7" t="s">
        <v>25</v>
      </c>
      <c r="I3" s="7" t="s">
        <v>13</v>
      </c>
      <c r="J3" s="7" t="s">
        <v>26</v>
      </c>
      <c r="K3" s="7" t="s">
        <v>29</v>
      </c>
      <c r="L3" s="7" t="s">
        <v>28</v>
      </c>
      <c r="M3" s="7" t="s">
        <v>27</v>
      </c>
      <c r="N3" s="7" t="s">
        <v>14</v>
      </c>
      <c r="O3" s="7" t="s">
        <v>30</v>
      </c>
      <c r="P3" s="7" t="s">
        <v>31</v>
      </c>
      <c r="Q3" s="7" t="s">
        <v>8</v>
      </c>
      <c r="R3" s="7" t="s">
        <v>32</v>
      </c>
      <c r="S3" s="7" t="s">
        <v>15</v>
      </c>
      <c r="T3" s="7" t="s">
        <v>33</v>
      </c>
      <c r="U3" s="7" t="s">
        <v>34</v>
      </c>
    </row>
    <row r="4" spans="1:21">
      <c r="A4" s="5" t="s">
        <v>95</v>
      </c>
      <c r="B4" s="53">
        <v>438</v>
      </c>
      <c r="C4">
        <v>762.78365986017036</v>
      </c>
      <c r="D4">
        <v>700</v>
      </c>
      <c r="E4">
        <v>232.17900372545361</v>
      </c>
      <c r="F4">
        <f>0.35*Price!F3*Yield!F3</f>
        <v>2445.4969000000001</v>
      </c>
      <c r="G4">
        <v>605.28812449110478</v>
      </c>
      <c r="H4">
        <v>940.96043013296082</v>
      </c>
      <c r="I4">
        <v>174.86542424228639</v>
      </c>
      <c r="J4">
        <v>1939.427990483945</v>
      </c>
      <c r="K4">
        <v>659.42025300333421</v>
      </c>
      <c r="L4">
        <v>237.12193013978407</v>
      </c>
      <c r="M4">
        <v>2666.0643243464538</v>
      </c>
      <c r="N4">
        <v>236</v>
      </c>
      <c r="O4">
        <v>1582.3092353949935</v>
      </c>
      <c r="P4">
        <v>1525.0887058256269</v>
      </c>
      <c r="Q4">
        <v>574</v>
      </c>
      <c r="R4">
        <v>137.95755985061797</v>
      </c>
      <c r="S4">
        <v>457.08654970228218</v>
      </c>
      <c r="T4">
        <v>1015</v>
      </c>
      <c r="U4">
        <v>702.77416654915646</v>
      </c>
    </row>
    <row r="5" spans="1:21">
      <c r="A5" s="12" t="s">
        <v>9</v>
      </c>
      <c r="B5" s="53">
        <v>438</v>
      </c>
      <c r="C5">
        <v>762.78365986017036</v>
      </c>
      <c r="D5">
        <v>700</v>
      </c>
      <c r="E5">
        <v>232.17900372545361</v>
      </c>
      <c r="F5">
        <f>0.35*Price!F4*Yield!F4</f>
        <v>2445.4969000000001</v>
      </c>
      <c r="G5">
        <v>605.28812449110478</v>
      </c>
      <c r="H5">
        <v>940.96043013296082</v>
      </c>
      <c r="I5">
        <v>174.86542424228639</v>
      </c>
      <c r="J5">
        <v>1939.427990483945</v>
      </c>
      <c r="K5">
        <v>659.42025300333421</v>
      </c>
      <c r="L5">
        <v>237.12193013978407</v>
      </c>
      <c r="M5">
        <v>2666.0643243464538</v>
      </c>
      <c r="N5">
        <v>236</v>
      </c>
      <c r="O5">
        <v>1582.3092353949935</v>
      </c>
      <c r="P5">
        <v>1525.0887058256269</v>
      </c>
      <c r="Q5">
        <v>574</v>
      </c>
      <c r="R5">
        <v>137.95755985061797</v>
      </c>
      <c r="S5">
        <v>457.08654970228218</v>
      </c>
      <c r="T5">
        <v>1015</v>
      </c>
      <c r="U5">
        <v>702.77416654915646</v>
      </c>
    </row>
    <row r="6" spans="1:21">
      <c r="A6" s="12" t="s">
        <v>0</v>
      </c>
      <c r="B6" s="53">
        <v>438</v>
      </c>
      <c r="C6">
        <v>780.82101901846352</v>
      </c>
      <c r="D6">
        <v>700</v>
      </c>
      <c r="E6">
        <v>596.25372659082325</v>
      </c>
      <c r="F6">
        <f>0.35*Price!F5*Yield!F5</f>
        <v>2445.4969000000001</v>
      </c>
      <c r="G6">
        <v>268.92838850249501</v>
      </c>
      <c r="H6">
        <v>940.96043013296082</v>
      </c>
      <c r="I6">
        <v>316.34571208930174</v>
      </c>
      <c r="J6">
        <v>1939.427990483945</v>
      </c>
      <c r="K6">
        <v>667.73279536387997</v>
      </c>
      <c r="L6">
        <v>237.12193013978407</v>
      </c>
      <c r="M6">
        <v>2666.0643243464538</v>
      </c>
      <c r="N6">
        <v>236</v>
      </c>
      <c r="O6">
        <v>1582.3092353949935</v>
      </c>
      <c r="P6">
        <v>515.92510882964348</v>
      </c>
      <c r="Q6">
        <v>574</v>
      </c>
      <c r="R6">
        <v>54.949030881690689</v>
      </c>
      <c r="S6">
        <v>457.08654970228218</v>
      </c>
      <c r="T6">
        <v>1015</v>
      </c>
      <c r="U6">
        <v>540.74374883437429</v>
      </c>
    </row>
    <row r="7" spans="1:21">
      <c r="A7" s="12" t="s">
        <v>1</v>
      </c>
      <c r="B7" s="53">
        <v>438</v>
      </c>
      <c r="C7">
        <v>780.82101901846352</v>
      </c>
      <c r="D7">
        <v>700</v>
      </c>
      <c r="E7">
        <v>596.25372659082325</v>
      </c>
      <c r="F7">
        <f>0.35*Price!F6*Yield!F6</f>
        <v>2445.4969000000001</v>
      </c>
      <c r="G7">
        <v>268.92838850249501</v>
      </c>
      <c r="H7">
        <v>940.96043013296082</v>
      </c>
      <c r="I7">
        <v>316.34571208930174</v>
      </c>
      <c r="J7">
        <v>1939.427990483945</v>
      </c>
      <c r="K7">
        <v>667.73279536387997</v>
      </c>
      <c r="L7">
        <v>237.12193013978407</v>
      </c>
      <c r="M7">
        <v>2666.0643243464538</v>
      </c>
      <c r="N7">
        <v>236</v>
      </c>
      <c r="O7">
        <v>1582.3092353949935</v>
      </c>
      <c r="P7">
        <v>515.92510882964348</v>
      </c>
      <c r="Q7">
        <v>574</v>
      </c>
      <c r="R7">
        <v>54.949030881690689</v>
      </c>
      <c r="S7">
        <v>457.08654970228218</v>
      </c>
      <c r="T7">
        <v>1015</v>
      </c>
      <c r="U7">
        <v>540.74374883437429</v>
      </c>
    </row>
    <row r="8" spans="1:21">
      <c r="A8" s="12" t="s">
        <v>2</v>
      </c>
      <c r="B8" s="53">
        <v>438</v>
      </c>
      <c r="C8">
        <v>780.82101901846352</v>
      </c>
      <c r="D8">
        <v>700</v>
      </c>
      <c r="E8">
        <v>596.25372659082325</v>
      </c>
      <c r="F8">
        <f>0.35*Price!F7*Yield!F7</f>
        <v>2445.4969000000001</v>
      </c>
      <c r="G8">
        <v>268.92838850249501</v>
      </c>
      <c r="H8">
        <v>940.96043013296082</v>
      </c>
      <c r="I8">
        <v>316.34571208930174</v>
      </c>
      <c r="J8">
        <v>1939.427990483945</v>
      </c>
      <c r="K8">
        <v>667.73279536387997</v>
      </c>
      <c r="L8">
        <v>237.12193013978407</v>
      </c>
      <c r="M8">
        <v>2666.0643243464538</v>
      </c>
      <c r="N8">
        <v>236</v>
      </c>
      <c r="O8">
        <v>1582.3092353949935</v>
      </c>
      <c r="P8">
        <v>515.92510882964348</v>
      </c>
      <c r="Q8">
        <v>574</v>
      </c>
      <c r="R8">
        <v>54.949030881690689</v>
      </c>
      <c r="S8">
        <v>457.08654970228218</v>
      </c>
      <c r="T8">
        <v>1015</v>
      </c>
      <c r="U8">
        <v>540.74374883437429</v>
      </c>
    </row>
    <row r="9" spans="1:21">
      <c r="A9" s="12" t="s">
        <v>3</v>
      </c>
      <c r="B9" s="53">
        <v>438</v>
      </c>
      <c r="C9">
        <v>780.82101901846352</v>
      </c>
      <c r="D9">
        <v>700</v>
      </c>
      <c r="E9">
        <v>596.25372659082325</v>
      </c>
      <c r="F9">
        <f>0.35*Price!F8*Yield!F8</f>
        <v>2445.4969000000001</v>
      </c>
      <c r="G9">
        <v>268.92838850249501</v>
      </c>
      <c r="H9">
        <v>940.96043013296082</v>
      </c>
      <c r="I9">
        <v>316.34571208930174</v>
      </c>
      <c r="J9">
        <v>1939.427990483945</v>
      </c>
      <c r="K9">
        <v>667.73279536387997</v>
      </c>
      <c r="L9">
        <v>237.12193013978407</v>
      </c>
      <c r="M9">
        <v>2666.0643243464538</v>
      </c>
      <c r="N9">
        <v>236</v>
      </c>
      <c r="O9">
        <v>1582.3092353949935</v>
      </c>
      <c r="P9">
        <v>515.92510882964348</v>
      </c>
      <c r="Q9">
        <v>574</v>
      </c>
      <c r="R9">
        <v>54.949030881690689</v>
      </c>
      <c r="S9">
        <v>457.08654970228218</v>
      </c>
      <c r="T9">
        <v>1015</v>
      </c>
      <c r="U9">
        <v>540.74374883437429</v>
      </c>
    </row>
    <row r="10" spans="1:21">
      <c r="A10" s="12" t="s">
        <v>42</v>
      </c>
      <c r="B10" s="53">
        <v>438</v>
      </c>
      <c r="C10">
        <v>780.82101901846352</v>
      </c>
      <c r="D10" s="53">
        <v>700</v>
      </c>
      <c r="E10">
        <v>596.25372659082325</v>
      </c>
      <c r="F10">
        <f>0.35*Price!F9*Yield!F9</f>
        <v>2445.4969000000001</v>
      </c>
      <c r="G10">
        <v>200.51451289352664</v>
      </c>
      <c r="H10">
        <v>940.96043013296082</v>
      </c>
      <c r="I10">
        <v>316.34571208930174</v>
      </c>
      <c r="J10">
        <v>1939.427990483945</v>
      </c>
      <c r="K10">
        <v>667.73279536387997</v>
      </c>
      <c r="L10">
        <v>237.12193013978407</v>
      </c>
      <c r="M10">
        <v>2666.0643243464538</v>
      </c>
      <c r="N10">
        <v>236</v>
      </c>
      <c r="O10">
        <v>1582.3092353949935</v>
      </c>
      <c r="P10">
        <v>515.92510882964348</v>
      </c>
      <c r="Q10">
        <v>574</v>
      </c>
      <c r="R10">
        <v>54.949030881690689</v>
      </c>
      <c r="S10">
        <v>457.08654970228218</v>
      </c>
      <c r="T10">
        <v>1015</v>
      </c>
      <c r="U10">
        <v>540.74374883437429</v>
      </c>
    </row>
    <row r="11" spans="1:21">
      <c r="A11" s="12" t="s">
        <v>43</v>
      </c>
      <c r="B11" s="53">
        <v>438</v>
      </c>
      <c r="C11">
        <v>780.82101901846352</v>
      </c>
      <c r="D11">
        <v>564</v>
      </c>
      <c r="E11">
        <v>596.25372659082325</v>
      </c>
      <c r="F11">
        <f>0.35*Price!F10*Yield!F10</f>
        <v>2445.4969000000001</v>
      </c>
      <c r="G11">
        <v>200.51451289352664</v>
      </c>
      <c r="H11">
        <v>940.96043013296082</v>
      </c>
      <c r="I11">
        <v>316.34571208930174</v>
      </c>
      <c r="J11">
        <v>1939.427990483945</v>
      </c>
      <c r="K11">
        <v>667.73279536387997</v>
      </c>
      <c r="L11">
        <v>237.12193013978407</v>
      </c>
      <c r="M11">
        <v>2666.0643243464538</v>
      </c>
      <c r="N11">
        <v>236</v>
      </c>
      <c r="O11">
        <v>1582.3092353949935</v>
      </c>
      <c r="P11">
        <v>515.92510882964348</v>
      </c>
      <c r="Q11">
        <v>574</v>
      </c>
      <c r="R11">
        <v>54.949030881690689</v>
      </c>
      <c r="S11">
        <v>457.08654970228218</v>
      </c>
      <c r="T11">
        <v>1015</v>
      </c>
      <c r="U11">
        <v>540.74374883437429</v>
      </c>
    </row>
    <row r="12" spans="1:21">
      <c r="A12" s="12" t="s">
        <v>40</v>
      </c>
      <c r="B12" s="53">
        <v>438</v>
      </c>
      <c r="C12">
        <v>780.82101901846352</v>
      </c>
      <c r="D12">
        <v>564</v>
      </c>
      <c r="E12">
        <v>596.25372659082325</v>
      </c>
      <c r="F12">
        <f>0.35*Price!F11*Yield!F11</f>
        <v>2445.4969000000001</v>
      </c>
      <c r="G12">
        <v>200.51451289352664</v>
      </c>
      <c r="H12">
        <v>940.96043013296082</v>
      </c>
      <c r="I12">
        <v>316.34571208930174</v>
      </c>
      <c r="J12">
        <v>1939.427990483945</v>
      </c>
      <c r="K12">
        <v>667.73279536387997</v>
      </c>
      <c r="L12">
        <v>237.12193013978407</v>
      </c>
      <c r="M12">
        <v>2666.0643243464538</v>
      </c>
      <c r="N12">
        <v>236</v>
      </c>
      <c r="O12">
        <v>1582.3092353949935</v>
      </c>
      <c r="P12">
        <v>515.92510882964348</v>
      </c>
      <c r="Q12">
        <v>574</v>
      </c>
      <c r="R12">
        <v>54.949030881690689</v>
      </c>
      <c r="S12">
        <v>457.08654970228218</v>
      </c>
      <c r="T12">
        <v>1015</v>
      </c>
      <c r="U12">
        <v>540.74374883437429</v>
      </c>
    </row>
    <row r="13" spans="1:21">
      <c r="A13" s="12" t="s">
        <v>41</v>
      </c>
      <c r="B13" s="53">
        <v>438</v>
      </c>
      <c r="C13">
        <v>780.82101901846352</v>
      </c>
      <c r="D13">
        <v>564</v>
      </c>
      <c r="E13">
        <v>596.25372659082325</v>
      </c>
      <c r="F13">
        <f>0.35*Price!F12*Yield!F12</f>
        <v>2445.4969000000001</v>
      </c>
      <c r="G13">
        <v>200.51451289352664</v>
      </c>
      <c r="H13">
        <v>940.96043013296082</v>
      </c>
      <c r="I13">
        <v>316.34571208930174</v>
      </c>
      <c r="J13">
        <v>1939.427990483945</v>
      </c>
      <c r="K13">
        <v>667.73279536387997</v>
      </c>
      <c r="L13">
        <v>237.12193013978407</v>
      </c>
      <c r="M13">
        <v>2666.0643243464538</v>
      </c>
      <c r="N13">
        <v>236</v>
      </c>
      <c r="O13">
        <v>1582.3092353949935</v>
      </c>
      <c r="P13">
        <v>515.92510882964348</v>
      </c>
      <c r="Q13">
        <v>574</v>
      </c>
      <c r="R13">
        <v>54.949030881690689</v>
      </c>
      <c r="S13">
        <v>457.08654970228218</v>
      </c>
      <c r="T13">
        <v>1015</v>
      </c>
      <c r="U13">
        <v>540.74374883437429</v>
      </c>
    </row>
    <row r="14" spans="1:21">
      <c r="A14" s="12" t="s">
        <v>4</v>
      </c>
      <c r="B14" s="53">
        <v>438</v>
      </c>
      <c r="C14">
        <v>780.82101901846352</v>
      </c>
      <c r="D14">
        <v>564</v>
      </c>
      <c r="E14">
        <v>596.25372659082325</v>
      </c>
      <c r="F14">
        <f>0.35*Price!F13*Yield!F13</f>
        <v>2445.4969000000001</v>
      </c>
      <c r="G14">
        <v>200.51451289352664</v>
      </c>
      <c r="H14">
        <v>940.96043013296082</v>
      </c>
      <c r="I14">
        <v>316.34571208930174</v>
      </c>
      <c r="J14">
        <v>1939.427990483945</v>
      </c>
      <c r="K14">
        <v>667.73279536387997</v>
      </c>
      <c r="L14">
        <v>237.12193013978407</v>
      </c>
      <c r="M14">
        <v>2666.0643243464538</v>
      </c>
      <c r="N14">
        <v>236</v>
      </c>
      <c r="O14">
        <v>1582.3092353949935</v>
      </c>
      <c r="P14">
        <v>515.92510882964348</v>
      </c>
      <c r="Q14">
        <v>574</v>
      </c>
      <c r="R14">
        <v>54.949030881690689</v>
      </c>
      <c r="S14">
        <v>457.08654970228218</v>
      </c>
      <c r="T14">
        <v>1015</v>
      </c>
      <c r="U14">
        <v>540.74374883437429</v>
      </c>
    </row>
    <row r="15" spans="1:21">
      <c r="A15" s="12" t="s">
        <v>5</v>
      </c>
      <c r="B15" s="53">
        <v>438</v>
      </c>
      <c r="C15">
        <v>780.82101901846352</v>
      </c>
      <c r="D15">
        <v>564</v>
      </c>
      <c r="E15">
        <v>596.25372659082325</v>
      </c>
      <c r="F15">
        <f>0.35*Price!F14*Yield!F14</f>
        <v>2445.4969000000001</v>
      </c>
      <c r="G15">
        <v>200.51451289352664</v>
      </c>
      <c r="H15">
        <v>940.96043013296082</v>
      </c>
      <c r="I15">
        <v>316.34571208930174</v>
      </c>
      <c r="J15">
        <v>1939.427990483945</v>
      </c>
      <c r="K15">
        <v>667.73279536387997</v>
      </c>
      <c r="L15">
        <v>237.12193013978407</v>
      </c>
      <c r="M15">
        <v>2666.0643243464538</v>
      </c>
      <c r="N15">
        <v>236</v>
      </c>
      <c r="O15">
        <v>1582.3092353949935</v>
      </c>
      <c r="P15">
        <v>515.92510882964348</v>
      </c>
      <c r="Q15">
        <v>574</v>
      </c>
      <c r="R15">
        <v>54.949030881690689</v>
      </c>
      <c r="S15">
        <v>457.08654970228218</v>
      </c>
      <c r="T15">
        <v>1015</v>
      </c>
      <c r="U15">
        <v>540.74374883437429</v>
      </c>
    </row>
    <row r="16" spans="1:21">
      <c r="A16" s="12" t="s">
        <v>6</v>
      </c>
      <c r="B16" s="53">
        <v>438</v>
      </c>
      <c r="C16">
        <v>780.82101901846352</v>
      </c>
      <c r="D16">
        <v>564</v>
      </c>
      <c r="E16">
        <v>596.25372659082325</v>
      </c>
      <c r="F16">
        <f>0.35*Price!F15*Yield!F15</f>
        <v>2445.4969000000001</v>
      </c>
      <c r="G16">
        <v>200.51451289352664</v>
      </c>
      <c r="H16">
        <v>940.96043013296082</v>
      </c>
      <c r="I16">
        <v>316.34571208930174</v>
      </c>
      <c r="J16">
        <v>1939.427990483945</v>
      </c>
      <c r="K16">
        <v>667.73279536387997</v>
      </c>
      <c r="L16">
        <v>237.12193013978407</v>
      </c>
      <c r="M16">
        <v>2666.0643243464538</v>
      </c>
      <c r="N16">
        <v>236</v>
      </c>
      <c r="O16">
        <v>1582.3092353949935</v>
      </c>
      <c r="P16">
        <v>515.92510882964348</v>
      </c>
      <c r="Q16">
        <v>574</v>
      </c>
      <c r="R16">
        <v>54.949030881690689</v>
      </c>
      <c r="S16">
        <v>457.08654970228218</v>
      </c>
      <c r="T16">
        <v>1015</v>
      </c>
      <c r="U16">
        <v>540.74374883437429</v>
      </c>
    </row>
    <row r="17" spans="1:21">
      <c r="A17" s="12" t="s">
        <v>38</v>
      </c>
      <c r="B17" s="53">
        <v>438</v>
      </c>
      <c r="C17">
        <v>780.82101901846352</v>
      </c>
      <c r="D17">
        <v>564</v>
      </c>
      <c r="E17">
        <v>596.25372659082325</v>
      </c>
      <c r="F17">
        <f>0.35*Price!F16*Yield!F16</f>
        <v>2445.4969000000001</v>
      </c>
      <c r="G17">
        <v>200.51451289352664</v>
      </c>
      <c r="H17">
        <v>940.96043013296082</v>
      </c>
      <c r="I17">
        <v>316.34571208930174</v>
      </c>
      <c r="J17">
        <v>1939.427990483945</v>
      </c>
      <c r="K17">
        <v>667.73279536387997</v>
      </c>
      <c r="L17">
        <v>237.12193013978407</v>
      </c>
      <c r="M17">
        <v>2666.0643243464538</v>
      </c>
      <c r="N17">
        <v>236</v>
      </c>
      <c r="O17">
        <v>1582.3092353949935</v>
      </c>
      <c r="P17">
        <v>515.92510882964348</v>
      </c>
      <c r="Q17">
        <v>574</v>
      </c>
      <c r="R17">
        <v>54.949030881690689</v>
      </c>
      <c r="S17">
        <v>457.08654970228218</v>
      </c>
      <c r="T17">
        <v>1015</v>
      </c>
      <c r="U17">
        <v>540.74374883437429</v>
      </c>
    </row>
    <row r="18" spans="1:21">
      <c r="A18" s="12" t="s">
        <v>39</v>
      </c>
      <c r="B18" s="53">
        <v>438</v>
      </c>
      <c r="C18">
        <v>780.82101901846352</v>
      </c>
      <c r="D18">
        <v>564</v>
      </c>
      <c r="E18">
        <v>596.25372659082325</v>
      </c>
      <c r="F18">
        <f>0.35*Price!F17*Yield!F17</f>
        <v>2445.4969000000001</v>
      </c>
      <c r="G18">
        <v>200.51451289352664</v>
      </c>
      <c r="H18">
        <v>940.96043013296082</v>
      </c>
      <c r="I18">
        <v>316.34571208930174</v>
      </c>
      <c r="J18">
        <v>1939.427990483945</v>
      </c>
      <c r="K18">
        <v>667.73279536387997</v>
      </c>
      <c r="L18">
        <v>237.12193013978407</v>
      </c>
      <c r="M18">
        <v>2666.0643243464538</v>
      </c>
      <c r="N18">
        <v>236</v>
      </c>
      <c r="O18">
        <v>1582.3092353949935</v>
      </c>
      <c r="P18">
        <v>515.92510882964348</v>
      </c>
      <c r="Q18">
        <v>574</v>
      </c>
      <c r="R18">
        <v>54.949030881690689</v>
      </c>
      <c r="S18">
        <v>457.08654970228218</v>
      </c>
      <c r="T18">
        <v>1015</v>
      </c>
      <c r="U18">
        <v>540.74374883437429</v>
      </c>
    </row>
    <row r="19" spans="1:21">
      <c r="A19" s="12" t="s">
        <v>7</v>
      </c>
      <c r="B19" s="53">
        <v>438</v>
      </c>
      <c r="C19">
        <v>780.82101901846352</v>
      </c>
      <c r="D19">
        <v>564</v>
      </c>
      <c r="E19">
        <v>596.25372659082325</v>
      </c>
      <c r="F19">
        <f>0.35*Price!F18*Yield!F18</f>
        <v>2445.4969000000001</v>
      </c>
      <c r="G19">
        <v>200.51451289352664</v>
      </c>
      <c r="H19">
        <v>940.96043013296082</v>
      </c>
      <c r="I19">
        <v>316.34571208930174</v>
      </c>
      <c r="J19">
        <v>1939.427990483945</v>
      </c>
      <c r="K19">
        <v>667.73279536387997</v>
      </c>
      <c r="L19">
        <v>237.12193013978407</v>
      </c>
      <c r="M19">
        <v>2666.0643243464538</v>
      </c>
      <c r="N19">
        <v>236</v>
      </c>
      <c r="O19">
        <v>1582.3092353949935</v>
      </c>
      <c r="P19">
        <v>515.92510882964348</v>
      </c>
      <c r="Q19">
        <v>574</v>
      </c>
      <c r="R19">
        <v>54.949030881690689</v>
      </c>
      <c r="S19">
        <v>457.08654970228218</v>
      </c>
      <c r="T19">
        <v>1015</v>
      </c>
      <c r="U19">
        <v>540.74374883437429</v>
      </c>
    </row>
    <row r="20" spans="1:21">
      <c r="A20" s="12" t="s">
        <v>35</v>
      </c>
      <c r="B20" s="53">
        <v>438</v>
      </c>
      <c r="C20">
        <v>780.82101901846352</v>
      </c>
      <c r="D20">
        <v>564</v>
      </c>
      <c r="E20">
        <v>596.25372659082325</v>
      </c>
      <c r="F20">
        <f>0.35*Price!F19*Yield!F19</f>
        <v>2445.4969000000001</v>
      </c>
      <c r="G20">
        <v>200.51451289352664</v>
      </c>
      <c r="H20">
        <v>940.96043013296082</v>
      </c>
      <c r="I20">
        <v>316.34571208930174</v>
      </c>
      <c r="J20">
        <v>1939.427990483945</v>
      </c>
      <c r="K20">
        <v>667.73279536387997</v>
      </c>
      <c r="L20">
        <v>237.12193013978407</v>
      </c>
      <c r="M20">
        <v>2666.0643243464538</v>
      </c>
      <c r="N20">
        <v>236</v>
      </c>
      <c r="O20">
        <v>1582.3092353949935</v>
      </c>
      <c r="P20">
        <v>515.92510882964348</v>
      </c>
      <c r="Q20">
        <v>574</v>
      </c>
      <c r="R20">
        <v>54.949030881690689</v>
      </c>
      <c r="S20">
        <v>457.08654970228218</v>
      </c>
      <c r="T20">
        <v>1015</v>
      </c>
      <c r="U20">
        <v>540.74374883437429</v>
      </c>
    </row>
    <row r="21" spans="1:21">
      <c r="A21" s="47" t="s">
        <v>36</v>
      </c>
      <c r="B21" s="53">
        <v>438</v>
      </c>
      <c r="C21">
        <v>780.82101901846352</v>
      </c>
      <c r="D21">
        <v>564</v>
      </c>
      <c r="E21">
        <v>596.25372659082325</v>
      </c>
      <c r="F21">
        <f>0.35*Price!F20*Yield!F20</f>
        <v>2445.4969000000001</v>
      </c>
      <c r="G21">
        <v>200.51451289352664</v>
      </c>
      <c r="H21">
        <v>940.96043013296082</v>
      </c>
      <c r="I21">
        <v>316.34571208930174</v>
      </c>
      <c r="J21">
        <v>1939.427990483945</v>
      </c>
      <c r="K21">
        <v>667.73279536387997</v>
      </c>
      <c r="L21">
        <v>237.12193013978407</v>
      </c>
      <c r="M21">
        <v>2666.0643243464538</v>
      </c>
      <c r="N21">
        <v>236</v>
      </c>
      <c r="O21">
        <v>1582.3092353949935</v>
      </c>
      <c r="P21">
        <v>515.92510882964348</v>
      </c>
      <c r="Q21">
        <v>574</v>
      </c>
      <c r="R21">
        <v>54.949030881690689</v>
      </c>
      <c r="S21">
        <v>457.08654970228218</v>
      </c>
      <c r="T21">
        <v>1015</v>
      </c>
      <c r="U21">
        <v>540.74374883437429</v>
      </c>
    </row>
    <row r="22" spans="1:21">
      <c r="A22" s="47" t="s">
        <v>37</v>
      </c>
      <c r="B22" s="53">
        <v>438</v>
      </c>
      <c r="C22">
        <v>780.82101901846352</v>
      </c>
      <c r="D22">
        <v>564</v>
      </c>
      <c r="E22">
        <v>596.25372659082325</v>
      </c>
      <c r="F22">
        <f>0.35*Price!F21*Yield!F21</f>
        <v>2445.4969000000001</v>
      </c>
      <c r="G22">
        <v>200.51451289352664</v>
      </c>
      <c r="H22">
        <v>940.96043013296082</v>
      </c>
      <c r="I22">
        <v>316.34571208930174</v>
      </c>
      <c r="J22">
        <v>1939.427990483945</v>
      </c>
      <c r="K22">
        <v>667.73279536387997</v>
      </c>
      <c r="L22">
        <v>237.12193013978407</v>
      </c>
      <c r="M22">
        <v>2666.0643243464538</v>
      </c>
      <c r="N22">
        <v>236</v>
      </c>
      <c r="O22">
        <v>1582.3092353949935</v>
      </c>
      <c r="P22">
        <v>515.92510882964348</v>
      </c>
      <c r="Q22">
        <v>574</v>
      </c>
      <c r="R22">
        <v>54.949030881690689</v>
      </c>
      <c r="S22">
        <v>457.08654970228218</v>
      </c>
      <c r="T22">
        <v>1015</v>
      </c>
      <c r="U22">
        <v>540.74374883437429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J3"/>
  <sheetViews>
    <sheetView workbookViewId="0">
      <selection activeCell="I4" sqref="I4"/>
    </sheetView>
  </sheetViews>
  <sheetFormatPr baseColWidth="10" defaultColWidth="8.83203125" defaultRowHeight="13"/>
  <sheetData>
    <row r="2" spans="2:10">
      <c r="C2" s="52" t="s">
        <v>77</v>
      </c>
      <c r="D2" s="52" t="s">
        <v>78</v>
      </c>
      <c r="E2" s="52" t="s">
        <v>79</v>
      </c>
      <c r="F2" s="52" t="s">
        <v>82</v>
      </c>
      <c r="G2" s="52" t="s">
        <v>80</v>
      </c>
      <c r="H2" s="52" t="s">
        <v>81</v>
      </c>
      <c r="I2" s="52" t="s">
        <v>83</v>
      </c>
      <c r="J2" s="52" t="s">
        <v>84</v>
      </c>
    </row>
    <row r="3" spans="2:10">
      <c r="B3" s="52" t="s">
        <v>76</v>
      </c>
      <c r="C3">
        <v>220</v>
      </c>
      <c r="D3">
        <v>2.9</v>
      </c>
      <c r="E3">
        <f>+C3*D3</f>
        <v>638</v>
      </c>
      <c r="F3">
        <v>180</v>
      </c>
      <c r="G3">
        <v>30</v>
      </c>
      <c r="H3">
        <f>339-30-73</f>
        <v>236</v>
      </c>
      <c r="I3">
        <v>73</v>
      </c>
      <c r="J3">
        <f>+C3*D3-(F3+G3+H3+I3)</f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6"/>
  <sheetViews>
    <sheetView workbookViewId="0">
      <selection activeCell="B41" sqref="B41"/>
    </sheetView>
  </sheetViews>
  <sheetFormatPr baseColWidth="10" defaultColWidth="8.83203125" defaultRowHeight="13"/>
  <cols>
    <col min="1" max="1" width="52.5" bestFit="1" customWidth="1"/>
  </cols>
  <sheetData>
    <row r="1" spans="1:1">
      <c r="A1" t="s">
        <v>68</v>
      </c>
    </row>
    <row r="2" spans="1:1">
      <c r="A2" s="5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Landuse (2011-2013 avg) vals</vt:lpstr>
      <vt:lpstr>AW (2011-2013 avg) vals</vt:lpstr>
      <vt:lpstr>Rev_acre</vt:lpstr>
      <vt:lpstr>PAYS</vt:lpstr>
      <vt:lpstr>QWAT</vt:lpstr>
      <vt:lpstr>GWINC</vt:lpstr>
      <vt:lpstr>PWATCAAPM</vt:lpstr>
      <vt:lpstr>PWAT</vt:lpstr>
      <vt:lpstr>GWDATA</vt:lpstr>
      <vt:lpstr>FLEX</vt:lpstr>
      <vt:lpstr>PERENLIFE</vt:lpstr>
      <vt:lpstr>DEMELAS</vt:lpstr>
      <vt:lpstr>Price</vt:lpstr>
      <vt:lpstr>Yield</vt:lpstr>
      <vt:lpstr>Land</vt:lpstr>
      <vt:lpstr>LandCost</vt:lpstr>
      <vt:lpstr>AW</vt:lpstr>
      <vt:lpstr>Labor</vt:lpstr>
      <vt:lpstr>Suppl</vt:lpstr>
      <vt:lpstr>Calculations</vt:lpstr>
      <vt:lpstr>ReadMe</vt:lpstr>
      <vt:lpstr>aw2011_2013</vt:lpstr>
      <vt:lpstr>Land2011_2013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chenguang</dc:creator>
  <dc:description>This is Duncan's database from SWAP Lite</dc:description>
  <cp:lastModifiedBy>Microsoft Office User</cp:lastModifiedBy>
  <cp:lastPrinted>2010-08-17T16:36:18Z</cp:lastPrinted>
  <dcterms:created xsi:type="dcterms:W3CDTF">2008-08-24T20:24:47Z</dcterms:created>
  <dcterms:modified xsi:type="dcterms:W3CDTF">2019-03-15T23:27:00Z</dcterms:modified>
</cp:coreProperties>
</file>