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F7F83137-B40D-4FF9-BAFB-A0EB5AC1B24B}" xr6:coauthVersionLast="36" xr6:coauthVersionMax="36" xr10:uidLastSave="{00000000-0000-0000-0000-000000000000}"/>
  <bookViews>
    <workbookView xWindow="0" yWindow="0" windowWidth="19200" windowHeight="7750" activeTab="1" xr2:uid="{75D16A8D-AF59-4454-B3F3-069C9C51BB31}"/>
  </bookViews>
  <sheets>
    <sheet name="PubMed query" sheetId="7" r:id="rId1"/>
    <sheet name="Category" sheetId="9" r:id="rId2"/>
    <sheet name="ADA Prevalence" sheetId="8" r:id="rId3"/>
    <sheet name="PCD Prevalence" sheetId="1" r:id="rId4"/>
    <sheet name="ADA Sex-specific" sheetId="10" r:id="rId5"/>
    <sheet name="Descriptives" sheetId="4" r:id="rId6"/>
    <sheet name="Clustering Variables" sheetId="6" r:id="rId7"/>
    <sheet name="Coordinates" sheetId="5" r:id="rId8"/>
    <sheet name="Complications" sheetId="2" r:id="rId9"/>
    <sheet name="Contacts" sheetId="3" r:id="rId10"/>
  </sheets>
  <definedNames>
    <definedName name="_xlnm._FilterDatabase" localSheetId="2" hidden="1">'ADA Prevalence'!$A$1:$T$57</definedName>
    <definedName name="_xlnm._FilterDatabase" localSheetId="1" hidden="1">Category!$C$1:$V$42</definedName>
    <definedName name="_xlnm._FilterDatabase" localSheetId="5" hidden="1">Descriptives!$A$1:$P$660</definedName>
    <definedName name="_xlnm._FilterDatabase" localSheetId="3" hidden="1">'PCD Prevalence'!$D$1:$R$86</definedName>
    <definedName name="_xlnm._FilterDatabase" localSheetId="0" hidden="1">'PubMed query'!$A$3:$D$57</definedName>
    <definedName name="_Hlk56176090" localSheetId="5">Descriptives!#REF!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3" i="1" l="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R52" i="8" s="1"/>
  <c r="A3" i="1"/>
  <c r="A2" i="1"/>
  <c r="T57" i="8" s="1"/>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J22" i="8" l="1"/>
  <c r="J12" i="8"/>
  <c r="J13" i="8"/>
  <c r="J40" i="8"/>
  <c r="J29" i="8"/>
  <c r="J45" i="8"/>
  <c r="J30" i="8"/>
  <c r="J31" i="8"/>
  <c r="J7" i="8"/>
  <c r="J56" i="8"/>
  <c r="J8" i="8"/>
  <c r="J16" i="8"/>
  <c r="J25" i="8"/>
  <c r="J33" i="8"/>
  <c r="J41" i="8"/>
  <c r="J49" i="8"/>
  <c r="J57" i="8"/>
  <c r="J38" i="8"/>
  <c r="J14" i="8"/>
  <c r="J39" i="8"/>
  <c r="J24" i="8"/>
  <c r="J48" i="8"/>
  <c r="J9" i="8"/>
  <c r="J17" i="8"/>
  <c r="J26" i="8"/>
  <c r="J34" i="8"/>
  <c r="J42" i="8"/>
  <c r="J50" i="8"/>
  <c r="J20" i="8"/>
  <c r="J37" i="8"/>
  <c r="J53" i="8"/>
  <c r="J21" i="8"/>
  <c r="J54" i="8"/>
  <c r="J6" i="8"/>
  <c r="J47" i="8"/>
  <c r="J32" i="8"/>
  <c r="J2" i="8"/>
  <c r="J10" i="8"/>
  <c r="J18" i="8"/>
  <c r="J27" i="8"/>
  <c r="J35" i="8"/>
  <c r="J43" i="8"/>
  <c r="J51" i="8"/>
  <c r="J46" i="8"/>
  <c r="J23" i="8"/>
  <c r="J55" i="8"/>
  <c r="J15" i="8"/>
  <c r="J11" i="8"/>
  <c r="J19" i="8"/>
  <c r="J28" i="8"/>
  <c r="J36" i="8"/>
  <c r="J44" i="8"/>
  <c r="J52" i="8"/>
  <c r="O6" i="8"/>
  <c r="R12" i="8"/>
  <c r="S19" i="8"/>
  <c r="M25" i="8"/>
  <c r="Q31" i="8"/>
  <c r="R36" i="8"/>
  <c r="S43" i="8"/>
  <c r="M49" i="8"/>
  <c r="Q55" i="8"/>
  <c r="M2" i="8"/>
  <c r="L3" i="8"/>
  <c r="T3" i="8"/>
  <c r="S4" i="8"/>
  <c r="R5" i="8"/>
  <c r="P6" i="8"/>
  <c r="O7" i="8"/>
  <c r="Q8" i="8"/>
  <c r="N9" i="8"/>
  <c r="M10" i="8"/>
  <c r="L11" i="8"/>
  <c r="T11" i="8"/>
  <c r="S12" i="8"/>
  <c r="R13" i="8"/>
  <c r="P14" i="8"/>
  <c r="O15" i="8"/>
  <c r="Q16" i="8"/>
  <c r="N17" i="8"/>
  <c r="M18" i="8"/>
  <c r="L19" i="8"/>
  <c r="T19" i="8"/>
  <c r="S20" i="8"/>
  <c r="R21" i="8"/>
  <c r="P22" i="8"/>
  <c r="O23" i="8"/>
  <c r="Q24" i="8"/>
  <c r="N25" i="8"/>
  <c r="M26" i="8"/>
  <c r="L27" i="8"/>
  <c r="T27" i="8"/>
  <c r="S28" i="8"/>
  <c r="R29" i="8"/>
  <c r="P30" i="8"/>
  <c r="O31" i="8"/>
  <c r="Q32" i="8"/>
  <c r="N33" i="8"/>
  <c r="M34" i="8"/>
  <c r="L35" i="8"/>
  <c r="T35" i="8"/>
  <c r="S36" i="8"/>
  <c r="R37" i="8"/>
  <c r="P38" i="8"/>
  <c r="O39" i="8"/>
  <c r="Q40" i="8"/>
  <c r="N41" i="8"/>
  <c r="L43" i="8"/>
  <c r="T43" i="8"/>
  <c r="S44" i="8"/>
  <c r="R45" i="8"/>
  <c r="P46" i="8"/>
  <c r="O47" i="8"/>
  <c r="Q48" i="8"/>
  <c r="N49" i="8"/>
  <c r="M50" i="8"/>
  <c r="L51" i="8"/>
  <c r="T51" i="8"/>
  <c r="S52" i="8"/>
  <c r="R53" i="8"/>
  <c r="P54" i="8"/>
  <c r="O55" i="8"/>
  <c r="Q56" i="8"/>
  <c r="N57" i="8"/>
  <c r="S3" i="8"/>
  <c r="M9" i="8"/>
  <c r="Q15" i="8"/>
  <c r="P21" i="8"/>
  <c r="S27" i="8"/>
  <c r="M33" i="8"/>
  <c r="N40" i="8"/>
  <c r="R44" i="8"/>
  <c r="L50" i="8"/>
  <c r="M57" i="8"/>
  <c r="N2" i="8"/>
  <c r="M3" i="8"/>
  <c r="L4" i="8"/>
  <c r="T4" i="8"/>
  <c r="S5" i="8"/>
  <c r="R6" i="8"/>
  <c r="P7" i="8"/>
  <c r="O8" i="8"/>
  <c r="Q9" i="8"/>
  <c r="N10" i="8"/>
  <c r="M11" i="8"/>
  <c r="L12" i="8"/>
  <c r="T12" i="8"/>
  <c r="S13" i="8"/>
  <c r="R14" i="8"/>
  <c r="P15" i="8"/>
  <c r="O16" i="8"/>
  <c r="Q17" i="8"/>
  <c r="N18" i="8"/>
  <c r="M19" i="8"/>
  <c r="L20" i="8"/>
  <c r="T20" i="8"/>
  <c r="S21" i="8"/>
  <c r="R22" i="8"/>
  <c r="P23" i="8"/>
  <c r="O24" i="8"/>
  <c r="Q25" i="8"/>
  <c r="N26" i="8"/>
  <c r="M27" i="8"/>
  <c r="L28" i="8"/>
  <c r="T28" i="8"/>
  <c r="S29" i="8"/>
  <c r="R30" i="8"/>
  <c r="P31" i="8"/>
  <c r="O32" i="8"/>
  <c r="Q33" i="8"/>
  <c r="N34" i="8"/>
  <c r="M35" i="8"/>
  <c r="L36" i="8"/>
  <c r="T36" i="8"/>
  <c r="S37" i="8"/>
  <c r="R38" i="8"/>
  <c r="P39" i="8"/>
  <c r="O40" i="8"/>
  <c r="Q41" i="8"/>
  <c r="M43" i="8"/>
  <c r="L44" i="8"/>
  <c r="T44" i="8"/>
  <c r="S45" i="8"/>
  <c r="R46" i="8"/>
  <c r="P47" i="8"/>
  <c r="O48" i="8"/>
  <c r="Q49" i="8"/>
  <c r="N50" i="8"/>
  <c r="M51" i="8"/>
  <c r="L52" i="8"/>
  <c r="T52" i="8"/>
  <c r="S53" i="8"/>
  <c r="R54" i="8"/>
  <c r="P55" i="8"/>
  <c r="O56" i="8"/>
  <c r="Q57" i="8"/>
  <c r="L2" i="8"/>
  <c r="N8" i="8"/>
  <c r="O14" i="8"/>
  <c r="L18" i="8"/>
  <c r="L26" i="8"/>
  <c r="N32" i="8"/>
  <c r="P37" i="8"/>
  <c r="Q47" i="8"/>
  <c r="S51" i="8"/>
  <c r="N56" i="8"/>
  <c r="Q2" i="8"/>
  <c r="N3" i="8"/>
  <c r="M4" i="8"/>
  <c r="L5" i="8"/>
  <c r="T5" i="8"/>
  <c r="S6" i="8"/>
  <c r="R7" i="8"/>
  <c r="P8" i="8"/>
  <c r="O9" i="8"/>
  <c r="Q10" i="8"/>
  <c r="N11" i="8"/>
  <c r="M12" i="8"/>
  <c r="L13" i="8"/>
  <c r="T13" i="8"/>
  <c r="S14" i="8"/>
  <c r="R15" i="8"/>
  <c r="P16" i="8"/>
  <c r="O17" i="8"/>
  <c r="Q18" i="8"/>
  <c r="N19" i="8"/>
  <c r="M20" i="8"/>
  <c r="L21" i="8"/>
  <c r="T21" i="8"/>
  <c r="S22" i="8"/>
  <c r="R23" i="8"/>
  <c r="P24" i="8"/>
  <c r="O25" i="8"/>
  <c r="Q26" i="8"/>
  <c r="N27" i="8"/>
  <c r="M28" i="8"/>
  <c r="L29" i="8"/>
  <c r="T29" i="8"/>
  <c r="S30" i="8"/>
  <c r="R31" i="8"/>
  <c r="P32" i="8"/>
  <c r="O33" i="8"/>
  <c r="Q34" i="8"/>
  <c r="N35" i="8"/>
  <c r="M36" i="8"/>
  <c r="L37" i="8"/>
  <c r="T37" i="8"/>
  <c r="S38" i="8"/>
  <c r="R39" i="8"/>
  <c r="P40" i="8"/>
  <c r="O41" i="8"/>
  <c r="Q42" i="8"/>
  <c r="N43" i="8"/>
  <c r="L45" i="8"/>
  <c r="T45" i="8"/>
  <c r="S46" i="8"/>
  <c r="R47" i="8"/>
  <c r="P48" i="8"/>
  <c r="O49" i="8"/>
  <c r="Q50" i="8"/>
  <c r="N51" i="8"/>
  <c r="M52" i="8"/>
  <c r="L53" i="8"/>
  <c r="T53" i="8"/>
  <c r="S54" i="8"/>
  <c r="R55" i="8"/>
  <c r="P56" i="8"/>
  <c r="O57" i="8"/>
  <c r="T2" i="8"/>
  <c r="L10" i="8"/>
  <c r="N16" i="8"/>
  <c r="O22" i="8"/>
  <c r="R28" i="8"/>
  <c r="S35" i="8"/>
  <c r="T42" i="8"/>
  <c r="N48" i="8"/>
  <c r="P53" i="8"/>
  <c r="O2" i="8"/>
  <c r="Q3" i="8"/>
  <c r="N4" i="8"/>
  <c r="M5" i="8"/>
  <c r="L6" i="8"/>
  <c r="T6" i="8"/>
  <c r="S7" i="8"/>
  <c r="R8" i="8"/>
  <c r="P9" i="8"/>
  <c r="O10" i="8"/>
  <c r="Q11" i="8"/>
  <c r="N12" i="8"/>
  <c r="M13" i="8"/>
  <c r="L14" i="8"/>
  <c r="T14" i="8"/>
  <c r="S15" i="8"/>
  <c r="R16" i="8"/>
  <c r="P17" i="8"/>
  <c r="O18" i="8"/>
  <c r="Q19" i="8"/>
  <c r="N20" i="8"/>
  <c r="M21" i="8"/>
  <c r="L22" i="8"/>
  <c r="T22" i="8"/>
  <c r="S23" i="8"/>
  <c r="R24" i="8"/>
  <c r="P25" i="8"/>
  <c r="O26" i="8"/>
  <c r="Q27" i="8"/>
  <c r="N28" i="8"/>
  <c r="M29" i="8"/>
  <c r="L30" i="8"/>
  <c r="T30" i="8"/>
  <c r="S31" i="8"/>
  <c r="R32" i="8"/>
  <c r="P33" i="8"/>
  <c r="O34" i="8"/>
  <c r="Q35" i="8"/>
  <c r="N36" i="8"/>
  <c r="M37" i="8"/>
  <c r="L38" i="8"/>
  <c r="T38" i="8"/>
  <c r="S39" i="8"/>
  <c r="R40" i="8"/>
  <c r="P41" i="8"/>
  <c r="Q43" i="8"/>
  <c r="M45" i="8"/>
  <c r="L46" i="8"/>
  <c r="T46" i="8"/>
  <c r="S47" i="8"/>
  <c r="R48" i="8"/>
  <c r="P49" i="8"/>
  <c r="O50" i="8"/>
  <c r="Q51" i="8"/>
  <c r="N52" i="8"/>
  <c r="M53" i="8"/>
  <c r="L54" i="8"/>
  <c r="T54" i="8"/>
  <c r="S55" i="8"/>
  <c r="R56" i="8"/>
  <c r="P57" i="8"/>
  <c r="Q7" i="8"/>
  <c r="P13" i="8"/>
  <c r="R20" i="8"/>
  <c r="T26" i="8"/>
  <c r="L34" i="8"/>
  <c r="Q39" i="8"/>
  <c r="P45" i="8"/>
  <c r="O54" i="8"/>
  <c r="P2" i="8"/>
  <c r="O3" i="8"/>
  <c r="Q4" i="8"/>
  <c r="N5" i="8"/>
  <c r="M6" i="8"/>
  <c r="L7" i="8"/>
  <c r="T7" i="8"/>
  <c r="S8" i="8"/>
  <c r="R9" i="8"/>
  <c r="P10" i="8"/>
  <c r="O11" i="8"/>
  <c r="Q12" i="8"/>
  <c r="N13" i="8"/>
  <c r="M14" i="8"/>
  <c r="L15" i="8"/>
  <c r="T15" i="8"/>
  <c r="S16" i="8"/>
  <c r="R17" i="8"/>
  <c r="P18" i="8"/>
  <c r="O19" i="8"/>
  <c r="Q20" i="8"/>
  <c r="N21" i="8"/>
  <c r="M22" i="8"/>
  <c r="L23" i="8"/>
  <c r="T23" i="8"/>
  <c r="S24" i="8"/>
  <c r="R25" i="8"/>
  <c r="P26" i="8"/>
  <c r="O27" i="8"/>
  <c r="Q28" i="8"/>
  <c r="N29" i="8"/>
  <c r="M30" i="8"/>
  <c r="L31" i="8"/>
  <c r="T31" i="8"/>
  <c r="S32" i="8"/>
  <c r="R33" i="8"/>
  <c r="P34" i="8"/>
  <c r="O35" i="8"/>
  <c r="Q36" i="8"/>
  <c r="N37" i="8"/>
  <c r="M38" i="8"/>
  <c r="L39" i="8"/>
  <c r="T39" i="8"/>
  <c r="S40" i="8"/>
  <c r="R41" i="8"/>
  <c r="O43" i="8"/>
  <c r="Q44" i="8"/>
  <c r="N45" i="8"/>
  <c r="M46" i="8"/>
  <c r="L47" i="8"/>
  <c r="T47" i="8"/>
  <c r="S48" i="8"/>
  <c r="R49" i="8"/>
  <c r="P50" i="8"/>
  <c r="O51" i="8"/>
  <c r="Q52" i="8"/>
  <c r="N53" i="8"/>
  <c r="M54" i="8"/>
  <c r="L55" i="8"/>
  <c r="T55" i="8"/>
  <c r="S56" i="8"/>
  <c r="R57" i="8"/>
  <c r="R4" i="8"/>
  <c r="T10" i="8"/>
  <c r="M17" i="8"/>
  <c r="Q23" i="8"/>
  <c r="O30" i="8"/>
  <c r="O38" i="8"/>
  <c r="T50" i="8"/>
  <c r="R2" i="8"/>
  <c r="P3" i="8"/>
  <c r="O4" i="8"/>
  <c r="Q5" i="8"/>
  <c r="N6" i="8"/>
  <c r="M7" i="8"/>
  <c r="L8" i="8"/>
  <c r="T8" i="8"/>
  <c r="S9" i="8"/>
  <c r="R10" i="8"/>
  <c r="P11" i="8"/>
  <c r="O12" i="8"/>
  <c r="Q13" i="8"/>
  <c r="N14" i="8"/>
  <c r="M15" i="8"/>
  <c r="L16" i="8"/>
  <c r="T16" i="8"/>
  <c r="S17" i="8"/>
  <c r="R18" i="8"/>
  <c r="P19" i="8"/>
  <c r="O20" i="8"/>
  <c r="Q21" i="8"/>
  <c r="N22" i="8"/>
  <c r="M23" i="8"/>
  <c r="L24" i="8"/>
  <c r="T24" i="8"/>
  <c r="S25" i="8"/>
  <c r="R26" i="8"/>
  <c r="P27" i="8"/>
  <c r="O28" i="8"/>
  <c r="Q29" i="8"/>
  <c r="N30" i="8"/>
  <c r="M31" i="8"/>
  <c r="L32" i="8"/>
  <c r="T32" i="8"/>
  <c r="S33" i="8"/>
  <c r="R34" i="8"/>
  <c r="P35" i="8"/>
  <c r="O36" i="8"/>
  <c r="Q37" i="8"/>
  <c r="N38" i="8"/>
  <c r="M39" i="8"/>
  <c r="L40" i="8"/>
  <c r="T40" i="8"/>
  <c r="S41" i="8"/>
  <c r="R42" i="8"/>
  <c r="P43" i="8"/>
  <c r="Q45" i="8"/>
  <c r="N46" i="8"/>
  <c r="M47" i="8"/>
  <c r="L48" i="8"/>
  <c r="T48" i="8"/>
  <c r="S49" i="8"/>
  <c r="R50" i="8"/>
  <c r="P51" i="8"/>
  <c r="O52" i="8"/>
  <c r="Q53" i="8"/>
  <c r="N54" i="8"/>
  <c r="M55" i="8"/>
  <c r="L56" i="8"/>
  <c r="T56" i="8"/>
  <c r="S57" i="8"/>
  <c r="P5" i="8"/>
  <c r="S11" i="8"/>
  <c r="T18" i="8"/>
  <c r="N24" i="8"/>
  <c r="P29" i="8"/>
  <c r="T34" i="8"/>
  <c r="M41" i="8"/>
  <c r="O46" i="8"/>
  <c r="S2" i="8"/>
  <c r="R3" i="8"/>
  <c r="P4" i="8"/>
  <c r="O5" i="8"/>
  <c r="Q6" i="8"/>
  <c r="N7" i="8"/>
  <c r="M8" i="8"/>
  <c r="L9" i="8"/>
  <c r="T9" i="8"/>
  <c r="S10" i="8"/>
  <c r="R11" i="8"/>
  <c r="P12" i="8"/>
  <c r="O13" i="8"/>
  <c r="Q14" i="8"/>
  <c r="N15" i="8"/>
  <c r="M16" i="8"/>
  <c r="L17" i="8"/>
  <c r="T17" i="8"/>
  <c r="S18" i="8"/>
  <c r="R19" i="8"/>
  <c r="P20" i="8"/>
  <c r="O21" i="8"/>
  <c r="Q22" i="8"/>
  <c r="N23" i="8"/>
  <c r="M24" i="8"/>
  <c r="L25" i="8"/>
  <c r="T25" i="8"/>
  <c r="S26" i="8"/>
  <c r="R27" i="8"/>
  <c r="P28" i="8"/>
  <c r="O29" i="8"/>
  <c r="Q30" i="8"/>
  <c r="N31" i="8"/>
  <c r="M32" i="8"/>
  <c r="L33" i="8"/>
  <c r="T33" i="8"/>
  <c r="S34" i="8"/>
  <c r="R35" i="8"/>
  <c r="P36" i="8"/>
  <c r="O37" i="8"/>
  <c r="Q38" i="8"/>
  <c r="N39" i="8"/>
  <c r="M40" i="8"/>
  <c r="L41" i="8"/>
  <c r="T41" i="8"/>
  <c r="S42" i="8"/>
  <c r="R43" i="8"/>
  <c r="O45" i="8"/>
  <c r="Q46" i="8"/>
  <c r="N47" i="8"/>
  <c r="M48" i="8"/>
  <c r="L49" i="8"/>
  <c r="T49" i="8"/>
  <c r="S50" i="8"/>
  <c r="R51" i="8"/>
  <c r="P52" i="8"/>
  <c r="O53" i="8"/>
  <c r="Q54" i="8"/>
  <c r="N55" i="8"/>
  <c r="M56" i="8"/>
  <c r="L57" i="8"/>
  <c r="E83" i="1"/>
  <c r="E82" i="1"/>
  <c r="X82" i="1" l="1"/>
  <c r="W82" i="1"/>
  <c r="V82" i="1"/>
  <c r="U82" i="1"/>
  <c r="T82" i="1"/>
  <c r="E81" i="1" l="1"/>
  <c r="E80" i="1"/>
  <c r="T79" i="1"/>
  <c r="U79" i="1"/>
  <c r="V79" i="1"/>
  <c r="W79" i="1"/>
  <c r="X79" i="1"/>
  <c r="E79" i="1"/>
  <c r="E78" i="1"/>
  <c r="T78" i="1" l="1"/>
  <c r="U78" i="1"/>
  <c r="V78" i="1"/>
  <c r="W78" i="1"/>
  <c r="X78" i="1"/>
  <c r="E77" i="1"/>
  <c r="E76" i="1"/>
  <c r="E75" i="1"/>
  <c r="N1079" i="4"/>
  <c r="E74" i="1"/>
  <c r="E73" i="1"/>
  <c r="E72" i="1"/>
  <c r="E71" i="1"/>
  <c r="E70" i="1"/>
  <c r="L70" i="1"/>
  <c r="P44" i="8" s="1"/>
  <c r="K70" i="1"/>
  <c r="O44" i="8" s="1"/>
  <c r="J70" i="1"/>
  <c r="N44" i="8" s="1"/>
  <c r="I70" i="1"/>
  <c r="M44" i="8" s="1"/>
  <c r="X75" i="1"/>
  <c r="W75" i="1"/>
  <c r="V75" i="1"/>
  <c r="U75" i="1"/>
  <c r="T75" i="1"/>
  <c r="X74" i="1"/>
  <c r="W74" i="1"/>
  <c r="V74" i="1"/>
  <c r="U74" i="1"/>
  <c r="T74" i="1"/>
  <c r="X73" i="1"/>
  <c r="W73" i="1"/>
  <c r="V73" i="1"/>
  <c r="U73" i="1"/>
  <c r="T73" i="1"/>
  <c r="X81" i="1"/>
  <c r="W81" i="1"/>
  <c r="V81" i="1"/>
  <c r="U81" i="1"/>
  <c r="T81" i="1"/>
  <c r="X77" i="1"/>
  <c r="W77" i="1"/>
  <c r="V77" i="1"/>
  <c r="U77" i="1"/>
  <c r="T77" i="1"/>
  <c r="X76" i="1"/>
  <c r="W76" i="1"/>
  <c r="V76" i="1"/>
  <c r="U76" i="1"/>
  <c r="T76" i="1"/>
  <c r="X72" i="1"/>
  <c r="W72" i="1"/>
  <c r="V72" i="1"/>
  <c r="U72" i="1"/>
  <c r="T72" i="1"/>
  <c r="X71" i="1"/>
  <c r="W71" i="1"/>
  <c r="V71" i="1"/>
  <c r="U71" i="1"/>
  <c r="T71" i="1"/>
  <c r="V70" i="1"/>
  <c r="X69" i="1"/>
  <c r="W69" i="1"/>
  <c r="V69" i="1"/>
  <c r="U69" i="1"/>
  <c r="T69" i="1"/>
  <c r="E69" i="1"/>
  <c r="W70" i="1" l="1"/>
  <c r="T70" i="1"/>
  <c r="U70" i="1"/>
  <c r="X70" i="1"/>
  <c r="X28" i="1"/>
  <c r="W28" i="1"/>
  <c r="V28" i="1"/>
  <c r="U28" i="1"/>
  <c r="T28" i="1"/>
  <c r="X27" i="1"/>
  <c r="W27" i="1"/>
  <c r="V27" i="1"/>
  <c r="U27" i="1"/>
  <c r="T27" i="1"/>
  <c r="X26" i="1"/>
  <c r="W26" i="1"/>
  <c r="V26" i="1"/>
  <c r="U26" i="1"/>
  <c r="T26" i="1"/>
  <c r="L68" i="1" l="1"/>
  <c r="P42" i="8" s="1"/>
  <c r="K68" i="1"/>
  <c r="O42" i="8" s="1"/>
  <c r="J68" i="1"/>
  <c r="N42" i="8" s="1"/>
  <c r="I68" i="1"/>
  <c r="M42" i="8" s="1"/>
  <c r="H68" i="1"/>
  <c r="L42" i="8" s="1"/>
  <c r="E68" i="1"/>
  <c r="V68" i="1"/>
  <c r="E66" i="1"/>
  <c r="E67" i="1"/>
  <c r="X83" i="1"/>
  <c r="W83" i="1"/>
  <c r="V83" i="1"/>
  <c r="U83" i="1"/>
  <c r="T83" i="1"/>
  <c r="X67" i="1"/>
  <c r="W67" i="1"/>
  <c r="V67" i="1"/>
  <c r="U67" i="1"/>
  <c r="T67" i="1"/>
  <c r="X66" i="1"/>
  <c r="W66" i="1"/>
  <c r="V66" i="1"/>
  <c r="U66" i="1"/>
  <c r="T66" i="1"/>
  <c r="X68" i="1" l="1"/>
  <c r="W68" i="1"/>
  <c r="T68" i="1"/>
  <c r="U68" i="1"/>
  <c r="T65" i="1"/>
  <c r="U65" i="1"/>
  <c r="V65" i="1"/>
  <c r="W65" i="1"/>
  <c r="X65" i="1"/>
  <c r="E65" i="1"/>
  <c r="X64" i="1"/>
  <c r="W64" i="1"/>
  <c r="V64" i="1"/>
  <c r="U64" i="1"/>
  <c r="T64" i="1"/>
  <c r="X63" i="1"/>
  <c r="W63" i="1"/>
  <c r="V63" i="1"/>
  <c r="U63" i="1"/>
  <c r="T63" i="1"/>
  <c r="X62" i="1"/>
  <c r="W62" i="1"/>
  <c r="V62" i="1"/>
  <c r="U62" i="1"/>
  <c r="T62" i="1"/>
  <c r="X61" i="1"/>
  <c r="W61" i="1"/>
  <c r="V61" i="1"/>
  <c r="U61" i="1"/>
  <c r="T61" i="1"/>
  <c r="X60" i="1"/>
  <c r="W60" i="1"/>
  <c r="V60" i="1"/>
  <c r="U60" i="1"/>
  <c r="T60" i="1"/>
  <c r="X59" i="1"/>
  <c r="W59" i="1"/>
  <c r="V59" i="1"/>
  <c r="U59" i="1"/>
  <c r="T59" i="1"/>
  <c r="E62" i="1"/>
  <c r="E63" i="1"/>
  <c r="E64" i="1"/>
  <c r="E61" i="1" l="1"/>
  <c r="E60" i="1"/>
  <c r="E59" i="1"/>
  <c r="V58" i="1" l="1"/>
  <c r="L57" i="1"/>
  <c r="K57" i="1"/>
  <c r="V57" i="1"/>
  <c r="J57" i="1"/>
  <c r="I57" i="1"/>
  <c r="H57" i="1"/>
  <c r="L58" i="1"/>
  <c r="K58" i="1"/>
  <c r="J58" i="1"/>
  <c r="I58" i="1"/>
  <c r="H58" i="1"/>
  <c r="E58" i="1"/>
  <c r="E57" i="1"/>
  <c r="X56" i="1"/>
  <c r="W56" i="1"/>
  <c r="V56" i="1"/>
  <c r="U56" i="1"/>
  <c r="T56" i="1"/>
  <c r="X55" i="1"/>
  <c r="W55" i="1"/>
  <c r="V55" i="1"/>
  <c r="U55" i="1"/>
  <c r="T55" i="1"/>
  <c r="E56" i="1"/>
  <c r="X58" i="1" l="1"/>
  <c r="X57" i="1"/>
  <c r="U58" i="1"/>
  <c r="U57" i="1"/>
  <c r="T58" i="1"/>
  <c r="W58" i="1"/>
  <c r="W57" i="1"/>
  <c r="T57" i="1"/>
  <c r="E18" i="1"/>
  <c r="E17" i="1"/>
  <c r="E55" i="1"/>
  <c r="E38" i="1"/>
  <c r="E37" i="1"/>
  <c r="E36" i="1"/>
  <c r="E21" i="1"/>
  <c r="E20" i="1"/>
  <c r="E28" i="1" l="1"/>
  <c r="E27" i="1"/>
  <c r="E26" i="1"/>
  <c r="E5" i="1"/>
  <c r="E54" i="1"/>
  <c r="E53" i="1"/>
  <c r="E52" i="1"/>
  <c r="E50" i="1"/>
  <c r="E49" i="1"/>
  <c r="E48" i="1"/>
  <c r="E47" i="1"/>
  <c r="E46" i="1"/>
  <c r="E45" i="1"/>
  <c r="E44" i="1"/>
  <c r="E43" i="1"/>
  <c r="E42" i="1"/>
  <c r="E41" i="1"/>
  <c r="E40" i="1"/>
  <c r="E39" i="1"/>
  <c r="E35" i="1"/>
  <c r="E34" i="1"/>
  <c r="E33" i="1"/>
  <c r="E32" i="1"/>
  <c r="E31" i="1"/>
  <c r="E30" i="1"/>
  <c r="E29" i="1"/>
  <c r="E25" i="1"/>
  <c r="E24" i="1"/>
  <c r="E23" i="1"/>
  <c r="E22" i="1"/>
  <c r="E19" i="1"/>
  <c r="E16" i="1"/>
  <c r="E15" i="1"/>
  <c r="E14" i="1"/>
  <c r="E13" i="1"/>
  <c r="E12" i="1"/>
  <c r="E11" i="1"/>
  <c r="E10" i="1"/>
  <c r="E9" i="1"/>
  <c r="E8" i="1"/>
  <c r="E7" i="1"/>
  <c r="E6" i="1"/>
  <c r="E4" i="1"/>
  <c r="E3" i="1"/>
  <c r="E2" i="1"/>
  <c r="Q50" i="1" l="1"/>
  <c r="Q52" i="1"/>
  <c r="Q53" i="1"/>
  <c r="Q54" i="1"/>
  <c r="X54" i="1"/>
  <c r="W54" i="1"/>
  <c r="V54" i="1"/>
  <c r="U54" i="1"/>
  <c r="T54" i="1"/>
  <c r="X53" i="1"/>
  <c r="W53" i="1"/>
  <c r="V53" i="1"/>
  <c r="U53" i="1"/>
  <c r="T53" i="1"/>
  <c r="X52" i="1"/>
  <c r="W52" i="1"/>
  <c r="V52" i="1"/>
  <c r="U52" i="1"/>
  <c r="T52" i="1"/>
  <c r="X50" i="1"/>
  <c r="W50" i="1"/>
  <c r="V50" i="1"/>
  <c r="U50" i="1"/>
  <c r="T50" i="1"/>
  <c r="X49" i="1"/>
  <c r="W49" i="1"/>
  <c r="V49" i="1"/>
  <c r="U49" i="1"/>
  <c r="T49" i="1"/>
  <c r="X48" i="1"/>
  <c r="W48" i="1"/>
  <c r="V48" i="1"/>
  <c r="U48" i="1"/>
  <c r="T48" i="1"/>
  <c r="X47" i="1"/>
  <c r="W47" i="1"/>
  <c r="V47" i="1"/>
  <c r="U47" i="1"/>
  <c r="T47" i="1"/>
  <c r="Q49" i="1"/>
  <c r="Q48" i="1"/>
  <c r="Q47" i="1"/>
  <c r="X46" i="1" l="1"/>
  <c r="W46" i="1"/>
  <c r="V46" i="1"/>
  <c r="U46" i="1"/>
  <c r="T46" i="1"/>
  <c r="X45" i="1"/>
  <c r="W45" i="1"/>
  <c r="V45" i="1"/>
  <c r="U45" i="1"/>
  <c r="T45" i="1"/>
  <c r="X44" i="1"/>
  <c r="W44" i="1"/>
  <c r="V44" i="1"/>
  <c r="U44" i="1"/>
  <c r="T44" i="1"/>
  <c r="X42" i="1"/>
  <c r="W42" i="1"/>
  <c r="V42" i="1"/>
  <c r="U42" i="1"/>
  <c r="T42" i="1"/>
  <c r="X41" i="1"/>
  <c r="W41" i="1"/>
  <c r="V41" i="1"/>
  <c r="U41" i="1"/>
  <c r="T41" i="1"/>
  <c r="Q41" i="1"/>
  <c r="Q40" i="1"/>
  <c r="T40" i="1"/>
  <c r="U40" i="1"/>
  <c r="V40" i="1"/>
  <c r="W40" i="1"/>
  <c r="X40" i="1"/>
  <c r="Q39" i="1"/>
  <c r="T39" i="1"/>
  <c r="U39" i="1"/>
  <c r="V39" i="1"/>
  <c r="W39" i="1"/>
  <c r="X39" i="1"/>
  <c r="Q42" i="1"/>
  <c r="Q46" i="1"/>
  <c r="Q45" i="1"/>
  <c r="Q44" i="1"/>
  <c r="Q38" i="1"/>
  <c r="Q34" i="1"/>
  <c r="Q33" i="1"/>
  <c r="Q32" i="1"/>
  <c r="Q31" i="1"/>
  <c r="Q30" i="1"/>
  <c r="Q29" i="1"/>
  <c r="Q25" i="1"/>
  <c r="Q24" i="1"/>
  <c r="Q23" i="1"/>
  <c r="X38" i="1"/>
  <c r="W38" i="1"/>
  <c r="V38" i="1"/>
  <c r="U38" i="1"/>
  <c r="T38" i="1"/>
  <c r="X35" i="1"/>
  <c r="W35" i="1"/>
  <c r="V35" i="1"/>
  <c r="U35" i="1"/>
  <c r="T35" i="1"/>
  <c r="X34" i="1"/>
  <c r="W34" i="1"/>
  <c r="V34" i="1"/>
  <c r="U34" i="1"/>
  <c r="T34" i="1"/>
  <c r="X33" i="1"/>
  <c r="W33" i="1"/>
  <c r="V33" i="1"/>
  <c r="U33" i="1"/>
  <c r="T33" i="1"/>
  <c r="X32" i="1"/>
  <c r="W32" i="1"/>
  <c r="V32" i="1"/>
  <c r="U32" i="1"/>
  <c r="T32" i="1"/>
  <c r="X31" i="1"/>
  <c r="W31" i="1"/>
  <c r="V31" i="1"/>
  <c r="U31" i="1"/>
  <c r="T31" i="1"/>
  <c r="X30" i="1"/>
  <c r="W30" i="1"/>
  <c r="V30" i="1"/>
  <c r="U30" i="1"/>
  <c r="T30" i="1"/>
  <c r="X29" i="1"/>
  <c r="W29" i="1"/>
  <c r="V29" i="1"/>
  <c r="U29" i="1"/>
  <c r="T29" i="1"/>
  <c r="X25" i="1"/>
  <c r="W25" i="1"/>
  <c r="V25" i="1"/>
  <c r="U25" i="1"/>
  <c r="T25" i="1"/>
  <c r="X24" i="1"/>
  <c r="W24" i="1"/>
  <c r="V24" i="1"/>
  <c r="U24" i="1"/>
  <c r="T24" i="1"/>
  <c r="X23" i="1"/>
  <c r="W23" i="1"/>
  <c r="V23" i="1"/>
  <c r="U23" i="1"/>
  <c r="T23" i="1"/>
  <c r="X22" i="1"/>
  <c r="W22" i="1"/>
  <c r="V22" i="1"/>
  <c r="U22" i="1"/>
  <c r="T22" i="1"/>
  <c r="X19" i="1"/>
  <c r="W19" i="1"/>
  <c r="V19" i="1"/>
  <c r="U19" i="1"/>
  <c r="T19" i="1"/>
  <c r="X16" i="1"/>
  <c r="W16" i="1"/>
  <c r="V16" i="1"/>
  <c r="U16" i="1"/>
  <c r="T16" i="1"/>
  <c r="X15" i="1"/>
  <c r="W15" i="1"/>
  <c r="V15" i="1"/>
  <c r="U15" i="1"/>
  <c r="T15" i="1"/>
  <c r="X14" i="1"/>
  <c r="W14" i="1"/>
  <c r="V14" i="1"/>
  <c r="U14" i="1"/>
  <c r="T14" i="1"/>
  <c r="X13" i="1"/>
  <c r="W13" i="1"/>
  <c r="V13" i="1"/>
  <c r="U13" i="1"/>
  <c r="T13" i="1"/>
  <c r="X12" i="1"/>
  <c r="W12" i="1"/>
  <c r="V12" i="1"/>
  <c r="U12" i="1"/>
  <c r="T12" i="1"/>
  <c r="X11" i="1"/>
  <c r="W11" i="1"/>
  <c r="V11" i="1"/>
  <c r="U11" i="1"/>
  <c r="T11" i="1"/>
  <c r="X10" i="1"/>
  <c r="W10" i="1"/>
  <c r="V10" i="1"/>
  <c r="U10" i="1"/>
  <c r="T10" i="1"/>
  <c r="X9" i="1"/>
  <c r="W9" i="1"/>
  <c r="V9" i="1"/>
  <c r="U9" i="1"/>
  <c r="T9" i="1"/>
  <c r="X8" i="1"/>
  <c r="W8" i="1"/>
  <c r="V8" i="1"/>
  <c r="U8" i="1"/>
  <c r="T8" i="1"/>
  <c r="X7" i="1"/>
  <c r="W7" i="1"/>
  <c r="V7" i="1"/>
  <c r="U7" i="1"/>
  <c r="T7" i="1"/>
  <c r="X6" i="1"/>
  <c r="W6" i="1"/>
  <c r="V6" i="1"/>
  <c r="U6" i="1"/>
  <c r="T6" i="1"/>
  <c r="X4" i="1"/>
  <c r="W4" i="1"/>
  <c r="V4" i="1"/>
  <c r="U4" i="1"/>
  <c r="T4" i="1"/>
  <c r="X3" i="1"/>
  <c r="W3" i="1"/>
  <c r="V3" i="1"/>
  <c r="U3" i="1"/>
  <c r="T3" i="1"/>
  <c r="X2" i="1"/>
  <c r="W2" i="1"/>
  <c r="V2" i="1"/>
  <c r="U2" i="1"/>
  <c r="T2" i="1"/>
  <c r="V86" i="1" l="1"/>
  <c r="V84" i="1"/>
  <c r="V85" i="1"/>
  <c r="W86" i="1"/>
  <c r="W84" i="1"/>
  <c r="W85" i="1"/>
  <c r="X84" i="1"/>
  <c r="X86" i="1"/>
  <c r="X85" i="1"/>
  <c r="T84" i="1"/>
  <c r="T85" i="1"/>
  <c r="T86" i="1"/>
  <c r="U84" i="1"/>
  <c r="U85" i="1"/>
  <c r="U86" i="1"/>
  <c r="Q35" i="1"/>
  <c r="Q2" i="1"/>
  <c r="Q19" i="1"/>
  <c r="Q22" i="1"/>
  <c r="Q16" i="1"/>
  <c r="Q15" i="1"/>
  <c r="Q14" i="1"/>
  <c r="Q13" i="1"/>
  <c r="Q12" i="1"/>
  <c r="Q11" i="1"/>
  <c r="Q10" i="1"/>
  <c r="Q9" i="1"/>
  <c r="Q8" i="1"/>
  <c r="Q7" i="1"/>
  <c r="Q6" i="1"/>
  <c r="Q4" i="1"/>
  <c r="Q3" i="1"/>
</calcChain>
</file>

<file path=xl/sharedStrings.xml><?xml version="1.0" encoding="utf-8"?>
<sst xmlns="http://schemas.openxmlformats.org/spreadsheetml/2006/main" count="13534" uniqueCount="6059">
  <si>
    <t>SAID</t>
  </si>
  <si>
    <t>SIDD</t>
  </si>
  <si>
    <t>SIRD</t>
  </si>
  <si>
    <t>MOD</t>
  </si>
  <si>
    <t>MARD</t>
  </si>
  <si>
    <t>Ahlqvist 2018</t>
  </si>
  <si>
    <t>ANDIS MEN</t>
  </si>
  <si>
    <t>ANDIS WOMEN</t>
  </si>
  <si>
    <t>SCANIA DR</t>
  </si>
  <si>
    <t>ANDIU</t>
  </si>
  <si>
    <t>Finnish DIREVA</t>
  </si>
  <si>
    <t>Zou 2019</t>
  </si>
  <si>
    <t>CNDMDS</t>
  </si>
  <si>
    <t>NHANES III</t>
  </si>
  <si>
    <t>NHANES III - NHW</t>
  </si>
  <si>
    <t>NHANES III - NHB</t>
  </si>
  <si>
    <t>NHANES III - HIS</t>
  </si>
  <si>
    <t>Dennis 2019</t>
  </si>
  <si>
    <t>ADOPT</t>
  </si>
  <si>
    <t>RECORD</t>
  </si>
  <si>
    <t>Zaharia 2019</t>
  </si>
  <si>
    <t>German DS</t>
  </si>
  <si>
    <t>Anjana 2020</t>
  </si>
  <si>
    <t>INSPIRED</t>
  </si>
  <si>
    <t>SIDRD</t>
  </si>
  <si>
    <t>ICMR-INDIAB</t>
  </si>
  <si>
    <t>Tanabe 2020</t>
  </si>
  <si>
    <t>Fukushima CKD-DEM</t>
  </si>
  <si>
    <t>Kahkoska 2020</t>
  </si>
  <si>
    <t>DEVOTE-LEADER-SUSTAIN</t>
  </si>
  <si>
    <t>Ahlqvist 2017</t>
  </si>
  <si>
    <t>Combined Swedish</t>
  </si>
  <si>
    <t>Aoki 2021</t>
  </si>
  <si>
    <t>Xing 2021</t>
  </si>
  <si>
    <t>Shenzen Hospital</t>
  </si>
  <si>
    <t>Mathur 2022</t>
  </si>
  <si>
    <t>East London PC</t>
  </si>
  <si>
    <t>East London PC - White</t>
  </si>
  <si>
    <t>SIRD ~ SHD since Insulin Secretion was not available</t>
  </si>
  <si>
    <t>Wang 2022</t>
  </si>
  <si>
    <t>Jiading Shanghai</t>
  </si>
  <si>
    <t>min</t>
  </si>
  <si>
    <t>median</t>
  </si>
  <si>
    <t>max</t>
  </si>
  <si>
    <t>CKD</t>
  </si>
  <si>
    <t>Albuminuria</t>
  </si>
  <si>
    <t>DPN</t>
  </si>
  <si>
    <t>Retinopathy</t>
  </si>
  <si>
    <t>LEAD</t>
  </si>
  <si>
    <t>Prevalent complications</t>
  </si>
  <si>
    <t>Prevalence study</t>
  </si>
  <si>
    <t>Lead Author</t>
  </si>
  <si>
    <t>Email</t>
  </si>
  <si>
    <t>Corresponding Author (if different)</t>
  </si>
  <si>
    <t>Emma Ahlqvist, Lund University, Sweden</t>
  </si>
  <si>
    <t>Leif Groop, Lund University, Sweden</t>
  </si>
  <si>
    <t>leif.groop@med.lu.se</t>
  </si>
  <si>
    <t>RM Anjana</t>
  </si>
  <si>
    <t>V Mohan</t>
  </si>
  <si>
    <t>drmohans@diabetes.ind.in</t>
  </si>
  <si>
    <t>Country</t>
  </si>
  <si>
    <t>Sweden</t>
  </si>
  <si>
    <t>Sweden, Finland</t>
  </si>
  <si>
    <t>yaoki@uwaterloo.ca</t>
  </si>
  <si>
    <t>USA</t>
  </si>
  <si>
    <t>John M Dennis, Univ of Exeter, UK</t>
  </si>
  <si>
    <t>Andrew Hattersley, Univ of Exeter</t>
  </si>
  <si>
    <t>a.t.hattersley@exeter.ac.uk</t>
  </si>
  <si>
    <t>UK</t>
  </si>
  <si>
    <t>Yasunori Aoki, AstraZeneca, Sweden</t>
  </si>
  <si>
    <t>rohini.mathur@lshtm.ac.uk</t>
  </si>
  <si>
    <t>Rohini Mathur, LSHTM, UK</t>
  </si>
  <si>
    <t>Japan</t>
  </si>
  <si>
    <t>mshimabukuro-ur@umin.ac.jp</t>
  </si>
  <si>
    <t>htanabe@fmu.ac.jp</t>
  </si>
  <si>
    <t>Hayato Tanabe, Fukushmia Medical University, Japan</t>
  </si>
  <si>
    <t>Michio Shimabukuro, Fukushmia Medical University, Japan</t>
  </si>
  <si>
    <t>Li 2020</t>
  </si>
  <si>
    <t>China</t>
  </si>
  <si>
    <t>Xia Li, Central South University, China</t>
  </si>
  <si>
    <t>Zhiguang Zhou, Central South University, China</t>
  </si>
  <si>
    <t>zhouzhiguang@csu.edu.cn</t>
  </si>
  <si>
    <t>Xilin Yang, Tianjin Medical University, China</t>
  </si>
  <si>
    <t>yxl@hotmail.com</t>
  </si>
  <si>
    <t>Safai 2017</t>
  </si>
  <si>
    <t>Denmark</t>
  </si>
  <si>
    <t>Narges Safai, Steno Diabetes Center, Denmark</t>
  </si>
  <si>
    <t>narges.safai@regionh.dk</t>
  </si>
  <si>
    <t>Martin Ridderstrale, Steno Diabetes Center, Denmark</t>
  </si>
  <si>
    <t>mtrd@novonordisk.com</t>
  </si>
  <si>
    <t>Fei Wang, Fudan University, China</t>
  </si>
  <si>
    <t>Weimin Cai, Fudan University, China</t>
  </si>
  <si>
    <t>weimincai@fudan.edu.cn</t>
  </si>
  <si>
    <t>Guang Ning, Fudan University/Shanghai Jiao Tong University</t>
  </si>
  <si>
    <t>gning@sibs.ac.in</t>
  </si>
  <si>
    <t>Lin Xing, BGI-Shenzhen, China</t>
  </si>
  <si>
    <t>Shancen Zhao, BGI-Shenzhen, China</t>
  </si>
  <si>
    <t>zhaoshancen@genomics.cn</t>
  </si>
  <si>
    <t>Lijing Jia, Shenzhen People's Hospital, China</t>
  </si>
  <si>
    <t>jialijing2012@126.com</t>
  </si>
  <si>
    <t>Germany</t>
  </si>
  <si>
    <t>Oana P Zaharia, Heinrich Heine University, Germany</t>
  </si>
  <si>
    <t>Michael Roden, Heinrich Heine University, Germany</t>
  </si>
  <si>
    <t>michael.roden@ddz.de</t>
  </si>
  <si>
    <t>Xiantong Zou, Peking University, China</t>
  </si>
  <si>
    <t>Linong Ki, Peking University, China</t>
  </si>
  <si>
    <t>jiln@bjmu.edu.cn</t>
  </si>
  <si>
    <t>Anna R Kahkoska, UNC Chapel Hill, USA</t>
  </si>
  <si>
    <t>anna_kahkoska@med.unc.edu</t>
  </si>
  <si>
    <t>Paper</t>
  </si>
  <si>
    <t>Study</t>
  </si>
  <si>
    <t>Author</t>
  </si>
  <si>
    <t>Complication</t>
  </si>
  <si>
    <t>Indicator</t>
  </si>
  <si>
    <t>N</t>
  </si>
  <si>
    <t>Frequency, %</t>
  </si>
  <si>
    <t>Men, %</t>
  </si>
  <si>
    <t>Hba1c at diagnosis, mmol/l</t>
  </si>
  <si>
    <t>BMI, kg/m2</t>
  </si>
  <si>
    <t>Age at diagnosis, years</t>
  </si>
  <si>
    <t>HOMA2-B</t>
  </si>
  <si>
    <t>HOMA2-IR</t>
  </si>
  <si>
    <t>Insulin at registration, %</t>
  </si>
  <si>
    <t>Metformin at registration, %</t>
  </si>
  <si>
    <t>Family history of diabetes, %</t>
  </si>
  <si>
    <t>Non-Scandinavian origin, %</t>
  </si>
  <si>
    <t>History of gestational diabetes, % of women</t>
  </si>
  <si>
    <t>80.03(30.84)</t>
  </si>
  <si>
    <t>101.85(19.26)</t>
  </si>
  <si>
    <t>54.07(15.46)</t>
  </si>
  <si>
    <t>57.70(16.07)</t>
  </si>
  <si>
    <t>50.08(9.85)</t>
  </si>
  <si>
    <t>27.45(6.44)</t>
  </si>
  <si>
    <t>28.86(4.77)</t>
  </si>
  <si>
    <t>33.85(5.24)</t>
  </si>
  <si>
    <t>35.71(5.43)</t>
  </si>
  <si>
    <t>27.94(3.44)</t>
  </si>
  <si>
    <t>50.48(17.93)</t>
  </si>
  <si>
    <t>56.74(11.14)</t>
  </si>
  <si>
    <t>65.25(9.34)</t>
  </si>
  <si>
    <t>48.96(9.54)</t>
  </si>
  <si>
    <t>67.37(8.55)</t>
  </si>
  <si>
    <t>56.71(44.65)</t>
  </si>
  <si>
    <t>47.64(28.93)</t>
  </si>
  <si>
    <t>150.47(47.20)</t>
  </si>
  <si>
    <t>95.03(32.45)</t>
  </si>
  <si>
    <t>86.59(26.37)</t>
  </si>
  <si>
    <t>2.16(1.56)</t>
  </si>
  <si>
    <t>3.18(1.73)</t>
  </si>
  <si>
    <t>5.54(2.74)</t>
  </si>
  <si>
    <t>3.35(1.21)</t>
  </si>
  <si>
    <t>2.55(0.84)</t>
  </si>
  <si>
    <t>ANDIS</t>
  </si>
  <si>
    <t>HbA1c</t>
  </si>
  <si>
    <t>BMI</t>
  </si>
  <si>
    <t>Age at onset</t>
  </si>
  <si>
    <t>Strata</t>
  </si>
  <si>
    <t>Women</t>
  </si>
  <si>
    <t>T1D</t>
  </si>
  <si>
    <t>LADA</t>
  </si>
  <si>
    <t>T2D</t>
  </si>
  <si>
    <t>107.88(27.06)</t>
  </si>
  <si>
    <t>73.65(28.26)</t>
  </si>
  <si>
    <t>62.32(24.12)</t>
  </si>
  <si>
    <t>22.02(3.50)</t>
  </si>
  <si>
    <t>28.77(6.32)</t>
  </si>
  <si>
    <t>30.93(5.72)</t>
  </si>
  <si>
    <t>34.03(13.84)</t>
  </si>
  <si>
    <t>54.86(12.67)</t>
  </si>
  <si>
    <t>60.93(12.25)</t>
  </si>
  <si>
    <t>23.50(20.94)</t>
  </si>
  <si>
    <t>65.46(46.88)</t>
  </si>
  <si>
    <t>91.95(48.19)</t>
  </si>
  <si>
    <t>0.66(0.35)</t>
  </si>
  <si>
    <t>2.64(2.08)</t>
  </si>
  <si>
    <t>3.41(2.55)</t>
  </si>
  <si>
    <t>Men</t>
  </si>
  <si>
    <t>Male</t>
  </si>
  <si>
    <t>FPG</t>
  </si>
  <si>
    <t>HOMA2IR</t>
  </si>
  <si>
    <t>HOMA2B</t>
  </si>
  <si>
    <t>Age (years)</t>
  </si>
  <si>
    <t>Urban living</t>
  </si>
  <si>
    <t>High income</t>
  </si>
  <si>
    <t>Current smoker</t>
  </si>
  <si>
    <t>BMI (kg/m2)</t>
  </si>
  <si>
    <t>FPG (mmol/L)</t>
  </si>
  <si>
    <t>PG2h (mmol/L)</t>
  </si>
  <si>
    <t>MeanPG (mmol/L)</t>
  </si>
  <si>
    <t>HbA1c (%)</t>
  </si>
  <si>
    <t>HDL-C (mmol/L)</t>
  </si>
  <si>
    <t>TG (mmol/L)</t>
  </si>
  <si>
    <t>52±12</t>
  </si>
  <si>
    <t>60±16</t>
  </si>
  <si>
    <t>30·5±6·2</t>
  </si>
  <si>
    <t>7·7±2·5</t>
  </si>
  <si>
    <t>8·1±3·0</t>
  </si>
  <si>
    <t>N/A</t>
  </si>
  <si>
    <t>1048 (45·3%)</t>
  </si>
  <si>
    <t>1534 (66·2%)</t>
  </si>
  <si>
    <t>788 (34·2%)</t>
  </si>
  <si>
    <t>1124 (48·7%)</t>
  </si>
  <si>
    <t>394 (17·1%)</t>
  </si>
  <si>
    <t>1192 (55·4%)</t>
  </si>
  <si>
    <t>502 (21·7%)</t>
  </si>
  <si>
    <t>25·9 ±3·9</t>
  </si>
  <si>
    <t>13·7 ±4·9</t>
  </si>
  <si>
    <t>10·7 ±3·3</t>
  </si>
  <si>
    <t>1·3 (0·9, 1·8)</t>
  </si>
  <si>
    <t>52·8 (35·8, 76·8)</t>
  </si>
  <si>
    <t>1·3 (1·0, 1·5)</t>
  </si>
  <si>
    <t>1·7 (1·2, 2·5)</t>
  </si>
  <si>
    <t>371 (54·2%)</t>
  </si>
  <si>
    <t>332 (48·5%)</t>
  </si>
  <si>
    <t>239 (35·4%)</t>
  </si>
  <si>
    <t>305 (45·1%)</t>
  </si>
  <si>
    <t>132 (19·5%)</t>
  </si>
  <si>
    <t>294 (42·9%)</t>
  </si>
  <si>
    <t>153 (35·9%)</t>
  </si>
  <si>
    <t>7·1 ±1·7</t>
  </si>
  <si>
    <t>3·1 (2·1, 4·3)</t>
  </si>
  <si>
    <t>92·5 (62·8, 128·1)</t>
  </si>
  <si>
    <t>1·1 (0·9, 1·4)</t>
  </si>
  <si>
    <t>1·9 (1·4, 2·9)</t>
  </si>
  <si>
    <t>Education level Low</t>
  </si>
  <si>
    <t>Education level Middle</t>
  </si>
  <si>
    <t>Education level High</t>
  </si>
  <si>
    <t>Pooled</t>
  </si>
  <si>
    <t>HOMA2-IR*</t>
  </si>
  <si>
    <t>N. participants (%)</t>
  </si>
  <si>
    <t>HbA1c (mmol/mol)</t>
  </si>
  <si>
    <t>BMI (kg/m²)</t>
  </si>
  <si>
    <t>Age at diagnosis (years)</t>
  </si>
  <si>
    <t>HOMA2-B (%)*</t>
  </si>
  <si>
    <t>Male sex (%)</t>
  </si>
  <si>
    <t>Ethnicity (% White)</t>
  </si>
  <si>
    <t>Fasting glucose (mmol/l)</t>
  </si>
  <si>
    <t>Fasting insulin (pmol/L)</t>
  </si>
  <si>
    <t>Fasting C-peptide (nmol/L)</t>
  </si>
  <si>
    <t>eGFR (ml/min per 1.73m²)**</t>
  </si>
  <si>
    <t>eGFR &lt;60 at baseline (%)**</t>
  </si>
  <si>
    <t>Albuminuria (mg/g)***</t>
  </si>
  <si>
    <t>Albuminuria ≥ 30 at baseline (%)***</t>
  </si>
  <si>
    <t>HDL (mmol/L)</t>
  </si>
  <si>
    <t>LDL (mmol/L)</t>
  </si>
  <si>
    <t>ALT (U/L)</t>
  </si>
  <si>
    <t>Diabetes duration (years)</t>
  </si>
  <si>
    <t>168 (4%)</t>
  </si>
  <si>
    <t>808 (20%)</t>
  </si>
  <si>
    <t>817 (20%)</t>
  </si>
  <si>
    <t>858 (21%)</t>
  </si>
  <si>
    <t>1352 (34%)</t>
  </si>
  <si>
    <t>58 (52-64)</t>
  </si>
  <si>
    <t>67 (64-74)</t>
  </si>
  <si>
    <t>53 (48-60)</t>
  </si>
  <si>
    <t>55 (51-61)</t>
  </si>
  <si>
    <t>53 (49-56)</t>
  </si>
  <si>
    <t>30 (27-36)</t>
  </si>
  <si>
    <t>29 (27-32)</t>
  </si>
  <si>
    <t>34 (30-38)</t>
  </si>
  <si>
    <t>36 (33-40)</t>
  </si>
  <si>
    <t>29 (26-31)</t>
  </si>
  <si>
    <t>57 (49-64)</t>
  </si>
  <si>
    <t>55 (48-61)</t>
  </si>
  <si>
    <t>59 (53-66)</t>
  </si>
  <si>
    <t>47 (41-52)</t>
  </si>
  <si>
    <t>61 (55-66)</t>
  </si>
  <si>
    <t>61 (46-83)</t>
  </si>
  <si>
    <t>49 (38-59)</t>
  </si>
  <si>
    <t>101 (87-121)</t>
  </si>
  <si>
    <t>74 (59-89)</t>
  </si>
  <si>
    <t>64 (53-76)</t>
  </si>
  <si>
    <t>2.4 (1.6-3.3)</t>
  </si>
  <si>
    <t>2.3 (1.8-2.8)</t>
  </si>
  <si>
    <t>4.0 (3.4-4.7)</t>
  </si>
  <si>
    <t>3.1 (2.4-3.7)</t>
  </si>
  <si>
    <t>2.3 (1.8-2.7)</t>
  </si>
  <si>
    <t>94 (56%)</t>
  </si>
  <si>
    <t>506 (63%)</t>
  </si>
  <si>
    <t>448 (55%)</t>
  </si>
  <si>
    <t>411 (48%)</t>
  </si>
  <si>
    <t>844 (62%)</t>
  </si>
  <si>
    <t>158 (94%)</t>
  </si>
  <si>
    <t>745 (92%)</t>
  </si>
  <si>
    <t>804 (98%)</t>
  </si>
  <si>
    <t>801 (93%)</t>
  </si>
  <si>
    <t>1327 (98%)</t>
  </si>
  <si>
    <t>8.3 (7.6-9.3)</t>
  </si>
  <si>
    <t>9.2 (8.4-10.2)</t>
  </si>
  <si>
    <t>7.9 (7.2-8.7)</t>
  </si>
  <si>
    <t>8.3 (7.5-9.2)</t>
  </si>
  <si>
    <t>8.0 (7.4-8.6)</t>
  </si>
  <si>
    <t>108 (70-150)</t>
  </si>
  <si>
    <t>93 (72-129)</t>
  </si>
  <si>
    <t>208 (150-280)</t>
  </si>
  <si>
    <t>158 (114-215)</t>
  </si>
  <si>
    <t>96 (72-126)</t>
  </si>
  <si>
    <t>0.9 (0.6-1.3)</t>
  </si>
  <si>
    <t>0.8 (0.7-1.0)</t>
  </si>
  <si>
    <t>1.6 (1.4-1.8)</t>
  </si>
  <si>
    <t>1.2 (1.0-1.4)</t>
  </si>
  <si>
    <t>0.9 (0.7-1.1)</t>
  </si>
  <si>
    <t>93 (82-103)</t>
  </si>
  <si>
    <t>98 (87-106)</t>
  </si>
  <si>
    <t>90 (77-100)</t>
  </si>
  <si>
    <t>104 (96-112)</t>
  </si>
  <si>
    <t>93 (82-100)</t>
  </si>
  <si>
    <t>4 (2%)</t>
  </si>
  <si>
    <t>14 (2%)</t>
  </si>
  <si>
    <t>41 (5%)</t>
  </si>
  <si>
    <t>8 (1%)</t>
  </si>
  <si>
    <t>44 (3%)</t>
  </si>
  <si>
    <t>7 (4-16)</t>
  </si>
  <si>
    <t>8 (4-17)</t>
  </si>
  <si>
    <t>8 (4-18)</t>
  </si>
  <si>
    <t>7 (4-19)</t>
  </si>
  <si>
    <t>6 (4-13)</t>
  </si>
  <si>
    <t>26 (16%)</t>
  </si>
  <si>
    <t>126 (16%)</t>
  </si>
  <si>
    <t>145 (18%)</t>
  </si>
  <si>
    <t>154 (18%)</t>
  </si>
  <si>
    <t>158 (12%)</t>
  </si>
  <si>
    <t>1.2 (1.1-1.5)</t>
  </si>
  <si>
    <t>1.2 (1.0-1.5)</t>
  </si>
  <si>
    <t>1.1 (1.0-1.3)</t>
  </si>
  <si>
    <t>1.1 (1.0-1.4)</t>
  </si>
  <si>
    <t>1.3 (1.1-1.5)</t>
  </si>
  <si>
    <t>3.0 (2.4-3.6)</t>
  </si>
  <si>
    <t>3.3 (2.7-4.0</t>
  </si>
  <si>
    <t>2.9 (2.4-3.6)</t>
  </si>
  <si>
    <t>3.1 (2.5-3.7)</t>
  </si>
  <si>
    <t>3.2 (2.6-3.8)</t>
  </si>
  <si>
    <t>21 (16-31)</t>
  </si>
  <si>
    <t>22 (17-31)</t>
  </si>
  <si>
    <t>26 (19-36)</t>
  </si>
  <si>
    <t>26 (18-37)</t>
  </si>
  <si>
    <t>21 (16-29)</t>
  </si>
  <si>
    <t>NA</t>
  </si>
  <si>
    <t>974 (23%)</t>
  </si>
  <si>
    <t>803 (19%)</t>
  </si>
  <si>
    <t>852 (21%)</t>
  </si>
  <si>
    <t>1519 (37%)</t>
  </si>
  <si>
    <t>72 (68-75)</t>
  </si>
  <si>
    <t>58 (55-64)</t>
  </si>
  <si>
    <t>62 (57-66)</t>
  </si>
  <si>
    <t>60 (55-63)</t>
  </si>
  <si>
    <t>34 (31-37)</t>
  </si>
  <si>
    <t>35 (31-37)</t>
  </si>
  <si>
    <t>29 (27-31)</t>
  </si>
  <si>
    <t>50 (44-55)</t>
  </si>
  <si>
    <t>54 (48-59)</t>
  </si>
  <si>
    <t>44 (40-48)</t>
  </si>
  <si>
    <t>56 (51-61)</t>
  </si>
  <si>
    <t>18 (13-24)</t>
  </si>
  <si>
    <t>57 (45-74)</t>
  </si>
  <si>
    <t>32 (23-42)</t>
  </si>
  <si>
    <t>28 (20-36)</t>
  </si>
  <si>
    <t>1.1 (0.7-1.5)</t>
  </si>
  <si>
    <t>2.4 (1.9-3.1)</t>
  </si>
  <si>
    <t>1.4 (1.0-2.0)</t>
  </si>
  <si>
    <t>1.0 (0.7-1.3)</t>
  </si>
  <si>
    <t>7 (4-11)</t>
  </si>
  <si>
    <t>5 (3-7)</t>
  </si>
  <si>
    <t>6 (4-10)</t>
  </si>
  <si>
    <t>5 (3-8)</t>
  </si>
  <si>
    <t>571 (59%)</t>
  </si>
  <si>
    <t>361 (45%)</t>
  </si>
  <si>
    <t>313 (37%)</t>
  </si>
  <si>
    <t>898 (59%)</t>
  </si>
  <si>
    <t>964 (99%)</t>
  </si>
  <si>
    <t>795 (99%)</t>
  </si>
  <si>
    <t>841 (99%)</t>
  </si>
  <si>
    <t>1510 (99%)</t>
  </si>
  <si>
    <t>11 (10-13)</t>
  </si>
  <si>
    <t>9 (8-10)</t>
  </si>
  <si>
    <t>10 (8-11)</t>
  </si>
  <si>
    <t>48 (32-66)</t>
  </si>
  <si>
    <t>114 (91-146)</t>
  </si>
  <si>
    <t>67 (48-91)</t>
  </si>
  <si>
    <t>45 (32-61)</t>
  </si>
  <si>
    <t>100 (91-106)</t>
  </si>
  <si>
    <t>97 (88-105)</t>
  </si>
  <si>
    <t>106 (99-112)</t>
  </si>
  <si>
    <t>96 (87-102)</t>
  </si>
  <si>
    <t>13 (1%)</t>
  </si>
  <si>
    <t>28 (3%)</t>
  </si>
  <si>
    <t>9 (1%)</t>
  </si>
  <si>
    <t>30 (2%)</t>
  </si>
  <si>
    <t>9 (5-25)</t>
  </si>
  <si>
    <t>9 (5-23)</t>
  </si>
  <si>
    <t>9 (5-24)</t>
  </si>
  <si>
    <t>190 (22%)</t>
  </si>
  <si>
    <t>142 (20%)</t>
  </si>
  <si>
    <t>149 (20%)</t>
  </si>
  <si>
    <t>209 (16%)</t>
  </si>
  <si>
    <t>1.1 (0.9-1.3)</t>
  </si>
  <si>
    <t>3.4 (2.8-4.0)</t>
  </si>
  <si>
    <t>3.2 (2.5-3.8)</t>
  </si>
  <si>
    <t>3.3 (2.6-3.8)</t>
  </si>
  <si>
    <t>25 (19-36)</t>
  </si>
  <si>
    <t>29 (21-41)</t>
  </si>
  <si>
    <t>26 (19-39)</t>
  </si>
  <si>
    <t>23 (17-31)</t>
  </si>
  <si>
    <t>Female</t>
  </si>
  <si>
    <t>HOMA-B</t>
  </si>
  <si>
    <t>HOMA-IR</t>
  </si>
  <si>
    <t>Waist-to-hip ratio</t>
  </si>
  <si>
    <t>Fasting blood glucose (mg/dL)</t>
  </si>
  <si>
    <t>hsCRP (mg/dL)</t>
  </si>
  <si>
    <t>eGFR (mL/min per 1·73 m2)</t>
  </si>
  <si>
    <t>Cystatin C (mg/L)</t>
  </si>
  <si>
    <t>Total cholesterol (mg/dL)</t>
  </si>
  <si>
    <t>LDL-cholesterol (mg/dL)</t>
  </si>
  <si>
    <t>HDL-cholesterol (mg/dL)</t>
  </si>
  <si>
    <t>Triglycerides (mg/dL)</t>
  </si>
  <si>
    <t>FFA (μmol/L)</t>
  </si>
  <si>
    <t>GADA &gt;2 U/mL</t>
  </si>
  <si>
    <t>ICA &gt;20 JDF</t>
  </si>
  <si>
    <t>IAA &gt;0·4 U/mL</t>
  </si>
  <si>
    <t>100 (40%)</t>
  </si>
  <si>
    <t>147 (60%)</t>
  </si>
  <si>
    <t>37·7 (27·7–50·5)</t>
  </si>
  <si>
    <t>26·5 (5·4)</t>
  </si>
  <si>
    <t>0·90 (0·09)</t>
  </si>
  <si>
    <t>56·1 (36·8–82·1)</t>
  </si>
  <si>
    <t>1·1 (0·7–1·7)</t>
  </si>
  <si>
    <t>126 (34)</t>
  </si>
  <si>
    <t>6·4% (0·9)</t>
  </si>
  <si>
    <t>46 (10)</t>
  </si>
  <si>
    <t>0·11 (0·06–0·27)</t>
  </si>
  <si>
    <t>98·2 (15·1)</t>
  </si>
  <si>
    <t>0·89 (0·13)</t>
  </si>
  <si>
    <t>186 (36)</t>
  </si>
  <si>
    <t>113 (32)</t>
  </si>
  <si>
    <t>57 (17)</t>
  </si>
  <si>
    <t>87 (60–128)</t>
  </si>
  <si>
    <t>616 (252)</t>
  </si>
  <si>
    <t>247/247 (100%)</t>
  </si>
  <si>
    <t>210/247 (85%)</t>
  </si>
  <si>
    <t>97/203 (48%)</t>
  </si>
  <si>
    <t>5 (18%)</t>
  </si>
  <si>
    <t>23 (82%)</t>
  </si>
  <si>
    <t>43·8 (33·8–51·0)</t>
  </si>
  <si>
    <t>27·0 (3·7)</t>
  </si>
  <si>
    <t>0·94 (0·06)</t>
  </si>
  <si>
    <t>39·3 (25·2–47·3)</t>
  </si>
  <si>
    <t>1·7 (1·2–2·9)</t>
  </si>
  <si>
    <t>185 (58)</t>
  </si>
  <si>
    <t>8·7% (1·3)</t>
  </si>
  <si>
    <t>72 (14)</t>
  </si>
  <si>
    <t>0·21 (0·08–0·42)</t>
  </si>
  <si>
    <t>104·5 (15·8)</t>
  </si>
  <si>
    <t>0·84 (0·13)</t>
  </si>
  <si>
    <t>199 (34)</t>
  </si>
  <si>
    <t>126 (32)</t>
  </si>
  <si>
    <t>51 (13)</t>
  </si>
  <si>
    <t>148 (68–205)</t>
  </si>
  <si>
    <t>687 (279)</t>
  </si>
  <si>
    <t>0/28 (0%)</t>
  </si>
  <si>
    <t>3/28 (11%)</t>
  </si>
  <si>
    <t>3/17 (18%)</t>
  </si>
  <si>
    <t>39 (32%)</t>
  </si>
  <si>
    <t>82 (68%)</t>
  </si>
  <si>
    <t>58·6 (52·9–64·1)</t>
  </si>
  <si>
    <t>34·2 (4·5)</t>
  </si>
  <si>
    <t>1·00 (0·08)</t>
  </si>
  <si>
    <t>172·7 (147·7–209·9)</t>
  </si>
  <si>
    <t>3·9 (3·2–5·1)</t>
  </si>
  <si>
    <t>111 (29)</t>
  </si>
  <si>
    <t>6·2% (0·7)</t>
  </si>
  <si>
    <t>44 (8)</t>
  </si>
  <si>
    <t>0·30 (0·18–0·55)</t>
  </si>
  <si>
    <t>78·2 (16·3)</t>
  </si>
  <si>
    <t>1·05 (0·19)</t>
  </si>
  <si>
    <t>198 (43)</t>
  </si>
  <si>
    <t>125 (38)</t>
  </si>
  <si>
    <t>43 (10)</t>
  </si>
  <si>
    <t>160 (119–226)</t>
  </si>
  <si>
    <t>611 (203)</t>
  </si>
  <si>
    <t>0/121 (0%)</t>
  </si>
  <si>
    <t>3/118 (3%)</t>
  </si>
  <si>
    <t>7/98 (7%)</t>
  </si>
  <si>
    <t>148 (46%)</t>
  </si>
  <si>
    <t>175 (54%)</t>
  </si>
  <si>
    <t>45·7 (39·3–51·7)</t>
  </si>
  <si>
    <t>34·7 (6·4)</t>
  </si>
  <si>
    <t>0·96 (0·09)</t>
  </si>
  <si>
    <t>96·7 (73·7–128·3)</t>
  </si>
  <si>
    <t>2·7 (2·0–3·4)</t>
  </si>
  <si>
    <t>128 (29)</t>
  </si>
  <si>
    <t>6·5% (0·9)</t>
  </si>
  <si>
    <t>48 (10)</t>
  </si>
  <si>
    <t>0·32 (0·16–0·60)</t>
  </si>
  <si>
    <t>93·1 (15·4)</t>
  </si>
  <si>
    <t>0·92 (0·16)</t>
  </si>
  <si>
    <t>200 (43)</t>
  </si>
  <si>
    <t>129 (36)</t>
  </si>
  <si>
    <t>45 (13)</t>
  </si>
  <si>
    <t>139 (96–189)</t>
  </si>
  <si>
    <t>671 (230)</t>
  </si>
  <si>
    <t>0/323 (0%)</t>
  </si>
  <si>
    <t>13/312 (4%)</t>
  </si>
  <si>
    <t>18/250 (7%)</t>
  </si>
  <si>
    <t>100 (26%)</t>
  </si>
  <si>
    <t>286 (74%)</t>
  </si>
  <si>
    <t>58·8 (53·0–64·2)</t>
  </si>
  <si>
    <t>27·4 (3·4)</t>
  </si>
  <si>
    <t>0·95 (0·08)</t>
  </si>
  <si>
    <t>86·0 (64·6–109·8)</t>
  </si>
  <si>
    <t>1·9 (1·3–2·4)</t>
  </si>
  <si>
    <t>120 (25)</t>
  </si>
  <si>
    <t>6·3% (0·7)</t>
  </si>
  <si>
    <t>45 (8)</t>
  </si>
  <si>
    <t>0·16 (0·08–0·32)</t>
  </si>
  <si>
    <t>87·9 (13·9)</t>
  </si>
  <si>
    <t>0·92 (0·14)</t>
  </si>
  <si>
    <t>199 (43)</t>
  </si>
  <si>
    <t>127 (36)</t>
  </si>
  <si>
    <t>50 (13)</t>
  </si>
  <si>
    <t>120 (86–167)</t>
  </si>
  <si>
    <t>628 (241)</t>
  </si>
  <si>
    <t>0/386 (0%)</t>
  </si>
  <si>
    <t>8/378 (2%)</t>
  </si>
  <si>
    <t>8/286 (3%)</t>
  </si>
  <si>
    <t>eGFR (mL/min per 1·73 m²)</t>
  </si>
  <si>
    <t>36 (41%)</t>
  </si>
  <si>
    <t>52 (59%)</t>
  </si>
  <si>
    <t>39·6 (31·3–54·6)</t>
  </si>
  <si>
    <t>27·1 (5·5)</t>
  </si>
  <si>
    <t>0·88 (0·08)</t>
  </si>
  <si>
    <t>32·3 (22·4–62·6)</t>
  </si>
  <si>
    <t>1·3 (0·8–2·0)</t>
  </si>
  <si>
    <t>156 (55)</t>
  </si>
  <si>
    <t>7·1% (1·0)</t>
  </si>
  <si>
    <t>54 (11)</t>
  </si>
  <si>
    <t>0·12 (0·06–0·33)</t>
  </si>
  <si>
    <t>97·8 (16·2)</t>
  </si>
  <si>
    <t>0·90 (0·13)</t>
  </si>
  <si>
    <t>187 (39)</t>
  </si>
  <si>
    <t>114 (34)</t>
  </si>
  <si>
    <t>64 (20)</t>
  </si>
  <si>
    <t>76 (61–116)</t>
  </si>
  <si>
    <t>644 (337)</t>
  </si>
  <si>
    <t>1 (10%)</t>
  </si>
  <si>
    <t>9 (90%)</t>
  </si>
  <si>
    <t>43·0 (34·4–50·4)</t>
  </si>
  <si>
    <t>27·4 (5·9)</t>
  </si>
  <si>
    <t>0·93 (0·05)</t>
  </si>
  <si>
    <t>34·5 (19·8–49·3)</t>
  </si>
  <si>
    <t>1·1 (0·8–1·5)</t>
  </si>
  <si>
    <t>140 (45)</t>
  </si>
  <si>
    <t>7·3% (1·6)</t>
  </si>
  <si>
    <t>56 (17)</t>
  </si>
  <si>
    <t>0·18 (0·05–0·23)</t>
  </si>
  <si>
    <t>98·2 (8·1)</t>
  </si>
  <si>
    <t>0·91 (0·08)</t>
  </si>
  <si>
    <t>186 (34)</t>
  </si>
  <si>
    <t>121 (32)</t>
  </si>
  <si>
    <t>58 (12)</t>
  </si>
  <si>
    <t>73 (51–95)</t>
  </si>
  <si>
    <t>611 (311)</t>
  </si>
  <si>
    <t>8 (23%)</t>
  </si>
  <si>
    <t>27 (77%)</t>
  </si>
  <si>
    <t>60·7 (56·6–69·8)</t>
  </si>
  <si>
    <t>35·0 (4·7)</t>
  </si>
  <si>
    <t>1·03 (0·06)</t>
  </si>
  <si>
    <t>109·3 (77·3–143·0)</t>
  </si>
  <si>
    <t>4·1 (3·4–5·8)</t>
  </si>
  <si>
    <t>149 (42)</t>
  </si>
  <si>
    <t>6·7% (0·8)</t>
  </si>
  <si>
    <t>49 (9)</t>
  </si>
  <si>
    <t>0·31 (0·19–0·55)</t>
  </si>
  <si>
    <t>72·9 (17·3)</t>
  </si>
  <si>
    <t>1·15 (0·21)</t>
  </si>
  <si>
    <t>202 (49)</t>
  </si>
  <si>
    <t>126 (39)</t>
  </si>
  <si>
    <t>43 (11)</t>
  </si>
  <si>
    <t>186 (132–298)</t>
  </si>
  <si>
    <t>619 (246)</t>
  </si>
  <si>
    <t>46 (43%)</t>
  </si>
  <si>
    <t>60 (57%)</t>
  </si>
  <si>
    <t>50·2 (43·3–56·7)</t>
  </si>
  <si>
    <t>34·7 (5·9)</t>
  </si>
  <si>
    <t>0·96 (0·08)</t>
  </si>
  <si>
    <t>61·5 (42·0–93·8)</t>
  </si>
  <si>
    <t>2·7 (2·1–3·7)</t>
  </si>
  <si>
    <t>169 (59)</t>
  </si>
  <si>
    <t>7·3% (1·4)</t>
  </si>
  <si>
    <t>56 (16)</t>
  </si>
  <si>
    <t>0·27 (0·13–0·39)</t>
  </si>
  <si>
    <t>92·3 (16·2)</t>
  </si>
  <si>
    <t>0·96 (0·17)</t>
  </si>
  <si>
    <t>205 (39)</t>
  </si>
  <si>
    <t>131 (35)</t>
  </si>
  <si>
    <t>45 (14)</t>
  </si>
  <si>
    <t>161 (102–258)</t>
  </si>
  <si>
    <t>688 (257)</t>
  </si>
  <si>
    <t>31 (24%)</t>
  </si>
  <si>
    <t>97 (76%)</t>
  </si>
  <si>
    <t>64·4 (57·6–69·5)</t>
  </si>
  <si>
    <t>28·3 (3·7)</t>
  </si>
  <si>
    <t>0·96 (0·06)</t>
  </si>
  <si>
    <t>72·6 (50·0–94·4)</t>
  </si>
  <si>
    <t>2·1 (1·7–2·8)</t>
  </si>
  <si>
    <t>140 (33)</t>
  </si>
  <si>
    <t>0·15 (0·08–0·29)</t>
  </si>
  <si>
    <t>84·8 (14·3)</t>
  </si>
  <si>
    <t>0·96 (0·15)</t>
  </si>
  <si>
    <t>204 (44)</t>
  </si>
  <si>
    <t>131 (40)</t>
  </si>
  <si>
    <t>52 (16)</t>
  </si>
  <si>
    <t>131 (93–194)</t>
  </si>
  <si>
    <t>613 (234)</t>
  </si>
  <si>
    <t>German DS 5Y at 5Y</t>
  </si>
  <si>
    <t>German DS 5Y at Baseline</t>
  </si>
  <si>
    <t>WHR</t>
  </si>
  <si>
    <t>37·5±13·1</t>
  </si>
  <si>
    <t>37·5±11·0</t>
  </si>
  <si>
    <t>56·7±9·8</t>
  </si>
  <si>
    <t>44·9±10·0</t>
  </si>
  <si>
    <t>57·9±8·1</t>
  </si>
  <si>
    <t>25·2±4·9</t>
  </si>
  <si>
    <t>26·5±4·5</t>
  </si>
  <si>
    <t>35·1±3·4</t>
  </si>
  <si>
    <t>35·1±6·5</t>
  </si>
  <si>
    <t>27·5±3·5</t>
  </si>
  <si>
    <t>0·89±0·09</t>
  </si>
  <si>
    <t>0·93±0·04</t>
  </si>
  <si>
    <t>1·01±0·07</t>
  </si>
  <si>
    <t>0·97±0·08</t>
  </si>
  <si>
    <t>0·96±0·06</t>
  </si>
  <si>
    <t>53·1±30·6</t>
  </si>
  <si>
    <t>37·2±10·7</t>
  </si>
  <si>
    <t>167·4±46·8</t>
  </si>
  <si>
    <t>96·0±38·9</t>
  </si>
  <si>
    <t>86·8±28·3</t>
  </si>
  <si>
    <t>132±36</t>
  </si>
  <si>
    <t>151±34</t>
  </si>
  <si>
    <t>117±21</t>
  </si>
  <si>
    <t>132±32</t>
  </si>
  <si>
    <t>120±22</t>
  </si>
  <si>
    <t>6·6±1·0</t>
  </si>
  <si>
    <t>8·3±1·4</t>
  </si>
  <si>
    <t>6·1±0·6</t>
  </si>
  <si>
    <t>6·5±0·9</t>
  </si>
  <si>
    <t>6·2±0·7</t>
  </si>
  <si>
    <t>98·7±15·1</t>
  </si>
  <si>
    <t>110·4±11·7</t>
  </si>
  <si>
    <t>79·7±18·4</t>
  </si>
  <si>
    <t>94·7±15·0</t>
  </si>
  <si>
    <t>87·0±14·8</t>
  </si>
  <si>
    <t>0·88±0·12</t>
  </si>
  <si>
    <t>0·79±0·05</t>
  </si>
  <si>
    <t>1·05±0·20</t>
  </si>
  <si>
    <t>0·91±0·17</t>
  </si>
  <si>
    <t>0·93±0·13</t>
  </si>
  <si>
    <t>188±33</t>
  </si>
  <si>
    <t>186±30</t>
  </si>
  <si>
    <t>192±43</t>
  </si>
  <si>
    <t>204±45</t>
  </si>
  <si>
    <t>200±39</t>
  </si>
  <si>
    <t>112±31</t>
  </si>
  <si>
    <t>111±26</t>
  </si>
  <si>
    <t>119±35</t>
  </si>
  <si>
    <t>129±36</t>
  </si>
  <si>
    <t>126±34</t>
  </si>
  <si>
    <t>62±17</t>
  </si>
  <si>
    <t>56±9</t>
  </si>
  <si>
    <t>41±9</t>
  </si>
  <si>
    <t>45±12</t>
  </si>
  <si>
    <t>51±14</t>
  </si>
  <si>
    <t>784±287</t>
  </si>
  <si>
    <t>684±281</t>
  </si>
  <si>
    <t>693±317</t>
  </si>
  <si>
    <t>669±204</t>
  </si>
  <si>
    <t>621±220</t>
  </si>
  <si>
    <t>36 (41)</t>
  </si>
  <si>
    <t>1·0 (0·8-1·3)</t>
  </si>
  <si>
    <t>0·12 (0·06-0·25)</t>
  </si>
  <si>
    <t>74 (55-103)</t>
  </si>
  <si>
    <t>88 (100)</t>
  </si>
  <si>
    <t>74 (84)</t>
  </si>
  <si>
    <t>37 (62)</t>
  </si>
  <si>
    <t>48±11</t>
  </si>
  <si>
    <t>1 (10)</t>
  </si>
  <si>
    <t>1·1 (0·7-1·2)</t>
  </si>
  <si>
    <t>81 (66-205)</t>
  </si>
  <si>
    <t>0 (0)</t>
  </si>
  <si>
    <t>2 (20)</t>
  </si>
  <si>
    <t>2 (50)</t>
  </si>
  <si>
    <t>0·11 (0·05-0·15)</t>
  </si>
  <si>
    <t>67±15</t>
  </si>
  <si>
    <t>8 (23)</t>
  </si>
  <si>
    <t>4·3 (3·8-5·2)</t>
  </si>
  <si>
    <t>165 (117-267)</t>
  </si>
  <si>
    <t>1 (3)</t>
  </si>
  <si>
    <t>3 (13)</t>
  </si>
  <si>
    <t>0·39 0·19-0·62)</t>
  </si>
  <si>
    <t>44±7</t>
  </si>
  <si>
    <t>46 (43)</t>
  </si>
  <si>
    <t>2·7 (2·2-3·4)</t>
  </si>
  <si>
    <t>139 (98-190)</t>
  </si>
  <si>
    <t>5 (5)</t>
  </si>
  <si>
    <t>6 (9)</t>
  </si>
  <si>
    <t>0·32 (0·19-0·69)</t>
  </si>
  <si>
    <t>48±10</t>
  </si>
  <si>
    <t>31 (23)</t>
  </si>
  <si>
    <t>1·8 (1·4-2·4)</t>
  </si>
  <si>
    <t>0·16 (0·09-0·31)</t>
  </si>
  <si>
    <t>119 (82-156)</t>
  </si>
  <si>
    <t>4 (3)</t>
  </si>
  <si>
    <t>3 (5)</t>
  </si>
  <si>
    <t>n</t>
  </si>
  <si>
    <t>%</t>
  </si>
  <si>
    <t>Insulin</t>
  </si>
  <si>
    <t>Metformin</t>
  </si>
  <si>
    <t>Waist circumference, cm</t>
  </si>
  <si>
    <t>Glycated hemoglobin, %</t>
  </si>
  <si>
    <t>Glycated hemoglobin, mmol/mol</t>
  </si>
  <si>
    <t>Serum triglycerides, mg/dL</t>
  </si>
  <si>
    <t>HDL cholesterol, mg/dL</t>
  </si>
  <si>
    <t>C peptide fasting, pmol/mL</t>
  </si>
  <si>
    <t>C peptide stimulated, pmol/mL</t>
  </si>
  <si>
    <t>Systolic blood pressure, mm Hg</t>
  </si>
  <si>
    <t>Diastolic blood pressure, mm Hg</t>
  </si>
  <si>
    <t>Serum cholesterol, mg/dL</t>
  </si>
  <si>
    <t>LDL cholesterol, mg/dL</t>
  </si>
  <si>
    <t>Sulfonylureas at registration, %</t>
  </si>
  <si>
    <t>Statin at registration, %</t>
  </si>
  <si>
    <t>ACE inhibitor at registration, %</t>
  </si>
  <si>
    <t>42.5 (10.8)</t>
  </si>
  <si>
    <t>24.9 (3.5)</t>
  </si>
  <si>
    <t>90 (8.8)</t>
  </si>
  <si>
    <t>10.7 (2.1)</t>
  </si>
  <si>
    <t>149 (59)</t>
  </si>
  <si>
    <t>40 (9)</t>
  </si>
  <si>
    <t>0.8 (0.3)</t>
  </si>
  <si>
    <t>1.7 (0.6)</t>
  </si>
  <si>
    <t>38.8 (26.9)</t>
  </si>
  <si>
    <t>2.8 (1.6)</t>
  </si>
  <si>
    <t>0.93 (0.06)</t>
  </si>
  <si>
    <t>123 (16)</t>
  </si>
  <si>
    <t>79 (9)</t>
  </si>
  <si>
    <t>188 (43)</t>
  </si>
  <si>
    <t>118 (37)</t>
  </si>
  <si>
    <t>46.5 (10.4)</t>
  </si>
  <si>
    <t>32.6 (4.1)</t>
  </si>
  <si>
    <t>108 (8.9)</t>
  </si>
  <si>
    <t>8.3 (1.8)</t>
  </si>
  <si>
    <t>155 (59)</t>
  </si>
  <si>
    <t>38 (8)</t>
  </si>
  <si>
    <t>1.5 (0.4)</t>
  </si>
  <si>
    <t>3.3 (0.8)</t>
  </si>
  <si>
    <t>100.8 (51.5)</t>
  </si>
  <si>
    <t>4.1 (1.5)</t>
  </si>
  <si>
    <t>0.97 (0.08)</t>
  </si>
  <si>
    <t>128 (16)</t>
  </si>
  <si>
    <t>82 (9)</t>
  </si>
  <si>
    <t>176 (40)</t>
  </si>
  <si>
    <t>107 (35)</t>
  </si>
  <si>
    <t>42.1 (9.8)</t>
  </si>
  <si>
    <t>26.5 (3.1)</t>
  </si>
  <si>
    <t>94.9 (8.1)</t>
  </si>
  <si>
    <t>9.1 (1.9)</t>
  </si>
  <si>
    <t>351 (102)</t>
  </si>
  <si>
    <t>36 (8)</t>
  </si>
  <si>
    <t>1.2 (0.4)</t>
  </si>
  <si>
    <t>2.6 (0.8)</t>
  </si>
  <si>
    <t>64.5 (37.7)</t>
  </si>
  <si>
    <t>3.8 (1.9)</t>
  </si>
  <si>
    <t>0.96 (0.06)</t>
  </si>
  <si>
    <t>127 (17)</t>
  </si>
  <si>
    <t>81 (10)</t>
  </si>
  <si>
    <t>206 (44)</t>
  </si>
  <si>
    <t>106 (38)</t>
  </si>
  <si>
    <t>50.2 (10.3)</t>
  </si>
  <si>
    <t>25.9 (2.9)</t>
  </si>
  <si>
    <t>92.4 (7.4)</t>
  </si>
  <si>
    <t>7.2 (1.2)</t>
  </si>
  <si>
    <t>136 (50)</t>
  </si>
  <si>
    <t>42 (9)</t>
  </si>
  <si>
    <t>1.1 (0.3)</t>
  </si>
  <si>
    <t>3 (0.7)</t>
  </si>
  <si>
    <t>94.1 (43.1)</t>
  </si>
  <si>
    <t>0.94 (0.07)</t>
  </si>
  <si>
    <t>177 (41)</t>
  </si>
  <si>
    <t>108 (35)</t>
  </si>
  <si>
    <t>INSPIRED Male</t>
  </si>
  <si>
    <t>INSPIRED Female</t>
  </si>
  <si>
    <t>Waist Circumference, cm</t>
  </si>
  <si>
    <t>Serum triglycerides, mg/dl</t>
  </si>
  <si>
    <t>HDL Cholesterol, mg/dl</t>
  </si>
  <si>
    <t>C-peptide fasting, pmol/ml</t>
  </si>
  <si>
    <t>Serum cholesterol, mg/dl</t>
  </si>
  <si>
    <t>Sulfonylureas at registration,%</t>
  </si>
  <si>
    <t>41.8 (10.5)</t>
  </si>
  <si>
    <t>24 (3.1)</t>
  </si>
  <si>
    <t>89.5 (8.4)</t>
  </si>
  <si>
    <t>153.1 (62.7)</t>
  </si>
  <si>
    <t>38.7 (8.5)</t>
  </si>
  <si>
    <t>1.6 (0.6)</t>
  </si>
  <si>
    <t>38.2 (26.5)</t>
  </si>
  <si>
    <t>2.7 (1.5)</t>
  </si>
  <si>
    <t>186.5 (43.3)</t>
  </si>
  <si>
    <t>45.6 (10.6)</t>
  </si>
  <si>
    <t>31.8 (3.7)</t>
  </si>
  <si>
    <t>109.8 (8.6)</t>
  </si>
  <si>
    <t>8.4 (1.8)</t>
  </si>
  <si>
    <t>162.4 (65.8)</t>
  </si>
  <si>
    <t>36.8 (7.3)</t>
  </si>
  <si>
    <t>101 (53)</t>
  </si>
  <si>
    <t>4.2 (1.6)</t>
  </si>
  <si>
    <t>175.7 (39.6)</t>
  </si>
  <si>
    <t>40.6 (9)</t>
  </si>
  <si>
    <t>26.2 (2.9)</t>
  </si>
  <si>
    <t>95.6 (7.7)</t>
  </si>
  <si>
    <t>9.2 (1.9)</t>
  </si>
  <si>
    <t>367.1 (105.3)</t>
  </si>
  <si>
    <t>35.7 (7.4)</t>
  </si>
  <si>
    <t>2.5 (0.8)</t>
  </si>
  <si>
    <t>62.6 (37.4)</t>
  </si>
  <si>
    <t>3.8 (1.6)</t>
  </si>
  <si>
    <t>206.9 (42.8)</t>
  </si>
  <si>
    <t>49.7 (10.5)</t>
  </si>
  <si>
    <t>25.3 (2.5)</t>
  </si>
  <si>
    <t>94.0 (6.8)</t>
  </si>
  <si>
    <t>7.3 (1.3)</t>
  </si>
  <si>
    <t>139.7 (53.8)</t>
  </si>
  <si>
    <t>39.3 (8.2)</t>
  </si>
  <si>
    <t>93.8 (43.8)</t>
  </si>
  <si>
    <t>2.7 (0.9)</t>
  </si>
  <si>
    <t>172.6 (40.3)</t>
  </si>
  <si>
    <t>C-peptide stimulated, pmol/ml</t>
  </si>
  <si>
    <t>43.5 (11.1)</t>
  </si>
  <si>
    <t>26.6 (3.7)</t>
  </si>
  <si>
    <t>90.4 (9.1)</t>
  </si>
  <si>
    <t>10.4 (2.1)</t>
  </si>
  <si>
    <t>138.2 (50.3)</t>
  </si>
  <si>
    <t>42.9 (9.1)</t>
  </si>
  <si>
    <t>1.7 (0.5)</t>
  </si>
  <si>
    <t>40.9 (26.8)</t>
  </si>
  <si>
    <t>2.8 (1.7)</t>
  </si>
  <si>
    <t>191 (42.3)</t>
  </si>
  <si>
    <t>47.6 (10)</t>
  </si>
  <si>
    <t>33.9 (4.3)</t>
  </si>
  <si>
    <t>105.9 (8.8)</t>
  </si>
  <si>
    <t>8.1 (1.7)</t>
  </si>
  <si>
    <t>145.7 (51.3)</t>
  </si>
  <si>
    <t>40.3 (8)</t>
  </si>
  <si>
    <t>99.7 (48.7)</t>
  </si>
  <si>
    <t>3.9 (1.4)</t>
  </si>
  <si>
    <t>177.3 (39)</t>
  </si>
  <si>
    <t>45.4 (10.6)</t>
  </si>
  <si>
    <t>27.3 (3.6)</t>
  </si>
  <si>
    <t>92.8 (8.2)</t>
  </si>
  <si>
    <t>9.2 (2.0)</t>
  </si>
  <si>
    <t>308.3 (92.2)</t>
  </si>
  <si>
    <t>37.7 (7.8)</t>
  </si>
  <si>
    <t>1.3 (0.4)</t>
  </si>
  <si>
    <t>2.7 (0.8)</t>
  </si>
  <si>
    <t>68.2 (40.4)</t>
  </si>
  <si>
    <t>3.9 (2.5)</t>
  </si>
  <si>
    <t>206.5 (46.3)</t>
  </si>
  <si>
    <t>51.3 (9.9)</t>
  </si>
  <si>
    <t>26.6 (3.2)</t>
  </si>
  <si>
    <t>89.9 (7.6)</t>
  </si>
  <si>
    <t>132.8 (45.8)</t>
  </si>
  <si>
    <t>45.6 (9.1)</t>
  </si>
  <si>
    <t>3.1 (0.7)</t>
  </si>
  <si>
    <t>95.4 (42.8)</t>
  </si>
  <si>
    <t>183.6 (41)</t>
  </si>
  <si>
    <t>INSPIRED Ahlqvist</t>
  </si>
  <si>
    <t>24.9 (3.1)</t>
  </si>
  <si>
    <t>41.9 (10.7)</t>
  </si>
  <si>
    <t>11.1 (1.7)</t>
  </si>
  <si>
    <t>35.5 (19.9)</t>
  </si>
  <si>
    <t>2.9 (1.0)</t>
  </si>
  <si>
    <t>90.8 (8.6)</t>
  </si>
  <si>
    <t>184.5 (102.2)</t>
  </si>
  <si>
    <t>39.6 (8.9)</t>
  </si>
  <si>
    <t>0.9 (0.3)</t>
  </si>
  <si>
    <t>1.9 (0.7)</t>
  </si>
  <si>
    <t>194.1 (44.1)</t>
  </si>
  <si>
    <t>32.4 (4.5)</t>
  </si>
  <si>
    <t>44.1 (10.7)</t>
  </si>
  <si>
    <t>9.8 (1.7)</t>
  </si>
  <si>
    <t>60.6 (27.4)</t>
  </si>
  <si>
    <t>4.9 (2.4)</t>
  </si>
  <si>
    <t>105.9 (10.5)</t>
  </si>
  <si>
    <t>193.3 (101.8)</t>
  </si>
  <si>
    <t>38.3 (8.2)</t>
  </si>
  <si>
    <t>2.9 (0.8)</t>
  </si>
  <si>
    <t>188.2 (42.6)</t>
  </si>
  <si>
    <t>25.5 (3)</t>
  </si>
  <si>
    <t>48 (10.4)</t>
  </si>
  <si>
    <t>7.4 (1.1)</t>
  </si>
  <si>
    <t>76.9 (26)</t>
  </si>
  <si>
    <t>92.4 (8.4)</t>
  </si>
  <si>
    <t>160.7 (85.7)</t>
  </si>
  <si>
    <t>40.6 (8.9)</t>
  </si>
  <si>
    <t>1.0 (0.3)</t>
  </si>
  <si>
    <t>179.9 (41.2)</t>
  </si>
  <si>
    <t>30.1 (4.3)</t>
  </si>
  <si>
    <t>50.2 (10.1)</t>
  </si>
  <si>
    <t>6.9 (1.1)</t>
  </si>
  <si>
    <t>148.4 (44.7)</t>
  </si>
  <si>
    <t>3.3 (1.0)</t>
  </si>
  <si>
    <t>101.7 (10.3)</t>
  </si>
  <si>
    <t>151.8 (74.1)</t>
  </si>
  <si>
    <t>39.5 (8.5)</t>
  </si>
  <si>
    <t>1.4 (0.4)</t>
  </si>
  <si>
    <t>3.5 (0.7)</t>
  </si>
  <si>
    <t>171.4 (39.9)</t>
  </si>
  <si>
    <t>40.1 (9.8)</t>
  </si>
  <si>
    <t>22.7 (3.1)</t>
  </si>
  <si>
    <t>82.8 (9.2)</t>
  </si>
  <si>
    <t>10.0 (2.1)</t>
  </si>
  <si>
    <t>180.6 (84.0)</t>
  </si>
  <si>
    <t>40.9 (10.5)</t>
  </si>
  <si>
    <t>183.5 (47.8)</t>
  </si>
  <si>
    <t>135.1 (21.3)</t>
  </si>
  <si>
    <t>82.6 (11.1)</t>
  </si>
  <si>
    <t>48.2 (9.6)</t>
  </si>
  <si>
    <t>29.9 (3.6)</t>
  </si>
  <si>
    <t>102.5 (8.0)</t>
  </si>
  <si>
    <t>7.9 (1.8)</t>
  </si>
  <si>
    <t>187.8 (82.3)</t>
  </si>
  <si>
    <t>37.3 (8.9)</t>
  </si>
  <si>
    <t>178.3 (41.1)</t>
  </si>
  <si>
    <t>141.6 (23.4)</t>
  </si>
  <si>
    <t>83.7 (12.6)</t>
  </si>
  <si>
    <t>45.4 (10.2)</t>
  </si>
  <si>
    <t>25 (2.9)</t>
  </si>
  <si>
    <t>90.4 (8.9)</t>
  </si>
  <si>
    <t>9.0 (2.0)</t>
  </si>
  <si>
    <t>414.0 (48.3)</t>
  </si>
  <si>
    <t>31.6 (8.1)</t>
  </si>
  <si>
    <t>218.9 (56.6)</t>
  </si>
  <si>
    <t>139.6 (21)</t>
  </si>
  <si>
    <t>86 (11.3)</t>
  </si>
  <si>
    <t>55.5 (9.8)</t>
  </si>
  <si>
    <t>23.4 (2.8)</t>
  </si>
  <si>
    <t>86.1 (8.9)</t>
  </si>
  <si>
    <t>6.7 (1.2)</t>
  </si>
  <si>
    <t>151.1 (72.8)</t>
  </si>
  <si>
    <t>39.0 (10.3)</t>
  </si>
  <si>
    <t>171.7 (42.0)</t>
  </si>
  <si>
    <t>142.4 (24.1)</t>
  </si>
  <si>
    <t>82.2 (12.2)</t>
  </si>
  <si>
    <t>Anjana 2022</t>
  </si>
  <si>
    <t>INSPIRED DTT</t>
  </si>
  <si>
    <t>Frequency %</t>
  </si>
  <si>
    <t>Male %</t>
  </si>
  <si>
    <t>Age at diagnosis, year</t>
  </si>
  <si>
    <t>Waist, cm</t>
  </si>
  <si>
    <t>HbA1c, %</t>
  </si>
  <si>
    <t>Triglycerides, mg/dL</t>
  </si>
  <si>
    <t>HDL, mg/dL</t>
  </si>
  <si>
    <t>36.1 (12.5)</t>
  </si>
  <si>
    <t>23.3 (3.6)</t>
  </si>
  <si>
    <t>85.3 (10.2)</t>
  </si>
  <si>
    <t>11.2 (2.2)</t>
  </si>
  <si>
    <t>140 (59)</t>
  </si>
  <si>
    <t>41 (9.8)</t>
  </si>
  <si>
    <t>122 (17.3)</t>
  </si>
  <si>
    <t>78 (9.5)</t>
  </si>
  <si>
    <t>45.1 (10.5)</t>
  </si>
  <si>
    <t>32.9 (3.9)</t>
  </si>
  <si>
    <t>108.9 (8.5)</t>
  </si>
  <si>
    <t>8.7 (1.9)</t>
  </si>
  <si>
    <t>153 (57)</t>
  </si>
  <si>
    <t>39 (8.2)</t>
  </si>
  <si>
    <t>130 (17.7)</t>
  </si>
  <si>
    <t>81 (9.8)</t>
  </si>
  <si>
    <t>50.7 (10.2)</t>
  </si>
  <si>
    <t>25.8 (2.8)</t>
  </si>
  <si>
    <t>92.8 (7.1)</t>
  </si>
  <si>
    <t>7.6 (1.5)</t>
  </si>
  <si>
    <t>139 (52)</t>
  </si>
  <si>
    <t>43 (9.5)</t>
  </si>
  <si>
    <t>129 (18.3)</t>
  </si>
  <si>
    <t>80 (9.4)</t>
  </si>
  <si>
    <t>41.9 (9.9)</t>
  </si>
  <si>
    <t>26.8 (3.3)</t>
  </si>
  <si>
    <t>95.8 (8.2)</t>
  </si>
  <si>
    <t>9.4 (2.1)</t>
  </si>
  <si>
    <t>365 (115)</t>
  </si>
  <si>
    <t>36 (7.9)</t>
  </si>
  <si>
    <t>128 (17.8)</t>
  </si>
  <si>
    <t>82 (10)</t>
  </si>
  <si>
    <t>Insulin+OAD</t>
  </si>
  <si>
    <t>SU</t>
  </si>
  <si>
    <t>DPP4i</t>
  </si>
  <si>
    <t>SGLT2i</t>
  </si>
  <si>
    <t>AGI</t>
  </si>
  <si>
    <t>TZD</t>
  </si>
  <si>
    <t>Met,AGI</t>
  </si>
  <si>
    <t>Met,SGLT2i</t>
  </si>
  <si>
    <t>Met,SU</t>
  </si>
  <si>
    <t>Met,TZD</t>
  </si>
  <si>
    <t>Met,SU,TZD</t>
  </si>
  <si>
    <t>Met, DPP4i</t>
  </si>
  <si>
    <t>SU, DPP4i</t>
  </si>
  <si>
    <t>Met,SU, DPP4i</t>
  </si>
  <si>
    <t>762 (5.8)</t>
  </si>
  <si>
    <t>3556 (26.8)</t>
  </si>
  <si>
    <t>1499 (11.3)</t>
  </si>
  <si>
    <t>380 (2.9)</t>
  </si>
  <si>
    <t>68 (0.5)</t>
  </si>
  <si>
    <t>13 (0.1)</t>
  </si>
  <si>
    <t>35 (0.3)</t>
  </si>
  <si>
    <t>12 (0.1)</t>
  </si>
  <si>
    <t>190 (1.4)</t>
  </si>
  <si>
    <t>845 (6.4)</t>
  </si>
  <si>
    <t>137 (1.0)</t>
  </si>
  <si>
    <t>3337 (25.2)</t>
  </si>
  <si>
    <t>89 (0.7)</t>
  </si>
  <si>
    <t>64 (0.5)</t>
  </si>
  <si>
    <t>2025 (15.3)</t>
  </si>
  <si>
    <t>235 (1.8)</t>
  </si>
  <si>
    <t>558 (17.8)</t>
  </si>
  <si>
    <t>1514 (48.4)</t>
  </si>
  <si>
    <t>59 (1.9)</t>
  </si>
  <si>
    <t>56 (1.8)</t>
  </si>
  <si>
    <t>6 (0.2)</t>
  </si>
  <si>
    <t>0 (-)</t>
  </si>
  <si>
    <t>1 (0.03)</t>
  </si>
  <si>
    <t>7 (0.2)</t>
  </si>
  <si>
    <t>77 (2.5)</t>
  </si>
  <si>
    <t>2 (0.1)</t>
  </si>
  <si>
    <t>427 (13.7)</t>
  </si>
  <si>
    <t>13 (0.4)</t>
  </si>
  <si>
    <t>15 (0.5)</t>
  </si>
  <si>
    <t>320 (10.2)</t>
  </si>
  <si>
    <t>72 (2.3)</t>
  </si>
  <si>
    <t>489 (13.9)</t>
  </si>
  <si>
    <t>52 (1.5)</t>
  </si>
  <si>
    <t>17 (0.5)</t>
  </si>
  <si>
    <t>10 (0.3)</t>
  </si>
  <si>
    <t>3 (0.1)</t>
  </si>
  <si>
    <t>16 (0.5)</t>
  </si>
  <si>
    <t>38 (2.2)</t>
  </si>
  <si>
    <t>5 (0.3)</t>
  </si>
  <si>
    <t>3 (0.2)</t>
  </si>
  <si>
    <t>1 (0.1)</t>
  </si>
  <si>
    <t>6 (0.3)</t>
  </si>
  <si>
    <t>10 (0.2)</t>
  </si>
  <si>
    <t>43 (1.2)</t>
  </si>
  <si>
    <t>759 (21.5)</t>
  </si>
  <si>
    <t>55 (1.6)</t>
  </si>
  <si>
    <t>303 (8.6)</t>
  </si>
  <si>
    <t>97 (2.8)</t>
  </si>
  <si>
    <t>949 (26.9)</t>
  </si>
  <si>
    <t>687 (19.5)</t>
  </si>
  <si>
    <t>36 (1)</t>
  </si>
  <si>
    <t>98 (2)</t>
  </si>
  <si>
    <t>829 (17)</t>
  </si>
  <si>
    <t>234 (4.8)</t>
  </si>
  <si>
    <t>690 (14.2)</t>
  </si>
  <si>
    <t>40 (0.8)</t>
  </si>
  <si>
    <t>28 (0.6)</t>
  </si>
  <si>
    <t>108 (2.2)</t>
  </si>
  <si>
    <t>365 (7.5)</t>
  </si>
  <si>
    <t>17 (0.3)</t>
  </si>
  <si>
    <t>1584 (32.6)</t>
  </si>
  <si>
    <t>54 (1.1)</t>
  </si>
  <si>
    <t>33 (0.7)</t>
  </si>
  <si>
    <t>682 (14.02)</t>
  </si>
  <si>
    <t>89 (1.8)</t>
  </si>
  <si>
    <t>63 (3.6)</t>
  </si>
  <si>
    <t>593 (34.3)</t>
  </si>
  <si>
    <t>122 (7.1)</t>
  </si>
  <si>
    <t>20 (1.2)</t>
  </si>
  <si>
    <t>100 (5.8)</t>
  </si>
  <si>
    <t>21 (1.2)</t>
  </si>
  <si>
    <t>377 (21.8)</t>
  </si>
  <si>
    <t>336 (19.4)</t>
  </si>
  <si>
    <t>n (%)</t>
  </si>
  <si>
    <t>Male, %</t>
  </si>
  <si>
    <t>Age, Years</t>
  </si>
  <si>
    <t>Age at Diagnosis, Years</t>
  </si>
  <si>
    <t>Diabetes Duration, Years</t>
  </si>
  <si>
    <t>Smoking, %</t>
  </si>
  <si>
    <t>Plasma Glucose, mg/dL</t>
  </si>
  <si>
    <t>HbA1c, mmol/mol</t>
  </si>
  <si>
    <t>HbA1c at the Follow-Up, %</t>
  </si>
  <si>
    <t>eGFR, mL/min/1.73 m2</t>
  </si>
  <si>
    <t>LDL Cholesterol, mg/dL</t>
  </si>
  <si>
    <t>Hypertension, %</t>
  </si>
  <si>
    <t>Dyslipidemia, %</t>
  </si>
  <si>
    <t>CKD, %</t>
  </si>
  <si>
    <t>Proteinuria, %</t>
  </si>
  <si>
    <t>NAFLD, %</t>
  </si>
  <si>
    <t>Polyneuropathy, %</t>
  </si>
  <si>
    <t>Retinopathy, %</t>
  </si>
  <si>
    <t>Stroke, %</t>
  </si>
  <si>
    <t>Metformin, %</t>
  </si>
  <si>
    <t>Insulin therapy, %</t>
  </si>
  <si>
    <t>Systolic Blood Pressure, mm Hg</t>
  </si>
  <si>
    <t>Diastolic Blood Pressure, mm Hg</t>
  </si>
  <si>
    <t>Family History of Diabetes, %</t>
  </si>
  <si>
    <t>HbA1c at the Follow-Up, mmol/mol</t>
  </si>
  <si>
    <t>Coronary artery disease, %</t>
  </si>
  <si>
    <t>Peripheral artery disease, %</t>
  </si>
  <si>
    <t>68 (5.4)</t>
  </si>
  <si>
    <t>55 (41–62)</t>
  </si>
  <si>
    <t>48 (35–56)</t>
  </si>
  <si>
    <t>5 (0–9)</t>
  </si>
  <si>
    <t>23.1 (21.0–27.0)</t>
  </si>
  <si>
    <t>133 (118–152)</t>
  </si>
  <si>
    <t>80 (71–89)</t>
  </si>
  <si>
    <t>193 (139–263)</t>
  </si>
  <si>
    <t>8.6 (7.3–9.7)</t>
  </si>
  <si>
    <t>70.5 (56.3–82.5)</t>
  </si>
  <si>
    <t>7.7 (7.0–8.5)</t>
  </si>
  <si>
    <t>60.4 (53.0–69.8)</t>
  </si>
  <si>
    <t>32.7 (12.2–65.2)</t>
  </si>
  <si>
    <t>0.92 (0.58–2.20)</t>
  </si>
  <si>
    <t>84 (67–103)</t>
  </si>
  <si>
    <t>99 (62–161)</t>
  </si>
  <si>
    <t>112 (93–130)</t>
  </si>
  <si>
    <t>238 (19.0)</t>
  </si>
  <si>
    <t>57 (49–65)</t>
  </si>
  <si>
    <t>51 (42–58)</t>
  </si>
  <si>
    <t>3 (0–10)</t>
  </si>
  <si>
    <t>24.7 (22.1–27.6)</t>
  </si>
  <si>
    <t>132 (120–146)</t>
  </si>
  <si>
    <t>76 (69–85)</t>
  </si>
  <si>
    <t>237 (180–294)</t>
  </si>
  <si>
    <t>10.3 (9.3–11.8)</t>
  </si>
  <si>
    <t>89.1 (78.1–105.7)</t>
  </si>
  <si>
    <t>7.4 (6.8–8.3)</t>
  </si>
  <si>
    <t>57.6 (50.8–66.8)</t>
  </si>
  <si>
    <t>19.8 (18.0–47.6)</t>
  </si>
  <si>
    <t>1.20 (0.72–2.07)</t>
  </si>
  <si>
    <t>87 (69–103)</t>
  </si>
  <si>
    <t>123 (84–172)</t>
  </si>
  <si>
    <t>118 (94–145)</t>
  </si>
  <si>
    <t>90 (7.2)</t>
  </si>
  <si>
    <t>54 (41–64)</t>
  </si>
  <si>
    <t>48 (39–57)</t>
  </si>
  <si>
    <t>2 (0–7)</t>
  </si>
  <si>
    <t>28.3 (25.5–34.1)</t>
  </si>
  <si>
    <t>137 (122–153)</t>
  </si>
  <si>
    <t>79 (71–88)</t>
  </si>
  <si>
    <t>135 (109–214)</t>
  </si>
  <si>
    <t>7.4 (6.5–8.7)</t>
  </si>
  <si>
    <t>57.4 (47.5–71.6)</t>
  </si>
  <si>
    <t>6.8 (6.2–7.2)</t>
  </si>
  <si>
    <t>50.3 (44.2–54.6)</t>
  </si>
  <si>
    <t>143.2 (130.1–164.6)</t>
  </si>
  <si>
    <t>3.09 (2.19–3.86)</t>
  </si>
  <si>
    <t>73 (52–88)</t>
  </si>
  <si>
    <t>148 (97–207)</t>
  </si>
  <si>
    <t>123 (94–146)</t>
  </si>
  <si>
    <t>363 (28.9)</t>
  </si>
  <si>
    <t>53 (45–60)</t>
  </si>
  <si>
    <t>1 (0–7)</t>
  </si>
  <si>
    <t>26.1 (22.9–29.7)</t>
  </si>
  <si>
    <t>133 (120–148)</t>
  </si>
  <si>
    <t>78 (70–86)</t>
  </si>
  <si>
    <t>136 (112–196)</t>
  </si>
  <si>
    <t>7.0 (6.4–8.3)</t>
  </si>
  <si>
    <t>53.0 (46.4–67.2)</t>
  </si>
  <si>
    <t>6.7 (6.3–7.2)</t>
  </si>
  <si>
    <t>49.7 (45.3–55.2)</t>
  </si>
  <si>
    <t>78.9 (69.8–94.4)</t>
  </si>
  <si>
    <t>2.01 (1.41–2.68)</t>
  </si>
  <si>
    <t>79 (64–90)</t>
  </si>
  <si>
    <t>133 (97–183)</t>
  </si>
  <si>
    <t>117 (92–143)</t>
  </si>
  <si>
    <t>496 (39.5)</t>
  </si>
  <si>
    <t>61 (53–68)</t>
  </si>
  <si>
    <t>56 (47–62)</t>
  </si>
  <si>
    <t>24.0 (21.7–26.7)</t>
  </si>
  <si>
    <t>133 (122–146)</t>
  </si>
  <si>
    <t>77 (69–84)</t>
  </si>
  <si>
    <t>142 (120–181)</t>
  </si>
  <si>
    <t>7.1 (6.5–7.7)</t>
  </si>
  <si>
    <t>54.1 (47.5–60.6)</t>
  </si>
  <si>
    <t>6.9 (6.6–7.3)</t>
  </si>
  <si>
    <t>51.9 (48.1–56.3)</t>
  </si>
  <si>
    <t>44.0 (29.6–53.8)</t>
  </si>
  <si>
    <t>1.11 (0.66–1.70)</t>
  </si>
  <si>
    <t>77 (64–91)</t>
  </si>
  <si>
    <t>106 (79–160)</t>
  </si>
  <si>
    <t>117 (94–140)</t>
  </si>
  <si>
    <t>2hPG</t>
  </si>
  <si>
    <t>HOMA-b</t>
  </si>
  <si>
    <t>No. of participants, n (%)</t>
  </si>
  <si>
    <t>Age (yr)</t>
  </si>
  <si>
    <t>Male, n (%)</t>
  </si>
  <si>
    <t>2hPG (mmol/L)</t>
  </si>
  <si>
    <t>Smoking, n (%)</t>
  </si>
  <si>
    <t>Drinking, n (%)</t>
  </si>
  <si>
    <t>Physical activity (METs-h/wk)</t>
  </si>
  <si>
    <t>Family history of diabetes, n (%)</t>
  </si>
  <si>
    <t>Systolic blood pressure (mmHg)</t>
  </si>
  <si>
    <t>Diastolic blood pressure (mmHg)</t>
  </si>
  <si>
    <t>LDL cholesterol (mmol/L)</t>
  </si>
  <si>
    <t>HDL cholesterol (mmol/L)</t>
  </si>
  <si>
    <t>Total cholesterol (mmol/L)</t>
  </si>
  <si>
    <t>Triglycerides (mmol/L)</t>
  </si>
  <si>
    <t>1130 (100.0)</t>
  </si>
  <si>
    <t>61.4 (9.6)</t>
  </si>
  <si>
    <t>466 (41.2)</t>
  </si>
  <si>
    <t>26.5 (3.5)</t>
  </si>
  <si>
    <t>7.0 (2.2)</t>
  </si>
  <si>
    <t>13.8 (4.7)</t>
  </si>
  <si>
    <t>6.7 (1.4)</t>
  </si>
  <si>
    <t>2.8 (1.7, 4.2)</t>
  </si>
  <si>
    <t>61.4 (36.6, 102.7)</t>
  </si>
  <si>
    <t>249 (22.0)</t>
  </si>
  <si>
    <t>229 (20.3)</t>
  </si>
  <si>
    <t>23.1 (0.0, 53.4)</t>
  </si>
  <si>
    <t>160 (14.2)</t>
  </si>
  <si>
    <t>149.0 (19.4)</t>
  </si>
  <si>
    <t>85.0 (10.7)</t>
  </si>
  <si>
    <t>3.33 (0.91)</t>
  </si>
  <si>
    <t>1.27 (0.31)</t>
  </si>
  <si>
    <t>5.59 (1.10)</t>
  </si>
  <si>
    <t>1.75 (1.26, 2.27)</t>
  </si>
  <si>
    <t>381 (33.7)</t>
  </si>
  <si>
    <t>68.8 (7.2)</t>
  </si>
  <si>
    <t>158 (41.5)</t>
  </si>
  <si>
    <t>24.2 (2.7)</t>
  </si>
  <si>
    <t>6.1 (1.0)</t>
  </si>
  <si>
    <t>12.3 (3.2)</t>
  </si>
  <si>
    <t>6.2 (0.7)</t>
  </si>
  <si>
    <t>58 (15.2)</t>
  </si>
  <si>
    <t>61 (16.5)</t>
  </si>
  <si>
    <t>33 (8.7)</t>
  </si>
  <si>
    <t>81.6 (10.0)</t>
  </si>
  <si>
    <t>3.27 (0.88)</t>
  </si>
  <si>
    <t>1.37 (0.36)</t>
  </si>
  <si>
    <t>5.51 (1.01)</t>
  </si>
  <si>
    <t>1.8 (1.2, 2.6)</t>
  </si>
  <si>
    <t>52.9 (34.8,80.8)</t>
  </si>
  <si>
    <t>23.10 (4.7,42.0)</t>
  </si>
  <si>
    <t>149.3 (18.1)</t>
  </si>
  <si>
    <t>1.53 (1.11,2.07)</t>
  </si>
  <si>
    <t>456 (40.4)</t>
  </si>
  <si>
    <t>54.8 (6.1)</t>
  </si>
  <si>
    <t>196 (43)</t>
  </si>
  <si>
    <t>26.9 (2.7)</t>
  </si>
  <si>
    <t>6.9 (1.2)</t>
  </si>
  <si>
    <t>13.0 (3.2)</t>
  </si>
  <si>
    <t>6.5 (0.8)</t>
  </si>
  <si>
    <t>2.7 (1.8, 3.8)</t>
  </si>
  <si>
    <t>57.0 (38.7, 78.9)</t>
  </si>
  <si>
    <t>130 (8.5)</t>
  </si>
  <si>
    <t>113 (24.8)</t>
  </si>
  <si>
    <t>28.0 (0.0, 132.0)</t>
  </si>
  <si>
    <t>86 (18.9)</t>
  </si>
  <si>
    <t>146.8 (19.7)</t>
  </si>
  <si>
    <t>87.6 (10.5)</t>
  </si>
  <si>
    <t>3.33 (0.90)</t>
  </si>
  <si>
    <t>1.23 (0.28)</t>
  </si>
  <si>
    <t>5.57 (1.11)</t>
  </si>
  <si>
    <t>1.79 (1.24, 2.46)</t>
  </si>
  <si>
    <t>87 (7.7)</t>
  </si>
  <si>
    <t>59.9 (10.2)</t>
  </si>
  <si>
    <t>53 (60.9)</t>
  </si>
  <si>
    <t>26.4 (3.6)</t>
  </si>
  <si>
    <t>13.0 (2.7)</t>
  </si>
  <si>
    <t>25.4 (4.7)</t>
  </si>
  <si>
    <t>10.6 (1.6)</t>
  </si>
  <si>
    <t>5.2 (3.1, 7.8)</t>
  </si>
  <si>
    <t>19.3 (11.3, 29.8)</t>
  </si>
  <si>
    <t>36 (41.3)</t>
  </si>
  <si>
    <t>31 (35.6)</t>
  </si>
  <si>
    <t>23.1 (3.6, 92.8)</t>
  </si>
  <si>
    <t>15 (17.2)</t>
  </si>
  <si>
    <t>149.3 (19.1)</t>
  </si>
  <si>
    <t>86.9 (10.6)</t>
  </si>
  <si>
    <t>3.39 (1.10)</t>
  </si>
  <si>
    <t>1.20 (0.29)</t>
  </si>
  <si>
    <t>5.96 (1.51)</t>
  </si>
  <si>
    <t>2.23 (1.48, 3.37)</t>
  </si>
  <si>
    <t>206 (18.2)</t>
  </si>
  <si>
    <t>62.9 (9.0)</t>
  </si>
  <si>
    <t>59 (28.6)</t>
  </si>
  <si>
    <t>29.8 (3.5)</t>
  </si>
  <si>
    <t>6.4 (1.1)</t>
  </si>
  <si>
    <t>13.4 (3.2)</t>
  </si>
  <si>
    <t>6.4 (0.7)</t>
  </si>
  <si>
    <t>5.6 (4.2, 7.1)</t>
  </si>
  <si>
    <t>148.9 (116.8, 202.7)</t>
  </si>
  <si>
    <t>25 (12.1)</t>
  </si>
  <si>
    <t>24 (11.7)</t>
  </si>
  <si>
    <t>23.1 (0.0, 46.2)</t>
  </si>
  <si>
    <t>26 (12.6)</t>
  </si>
  <si>
    <t>151.5 (20.9)</t>
  </si>
  <si>
    <t>84.9 (11.0)</t>
  </si>
  <si>
    <t>3.41 (0.90)</t>
  </si>
  <si>
    <t>1.22 (0.27)</t>
  </si>
  <si>
    <t>5.60 (1.02)</t>
  </si>
  <si>
    <t>2.00 (1.54, 2.58)</t>
  </si>
  <si>
    <t>Jiading Shanghai 4Y at Baseline</t>
  </si>
  <si>
    <t>SBP (mmHg)</t>
  </si>
  <si>
    <t>DBP (mmHg)</t>
  </si>
  <si>
    <t>TC (mmol/L)</t>
  </si>
  <si>
    <t>ApoB / ApoA1</t>
  </si>
  <si>
    <t>12.1 (3.0)</t>
  </si>
  <si>
    <t>3.29 (0.88)</t>
  </si>
  <si>
    <t>1.33 (0.31)</t>
  </si>
  <si>
    <t>1.56 (1.20, 2.06)</t>
  </si>
  <si>
    <t>5.49 (1.02)</t>
  </si>
  <si>
    <t>0.80 (0.22)</t>
  </si>
  <si>
    <t>12.8(3.2)</t>
  </si>
  <si>
    <t>1.24 (0.29)</t>
  </si>
  <si>
    <t>1.71 (1.22, 2.54)</t>
  </si>
  <si>
    <t>5.55 (1.05)</t>
  </si>
  <si>
    <t>0.90 (0.26)</t>
  </si>
  <si>
    <t>12.9 (2.8)</t>
  </si>
  <si>
    <t>25.5 (4.4)</t>
  </si>
  <si>
    <t>1.20 (0.30)</t>
  </si>
  <si>
    <t>2.25 (1.49, 3.40)</t>
  </si>
  <si>
    <t>5.91 (1.29)</t>
  </si>
  <si>
    <t>0.95 (0.29)</t>
  </si>
  <si>
    <t>6.4 (1.2)</t>
  </si>
  <si>
    <t>13.7 (3.1)</t>
  </si>
  <si>
    <t>6.4 (0.8)</t>
  </si>
  <si>
    <t>3.44 (0.87)</t>
  </si>
  <si>
    <t>1.24 (0.27)</t>
  </si>
  <si>
    <t>1.92 (1.45, 2.53)</t>
  </si>
  <si>
    <t>5.62 (0.96)</t>
  </si>
  <si>
    <t>0.89 (0.24)</t>
  </si>
  <si>
    <t>Jiading Shanghai 4Y at 4Y</t>
  </si>
  <si>
    <t>141.0 (16.2)</t>
  </si>
  <si>
    <t>74.6 (9.3)</t>
  </si>
  <si>
    <t>6.9 (1.4)</t>
  </si>
  <si>
    <t>12.6 (3.8)</t>
  </si>
  <si>
    <t>6.1 (0.8)</t>
  </si>
  <si>
    <t>3.56 (0.81)</t>
  </si>
  <si>
    <t>1.34 (0.32)</t>
  </si>
  <si>
    <t>1.49 (1.11, 1.98)</t>
  </si>
  <si>
    <t>5.27 (1.07)</t>
  </si>
  <si>
    <t>0.70 (0.17)</t>
  </si>
  <si>
    <t>139.1 (17.0)</t>
  </si>
  <si>
    <t>79.0 (10.2)</t>
  </si>
  <si>
    <t>7.5 (1.8)</t>
  </si>
  <si>
    <t>13.1 (4.2)</t>
  </si>
  <si>
    <t>6.4 (1.0)</t>
  </si>
  <si>
    <t>3.65 (0.82)</t>
  </si>
  <si>
    <t>1.26 (0.25)</t>
  </si>
  <si>
    <t>1.75 (1.22, 2.56)</t>
  </si>
  <si>
    <t>5.32 (1.05)</t>
  </si>
  <si>
    <t>0.72 (0.17)</t>
  </si>
  <si>
    <t>143.0 (17.8)</t>
  </si>
  <si>
    <t>77.6 (8.7)</t>
  </si>
  <si>
    <t>9.0 (3.2)</t>
  </si>
  <si>
    <t>15.3 (5.0)</t>
  </si>
  <si>
    <t>7.4 (1.7)</t>
  </si>
  <si>
    <t>3.50 (0.78)</t>
  </si>
  <si>
    <t>1.17 (0.25)</t>
  </si>
  <si>
    <t>1.70 (1.20, 2.55)</t>
  </si>
  <si>
    <t>5.04 (0.95)</t>
  </si>
  <si>
    <t>0.74 (0.18)</t>
  </si>
  <si>
    <t>142.3 (18.1)</t>
  </si>
  <si>
    <t>75.8 (10.4)</t>
  </si>
  <si>
    <t>7.16 (1.7)</t>
  </si>
  <si>
    <t>13.24 (3.8)</t>
  </si>
  <si>
    <t>6.40 (1.1)</t>
  </si>
  <si>
    <t>3.60 (0.75)</t>
  </si>
  <si>
    <t>1.27 (0.27)</t>
  </si>
  <si>
    <t>1.75 (1.36, 2.44)</t>
  </si>
  <si>
    <t>5.23 (0.92)</t>
  </si>
  <si>
    <t>0.72 (0.16)</t>
  </si>
  <si>
    <t>Women, n (%)</t>
  </si>
  <si>
    <t>Men, n (%)</t>
  </si>
  <si>
    <t>Age, years (SD)</t>
  </si>
  <si>
    <t>HbA1c, % (SD)</t>
  </si>
  <si>
    <t>Insulin-naïve, n (%)</t>
  </si>
  <si>
    <t>BMI, kg/m2 (SD)</t>
  </si>
  <si>
    <t>Body weight, kg (SD)</t>
  </si>
  <si>
    <t>Never smoked, n</t>
  </si>
  <si>
    <t>Pulse rate, bpm (SD)</t>
  </si>
  <si>
    <t>Adults, age &lt; 60 years, n (%)</t>
  </si>
  <si>
    <t>Elderly, age ≥ 60 years, n (%)</t>
  </si>
  <si>
    <t>Age at T2D diagnosis, years (SD)</t>
  </si>
  <si>
    <t>Diabetes duration, years (SD)</t>
  </si>
  <si>
    <t>Current smoker, n (%)</t>
  </si>
  <si>
    <t>Previous smoker, (%)</t>
  </si>
  <si>
    <t>Cardiovascular risk High, n (%)</t>
  </si>
  <si>
    <t>Cardiovascular risk Medium, n (%)</t>
  </si>
  <si>
    <t>Systolic Blood pressure, mmHg (SD)</t>
  </si>
  <si>
    <t>Diastolic Blood pressure, mmHg (SD)</t>
  </si>
  <si>
    <t>Glomerular filtration rate, mL/min/1.73 m2 (SD)b</t>
  </si>
  <si>
    <t>Renal impairment, n (%)c</t>
  </si>
  <si>
    <t>Region Asia, n (%)</t>
  </si>
  <si>
    <t>DEVOTE</t>
  </si>
  <si>
    <t>479 (33.8)</t>
  </si>
  <si>
    <t>937 (66.2)</t>
  </si>
  <si>
    <t>62.01 (6.69)</t>
  </si>
  <si>
    <t>490 (34.6)</t>
  </si>
  <si>
    <t>926 (65.4)</t>
  </si>
  <si>
    <t>10.91 (1.4)</t>
  </si>
  <si>
    <t>45.68 (8.38)</t>
  </si>
  <si>
    <t>16.33 (8.36)</t>
  </si>
  <si>
    <t>271 (19.1)</t>
  </si>
  <si>
    <t>30.71 (5.25)</t>
  </si>
  <si>
    <t>87.49 (18.48)</t>
  </si>
  <si>
    <t>191 (13.5)</t>
  </si>
  <si>
    <t>570 (40.3)</t>
  </si>
  <si>
    <t>655 (46.3)</t>
  </si>
  <si>
    <t>1197 (84.5)</t>
  </si>
  <si>
    <t>213 (15)</t>
  </si>
  <si>
    <t>136.36 (19.03)</t>
  </si>
  <si>
    <t>78.19 (10.47)</t>
  </si>
  <si>
    <t>74.97 (11.57)</t>
  </si>
  <si>
    <t>73.44 (21.93)</t>
  </si>
  <si>
    <t>430 (30.6)</t>
  </si>
  <si>
    <t>220 (15.5)</t>
  </si>
  <si>
    <t>682 (38.1)</t>
  </si>
  <si>
    <t>1107 (61.9)</t>
  </si>
  <si>
    <t>66.48 (6.36)</t>
  </si>
  <si>
    <t>217 (12.1)</t>
  </si>
  <si>
    <t>1572 (87.9)</t>
  </si>
  <si>
    <t>7.94 (1.09)</t>
  </si>
  <si>
    <t>53.87 (6.08)</t>
  </si>
  <si>
    <t>12.62 (6.16)</t>
  </si>
  <si>
    <t>303 (16.9)</t>
  </si>
  <si>
    <t>38.84 (4.57)</t>
  </si>
  <si>
    <t>111.23 (17.06)</t>
  </si>
  <si>
    <t>166 (9.3)</t>
  </si>
  <si>
    <t>868 (48.5)</t>
  </si>
  <si>
    <t>755 (42.2)</t>
  </si>
  <si>
    <t>1500 (83.8)</t>
  </si>
  <si>
    <t>286 (16.0)</t>
  </si>
  <si>
    <t>135.55 (17.7)</t>
  </si>
  <si>
    <t>76.02 (10.35)</t>
  </si>
  <si>
    <t>72.15 (11.13)</t>
  </si>
  <si>
    <t>65.43 (20.78)</t>
  </si>
  <si>
    <t>759 (42.8)</t>
  </si>
  <si>
    <t>20 (1.1)</t>
  </si>
  <si>
    <t>675 (42.3)</t>
  </si>
  <si>
    <t>919 (57.7)</t>
  </si>
  <si>
    <t>61.39 (6.69)</t>
  </si>
  <si>
    <t>659 (41.3)</t>
  </si>
  <si>
    <t>935 (58.7)</t>
  </si>
  <si>
    <t>8.08 (1.16)</t>
  </si>
  <si>
    <t>37.2 (7.04)</t>
  </si>
  <si>
    <t>24.19 (9.17)</t>
  </si>
  <si>
    <t>127 (8.0)</t>
  </si>
  <si>
    <t>38.6 (7.21)</t>
  </si>
  <si>
    <t>111.16 (24.65)</t>
  </si>
  <si>
    <t>146 (9.2)</t>
  </si>
  <si>
    <t>687 (43.1)</t>
  </si>
  <si>
    <t>761 (47.7)</t>
  </si>
  <si>
    <t>1440 (90.3)</t>
  </si>
  <si>
    <t>150 (9.4)</t>
  </si>
  <si>
    <t>135.93 (18.21)</t>
  </si>
  <si>
    <t>75.53 (10.65)</t>
  </si>
  <si>
    <t>73.22 (11.52)</t>
  </si>
  <si>
    <t>67.34 (22.73)</t>
  </si>
  <si>
    <t>656 (41.6)</t>
  </si>
  <si>
    <t>51 (3.2)</t>
  </si>
  <si>
    <t>984 (35.8)</t>
  </si>
  <si>
    <t>1763 (64.2)</t>
  </si>
  <si>
    <t>67.58 (7.32)</t>
  </si>
  <si>
    <t>362 (13.2)</t>
  </si>
  <si>
    <t>2385 (86.8)</t>
  </si>
  <si>
    <t>7.67 (0.98)</t>
  </si>
  <si>
    <t>53.18 (8.47)</t>
  </si>
  <si>
    <t>14.39 (7.64)</t>
  </si>
  <si>
    <t>514 (18.7)</t>
  </si>
  <si>
    <t>28.77 (3.24)</t>
  </si>
  <si>
    <t>82.03 (14.12)</t>
  </si>
  <si>
    <t>337 (12.3)</t>
  </si>
  <si>
    <t>1189 (43.3)</t>
  </si>
  <si>
    <t>1221 (44.4)</t>
  </si>
  <si>
    <t>2296 (83.6)</t>
  </si>
  <si>
    <t>444 (16.2)</t>
  </si>
  <si>
    <t>134.86 (17.51)</t>
  </si>
  <si>
    <t>75.63 (10.02)</t>
  </si>
  <si>
    <t>72.59 (11.06)</t>
  </si>
  <si>
    <t>67.14 (20.61)</t>
  </si>
  <si>
    <t>1058 (38.8)</t>
  </si>
  <si>
    <t>349 (12.7)</t>
  </si>
  <si>
    <t>570 (32.6)</t>
  </si>
  <si>
    <t>1178 (67.4)</t>
  </si>
  <si>
    <t>62.2 (6.87)</t>
  </si>
  <si>
    <t>601 (34.4)</t>
  </si>
  <si>
    <t>1147 (65.6)</t>
  </si>
  <si>
    <t>11.05 (1.36)</t>
  </si>
  <si>
    <t>48.26 (8.44)</t>
  </si>
  <si>
    <t>13.94 (7.86)</t>
  </si>
  <si>
    <t>862 (49.3)</t>
  </si>
  <si>
    <t>30.33 (5.17)</t>
  </si>
  <si>
    <t>84.83 (17.97)</t>
  </si>
  <si>
    <t>236 (13.5)</t>
  </si>
  <si>
    <t>760 (43.5)</t>
  </si>
  <si>
    <t>752 (43.0)</t>
  </si>
  <si>
    <t>1393 (79.7)</t>
  </si>
  <si>
    <t>355 (20.3)</t>
  </si>
  <si>
    <t>135.43 (18.23)</t>
  </si>
  <si>
    <t>77.91 (10.18)</t>
  </si>
  <si>
    <t>74.48 (11.41)</t>
  </si>
  <si>
    <t>83.93 (22.72)</t>
  </si>
  <si>
    <t>336 (19.2)</t>
  </si>
  <si>
    <t>220 (12.6)</t>
  </si>
  <si>
    <t>832 (37.5)</t>
  </si>
  <si>
    <t>1388 (62.5)</t>
  </si>
  <si>
    <t>65.55 (6.22)</t>
  </si>
  <si>
    <t>329 (14.8)</t>
  </si>
  <si>
    <t>1891 (85.2)</t>
  </si>
  <si>
    <t>8.17 (0.92)</t>
  </si>
  <si>
    <t>56.36 (5.61)</t>
  </si>
  <si>
    <t>9.19 (5.51)</t>
  </si>
  <si>
    <t>1364 (61.4)</t>
  </si>
  <si>
    <t>37.3 (4.24)</t>
  </si>
  <si>
    <t>105.51 (15.76)</t>
  </si>
  <si>
    <t>222 (10.0)</t>
  </si>
  <si>
    <t>1147 (51.7)</t>
  </si>
  <si>
    <t>851 (38.3)</t>
  </si>
  <si>
    <t>1753 (79)</t>
  </si>
  <si>
    <t>467 (21)</t>
  </si>
  <si>
    <t>136.34 (17.14)</t>
  </si>
  <si>
    <t>77.7 (10.22)</t>
  </si>
  <si>
    <t>72.27 (11.36)</t>
  </si>
  <si>
    <t>78.92 (20.29)</t>
  </si>
  <si>
    <t>488 (22)</t>
  </si>
  <si>
    <t>25 (1.1)</t>
  </si>
  <si>
    <t>747 (39.7)</t>
  </si>
  <si>
    <t>1136 (60.3)</t>
  </si>
  <si>
    <t>60.15 (6.38)</t>
  </si>
  <si>
    <t>894 (47.5)</t>
  </si>
  <si>
    <t>989 (52.5)</t>
  </si>
  <si>
    <t>8.49 (1.03)</t>
  </si>
  <si>
    <t>41.17 (6.66)</t>
  </si>
  <si>
    <t>18.99 (9.03)</t>
  </si>
  <si>
    <t>750 (39.8)</t>
  </si>
  <si>
    <t>36.94 (6.81)</t>
  </si>
  <si>
    <t>105.07 (23.38)</t>
  </si>
  <si>
    <t>232 (12.3)</t>
  </si>
  <si>
    <t>845 (44.9)</t>
  </si>
  <si>
    <t>806 (42.8)</t>
  </si>
  <si>
    <t>1652 (87.7)</t>
  </si>
  <si>
    <t>231 (12.3)</t>
  </si>
  <si>
    <t>135.86 (18.23)</t>
  </si>
  <si>
    <t>77.3 (10.61)</t>
  </si>
  <si>
    <t>72.88 (10.71)</t>
  </si>
  <si>
    <t>80.86 (23.51)</t>
  </si>
  <si>
    <t>447 (23.8)</t>
  </si>
  <si>
    <t>68 (3.6)</t>
  </si>
  <si>
    <t>1176 (34.0)</t>
  </si>
  <si>
    <t>2285 (66.0)</t>
  </si>
  <si>
    <t>66.78 (7.13)</t>
  </si>
  <si>
    <t>490 (14.2)</t>
  </si>
  <si>
    <t>2971 (85.8)</t>
  </si>
  <si>
    <t>7.95 (0.8)</t>
  </si>
  <si>
    <t>55.56 (7.98)</t>
  </si>
  <si>
    <t>11.22 (6.72)</t>
  </si>
  <si>
    <t>2179 (63.0)</t>
  </si>
  <si>
    <t>28.11 (3.04)</t>
  </si>
  <si>
    <t>79.14 (12.78)</t>
  </si>
  <si>
    <t>433 (12.5)</t>
  </si>
  <si>
    <t>1580 (45.7)</t>
  </si>
  <si>
    <t>1448 (41.8)</t>
  </si>
  <si>
    <t>2773 (80.1)</t>
  </si>
  <si>
    <t>688 (19.9)</t>
  </si>
  <si>
    <t>135.92 (17.58)</t>
  </si>
  <si>
    <t>76.2 (9.97)</t>
  </si>
  <si>
    <t>71.69 (11.56)</t>
  </si>
  <si>
    <t>78.07 (21.3)</t>
  </si>
  <si>
    <t>790 (22.9)</t>
  </si>
  <si>
    <t>396 (11.4)</t>
  </si>
  <si>
    <t>222 (36.6)</t>
  </si>
  <si>
    <t>384 (63.4)</t>
  </si>
  <si>
    <t>61.84 (6.41)</t>
  </si>
  <si>
    <t>217 (35.8)</t>
  </si>
  <si>
    <t>389 (64.2)</t>
  </si>
  <si>
    <t>10.99 (1.25)</t>
  </si>
  <si>
    <t>47.42 (8.27)</t>
  </si>
  <si>
    <t>14.42 (7.66)</t>
  </si>
  <si>
    <t>203 (33.5)</t>
  </si>
  <si>
    <t>30.59 (4.88)</t>
  </si>
  <si>
    <t>85.44 (16.51)</t>
  </si>
  <si>
    <t>91 (15.0)</t>
  </si>
  <si>
    <t>247 (40.8)</t>
  </si>
  <si>
    <t>268 (44.2)</t>
  </si>
  <si>
    <t>507 (83.7)</t>
  </si>
  <si>
    <t>99 (16.3)</t>
  </si>
  <si>
    <t>134.61 (17.81)</t>
  </si>
  <si>
    <t>77.14 (9.88)</t>
  </si>
  <si>
    <t>73.79 (11.14)</t>
  </si>
  <si>
    <t>79.29 (28.92)</t>
  </si>
  <si>
    <t>146 (24.1)</t>
  </si>
  <si>
    <t>–</t>
  </si>
  <si>
    <t>336 (41.9)</t>
  </si>
  <si>
    <t>465 (58.1)</t>
  </si>
  <si>
    <t>65.96 (6.53)</t>
  </si>
  <si>
    <t>113 (14.1)</t>
  </si>
  <si>
    <t>688 (85.9)</t>
  </si>
  <si>
    <t>8.23 (0.89)</t>
  </si>
  <si>
    <t>55.58 (5.76)</t>
  </si>
  <si>
    <t>10.38 (5.81)</t>
  </si>
  <si>
    <t>373 (46.6)</t>
  </si>
  <si>
    <t>37.49 (4.15)</t>
  </si>
  <si>
    <t>105.52 (15.73)</t>
  </si>
  <si>
    <t>84 (10.5)</t>
  </si>
  <si>
    <t>384 (47.9)</t>
  </si>
  <si>
    <t>332 (41.4)</t>
  </si>
  <si>
    <t>661 (82.5)</t>
  </si>
  <si>
    <t>140 (17.5)</t>
  </si>
  <si>
    <t>136.8 (16.81)</t>
  </si>
  <si>
    <t>77.88 (9.78)</t>
  </si>
  <si>
    <t>71.73 (10.74)</t>
  </si>
  <si>
    <t>74.89 (25.21)</t>
  </si>
  <si>
    <t>245 (30.6)</t>
  </si>
  <si>
    <t>283 (43.1)</t>
  </si>
  <si>
    <t>374 (56.9)</t>
  </si>
  <si>
    <t>60.33 (6.57)</t>
  </si>
  <si>
    <t>301 (45.8)</t>
  </si>
  <si>
    <t>356 (54.2)</t>
  </si>
  <si>
    <t>8.51 (1.02)</t>
  </si>
  <si>
    <t>40.17 (6.9)</t>
  </si>
  <si>
    <t>20.16 (9.02)</t>
  </si>
  <si>
    <t>183 (27.9)</t>
  </si>
  <si>
    <t>37.21 (6.86)</t>
  </si>
  <si>
    <t>104.89 (24.06)</t>
  </si>
  <si>
    <t>97 (14.8)</t>
  </si>
  <si>
    <t>245 (37.3)</t>
  </si>
  <si>
    <t>315 (47.9)</t>
  </si>
  <si>
    <t>579 (88.1)</t>
  </si>
  <si>
    <t>78 (11.9)</t>
  </si>
  <si>
    <t>136.76 (17.28)</t>
  </si>
  <si>
    <t>78.09 (10.25)</t>
  </si>
  <si>
    <t>73.04 (10.82)</t>
  </si>
  <si>
    <t>75.16 (27.82)</t>
  </si>
  <si>
    <t>195 (29.7)</t>
  </si>
  <si>
    <t>454 (37.0)</t>
  </si>
  <si>
    <t>772 (63.0)</t>
  </si>
  <si>
    <t>67.42 (7.22)</t>
  </si>
  <si>
    <t>150 (12.2)</t>
  </si>
  <si>
    <t>1076 (87.8)</t>
  </si>
  <si>
    <t>7.98 (0.78)</t>
  </si>
  <si>
    <t>54.87 (8.07)</t>
  </si>
  <si>
    <t>12.55 (7.16)</t>
  </si>
  <si>
    <t>621 (50.7)</t>
  </si>
  <si>
    <t>28.47 (2.97)</t>
  </si>
  <si>
    <t>79.76 (12.38)</t>
  </si>
  <si>
    <t>131 (10.7)</t>
  </si>
  <si>
    <t>518 (42.3)</t>
  </si>
  <si>
    <t>577 (47.1)</t>
  </si>
  <si>
    <t>982 (80.1)</t>
  </si>
  <si>
    <t>244 (19.9)</t>
  </si>
  <si>
    <t>134.75 (16.89)</t>
  </si>
  <si>
    <t>75.88 (9.98)</t>
  </si>
  <si>
    <t>70.85 (10.82)</t>
  </si>
  <si>
    <t>75.9 (25.41)</t>
  </si>
  <si>
    <t>319 (26.0)</t>
  </si>
  <si>
    <t>141 (10.0)</t>
  </si>
  <si>
    <t>835 (59.0)</t>
  </si>
  <si>
    <t>211 (11.8)</t>
  </si>
  <si>
    <t>1452 (81.2)</t>
  </si>
  <si>
    <t>152 (9.5)</t>
  </si>
  <si>
    <t>1264 (79.3)</t>
  </si>
  <si>
    <t>367 (13.4)</t>
  </si>
  <si>
    <t>1663 (60.5)</t>
  </si>
  <si>
    <t>370 (21.2)</t>
  </si>
  <si>
    <t>500 (28.6)</t>
  </si>
  <si>
    <t>953 (42.9)</t>
  </si>
  <si>
    <t>775 (34.9)</t>
  </si>
  <si>
    <t>578 (30.7)</t>
  </si>
  <si>
    <t>765 (40.6)</t>
  </si>
  <si>
    <t>1384 (40.0)</t>
  </si>
  <si>
    <t>798 (23.1)</t>
  </si>
  <si>
    <t>65 (10.7)</t>
  </si>
  <si>
    <t>212 (35.0)</t>
  </si>
  <si>
    <t>177 (22.1)</t>
  </si>
  <si>
    <t>368 (45.9)</t>
  </si>
  <si>
    <t>110 (16.7)</t>
  </si>
  <si>
    <t>305 (46.4)</t>
  </si>
  <si>
    <t>278 (22.7)</t>
  </si>
  <si>
    <t>386 (31.5)</t>
  </si>
  <si>
    <t>Region Europe, n (%)</t>
  </si>
  <si>
    <t>Region North America, n (%)</t>
  </si>
  <si>
    <t>LEADER</t>
  </si>
  <si>
    <t>SUSTAIN-6</t>
  </si>
  <si>
    <t>Diagnosed within 2 years</t>
  </si>
  <si>
    <t>Total</t>
  </si>
  <si>
    <t>Notes</t>
  </si>
  <si>
    <t>Prevalent diabetes, trial baseline data with 2-3y follow-up</t>
  </si>
  <si>
    <t>Pre-diabetes and diabetes with ~4Y followup</t>
  </si>
  <si>
    <t>SIRD ~ IROD; CIRDD ~ SIDRD; Diagnosed within 2 years with &gt;3mo HbA1c follow-up</t>
  </si>
  <si>
    <t>FPG (mg/dL)</t>
  </si>
  <si>
    <t>64.36 ± 9.22</t>
  </si>
  <si>
    <t>7.73 ± 1.32</t>
  </si>
  <si>
    <t>30.60 ± 5.13</t>
  </si>
  <si>
    <t>152.22 ± 47.31</t>
  </si>
  <si>
    <t>98.90 ± 68.04</t>
  </si>
  <si>
    <t>Shenzhen Hospital</t>
  </si>
  <si>
    <t>Male, N (%)</t>
  </si>
  <si>
    <t>Female, N (%)</t>
  </si>
  <si>
    <t>Fasting blood glucose (mmol/</t>
  </si>
  <si>
    <t>C-peptide (nmol/L)</t>
  </si>
  <si>
    <t>eGFR (ml/min/1.73m2)</t>
  </si>
  <si>
    <t>Urine acid (mmol/L)</t>
  </si>
  <si>
    <t>UACR (mg/g)</t>
  </si>
  <si>
    <t>HDL-cholesterol (mmol/L)</t>
  </si>
  <si>
    <t>LDL-cholesterol (mmol/L)</t>
  </si>
  <si>
    <t>644 (61)</t>
  </si>
  <si>
    <t>416 (39)</t>
  </si>
  <si>
    <t>57.0 (50.0–65.0)</t>
  </si>
  <si>
    <t>9.9 (3.9–15.0)</t>
  </si>
  <si>
    <t>47.0 (39.7–54.0)</t>
  </si>
  <si>
    <t>7.2 (5.7–9.4)</t>
  </si>
  <si>
    <t>1.8 (1.3–2.4)</t>
  </si>
  <si>
    <t>126 (115–140)</t>
  </si>
  <si>
    <t>77 (70–85)</t>
  </si>
  <si>
    <t>93.9 (78.6–104.1)</t>
  </si>
  <si>
    <t>338.0 (281.0–401.3)</t>
  </si>
  <si>
    <t>7.3 (3.2–22.9)</t>
  </si>
  <si>
    <t>4.6 (3.9–5.5)</t>
  </si>
  <si>
    <t>1.4 (1.0–2.1)</t>
  </si>
  <si>
    <t>1.1 (0.9–1.4)</t>
  </si>
  <si>
    <t>2.7 (2.1–3.4)</t>
  </si>
  <si>
    <t>126 (57)</t>
  </si>
  <si>
    <t>97 (43)</t>
  </si>
  <si>
    <t>59.3 (53.0–68.0)</t>
  </si>
  <si>
    <t>7.9 (2.0–11.0)</t>
  </si>
  <si>
    <t>51.9 (44.0–59.0)</t>
  </si>
  <si>
    <t>10.2 (7.7–13.1)</t>
  </si>
  <si>
    <t>1.4 (0.9–1.9)</t>
  </si>
  <si>
    <t>129 (116–148)</t>
  </si>
  <si>
    <t>80 (73–88)</t>
  </si>
  <si>
    <t>95.8 (80.2–106.1)</t>
  </si>
  <si>
    <t>305.5 (252.0–357.3)</t>
  </si>
  <si>
    <t>11.1 (5.5–42.7)</t>
  </si>
  <si>
    <t>5.0 (4.2–5.9)</t>
  </si>
  <si>
    <t>1.5 (1.0–2.2)</t>
  </si>
  <si>
    <t>1.1 (0.9–1.3)</t>
  </si>
  <si>
    <t>3.1 (2.4–3.8)</t>
  </si>
  <si>
    <t>150 (66)</t>
  </si>
  <si>
    <t>76 (34)</t>
  </si>
  <si>
    <t>60.0 (52.0–66.1)</t>
  </si>
  <si>
    <t>8.0 (3.0–13.0)</t>
  </si>
  <si>
    <t>50.0 (43.0–58.0)</t>
  </si>
  <si>
    <t>5.6 (5.0–6.4)</t>
  </si>
  <si>
    <t>2.6 (2.1–3.0)</t>
  </si>
  <si>
    <t>125 (115-139)</t>
  </si>
  <si>
    <t>77 (70-84)</t>
  </si>
  <si>
    <t>86.1 (70.0-98.0)</t>
  </si>
  <si>
    <t>369.0 (310.5-425.8)</t>
  </si>
  <si>
    <t>6.2 (2.7–15.0)</t>
  </si>
  <si>
    <t>4.1 (3.5–4.9)</t>
  </si>
  <si>
    <t>1.4 (1.0–1.9)</t>
  </si>
  <si>
    <t>2.4 (1.9–3.1)</t>
  </si>
  <si>
    <t>184 (70)</t>
  </si>
  <si>
    <t>76 (30)</t>
  </si>
  <si>
    <t>50.0 (43.8–57.2)</t>
  </si>
  <si>
    <t>10.0 (5.0–17.0)</t>
  </si>
  <si>
    <t>38.2 (33.0–43.0)</t>
  </si>
  <si>
    <t>7.0 (8.5–10.5)</t>
  </si>
  <si>
    <t>1.4 (1.9–2.4)</t>
  </si>
  <si>
    <t>126 (115–138)</t>
  </si>
  <si>
    <t>80 (73–87)</t>
  </si>
  <si>
    <t>99.7 (86.2–110.4)</t>
  </si>
  <si>
    <t>358.0 (308.5-415.8)</t>
  </si>
  <si>
    <t>8.2 (3.8–28.7)</t>
  </si>
  <si>
    <t>4.7 (3.8–5.5)</t>
  </si>
  <si>
    <t>1.7 (1.2–2.8)</t>
  </si>
  <si>
    <t>1.0 (0.9–1.2)</t>
  </si>
  <si>
    <t>2.8 (2.1–3.5)</t>
  </si>
  <si>
    <t>188 (53)</t>
  </si>
  <si>
    <t>164 (47)</t>
  </si>
  <si>
    <t>58.6 (53.0–66.0)</t>
  </si>
  <si>
    <t>10.0 (3.9–16.0)</t>
  </si>
  <si>
    <t>48.1 (42.3–54.1)</t>
  </si>
  <si>
    <t>5.9 (6.8–7.9)</t>
  </si>
  <si>
    <t>1.8 (1.6–2.0)</t>
  </si>
  <si>
    <t>125 (113–138)</t>
  </si>
  <si>
    <t>75 (68–82)</t>
  </si>
  <si>
    <t>93.6 (79.3–100.9)</t>
  </si>
  <si>
    <t>326.0 (266.8–395.0)</t>
  </si>
  <si>
    <t>5.5 (1.8–17.3)</t>
  </si>
  <si>
    <t>4.7 (4.0–5.5)</t>
  </si>
  <si>
    <t>1.2 (0.9–1.7)</t>
  </si>
  <si>
    <t>1.3 (1.0–1.5)</t>
  </si>
  <si>
    <t>Medication, N (%)</t>
  </si>
  <si>
    <t>Metformin, N (%)</t>
  </si>
  <si>
    <t>SU, N (%)</t>
  </si>
  <si>
    <t>TZDs, N (%)</t>
  </si>
  <si>
    <t>AGI,N (%)</t>
  </si>
  <si>
    <t>DPP-4,N (%)</t>
  </si>
  <si>
    <t>SGLT-2,N (%)</t>
  </si>
  <si>
    <t>GLP-1,N (%)</t>
  </si>
  <si>
    <t>Glinides, N (%)</t>
  </si>
  <si>
    <t>Insulin, N (%)</t>
  </si>
  <si>
    <t>Statins, N (%)</t>
  </si>
  <si>
    <t>AHT, N (%)</t>
  </si>
  <si>
    <t>486 (100)</t>
  </si>
  <si>
    <t>362 (74)</t>
  </si>
  <si>
    <t>60 (12)</t>
  </si>
  <si>
    <t>15 (3)</t>
  </si>
  <si>
    <t>223 (46)</t>
  </si>
  <si>
    <t>270 (56)</t>
  </si>
  <si>
    <t>84 (17)</t>
  </si>
  <si>
    <t>24 (5)</t>
  </si>
  <si>
    <t>21(4)</t>
  </si>
  <si>
    <t>192 (40)</t>
  </si>
  <si>
    <t>326 (67)</t>
  </si>
  <si>
    <t>195 (40)</t>
  </si>
  <si>
    <t>75 (15)</t>
  </si>
  <si>
    <t>54 (72)</t>
  </si>
  <si>
    <t>9 (12)</t>
  </si>
  <si>
    <t>1 (1)</t>
  </si>
  <si>
    <t>43 (57)</t>
  </si>
  <si>
    <t>37 (49)</t>
  </si>
  <si>
    <t>10 (13)</t>
  </si>
  <si>
    <t>3 (4)</t>
  </si>
  <si>
    <t>57 (76)</t>
  </si>
  <si>
    <t>61 (81)</t>
  </si>
  <si>
    <t>34 (45)</t>
  </si>
  <si>
    <t>106 (22)</t>
  </si>
  <si>
    <t>78 (74)</t>
  </si>
  <si>
    <t>15 (14)</t>
  </si>
  <si>
    <t>40 (38)</t>
  </si>
  <si>
    <t>53 (50)</t>
  </si>
  <si>
    <t>18 (17)</t>
  </si>
  <si>
    <t>4 (4)</t>
  </si>
  <si>
    <t>8 (8)</t>
  </si>
  <si>
    <t>21 (20)</t>
  </si>
  <si>
    <t>62 (59)</t>
  </si>
  <si>
    <t>51 (48)</t>
  </si>
  <si>
    <t>109 (22)</t>
  </si>
  <si>
    <t>94 (86)</t>
  </si>
  <si>
    <t>12 (11)</t>
  </si>
  <si>
    <t>6 (6)</t>
  </si>
  <si>
    <t>40 (37)</t>
  </si>
  <si>
    <t>54 (50)</t>
  </si>
  <si>
    <t>21 (19)</t>
  </si>
  <si>
    <t>17 (16)</t>
  </si>
  <si>
    <t>49 (50)</t>
  </si>
  <si>
    <t>78 (72)</t>
  </si>
  <si>
    <t>39 (36)</t>
  </si>
  <si>
    <t>196 (40)</t>
  </si>
  <si>
    <t>136 (69)</t>
  </si>
  <si>
    <t>24 (12)</t>
  </si>
  <si>
    <t>3 (2)</t>
  </si>
  <si>
    <t>100 (51)</t>
  </si>
  <si>
    <t>126 (64)</t>
  </si>
  <si>
    <t>35 (18)</t>
  </si>
  <si>
    <t>2 (1)</t>
  </si>
  <si>
    <t>5 (3)</t>
  </si>
  <si>
    <t>65 (33)</t>
  </si>
  <si>
    <t>125 (64)</t>
  </si>
  <si>
    <t>71 (36)</t>
  </si>
  <si>
    <t>Age at diagnosis, (years)</t>
  </si>
  <si>
    <t>% Male</t>
  </si>
  <si>
    <t>HbA1c at diagnosis, (%)</t>
  </si>
  <si>
    <t>BMI at diagnosis, (kg/m2)</t>
  </si>
  <si>
    <t>53.1 (13.8)</t>
  </si>
  <si>
    <t>53.9 (13.9)</t>
  </si>
  <si>
    <t>7.2 (0.9)</t>
  </si>
  <si>
    <t>28.9 (4.2)</t>
  </si>
  <si>
    <t>50.6 (12.8)</t>
  </si>
  <si>
    <t>7.3 (1.1)</t>
  </si>
  <si>
    <t>41.3 (3.4)</t>
  </si>
  <si>
    <t>47.7 (12.1)</t>
  </si>
  <si>
    <t>12.1 (1.6)</t>
  </si>
  <si>
    <t>30.2 (5.6)</t>
  </si>
  <si>
    <t>7.8 (2.0)</t>
  </si>
  <si>
    <t>30.4 (5.7)</t>
  </si>
  <si>
    <t>Lugner 2021</t>
  </si>
  <si>
    <t>Swedish Registry</t>
  </si>
  <si>
    <t>Newly diagnosed</t>
  </si>
  <si>
    <t>Newly diagnosed T1D or T2D</t>
  </si>
  <si>
    <t>Established T2D with 6y follow-up</t>
  </si>
  <si>
    <t>Newly diagnosed T2D with 5y follow-up</t>
  </si>
  <si>
    <t>Sex, female</t>
  </si>
  <si>
    <t>Systolic BP, mmHg</t>
  </si>
  <si>
    <t>Diastolic BP, mmHg</t>
  </si>
  <si>
    <t>Triacylglycerol, mmol/l</t>
  </si>
  <si>
    <t>HDL-cholesterol, mmol/l</t>
  </si>
  <si>
    <t>LDL-cholesterol, mmol/l</t>
  </si>
  <si>
    <t>eGFR, ml min−1 [1.73 m]−2</t>
  </si>
  <si>
    <t>Country of birth Sweden</t>
  </si>
  <si>
    <t>Country of birth Nordic countries (excl. Sweden)</t>
  </si>
  <si>
    <t>Country of birth Europe (excl. EU27 &amp; Nordic countries)</t>
  </si>
  <si>
    <t>Country of birth EU27 (excl. Nordic countries)</t>
  </si>
  <si>
    <t>Country of birth Mediterranean countries</t>
  </si>
  <si>
    <t>Country of birth Middle East</t>
  </si>
  <si>
    <t>Country of birth Asia</t>
  </si>
  <si>
    <t>Country of birth South America</t>
  </si>
  <si>
    <t>Country of birth North America &amp; Oceania</t>
  </si>
  <si>
    <t>Country of birth Africa</t>
  </si>
  <si>
    <t>Newly diagnosed; no clear cluster separation</t>
  </si>
  <si>
    <t>62.8±12.78</t>
  </si>
  <si>
    <t>30.5±5.65</t>
  </si>
  <si>
    <t>54.3±17.10</t>
  </si>
  <si>
    <t>137.2±17.37</t>
  </si>
  <si>
    <t>79.6±10.04</t>
  </si>
  <si>
    <t>2.0±1.33</t>
  </si>
  <si>
    <t>1.2±0.38</t>
  </si>
  <si>
    <t>3.1±1.00</t>
  </si>
  <si>
    <t>84.8±24.57</t>
  </si>
  <si>
    <t>57.0±11.68</t>
  </si>
  <si>
    <t>31.6±5.97</t>
  </si>
  <si>
    <t>89.5±21.12</t>
  </si>
  <si>
    <t>137.8±15.98</t>
  </si>
  <si>
    <t>82.9±9.60</t>
  </si>
  <si>
    <t>3.8±2.55</t>
  </si>
  <si>
    <t>1.0±0.28</t>
  </si>
  <si>
    <t>3.5±1.08</t>
  </si>
  <si>
    <t>97.1±26.99</t>
  </si>
  <si>
    <t>65.4±9.70</t>
  </si>
  <si>
    <t>30.8±5.19</t>
  </si>
  <si>
    <t>50.9±10.88</t>
  </si>
  <si>
    <t>155.8±14.88</t>
  </si>
  <si>
    <t>88.6±8.20</t>
  </si>
  <si>
    <t>1.8±0.90</t>
  </si>
  <si>
    <t>1.3±0.35</t>
  </si>
  <si>
    <t>3.4±0.99</t>
  </si>
  <si>
    <t>80.7±19.85</t>
  </si>
  <si>
    <t>51.8±9.99</t>
  </si>
  <si>
    <t>32.9±6.17</t>
  </si>
  <si>
    <t>50.9±10.48</t>
  </si>
  <si>
    <t>127.9±11.69</t>
  </si>
  <si>
    <t>78.7±7.82</t>
  </si>
  <si>
    <t>2.0±0.98</t>
  </si>
  <si>
    <t>1.1±0.27</t>
  </si>
  <si>
    <t>3.1±0.94</t>
  </si>
  <si>
    <t>100.0±23.69</t>
  </si>
  <si>
    <t>71.5±9.01</t>
  </si>
  <si>
    <t>28.0±4.26</t>
  </si>
  <si>
    <t>49.0±10.09</t>
  </si>
  <si>
    <t>132.0±13.07</t>
  </si>
  <si>
    <t>73.3±7.69</t>
  </si>
  <si>
    <t>1.6±0.78</t>
  </si>
  <si>
    <t>1.4±0.43</t>
  </si>
  <si>
    <t>2.8±0.92</t>
  </si>
  <si>
    <t>71.9±18.35</t>
  </si>
  <si>
    <t>China cities</t>
  </si>
  <si>
    <t>Diagnosed within 1 year with T1D or T2D</t>
  </si>
  <si>
    <t>N (%)</t>
  </si>
  <si>
    <t>Han nationality, n (%)</t>
  </si>
  <si>
    <t>Rural, n (%)</t>
  </si>
  <si>
    <t>Primary school, n (%)</t>
  </si>
  <si>
    <t>Junior school, n (%)</t>
  </si>
  <si>
    <t>Senior school, n (%)</t>
  </si>
  <si>
    <t>Smoke (%)</t>
  </si>
  <si>
    <t>Age onset, years</t>
  </si>
  <si>
    <t>HOMA2-B, %</t>
  </si>
  <si>
    <t>SBP, mmHg</t>
  </si>
  <si>
    <t>DBP, mmHg</t>
  </si>
  <si>
    <t>TG, mmol/L</t>
  </si>
  <si>
    <t>TC, mmol/L</t>
  </si>
  <si>
    <t>LDL, mmol/L</t>
  </si>
  <si>
    <t>HDL, mmol/L</t>
  </si>
  <si>
    <t>DKA occurrence, n (%)</t>
  </si>
  <si>
    <t>FHD, n (%)</t>
  </si>
  <si>
    <t>FRS, %</t>
  </si>
  <si>
    <t>Insulin at registration, n (%)</t>
  </si>
  <si>
    <t>Metformin at registration, (%)</t>
  </si>
  <si>
    <t>1148 (7.28%)</t>
  </si>
  <si>
    <t>1085 (95.26%)</t>
  </si>
  <si>
    <t>681 (59.32)</t>
  </si>
  <si>
    <t>226 (26.84%)</t>
  </si>
  <si>
    <t>135 (12.82%)</t>
  </si>
  <si>
    <t>281 (26.69%)</t>
  </si>
  <si>
    <t>300 (28.49%)</t>
  </si>
  <si>
    <t>357 (31.45%)</t>
  </si>
  <si>
    <t>42.12 ± 14.20</t>
  </si>
  <si>
    <t>21.86 ± 3.72</t>
  </si>
  <si>
    <t>93.82 ± 34.37</t>
  </si>
  <si>
    <t>11.27% ± 3.34%</t>
  </si>
  <si>
    <t>19.45% (27.55%-31.23%)</t>
  </si>
  <si>
    <t>0.56 (0.78–0.88)</t>
  </si>
  <si>
    <t>120 ± 16</t>
  </si>
  <si>
    <t>77 ± 10</t>
  </si>
  <si>
    <t>1.59 ± 1.36</t>
  </si>
  <si>
    <t>4.49 ± 1.33</t>
  </si>
  <si>
    <t>2.73 ± 1.01</t>
  </si>
  <si>
    <t>1.25 ± 0.41</t>
  </si>
  <si>
    <t>399 (34.94%)</t>
  </si>
  <si>
    <t>271 (23.83%)</t>
  </si>
  <si>
    <t>3.92% (6.53%-7.57%)</t>
  </si>
  <si>
    <t>580 (50.70%)</t>
  </si>
  <si>
    <t>280 (24.47%)</t>
  </si>
  <si>
    <t>14624(92.72%)</t>
  </si>
  <si>
    <t>13846 (94.68)</t>
  </si>
  <si>
    <t>8820 (60.31%)</t>
  </si>
  <si>
    <t>2620 (17.92%)</t>
  </si>
  <si>
    <t>2388 (16.33%)</t>
  </si>
  <si>
    <t>4088 (27.95%)</t>
  </si>
  <si>
    <t>3596 (24.59%)</t>
  </si>
  <si>
    <t>4418 (30.21%)</t>
  </si>
  <si>
    <t>49.65 ± 12.37</t>
  </si>
  <si>
    <t>24.86 ± 3.56</t>
  </si>
  <si>
    <t>78.86 ± 29.57</t>
  </si>
  <si>
    <t>9.37% ± 4.86%</t>
  </si>
  <si>
    <t>43.60% (50.56%-51.76%)</t>
  </si>
  <si>
    <t>1.52 (1.67–1.70)</t>
  </si>
  <si>
    <t>127.39 ± 16.06</t>
  </si>
  <si>
    <t>80.22 ± 10.43</t>
  </si>
  <si>
    <t>2.28 ± 1.74</t>
  </si>
  <si>
    <t>4.83 ± 1.33</t>
  </si>
  <si>
    <t>2.87 ± 0.99</t>
  </si>
  <si>
    <t>1.17 ± 0.37</t>
  </si>
  <si>
    <t>851 (5.47%)</t>
  </si>
  <si>
    <t>4296 (29.91%)</t>
  </si>
  <si>
    <t>8.45% (12.26%-12.66%)</t>
  </si>
  <si>
    <t>3350 (22.97%)</t>
  </si>
  <si>
    <t>5074 (67.17%)</t>
  </si>
  <si>
    <t>gada</t>
  </si>
  <si>
    <t>China cities Females</t>
  </si>
  <si>
    <t>China cities Males</t>
  </si>
  <si>
    <t>Sulphonyl (%)</t>
  </si>
  <si>
    <t>Acarbose (%)</t>
  </si>
  <si>
    <t>GLP1 receptor agonist (%)</t>
  </si>
  <si>
    <t>0-10(%)</t>
  </si>
  <si>
    <t>10-20(%)</t>
  </si>
  <si>
    <t>&gt;20(%)</t>
  </si>
  <si>
    <t>GADA%</t>
  </si>
  <si>
    <t>227(23.09)</t>
  </si>
  <si>
    <t>271(27.57)</t>
  </si>
  <si>
    <t>4.05(1.54-9.44)</t>
  </si>
  <si>
    <t>704(76.44)</t>
  </si>
  <si>
    <t>143(15.53)</t>
  </si>
  <si>
    <t>74(8.03)</t>
  </si>
  <si>
    <t>921(100)</t>
  </si>
  <si>
    <t>1015(25.97)</t>
  </si>
  <si>
    <t>480(12.28)</t>
  </si>
  <si>
    <t>9.06(4.1-17.78)</t>
  </si>
  <si>
    <t>1956(54.30)</t>
  </si>
  <si>
    <t>900(24.99)</t>
  </si>
  <si>
    <t>746(20.71)</t>
  </si>
  <si>
    <t>775(29.64)</t>
  </si>
  <si>
    <t>47(1.76)</t>
  </si>
  <si>
    <t>9.89(4.41-17.78)</t>
  </si>
  <si>
    <t>1213(50.48)</t>
  </si>
  <si>
    <t>636(26.47)</t>
  </si>
  <si>
    <t>554(20.05)</t>
  </si>
  <si>
    <t>1190(35.00)</t>
  </si>
  <si>
    <t>334(9.82)</t>
  </si>
  <si>
    <t>5.51(2.48-10.82)</t>
  </si>
  <si>
    <t>2274(72.31)</t>
  </si>
  <si>
    <t>626(19.90)</t>
  </si>
  <si>
    <t>245(7.79)</t>
  </si>
  <si>
    <t>1360(27.95)</t>
  </si>
  <si>
    <t>118(2.42)</t>
  </si>
  <si>
    <t>9.61(5.05-18.69)</t>
  </si>
  <si>
    <t>2333(51.74)</t>
  </si>
  <si>
    <t>1151(25.53)</t>
  </si>
  <si>
    <t>1025(22.73)</t>
  </si>
  <si>
    <t>983(6.20)</t>
  </si>
  <si>
    <t>42.70 ± 14.04</t>
  </si>
  <si>
    <t>22.01 ± 3.77</t>
  </si>
  <si>
    <t>314(32.30)</t>
  </si>
  <si>
    <t>93.46 ± 33.88</t>
  </si>
  <si>
    <t>10.70 ± 5.25</t>
  </si>
  <si>
    <t>0.68(0.30-1.26)</t>
  </si>
  <si>
    <t>120.95 ± 15.36</t>
  </si>
  <si>
    <t>76.74 ± 10.15</t>
  </si>
  <si>
    <t>1.58 ± 1.35</t>
  </si>
  <si>
    <t>4.50 ± 1.31</t>
  </si>
  <si>
    <t>2.73 ± 1.00</t>
  </si>
  <si>
    <t>1.26 ± 0.41</t>
  </si>
  <si>
    <t>468(47.76)</t>
  </si>
  <si>
    <t>260(26.53)</t>
  </si>
  <si>
    <t>106(10.81)</t>
  </si>
  <si>
    <t>189(19.29)</t>
  </si>
  <si>
    <t>8(0.82)</t>
  </si>
  <si>
    <t>3908(24.80)</t>
  </si>
  <si>
    <t>50.53 ± 11.59</t>
  </si>
  <si>
    <t>22.51 ± 2.62</t>
  </si>
  <si>
    <t>1273(32.96)</t>
  </si>
  <si>
    <t>112.92 ± 19.97</t>
  </si>
  <si>
    <t>12.48 ± 3.98</t>
  </si>
  <si>
    <t>20.20(12.40-32.60)</t>
  </si>
  <si>
    <t>1.09(0.65-1.68)</t>
  </si>
  <si>
    <t>124.94 ± 16.08</t>
  </si>
  <si>
    <t>79.25 ± 10.31</t>
  </si>
  <si>
    <t>2.17 ± 1.75</t>
  </si>
  <si>
    <t>4.96 ± 1.41</t>
  </si>
  <si>
    <t>3.05 ± 1.03</t>
  </si>
  <si>
    <t>1.20 ± 0.40</t>
  </si>
  <si>
    <t>1635(41.91)</t>
  </si>
  <si>
    <t>1327(34.02)</t>
  </si>
  <si>
    <t>558(14.30)</t>
  </si>
  <si>
    <t>742(19.02)</t>
  </si>
  <si>
    <t>10(0.26)</t>
  </si>
  <si>
    <t>2615(16.60)</t>
  </si>
  <si>
    <t>51.80± 11.01</t>
  </si>
  <si>
    <t>26.95 ± 3.24</t>
  </si>
  <si>
    <t>775(29.94)</t>
  </si>
  <si>
    <t>54.71 ± 16.07</t>
  </si>
  <si>
    <t>7.16 ± 3.62</t>
  </si>
  <si>
    <t>98.60(83.40-122.10)</t>
  </si>
  <si>
    <t>2.18(1.68-2.86)</t>
  </si>
  <si>
    <t>129.66 ± 16.21</t>
  </si>
  <si>
    <t>80.97 ± 10.48</t>
  </si>
  <si>
    <t>2.29 ± 1.61</t>
  </si>
  <si>
    <t>4.68 ± 1.27</t>
  </si>
  <si>
    <t>2.76 ± 0.95</t>
  </si>
  <si>
    <t>1.14 ± 0.33</t>
  </si>
  <si>
    <t>237(9.08)</t>
  </si>
  <si>
    <t>917(35.13)</t>
  </si>
  <si>
    <t>307(11.76)</t>
  </si>
  <si>
    <t>415(15.90)</t>
  </si>
  <si>
    <t>44(1.69)</t>
  </si>
  <si>
    <t>3400(21.60)</t>
  </si>
  <si>
    <t>39.12 ± 10.16</t>
  </si>
  <si>
    <t>27.85 ± 3.02</t>
  </si>
  <si>
    <t>1185(35.36)</t>
  </si>
  <si>
    <t>87.32 ± 21.38</t>
  </si>
  <si>
    <t>10.14 ± 4.11</t>
  </si>
  <si>
    <t>36.00(22.80-53.40)</t>
  </si>
  <si>
    <t>1.81(1.21-2.55)</t>
  </si>
  <si>
    <t>127.63 ± 15.21</t>
  </si>
  <si>
    <t>82.10 ± 10.77</t>
  </si>
  <si>
    <t>2.87 ± 2.07</t>
  </si>
  <si>
    <t>4.95 ± 1.39</t>
  </si>
  <si>
    <t>2.89 ± 1.01</t>
  </si>
  <si>
    <t>1.08 ± 0.36</t>
  </si>
  <si>
    <t>920(27.15)</t>
  </si>
  <si>
    <t>1401(41.34)</t>
  </si>
  <si>
    <t>332(9.80)</t>
  </si>
  <si>
    <t>4749(13.99)</t>
  </si>
  <si>
    <t>103(3.04)</t>
  </si>
  <si>
    <t>4866(30.90)</t>
  </si>
  <si>
    <t>54.77 ± 9.75</t>
  </si>
  <si>
    <t>23.38 ± 2.55</t>
  </si>
  <si>
    <t>1228(25.49)</t>
  </si>
  <si>
    <t>59.14 ± 14.92</t>
  </si>
  <si>
    <t>7.56 ± 3.52</t>
  </si>
  <si>
    <t>48.80(34.90-64.25)</t>
  </si>
  <si>
    <t>1.30(0.89-1.78)</t>
  </si>
  <si>
    <t>127.73 ± 16.37</t>
  </si>
  <si>
    <t>79.14 ± 10.12</t>
  </si>
  <si>
    <t>1.94 ± 1.39</t>
  </si>
  <si>
    <t>4.71 ± 1.25</t>
  </si>
  <si>
    <t>1.23 ± 0.37</t>
  </si>
  <si>
    <t>670(13.81)</t>
  </si>
  <si>
    <t>1449(29.88)</t>
  </si>
  <si>
    <t>720(14.85)</t>
  </si>
  <si>
    <t>765(15.77)</t>
  </si>
  <si>
    <t>8(0.16)</t>
  </si>
  <si>
    <t>Wang 2021</t>
  </si>
  <si>
    <t>Weihao Wang, Chinese Academy of Medical Sciences, Beijing</t>
  </si>
  <si>
    <t>glxwork2016@163.com</t>
  </si>
  <si>
    <t>Lixin Guo, Chinese Academy of Medical Sciences, Beijing</t>
  </si>
  <si>
    <t>Moa Lugner, University of Gothenburg, Sweden</t>
  </si>
  <si>
    <t>moa.lugner@gu.se</t>
  </si>
  <si>
    <t>Slieker 2021</t>
  </si>
  <si>
    <t>RHAPSODY DCS</t>
  </si>
  <si>
    <t>Age, years</t>
  </si>
  <si>
    <t>C-peptide, nmol/l</t>
  </si>
  <si>
    <t>Glucose-lowering medication, %</t>
  </si>
  <si>
    <t>60.2 (53.1–66.9)</t>
  </si>
  <si>
    <t>29.5 (26.7–33.2)</t>
  </si>
  <si>
    <t>49.7 (44.0–60.7)</t>
  </si>
  <si>
    <t>6.7 (6.2–7.7)</t>
  </si>
  <si>
    <t>1.0 (0.8–1.4)</t>
  </si>
  <si>
    <t>1.2 (0.97–1.37)</t>
  </si>
  <si>
    <t>3.0 (2.3–3.7)</t>
  </si>
  <si>
    <t>1.7 (1.2–2.3)</t>
  </si>
  <si>
    <t>62.5 (54.5–70.0)</t>
  </si>
  <si>
    <t>31.0 (27.6–35.1)</t>
  </si>
  <si>
    <t>58.0 (50.0–79.0)</t>
  </si>
  <si>
    <t>7.5 (6.7–9.4)</t>
  </si>
  <si>
    <t>1.9 (1.3–2.6)</t>
  </si>
  <si>
    <t>1.1 (1.0–1.4)</t>
  </si>
  <si>
    <t>2.7 (2.0–3.4)</t>
  </si>
  <si>
    <t>2.3 (1.6–3.3)</t>
  </si>
  <si>
    <t>RHAPSODY GoDARTS</t>
  </si>
  <si>
    <t>RHAPSODY ANDIS</t>
  </si>
  <si>
    <t>62.0 (54.0–69.8)</t>
  </si>
  <si>
    <t>30.8 (26.9–34.0)</t>
  </si>
  <si>
    <t>62.3 (45.0–74.0)</t>
  </si>
  <si>
    <t>7.9 (6.3–8.9)</t>
  </si>
  <si>
    <t>1.3 (0.9–1.5)</t>
  </si>
  <si>
    <t>1.2 (0.9–1.4)</t>
  </si>
  <si>
    <t>3.2 (2.5–3.9)</t>
  </si>
  <si>
    <t>2.2 (1.2–2.4)</t>
  </si>
  <si>
    <t>MD</t>
  </si>
  <si>
    <t>MDH ~ MARD; Diagnosed within 2 years with T2D</t>
  </si>
  <si>
    <t>Netherlands - Scotland - Sweden</t>
  </si>
  <si>
    <t>Roderick C. Slieker, Amsterdam UMC, Netherlands</t>
  </si>
  <si>
    <t>Leen M. 't Hart, LUMC, Netherlands</t>
  </si>
  <si>
    <t>lmthart@lumc.nl</t>
  </si>
  <si>
    <t>e.z.pearson@dundee.ac.uk</t>
  </si>
  <si>
    <t>Ewan R. Pearson, University of Dundee, UK</t>
  </si>
  <si>
    <t>Beijing Hospital</t>
  </si>
  <si>
    <t>variable</t>
  </si>
  <si>
    <t>male</t>
  </si>
  <si>
    <t>frequency</t>
  </si>
  <si>
    <t>hba1c_mmol</t>
  </si>
  <si>
    <t>statistic</t>
  </si>
  <si>
    <t>count</t>
  </si>
  <si>
    <t>percentage</t>
  </si>
  <si>
    <t>mean (sd)</t>
  </si>
  <si>
    <t>bmi</t>
  </si>
  <si>
    <t>age</t>
  </si>
  <si>
    <t>urban</t>
  </si>
  <si>
    <t>fpg</t>
  </si>
  <si>
    <t>age_diag</t>
  </si>
  <si>
    <t>homa_b</t>
  </si>
  <si>
    <t>homa_ir</t>
  </si>
  <si>
    <t>insulin</t>
  </si>
  <si>
    <t>metformin</t>
  </si>
  <si>
    <t>family_history</t>
  </si>
  <si>
    <t>gdm</t>
  </si>
  <si>
    <t>pop_nonscandinavian</t>
  </si>
  <si>
    <t>edu_low</t>
  </si>
  <si>
    <t>edu_mid</t>
  </si>
  <si>
    <t>edu_high</t>
  </si>
  <si>
    <t>income_high</t>
  </si>
  <si>
    <t>smoke_curr</t>
  </si>
  <si>
    <t>ppg2h</t>
  </si>
  <si>
    <t>pg_mean</t>
  </si>
  <si>
    <t>hba1c_pct</t>
  </si>
  <si>
    <t>hdlc</t>
  </si>
  <si>
    <t>tgl</t>
  </si>
  <si>
    <t>mean pm sd</t>
  </si>
  <si>
    <t>count (percentage)</t>
  </si>
  <si>
    <t>median (q25, q75)</t>
  </si>
  <si>
    <t>egfr</t>
  </si>
  <si>
    <t>albuminuria</t>
  </si>
  <si>
    <t>alt</t>
  </si>
  <si>
    <t>ethnicity_white</t>
  </si>
  <si>
    <t>fins</t>
  </si>
  <si>
    <t>fcpep</t>
  </si>
  <si>
    <t>egfr_lt60</t>
  </si>
  <si>
    <t>albuminuria_ge30</t>
  </si>
  <si>
    <t>ldlc</t>
  </si>
  <si>
    <t>median (q25 - q75)</t>
  </si>
  <si>
    <t>duration</t>
  </si>
  <si>
    <t>female</t>
  </si>
  <si>
    <t>whr</t>
  </si>
  <si>
    <t>hscrp</t>
  </si>
  <si>
    <t>cystatinc</t>
  </si>
  <si>
    <t>totalc</t>
  </si>
  <si>
    <t>ffa</t>
  </si>
  <si>
    <t>gada_gt2</t>
  </si>
  <si>
    <t>ica_gt20</t>
  </si>
  <si>
    <t>iaa_gt04</t>
  </si>
  <si>
    <t>wc</t>
  </si>
  <si>
    <t>scpep</t>
  </si>
  <si>
    <t>mean</t>
  </si>
  <si>
    <t>sbp</t>
  </si>
  <si>
    <t>dbp</t>
  </si>
  <si>
    <t>sulfonylureas</t>
  </si>
  <si>
    <t>statin</t>
  </si>
  <si>
    <t>ace</t>
  </si>
  <si>
    <t>agi</t>
  </si>
  <si>
    <t>hypertension</t>
  </si>
  <si>
    <t>dyslipidemia</t>
  </si>
  <si>
    <t>ckd</t>
  </si>
  <si>
    <t>nafld</t>
  </si>
  <si>
    <t>polyneuropathy</t>
  </si>
  <si>
    <t>retinopathy</t>
  </si>
  <si>
    <t>stroke</t>
  </si>
  <si>
    <t>dka</t>
  </si>
  <si>
    <t>tzd</t>
  </si>
  <si>
    <t>insulin_oad</t>
  </si>
  <si>
    <t>dpp4</t>
  </si>
  <si>
    <t>sglt2</t>
  </si>
  <si>
    <t>met_agi</t>
  </si>
  <si>
    <t>met_dpp4</t>
  </si>
  <si>
    <t>met_sglt2</t>
  </si>
  <si>
    <t>met_sulfonylureas</t>
  </si>
  <si>
    <t>met_tzd</t>
  </si>
  <si>
    <t>met_sulfonylureas_dpp4</t>
  </si>
  <si>
    <t>met_sulfonylureas_tzd</t>
  </si>
  <si>
    <t>sulfonylureas_dpp4</t>
  </si>
  <si>
    <t>proteinuria</t>
  </si>
  <si>
    <t>glucose</t>
  </si>
  <si>
    <t>hba1c_4y_pct</t>
  </si>
  <si>
    <t>hba1c_4y_mmol</t>
  </si>
  <si>
    <t>cad</t>
  </si>
  <si>
    <t>pad</t>
  </si>
  <si>
    <t>alcohol_curr</t>
  </si>
  <si>
    <t>physicalactivity_mets</t>
  </si>
  <si>
    <t>apob</t>
  </si>
  <si>
    <t>age_lt60</t>
  </si>
  <si>
    <t>age_ge60</t>
  </si>
  <si>
    <t>weight</t>
  </si>
  <si>
    <t>insulin_naive</t>
  </si>
  <si>
    <t>smoke_prev</t>
  </si>
  <si>
    <t>smoke_never</t>
  </si>
  <si>
    <t>cvdrisk_high</t>
  </si>
  <si>
    <t>cvdrisk_med</t>
  </si>
  <si>
    <t>pulse</t>
  </si>
  <si>
    <t>renalimpairment</t>
  </si>
  <si>
    <t>region_asia</t>
  </si>
  <si>
    <t>region_europe</t>
  </si>
  <si>
    <t>region_northamerica</t>
  </si>
  <si>
    <t>uacr</t>
  </si>
  <si>
    <t>medication</t>
  </si>
  <si>
    <t>urine_acid</t>
  </si>
  <si>
    <t>glp1ra</t>
  </si>
  <si>
    <t>glinide</t>
  </si>
  <si>
    <t>aht</t>
  </si>
  <si>
    <t>rural</t>
  </si>
  <si>
    <t>country_sweden</t>
  </si>
  <si>
    <t>country_asia</t>
  </si>
  <si>
    <t>country_mediterranean</t>
  </si>
  <si>
    <t>country_africa</t>
  </si>
  <si>
    <t>country_othernordic</t>
  </si>
  <si>
    <t>country_othereurope</t>
  </si>
  <si>
    <t>country_eu27</t>
  </si>
  <si>
    <t>country_middleeast</t>
  </si>
  <si>
    <t>country_southamerica</t>
  </si>
  <si>
    <t>country_northamerica</t>
  </si>
  <si>
    <t>ethnicity_han</t>
  </si>
  <si>
    <t>school_primary</t>
  </si>
  <si>
    <t>school_junior</t>
  </si>
  <si>
    <t>school_senior</t>
  </si>
  <si>
    <t>framingham_score</t>
  </si>
  <si>
    <t>frs_0to10</t>
  </si>
  <si>
    <t>frs_10to20</t>
  </si>
  <si>
    <t>frs_gt20</t>
  </si>
  <si>
    <t>73 (82%)</t>
  </si>
  <si>
    <t>68 (78%)</t>
  </si>
  <si>
    <t>69 (78%)</t>
  </si>
  <si>
    <t>2 (20%)</t>
  </si>
  <si>
    <t>4 (40%)</t>
  </si>
  <si>
    <t>8 (80%)</t>
  </si>
  <si>
    <t>1 (3%)</t>
  </si>
  <si>
    <t>2 (6%)</t>
  </si>
  <si>
    <t>0 (0%)</t>
  </si>
  <si>
    <t>1 (1%)</t>
  </si>
  <si>
    <t>7 (7%)</t>
  </si>
  <si>
    <t>15 (14%)</t>
  </si>
  <si>
    <t>2 (2%)</t>
  </si>
  <si>
    <t>4 (3%)</t>
  </si>
  <si>
    <t>6 (5%)</t>
  </si>
  <si>
    <t>21.90(10.60-42.80)</t>
  </si>
  <si>
    <t>Liu 2022</t>
  </si>
  <si>
    <t>SENSIBLE</t>
  </si>
  <si>
    <t xml:space="preserve">Cluster 0, 1, 2 based on </t>
  </si>
  <si>
    <t>Asian</t>
  </si>
  <si>
    <t>asian</t>
  </si>
  <si>
    <t>Non Asian</t>
  </si>
  <si>
    <t>8.8±2.7</t>
  </si>
  <si>
    <t>24.3±3.6</t>
  </si>
  <si>
    <t>47.7±13.6</t>
  </si>
  <si>
    <t>83.7±101.5</t>
  </si>
  <si>
    <t>3.3±6.9</t>
  </si>
  <si>
    <t>10.7±1.8</t>
  </si>
  <si>
    <t>25.6±3.7</t>
  </si>
  <si>
    <t>44.9±11.2</t>
  </si>
  <si>
    <t>31.7±20.4</t>
  </si>
  <si>
    <t>1.3±0.8</t>
  </si>
  <si>
    <t>7.2±1.1</t>
  </si>
  <si>
    <t>24.6±3.0</t>
  </si>
  <si>
    <t>51.2±10.8</t>
  </si>
  <si>
    <t>74.7±43.6</t>
  </si>
  <si>
    <t>1.3±0.7</t>
  </si>
  <si>
    <t>8.9±2.1</t>
  </si>
  <si>
    <t>24.2±4.2</t>
  </si>
  <si>
    <t>50.8±10.6</t>
  </si>
  <si>
    <t>84.3±124.1</t>
  </si>
  <si>
    <t>4.1±8.8</t>
  </si>
  <si>
    <t>9.7±1.9</t>
  </si>
  <si>
    <t>24.4±3.6</t>
  </si>
  <si>
    <t>48.2±10.1</t>
  </si>
  <si>
    <t>32.6±18.5</t>
  </si>
  <si>
    <t>6.9±1.1</t>
  </si>
  <si>
    <t>24.8±4.0</t>
  </si>
  <si>
    <t>56.0±9.1</t>
  </si>
  <si>
    <t>90.4±41.5</t>
  </si>
  <si>
    <t>1.6±0.9</t>
  </si>
  <si>
    <t>Xiong 2021</t>
  </si>
  <si>
    <t>NCRCMDDC Women</t>
  </si>
  <si>
    <t>NCRCMDDC Men</t>
  </si>
  <si>
    <t>HbA1C</t>
  </si>
  <si>
    <t>Age</t>
  </si>
  <si>
    <t xml:space="preserve">Age </t>
  </si>
  <si>
    <t>TG</t>
  </si>
  <si>
    <t>HOMA2 IR</t>
  </si>
  <si>
    <t>UA</t>
  </si>
  <si>
    <t>44.2±11.6</t>
  </si>
  <si>
    <t>24.7±3.4</t>
  </si>
  <si>
    <t>14.6±11.0</t>
  </si>
  <si>
    <t>10.1±2.2</t>
  </si>
  <si>
    <t>35.3±28.8</t>
  </si>
  <si>
    <t>5.5±10.7</t>
  </si>
  <si>
    <t>341.3±110.0</t>
  </si>
  <si>
    <t>50.7±10.0</t>
  </si>
  <si>
    <t>23.7±2.8</t>
  </si>
  <si>
    <t>1.7±1.0</t>
  </si>
  <si>
    <t>11.7±1.5</t>
  </si>
  <si>
    <t>25.1±15.9</t>
  </si>
  <si>
    <t>1.1±0.7</t>
  </si>
  <si>
    <t>263.3±74.0</t>
  </si>
  <si>
    <t>40.8±9.1</t>
  </si>
  <si>
    <t>28.2±3.1</t>
  </si>
  <si>
    <t>3.5±2.2</t>
  </si>
  <si>
    <t>9.3±1.6</t>
  </si>
  <si>
    <t>40.8±22.8</t>
  </si>
  <si>
    <t>372.4±86.4</t>
  </si>
  <si>
    <t>48.4±11.8</t>
  </si>
  <si>
    <t>23.7±3.8</t>
  </si>
  <si>
    <t>1.8±1.7</t>
  </si>
  <si>
    <t>8.7±2.3</t>
  </si>
  <si>
    <t>49.6±25</t>
  </si>
  <si>
    <t>1.2±0.9</t>
  </si>
  <si>
    <t>300.6±96.7</t>
  </si>
  <si>
    <t>51.4±10.8</t>
  </si>
  <si>
    <t>25.9±4.4</t>
  </si>
  <si>
    <t>2.0±1.3</t>
  </si>
  <si>
    <t>7.1±1.4</t>
  </si>
  <si>
    <t>128.8±66.7</t>
  </si>
  <si>
    <t>2.1±1.2</t>
  </si>
  <si>
    <t>436.8±108.0</t>
  </si>
  <si>
    <t>59.2±6.9</t>
  </si>
  <si>
    <t>24.5±2.9</t>
  </si>
  <si>
    <t>7.5±1.2</t>
  </si>
  <si>
    <t>58.8±27.8</t>
  </si>
  <si>
    <t>1.3±0.6</t>
  </si>
  <si>
    <t>303.6±72.0</t>
  </si>
  <si>
    <t>42.6±6.1</t>
  </si>
  <si>
    <t>23.1±2.5</t>
  </si>
  <si>
    <t>8.0±1.4</t>
  </si>
  <si>
    <t>44.8±25.3</t>
  </si>
  <si>
    <t>1.1±0.6</t>
  </si>
  <si>
    <t>280.5±65.2</t>
  </si>
  <si>
    <t>NCRCMDDC Additional</t>
  </si>
  <si>
    <t>IRD</t>
  </si>
  <si>
    <t>1506 (48.8%)</t>
  </si>
  <si>
    <t>1474 (47.7%)</t>
  </si>
  <si>
    <t>726 (31.2%)</t>
  </si>
  <si>
    <t>1510 (64.9%)</t>
  </si>
  <si>
    <t>107 (3.5%)</t>
  </si>
  <si>
    <t>91 (3.9%)</t>
  </si>
  <si>
    <t>95 (1.9%)</t>
  </si>
  <si>
    <t>999 (19.9%)</t>
  </si>
  <si>
    <t>859 (17.1%)</t>
  </si>
  <si>
    <t>128 (2.6%)</t>
  </si>
  <si>
    <t>618 (12.3%)</t>
  </si>
  <si>
    <t>UARD</t>
  </si>
  <si>
    <t>1236 (24.7%)</t>
  </si>
  <si>
    <t>1076 (21.5%)</t>
  </si>
  <si>
    <t>Bancks 2021</t>
  </si>
  <si>
    <t>MESA-MASALA</t>
  </si>
  <si>
    <t>Clusters were different</t>
  </si>
  <si>
    <t>Mike Bancks, Wake Forest School of Medicine, USA</t>
  </si>
  <si>
    <t>mbancks@wakehealth.edu</t>
  </si>
  <si>
    <t>Xiao-fen Xiong, Central South University, China</t>
  </si>
  <si>
    <t>Lin Sun, Central South University, China</t>
  </si>
  <si>
    <t>sunlin@csu.edu.cn</t>
  </si>
  <si>
    <t>Bello-Chavolla 2021</t>
  </si>
  <si>
    <t>ENSANUT</t>
  </si>
  <si>
    <t>Incident diabetes, n = 331</t>
  </si>
  <si>
    <t>Classified using SNNN Model</t>
  </si>
  <si>
    <t>Female sex (%)</t>
  </si>
  <si>
    <t>SLC16A11 carriers (% from overall)</t>
  </si>
  <si>
    <t>HOMA2B (%)</t>
  </si>
  <si>
    <t>HOMA2S (%)</t>
  </si>
  <si>
    <t>TG (mg/dL)</t>
  </si>
  <si>
    <t>TC (mg/dL)</t>
  </si>
  <si>
    <t>HDL-C (mg/dL)</t>
  </si>
  <si>
    <t>Uric acid (mg/dL)</t>
  </si>
  <si>
    <t>Apolipoprotein B (mg/dL)</t>
  </si>
  <si>
    <t>Fat-mass index (kg/m2)</t>
  </si>
  <si>
    <t>free mass index (kg/m2)</t>
  </si>
  <si>
    <t>Phase angle</t>
  </si>
  <si>
    <t>Visceral fat (L)</t>
  </si>
  <si>
    <t>Fatty liver index</t>
  </si>
  <si>
    <t>METS-VF</t>
  </si>
  <si>
    <t>Albumin-creatinine ratio</t>
  </si>
  <si>
    <t>GFR (mL/min/1.73m2)</t>
  </si>
  <si>
    <t>Bello-Chavolla 2020</t>
  </si>
  <si>
    <t>162 (63.5%)</t>
  </si>
  <si>
    <t>2.0 (0.0-8.0)</t>
  </si>
  <si>
    <t>6.65±0.90</t>
  </si>
  <si>
    <t>122.09±25.77</t>
  </si>
  <si>
    <t>51.4 (35.8-66.0)</t>
  </si>
  <si>
    <t>111.50 (80.2-163.0)</t>
  </si>
  <si>
    <t>0.90 (0.60-1.20)</t>
  </si>
  <si>
    <t>148.0 (112.0-210.0)</t>
  </si>
  <si>
    <t>195.49±40.72</t>
  </si>
  <si>
    <t>5.59±1.39</t>
  </si>
  <si>
    <t>107.10±26.41</t>
  </si>
  <si>
    <t>26.26±3.35</t>
  </si>
  <si>
    <t>11.29±7.61</t>
  </si>
  <si>
    <t>4.85 (4.30-5.42)</t>
  </si>
  <si>
    <t>3.05 (2.50-3.80)</t>
  </si>
  <si>
    <t>46.62±24.70</t>
  </si>
  <si>
    <t>7.14±1.40</t>
  </si>
  <si>
    <t>7.0 (5.0-14.7)</t>
  </si>
  <si>
    <t>339 (65.4%)</t>
  </si>
  <si>
    <t>5.0 (0.0-13.0)</t>
  </si>
  <si>
    <t>6.92±0.94</t>
  </si>
  <si>
    <t>126.81±25.77</t>
  </si>
  <si>
    <t>68.9 (49.4-93.1)</t>
  </si>
  <si>
    <t>64.6 (41.6-100.0)</t>
  </si>
  <si>
    <t>1.50 (1.0-2.40)</t>
  </si>
  <si>
    <t>169.50 (125.7-237.0)</t>
  </si>
  <si>
    <t>192.07±44.21</t>
  </si>
  <si>
    <t>43.26±11.05</t>
  </si>
  <si>
    <t>5.77±1.48</t>
  </si>
  <si>
    <t>108.57±27.68</t>
  </si>
  <si>
    <t>32.31±6.99</t>
  </si>
  <si>
    <t>19.13±6.56</t>
  </si>
  <si>
    <t>3.50 (2.50-4.95)</t>
  </si>
  <si>
    <t>69.98±26.32</t>
  </si>
  <si>
    <t>7.18±0.46</t>
  </si>
  <si>
    <t>10.1 (4.9-35.7)</t>
  </si>
  <si>
    <t>98.11±28.62</t>
  </si>
  <si>
    <t>370 (62.0%)</t>
  </si>
  <si>
    <t>7.0 (1.0-15.0)</t>
  </si>
  <si>
    <t>10.58±1.91</t>
  </si>
  <si>
    <t>227.08±75.48</t>
  </si>
  <si>
    <t>21.1 (10.8-37.2)</t>
  </si>
  <si>
    <t>66.90 (42.4-109.3)</t>
  </si>
  <si>
    <t>1.50 (0.90-2.40)</t>
  </si>
  <si>
    <t>43.04±10.90</t>
  </si>
  <si>
    <t>29.09±4.86</t>
  </si>
  <si>
    <t>12.36±7.13</t>
  </si>
  <si>
    <t>18.18±4.30</t>
  </si>
  <si>
    <t>5.10 (4.60-5.60)</t>
  </si>
  <si>
    <t>3.50 (2.60-4.40)</t>
  </si>
  <si>
    <t>67.36±25.17</t>
  </si>
  <si>
    <t>7.17±0.42</t>
  </si>
  <si>
    <t>95.10±26.44</t>
  </si>
  <si>
    <t>80 (66.1%)</t>
  </si>
  <si>
    <t>68 (59.4%)</t>
  </si>
  <si>
    <t>2.0 (0.0-10.0)</t>
  </si>
  <si>
    <t>6.82±1.19</t>
  </si>
  <si>
    <t>99.21±21.41</t>
  </si>
  <si>
    <t>144.0 (100.4-227.2)</t>
  </si>
  <si>
    <t>42.8 (24.1-61.0)</t>
  </si>
  <si>
    <t>2.30 (1.60-4.15)</t>
  </si>
  <si>
    <t>155.0 (107.5-233.0)</t>
  </si>
  <si>
    <t>192.60±47.17</t>
  </si>
  <si>
    <t>45.18±13.45</t>
  </si>
  <si>
    <t>5.89±1.48</t>
  </si>
  <si>
    <t>107.73±29.79</t>
  </si>
  <si>
    <t>31.66±4.72</t>
  </si>
  <si>
    <t>20.31±21.77</t>
  </si>
  <si>
    <t>9.2 (4.8-27.7)</t>
  </si>
  <si>
    <t>350 (55.8%)</t>
  </si>
  <si>
    <t>209.0 (143.0-299.0)</t>
  </si>
  <si>
    <t>208.66±56.13</t>
  </si>
  <si>
    <t>118.11±29.74</t>
  </si>
  <si>
    <t>4.98±1.48</t>
  </si>
  <si>
    <t>20.5 (8.9-103.4)</t>
  </si>
  <si>
    <t>82.81±29.93</t>
  </si>
  <si>
    <t>14.19±4.87</t>
  </si>
  <si>
    <t>5.40 (4.60-5.80)</t>
  </si>
  <si>
    <t>3.70 (2.95-5.00)</t>
  </si>
  <si>
    <t>73.04±22.21</t>
  </si>
  <si>
    <t>7.36±0.32</t>
  </si>
  <si>
    <t>314 (64.1%)</t>
  </si>
  <si>
    <t>14.37±8.09</t>
  </si>
  <si>
    <t>5.60 (5.10-6.10)</t>
  </si>
  <si>
    <t>125 (52.5%)</t>
  </si>
  <si>
    <t>47.52±13.93</t>
  </si>
  <si>
    <t>17.11±5.80</t>
  </si>
  <si>
    <t>84.95±24.14</t>
  </si>
  <si>
    <t>slc16a11</t>
  </si>
  <si>
    <t>homa_s</t>
  </si>
  <si>
    <t>fmi</t>
  </si>
  <si>
    <t>ffmi</t>
  </si>
  <si>
    <t>phaseangle</t>
  </si>
  <si>
    <t>visceral_fat</t>
  </si>
  <si>
    <t>fattyliverindex</t>
  </si>
  <si>
    <t>mets_vf</t>
  </si>
  <si>
    <t>HAAS (%)</t>
  </si>
  <si>
    <t>HOMA2-β (%)</t>
  </si>
  <si>
    <t>HOMA2-S (%)</t>
  </si>
  <si>
    <t>WC (cm)</t>
  </si>
  <si>
    <t>ApoB (mg/dL)</t>
  </si>
  <si>
    <t>CRP</t>
  </si>
  <si>
    <t>WHtR</t>
  </si>
  <si>
    <t>METS-IR</t>
  </si>
  <si>
    <t>MS cohort Baseline</t>
  </si>
  <si>
    <t>MS cohort 2Y Follow-up</t>
  </si>
  <si>
    <t>SIGMA-UIEM cohort</t>
  </si>
  <si>
    <t>26 (57.8)</t>
  </si>
  <si>
    <t>86.11±30.60</t>
  </si>
  <si>
    <t>1.20±0.51</t>
  </si>
  <si>
    <t>100.81±52.96</t>
  </si>
  <si>
    <t>93.18±9.95</t>
  </si>
  <si>
    <t>101.12±14.02</t>
  </si>
  <si>
    <t>8.87±3.58</t>
  </si>
  <si>
    <t>224.52±43.97</t>
  </si>
  <si>
    <t>46.09±11.62</t>
  </si>
  <si>
    <t>117.87±28.15</t>
  </si>
  <si>
    <t>2.62±1.99</t>
  </si>
  <si>
    <t>0.582±0.063</t>
  </si>
  <si>
    <t>26.99±2.96</t>
  </si>
  <si>
    <t>6.75±0.44</t>
  </si>
  <si>
    <t>42.14±6.53</t>
  </si>
  <si>
    <t>Insulin (uU/mL)</t>
  </si>
  <si>
    <t>178.1 (119.0-223.7)</t>
  </si>
  <si>
    <t>1.29±0.63</t>
  </si>
  <si>
    <t>112.84±74.14</t>
  </si>
  <si>
    <t>91.84±9.50</t>
  </si>
  <si>
    <t>8.93±4.09</t>
  </si>
  <si>
    <t>212.45±45.52</t>
  </si>
  <si>
    <t>44.71±12.50</t>
  </si>
  <si>
    <t>113.24±34.61</t>
  </si>
  <si>
    <t>2.63±3.11</t>
  </si>
  <si>
    <t>0.574±0.059</t>
  </si>
  <si>
    <t>41.37±6.73</t>
  </si>
  <si>
    <t>169 (107.5-220.7)</t>
  </si>
  <si>
    <t>38 (25.5)</t>
  </si>
  <si>
    <t>132.37±56.66</t>
  </si>
  <si>
    <t>2.13±1.34</t>
  </si>
  <si>
    <t>70.67±99.42</t>
  </si>
  <si>
    <t>98.48±13.42</t>
  </si>
  <si>
    <t>97.94±12.69</t>
  </si>
  <si>
    <t>16.54±10.38</t>
  </si>
  <si>
    <t>207.50±39.55</t>
  </si>
  <si>
    <t>41.12±8.87</t>
  </si>
  <si>
    <t>113.62±26.28</t>
  </si>
  <si>
    <t>4.23±3.23</t>
  </si>
  <si>
    <t>0.615±0.080</t>
  </si>
  <si>
    <t>31.67±5.45</t>
  </si>
  <si>
    <t>6.75±0.45</t>
  </si>
  <si>
    <t>52.03±11.36</t>
  </si>
  <si>
    <t>198.6 (138.5-272.2)</t>
  </si>
  <si>
    <t>2.00±1.41</t>
  </si>
  <si>
    <t>86.28±86.56</t>
  </si>
  <si>
    <t>14.95±10.71</t>
  </si>
  <si>
    <t>39.84±9.87</t>
  </si>
  <si>
    <t>3.64±2.86</t>
  </si>
  <si>
    <t>31.60±5.54</t>
  </si>
  <si>
    <t>52.67±11.68</t>
  </si>
  <si>
    <t>168 (125.0-250.0)</t>
  </si>
  <si>
    <t>6 (31.6)</t>
  </si>
  <si>
    <t>116.06±51.52</t>
  </si>
  <si>
    <t>2.09±1.04</t>
  </si>
  <si>
    <t>59.56±27.85</t>
  </si>
  <si>
    <t>103.44±10.41</t>
  </si>
  <si>
    <t>105.26±12.98</t>
  </si>
  <si>
    <t>15.80±8.19</t>
  </si>
  <si>
    <t>210.79±35.65</t>
  </si>
  <si>
    <t>42.53±10.84</t>
  </si>
  <si>
    <t>118.52±17.06</t>
  </si>
  <si>
    <t>4.53±3.85</t>
  </si>
  <si>
    <t>0.657±0.077</t>
  </si>
  <si>
    <t>32.09±4.48</t>
  </si>
  <si>
    <t>7.01±0.27</t>
  </si>
  <si>
    <t>54.00±8.62</t>
  </si>
  <si>
    <t>204 (151.9-279.2)</t>
  </si>
  <si>
    <t>8 (42.1)</t>
  </si>
  <si>
    <t>2.35±1.04</t>
  </si>
  <si>
    <t>54.55±34.54</t>
  </si>
  <si>
    <t>103.29±9.90</t>
  </si>
  <si>
    <t>14.44±7.26</t>
  </si>
  <si>
    <t>209.79±31.06</t>
  </si>
  <si>
    <t>38.63±10.72</t>
  </si>
  <si>
    <t>122.34±23.56</t>
  </si>
  <si>
    <t>3.32±1.13</t>
  </si>
  <si>
    <t>0.655±0.069</t>
  </si>
  <si>
    <t>31.44±3.37</t>
  </si>
  <si>
    <t>55 (46.6)</t>
  </si>
  <si>
    <t>157.16±102.88</t>
  </si>
  <si>
    <t>2.21±1.20</t>
  </si>
  <si>
    <t>59.37±31.14</t>
  </si>
  <si>
    <t>98.84±11.73</t>
  </si>
  <si>
    <t>94.21±13.35</t>
  </si>
  <si>
    <t>17.40±11.15</t>
  </si>
  <si>
    <t>210.85±41.11</t>
  </si>
  <si>
    <t>42.32±12.68</t>
  </si>
  <si>
    <t>114.81±26.13</t>
  </si>
  <si>
    <t>6.08±3.52</t>
  </si>
  <si>
    <t>0.625±0.067</t>
  </si>
  <si>
    <t>31.29±4.65</t>
  </si>
  <si>
    <t>6.93±4.65</t>
  </si>
  <si>
    <t>50.42±9.41</t>
  </si>
  <si>
    <t>198.6 (132.0-283.4)</t>
  </si>
  <si>
    <t>169.13±75.69</t>
  </si>
  <si>
    <t>53.34±35.43</t>
  </si>
  <si>
    <t>99.40±37</t>
  </si>
  <si>
    <t>5.61±4.48</t>
  </si>
  <si>
    <t>0.630±0.071</t>
  </si>
  <si>
    <t>31.11±4.50</t>
  </si>
  <si>
    <t>183 (139.0-257.5)</t>
  </si>
  <si>
    <t>61 (51.7)</t>
  </si>
  <si>
    <t>58 (38.9)</t>
  </si>
  <si>
    <t>33.02±18.32</t>
  </si>
  <si>
    <t>97.89±40.13</t>
  </si>
  <si>
    <t>69.76±19.19</t>
  </si>
  <si>
    <t>2.95±2.37</t>
  </si>
  <si>
    <t>100.18±13.59</t>
  </si>
  <si>
    <t>219.58±59.35</t>
  </si>
  <si>
    <t>97.75±18.85</t>
  </si>
  <si>
    <t>111.24±26.46</t>
  </si>
  <si>
    <t>109.36±21.46</t>
  </si>
  <si>
    <t>23.66±20.64</t>
  </si>
  <si>
    <t>263 (173.0-385.0)</t>
  </si>
  <si>
    <t>199.94±40.93</t>
  </si>
  <si>
    <t>201.03±36.81</t>
  </si>
  <si>
    <t>39.25±11.18</t>
  </si>
  <si>
    <t>106.15±28.87</t>
  </si>
  <si>
    <t>107.04±24.02</t>
  </si>
  <si>
    <t>0.626±0.086</t>
  </si>
  <si>
    <t>26.20±3.09</t>
  </si>
  <si>
    <t>7.10±0.25</t>
  </si>
  <si>
    <t>6.99±0.39,</t>
  </si>
  <si>
    <t>6.82±0.49</t>
  </si>
  <si>
    <t>58.76±9.25</t>
  </si>
  <si>
    <t>51.42±9.26</t>
  </si>
  <si>
    <t>57.2±8.7</t>
  </si>
  <si>
    <t>39.2±7.3</t>
  </si>
  <si>
    <t>46.9±7.1</t>
  </si>
  <si>
    <t>49.8±10.4</t>
  </si>
  <si>
    <t>60.09±8.4</t>
  </si>
  <si>
    <t>41.9±7.1</t>
  </si>
  <si>
    <t>49.9±7.1</t>
  </si>
  <si>
    <t>52.5±10.5</t>
  </si>
  <si>
    <t>30 (66.7)</t>
  </si>
  <si>
    <t>97 (65.1%)</t>
  </si>
  <si>
    <t>11 (57.9)</t>
  </si>
  <si>
    <t>81 (68.6)</t>
  </si>
  <si>
    <t>haas</t>
  </si>
  <si>
    <t>crp</t>
  </si>
  <si>
    <t>mets_ir</t>
  </si>
  <si>
    <t>Prevalent diabetes but age at diagnosis used</t>
  </si>
  <si>
    <t>East London PC - Black</t>
  </si>
  <si>
    <t>East London PC - South Asian</t>
  </si>
  <si>
    <t>Count</t>
  </si>
  <si>
    <t>Systolic Blood Pressure, (mmHg)</t>
  </si>
  <si>
    <t>Diastolic Blood Pressure, (mmHg)</t>
  </si>
  <si>
    <t>Total Cholesterol, (%)</t>
  </si>
  <si>
    <t>Estimated GFR, (ml/min)</t>
  </si>
  <si>
    <t>134.7 (18.3)</t>
  </si>
  <si>
    <t>134.5 (18.4)</t>
  </si>
  <si>
    <t>81 (12.8)</t>
  </si>
  <si>
    <t>5.1 (2.6)</t>
  </si>
  <si>
    <t>80.3 (16.6)</t>
  </si>
  <si>
    <t>81.5 (12.6)</t>
  </si>
  <si>
    <t>5.2 (2.7)</t>
  </si>
  <si>
    <t>80.6 (16.5)</t>
  </si>
  <si>
    <t>136.6 (18)</t>
  </si>
  <si>
    <t>83.7 (11.4)</t>
  </si>
  <si>
    <t>5.2 (1.1)</t>
  </si>
  <si>
    <t>80.9 (16.9)</t>
  </si>
  <si>
    <t>83 (11.4)</t>
  </si>
  <si>
    <t>5.7 (4.7)</t>
  </si>
  <si>
    <t>82.9 (15.1)</t>
  </si>
  <si>
    <t>44.1 (11.2)</t>
  </si>
  <si>
    <t>44.9 (12.4)</t>
  </si>
  <si>
    <t>50.1 (13.1)</t>
  </si>
  <si>
    <t>11.8 (1.5)</t>
  </si>
  <si>
    <t>28.1 (4.5)</t>
  </si>
  <si>
    <t>38.5 (3.5)</t>
  </si>
  <si>
    <t>27.6 (3.5)</t>
  </si>
  <si>
    <t>131.1 (17.4)</t>
  </si>
  <si>
    <t>131.9 (16.3)</t>
  </si>
  <si>
    <t>131.1 (17.6)</t>
  </si>
  <si>
    <t>81.8 (10.7)</t>
  </si>
  <si>
    <t>82.9 (11.2)</t>
  </si>
  <si>
    <t>80.2 (14)</t>
  </si>
  <si>
    <t>5.6 (1.4)</t>
  </si>
  <si>
    <t>5 (1)</t>
  </si>
  <si>
    <t>5.1 (3.5)</t>
  </si>
  <si>
    <t>87.7 (12.8)</t>
  </si>
  <si>
    <t>87.6 (16.3)</t>
  </si>
  <si>
    <t>83.7 (15.5)</t>
  </si>
  <si>
    <t>53 (11.7)</t>
  </si>
  <si>
    <t>11.9 (1.5)</t>
  </si>
  <si>
    <t>106.2 (16.8)</t>
  </si>
  <si>
    <t>32.7 (6.4)</t>
  </si>
  <si>
    <t>50.7 (9.1)</t>
  </si>
  <si>
    <t>7.3 (1)</t>
  </si>
  <si>
    <t>56.1 (10.7)</t>
  </si>
  <si>
    <t>34.6 (6.1)</t>
  </si>
  <si>
    <t>71.7 (8.2)</t>
  </si>
  <si>
    <t>6.9 (0.7)</t>
  </si>
  <si>
    <t>51.8 (8.2)</t>
  </si>
  <si>
    <t>29.5 (4.7)</t>
  </si>
  <si>
    <t>HbA1c at diagnosis (mmol/mol)</t>
  </si>
  <si>
    <t>105.3 (16.8)</t>
  </si>
  <si>
    <t>56.3 (11.8)</t>
  </si>
  <si>
    <t>55 (9.9)</t>
  </si>
  <si>
    <t>137.8 (17.7)</t>
  </si>
  <si>
    <t>137 (18.1)</t>
  </si>
  <si>
    <t>138.2 (17.8)</t>
  </si>
  <si>
    <t>84.1 (11.5)</t>
  </si>
  <si>
    <t>6 (8.6)</t>
  </si>
  <si>
    <t>81.1 (16)</t>
  </si>
  <si>
    <t>84.4 (11.2)</t>
  </si>
  <si>
    <t>5.4 (1.4)</t>
  </si>
  <si>
    <t>83.2 (15.5)</t>
  </si>
  <si>
    <t>78 (10.8)</t>
  </si>
  <si>
    <t>4.8 (1.2)</t>
  </si>
  <si>
    <t>69.6 (17.3)</t>
  </si>
  <si>
    <t>46.9 (12.3)</t>
  </si>
  <si>
    <t>12.8 (1.8)</t>
  </si>
  <si>
    <t>115.9 (19.9)</t>
  </si>
  <si>
    <t>30.9 (5.7)</t>
  </si>
  <si>
    <t>50.7 (11.8)</t>
  </si>
  <si>
    <t>56.3 (11.9)</t>
  </si>
  <si>
    <t>41.1 (3.6)</t>
  </si>
  <si>
    <t>56 (12.8)</t>
  </si>
  <si>
    <t>54.7 (10.4)</t>
  </si>
  <si>
    <t>30 (4.1)</t>
  </si>
  <si>
    <t>137.2 (19.7)</t>
  </si>
  <si>
    <t>83.9 (11.9)</t>
  </si>
  <si>
    <t>5.6 (1.5)</t>
  </si>
  <si>
    <t>76.7 (15.3)</t>
  </si>
  <si>
    <t>137.9 (18.4)</t>
  </si>
  <si>
    <t>84.5 (11.9)</t>
  </si>
  <si>
    <t>76 (14.7)</t>
  </si>
  <si>
    <t>138.8 (19.2)</t>
  </si>
  <si>
    <t>82.5 (11.7)</t>
  </si>
  <si>
    <t>5.2 (1.2)</t>
  </si>
  <si>
    <t>74 (15.6)</t>
  </si>
  <si>
    <t>years_diag</t>
  </si>
  <si>
    <t>SAVOR-TIMI 53</t>
  </si>
  <si>
    <t>Pigeyre 2022</t>
  </si>
  <si>
    <t>ORIGIN</t>
  </si>
  <si>
    <t>525 (7.5)</t>
  </si>
  <si>
    <t>10 (4.1)</t>
  </si>
  <si>
    <t>38 2.4)</t>
  </si>
  <si>
    <t>136 (14.9)</t>
  </si>
  <si>
    <t>72 (4.5)</t>
  </si>
  <si>
    <t>274 (10.3)</t>
  </si>
  <si>
    <t>5.16±5.74</t>
  </si>
  <si>
    <t>5.10±5.69</t>
  </si>
  <si>
    <t>6.73±6.41</t>
  </si>
  <si>
    <t>3.08±3.45</t>
  </si>
  <si>
    <t>6.43±6.96</t>
  </si>
  <si>
    <t>4.00±4.39</t>
  </si>
  <si>
    <t>ndiag</t>
  </si>
  <si>
    <t>92 (38.2)</t>
  </si>
  <si>
    <t>484 (30.4)</t>
  </si>
  <si>
    <t>306 (33.5)</t>
  </si>
  <si>
    <t>657 (41.2)</t>
  </si>
  <si>
    <t>862 (32.2)</t>
  </si>
  <si>
    <t>2401 (34.2)</t>
  </si>
  <si>
    <t>29.51 (26.51–33.02)</t>
  </si>
  <si>
    <t>29.17 (26.40–32.00)</t>
  </si>
  <si>
    <t>28.13 (25.52–30.81)</t>
  </si>
  <si>
    <t>32.92 (30.06–36.32)</t>
  </si>
  <si>
    <t>33.89 (31.15–37.30)</t>
  </si>
  <si>
    <t>27.44 (25.23–29.67)</t>
  </si>
  <si>
    <t>59 (53–65)</t>
  </si>
  <si>
    <t>59 (52–66)</t>
  </si>
  <si>
    <t>56 (50–62)</t>
  </si>
  <si>
    <t>63.80 (59–68)</t>
  </si>
  <si>
    <t>52 (48–56)</t>
  </si>
  <si>
    <t>63 (58–69)</t>
  </si>
  <si>
    <t>Waist to hip ratio</t>
  </si>
  <si>
    <t>47.55 (41.55–55.83)</t>
  </si>
  <si>
    <t>47.64 (40.99–55.61)</t>
  </si>
  <si>
    <t>60.66 (57.13–65.46)</t>
  </si>
  <si>
    <t>46.38 (41.05–51.92)</t>
  </si>
  <si>
    <t>47.12 (42.08–52.17)</t>
  </si>
  <si>
    <t>43.17 (38.75–47.79)</t>
  </si>
  <si>
    <t>0.96±0.09</t>
  </si>
  <si>
    <t>0.95±0.07</t>
  </si>
  <si>
    <t>0.96±0.08</t>
  </si>
  <si>
    <t>0.97±0.10</t>
  </si>
  <si>
    <t>0.96±0.10</t>
  </si>
  <si>
    <t>0.95±0.09</t>
  </si>
  <si>
    <t>Glargine allocation, n %</t>
  </si>
  <si>
    <t>6.50 (6.95–7.23)</t>
  </si>
  <si>
    <t>6.51 (5.90–7.24)</t>
  </si>
  <si>
    <t>7.70 (7.38–8.14)</t>
  </si>
  <si>
    <t>6.39 (5.91–6.90)</t>
  </si>
  <si>
    <t>6.46 (6.00–6.92)</t>
  </si>
  <si>
    <t>0.50 (0.33–0.70)</t>
  </si>
  <si>
    <t>0.43 (0.32–0.61)</t>
  </si>
  <si>
    <t>0.43 (0.28–0.57)</t>
  </si>
  <si>
    <t>1.03 (0.83–1.30)</t>
  </si>
  <si>
    <t>0.53 (0.40–0.70)</t>
  </si>
  <si>
    <t>6.10 (5.69–6.52)</t>
  </si>
  <si>
    <t>0.40 (0.29–0.53)</t>
  </si>
  <si>
    <t>3497 (49.8)</t>
  </si>
  <si>
    <t>123 (51.0)</t>
  </si>
  <si>
    <t>803 (50.4)</t>
  </si>
  <si>
    <t>459 (50.2)</t>
  </si>
  <si>
    <t>762 (47.8)</t>
  </si>
  <si>
    <t>1350 (50.5)</t>
  </si>
  <si>
    <t>glargine</t>
  </si>
  <si>
    <t>3661 (52.2)</t>
  </si>
  <si>
    <t>121 (50.2)</t>
  </si>
  <si>
    <t>645 (40.5)</t>
  </si>
  <si>
    <t>580 (63.5)</t>
  </si>
  <si>
    <t>816 (51.2)</t>
  </si>
  <si>
    <t>1499 (56.1)</t>
  </si>
  <si>
    <t>White</t>
  </si>
  <si>
    <t>white</t>
  </si>
  <si>
    <t>331 (4.7)</t>
  </si>
  <si>
    <t>53 (3.3)</t>
  </si>
  <si>
    <t>19 (2.1)</t>
  </si>
  <si>
    <t>97 (6.1)</t>
  </si>
  <si>
    <t>152 (5.7)</t>
  </si>
  <si>
    <t>Black</t>
  </si>
  <si>
    <t>409 (5.8)</t>
  </si>
  <si>
    <t>176 (11.0)</t>
  </si>
  <si>
    <t>24 (2.6)</t>
  </si>
  <si>
    <t>50 (3.1)</t>
  </si>
  <si>
    <t>149 (5.6)</t>
  </si>
  <si>
    <t>South Asian</t>
  </si>
  <si>
    <t>southasian</t>
  </si>
  <si>
    <t>black</t>
  </si>
  <si>
    <t>32 (0.5)</t>
  </si>
  <si>
    <t>2 (0.8)</t>
  </si>
  <si>
    <t>9 (0.6)</t>
  </si>
  <si>
    <t>2 (0.2)</t>
  </si>
  <si>
    <t>11 (0.7)</t>
  </si>
  <si>
    <t>8 (0.3)</t>
  </si>
  <si>
    <t>otherasian</t>
  </si>
  <si>
    <t>Other Asian</t>
  </si>
  <si>
    <t>2428 (34.6)</t>
  </si>
  <si>
    <t>93 (38.6)</t>
  </si>
  <si>
    <t>673 (42.2)</t>
  </si>
  <si>
    <t>268 (29.3)</t>
  </si>
  <si>
    <t>582 (36.5)</t>
  </si>
  <si>
    <t>812 (30.4)</t>
  </si>
  <si>
    <t>Latin American</t>
  </si>
  <si>
    <t>latinamerican</t>
  </si>
  <si>
    <t>156 (2.2)</t>
  </si>
  <si>
    <t>5 (2.1)</t>
  </si>
  <si>
    <t>38 (2.4)</t>
  </si>
  <si>
    <t>21 (2.3)</t>
  </si>
  <si>
    <t>39 (2.4)</t>
  </si>
  <si>
    <t>53 (2.0)</t>
  </si>
  <si>
    <t>Other</t>
  </si>
  <si>
    <t>otherethnicity</t>
  </si>
  <si>
    <t>4021 (57.3)</t>
  </si>
  <si>
    <t>135 (56.0)</t>
  </si>
  <si>
    <t>854 (53.6)</t>
  </si>
  <si>
    <t>593 (64.9)</t>
  </si>
  <si>
    <t>797 (50.0)</t>
  </si>
  <si>
    <t>1642 (61.4)</t>
  </si>
  <si>
    <t>Prior cardiovascular event</t>
  </si>
  <si>
    <t>cvdhistory</t>
  </si>
  <si>
    <t>5614 (80.0)</t>
  </si>
  <si>
    <t>196 (81.3)</t>
  </si>
  <si>
    <t>1212 (76.0)</t>
  </si>
  <si>
    <t>765 (83.7)</t>
  </si>
  <si>
    <t>1343 (84.2)</t>
  </si>
  <si>
    <t>2098 (78.5)</t>
  </si>
  <si>
    <t>2.91±1.02</t>
  </si>
  <si>
    <t>2.89±1.02</t>
  </si>
  <si>
    <t>3.02±1.01</t>
  </si>
  <si>
    <t>2.70±0.99</t>
  </si>
  <si>
    <t>2.99±1.03</t>
  </si>
  <si>
    <t>2.88±1.02</t>
  </si>
  <si>
    <t>1.18±0.31</t>
  </si>
  <si>
    <t>1.17±0.31</t>
  </si>
  <si>
    <t>1.15±0.31</t>
  </si>
  <si>
    <t>1.13±0.28</t>
  </si>
  <si>
    <t>1.16±0.30</t>
  </si>
  <si>
    <t>1.22±0.33</t>
  </si>
  <si>
    <t>1.84±1.05</t>
  </si>
  <si>
    <t>1.84±1.19</t>
  </si>
  <si>
    <t>1.89±1.08</t>
  </si>
  <si>
    <t>2.15±1.07</t>
  </si>
  <si>
    <t>1.97±1.11</t>
  </si>
  <si>
    <t>1.62±0.93</t>
  </si>
  <si>
    <t>77.80±22.26</t>
  </si>
  <si>
    <t>77.50±19.50</t>
  </si>
  <si>
    <t>79.70±23.77</t>
  </si>
  <si>
    <t>70.76±19.70</t>
  </si>
  <si>
    <t>81.44±21.15</t>
  </si>
  <si>
    <t>76.93±22.41</t>
  </si>
  <si>
    <t>6.69±26.44</t>
  </si>
  <si>
    <t>5.09±14.61</t>
  </si>
  <si>
    <t>9.03±31.35</t>
  </si>
  <si>
    <t>6.52±22.29</t>
  </si>
  <si>
    <t>6.16±22.44</t>
  </si>
  <si>
    <t>5.81±27.51</t>
  </si>
  <si>
    <t>429 (6.11)</t>
  </si>
  <si>
    <t>9 (3.73)</t>
  </si>
  <si>
    <t>102 (6.40)</t>
  </si>
  <si>
    <t>78 (8.53)</t>
  </si>
  <si>
    <t>89 (5.58)</t>
  </si>
  <si>
    <t>151 (5.65)</t>
  </si>
  <si>
    <t>Prior renal disease, %</t>
  </si>
  <si>
    <t>4006 (57.1)</t>
  </si>
  <si>
    <t>119 (49.4)</t>
  </si>
  <si>
    <t>865 (54.3)</t>
  </si>
  <si>
    <t>585 (64.0)</t>
  </si>
  <si>
    <t>927 (58.1)</t>
  </si>
  <si>
    <t>1510 (56.5)</t>
  </si>
  <si>
    <t>4628 (66.0)</t>
  </si>
  <si>
    <t>166 (68.9)</t>
  </si>
  <si>
    <t>1240 (77.8)</t>
  </si>
  <si>
    <t>496 (54.3)</t>
  </si>
  <si>
    <t>1164 (73.0)</t>
  </si>
  <si>
    <t>1562 (58.4)</t>
  </si>
  <si>
    <t>2190 (31.2)</t>
  </si>
  <si>
    <t>77 (32.0)</t>
  </si>
  <si>
    <t>478 (30.0)</t>
  </si>
  <si>
    <t>235 (25.7)</t>
  </si>
  <si>
    <t>656 (41.1)</t>
  </si>
  <si>
    <t>744 (27.8)</t>
  </si>
  <si>
    <t>Meformin</t>
  </si>
  <si>
    <t>2282 (32.5)</t>
  </si>
  <si>
    <t>84 (34.9)</t>
  </si>
  <si>
    <t>727 (45.6)</t>
  </si>
  <si>
    <t>240 (26.3)</t>
  </si>
  <si>
    <t>460 (28.8)</t>
  </si>
  <si>
    <t>771 (28.8)</t>
  </si>
  <si>
    <t>159 (2.3)</t>
  </si>
  <si>
    <t>35 (2.2)</t>
  </si>
  <si>
    <t>22 (2.4)</t>
  </si>
  <si>
    <t>49 (3.1)</t>
  </si>
  <si>
    <t>48 (1.8)</t>
  </si>
  <si>
    <t>Other medication</t>
  </si>
  <si>
    <t>othermed</t>
  </si>
  <si>
    <t>Canada</t>
  </si>
  <si>
    <t>Marie Pigeyre, Population Health Research Institute, Canada</t>
  </si>
  <si>
    <t>pigeyrem@mcmaster.ca</t>
  </si>
  <si>
    <t>Classified ORIGIN trial data using Ahlqvist coordinates</t>
  </si>
  <si>
    <t>ORIGIN Europeans</t>
  </si>
  <si>
    <t>425 (11.6)</t>
  </si>
  <si>
    <t>9 (7.4)</t>
  </si>
  <si>
    <t>24 (5.7)</t>
  </si>
  <si>
    <t>115 (19.8)</t>
  </si>
  <si>
    <t>59 (7.2)</t>
  </si>
  <si>
    <t>218 (14.5)</t>
  </si>
  <si>
    <t>4.19 (4.88)</t>
  </si>
  <si>
    <t>4.09 (4.67)</t>
  </si>
  <si>
    <t>5.27 (5.43)</t>
  </si>
  <si>
    <t>2.96 (3.41)</t>
  </si>
  <si>
    <t>5.21 (5.76)</t>
  </si>
  <si>
    <t>3.52 (4.25)</t>
  </si>
  <si>
    <t>1023 (28.1)</t>
  </si>
  <si>
    <t>38 (31.4)</t>
  </si>
  <si>
    <t>176 (27.3)</t>
  </si>
  <si>
    <t>371 (24.7)</t>
  </si>
  <si>
    <t>60 (53 - 67)</t>
  </si>
  <si>
    <t>57 (51 - 62)</t>
  </si>
  <si>
    <t>64 (59 - 68)</t>
  </si>
  <si>
    <t>52 (49 - 56)</t>
  </si>
  <si>
    <t>64 (58 - 69)</t>
  </si>
  <si>
    <t>60 (54 - 66)</t>
  </si>
  <si>
    <t>29.04 (26.61 - 31.81)</t>
  </si>
  <si>
    <t>28.55 (26.14 - 31.04)</t>
  </si>
  <si>
    <t>32.72 (30.11 - 36.04)</t>
  </si>
  <si>
    <t>33.98 (31.48 - 37.15)</t>
  </si>
  <si>
    <t>27.68 (25.63 - 29.69)</t>
  </si>
  <si>
    <t>0.95 (0.07)</t>
  </si>
  <si>
    <t>0.96 (0.09)</t>
  </si>
  <si>
    <t>0.98 (0.10)</t>
  </si>
  <si>
    <t>0.98 (0.12)</t>
  </si>
  <si>
    <t>0.95 (0.09)</t>
  </si>
  <si>
    <t>6.39 (5.88 - 6.95)</t>
  </si>
  <si>
    <t>7.69 (7.36 - 8.10)</t>
  </si>
  <si>
    <t>6.39 (5.95 - 6.90)</t>
  </si>
  <si>
    <t>6.41 (6.00 - 6.90)</t>
  </si>
  <si>
    <t>6.10 (5.70- 6.50)</t>
  </si>
  <si>
    <t>46.31 (40.81 - 52.41)</t>
  </si>
  <si>
    <t>60.52 (56.93 - 65.03)</t>
  </si>
  <si>
    <t>46.38 (41.52 - 51.92)</t>
  </si>
  <si>
    <t>46.51 (42.08 - 51.92)</t>
  </si>
  <si>
    <t>43.17 (38.80 - 47.55)</t>
  </si>
  <si>
    <t>29.76 (26.96 - 33.11)</t>
  </si>
  <si>
    <t>0.96 (0.10)</t>
  </si>
  <si>
    <t>6.41 (5.90 - 7.08)</t>
  </si>
  <si>
    <t>46.60 (41.00 - 53.91)</t>
  </si>
  <si>
    <t>262 (32.1)</t>
  </si>
  <si>
    <t>181 (31.2)</t>
  </si>
  <si>
    <t>0.47 (0.37 - 0.63)</t>
  </si>
  <si>
    <t>0.43 (0.30 - 0.60)</t>
  </si>
  <si>
    <t>1.03 (0.83 - 1.30)</t>
  </si>
  <si>
    <t>0.57 (0.43 - 0.70)</t>
  </si>
  <si>
    <t>0.43 (0.32 - 0.57)</t>
  </si>
  <si>
    <t>0.53 (0.37 - 0.73)</t>
  </si>
  <si>
    <t>63 (52.1)</t>
  </si>
  <si>
    <t>318 (49.3)</t>
  </si>
  <si>
    <t>288 (49.7)</t>
  </si>
  <si>
    <t>377 (46.2)</t>
  </si>
  <si>
    <t>766 (51.1)</t>
  </si>
  <si>
    <t>85 (70.2)</t>
  </si>
  <si>
    <t>447 (69.3)</t>
  </si>
  <si>
    <t>445 (76.7)</t>
  </si>
  <si>
    <t>516 (63.2)</t>
  </si>
  <si>
    <t>1096 (73.1)</t>
  </si>
  <si>
    <t>100 (82.6)</t>
  </si>
  <si>
    <t>486 (75.3)</t>
  </si>
  <si>
    <t>480 (82.8)</t>
  </si>
  <si>
    <t>680 (83.3)</t>
  </si>
  <si>
    <t>1133 (75.6)</t>
  </si>
  <si>
    <t>2.74 (1.02)</t>
  </si>
  <si>
    <t>2.90 (1.02)</t>
  </si>
  <si>
    <t>2.53 (0.95)</t>
  </si>
  <si>
    <t>2.87 (1.05)</t>
  </si>
  <si>
    <t>2.73 (0.99)</t>
  </si>
  <si>
    <t>1.22 (0.30)</t>
  </si>
  <si>
    <t>1.17 (0.32)</t>
  </si>
  <si>
    <t>1.13 (0.27)</t>
  </si>
  <si>
    <t>1.16 (0.31)</t>
  </si>
  <si>
    <t>1.24 (0.34)</t>
  </si>
  <si>
    <t>1.78 (1.17)</t>
  </si>
  <si>
    <t>1.92 (1.12)</t>
  </si>
  <si>
    <t>2.19 (1.09)</t>
  </si>
  <si>
    <t>2.02 (1.12)</t>
  </si>
  <si>
    <t>1.62 (0.97)</t>
  </si>
  <si>
    <t>8 (6.6)</t>
  </si>
  <si>
    <t>44 (6.8)</t>
  </si>
  <si>
    <t>51 (8.8)</t>
  </si>
  <si>
    <t>40 (4.9)</t>
  </si>
  <si>
    <t>93 (6.2)</t>
  </si>
  <si>
    <t>80.59 (17.14)</t>
  </si>
  <si>
    <t>84.16 (24.32)</t>
  </si>
  <si>
    <t>71.77 (18.96)</t>
  </si>
  <si>
    <t>84.59 (19.73)</t>
  </si>
  <si>
    <t>79.13 (20.38)</t>
  </si>
  <si>
    <t>4.76 (14.39)</t>
  </si>
  <si>
    <t>4.74 (17.08)</t>
  </si>
  <si>
    <t>5.42 (19.19)</t>
  </si>
  <si>
    <t>4.41 (16.97)</t>
  </si>
  <si>
    <t>4.45 (20.76)</t>
  </si>
  <si>
    <t>64 (52.9)</t>
  </si>
  <si>
    <t>381 (59.1)</t>
  </si>
  <si>
    <t>385 (66.4)</t>
  </si>
  <si>
    <t>536 (65.7)</t>
  </si>
  <si>
    <t>941 (62.8)</t>
  </si>
  <si>
    <t>69 (57.0)</t>
  </si>
  <si>
    <t>478 (74.1)</t>
  </si>
  <si>
    <t>281 (48.4)</t>
  </si>
  <si>
    <t>540 (66.2)</t>
  </si>
  <si>
    <t>726 (48.4)</t>
  </si>
  <si>
    <t>33 (27.3)</t>
  </si>
  <si>
    <t>208 (32.2)</t>
  </si>
  <si>
    <t>145 (25.0)</t>
  </si>
  <si>
    <t>332 (40.7)</t>
  </si>
  <si>
    <t>374 (24.9)</t>
  </si>
  <si>
    <t>241 (37.4)</t>
  </si>
  <si>
    <t>119 (20.5)</t>
  </si>
  <si>
    <t>172 (21.1)</t>
  </si>
  <si>
    <t>320 (21.3)</t>
  </si>
  <si>
    <t>3 (2.5)</t>
  </si>
  <si>
    <t>29 (4.5)</t>
  </si>
  <si>
    <t>17 (2.9)</t>
  </si>
  <si>
    <t>37 (4.5)</t>
  </si>
  <si>
    <t>33 (2.2)</t>
  </si>
  <si>
    <t>1812 (49.5)</t>
  </si>
  <si>
    <t>2589 (70.7)</t>
  </si>
  <si>
    <t>2879 (78.6)</t>
  </si>
  <si>
    <t>2.76 (1.01)</t>
  </si>
  <si>
    <t>1.19 (0.32)</t>
  </si>
  <si>
    <t>1.86 (1.08)</t>
  </si>
  <si>
    <t>236 (6.45)</t>
  </si>
  <si>
    <t>80.12 (21.12)</t>
  </si>
  <si>
    <t>4.65 (18.87)</t>
  </si>
  <si>
    <t>2307 (63.0)</t>
  </si>
  <si>
    <t>2094 (57.2)</t>
  </si>
  <si>
    <t>1092 (29.8)</t>
  </si>
  <si>
    <t>885 (24.2)</t>
  </si>
  <si>
    <t>119 (3.25)</t>
  </si>
  <si>
    <t>ORIGIN Latin Americans</t>
  </si>
  <si>
    <t>60 (2.5)</t>
  </si>
  <si>
    <t>5 (0.7)</t>
  </si>
  <si>
    <t>14 (5.2)</t>
  </si>
  <si>
    <t>8 (1.4)</t>
  </si>
  <si>
    <t>33 (4.1)</t>
  </si>
  <si>
    <t>962 (39.6)</t>
  </si>
  <si>
    <t>39 (41.9)</t>
  </si>
  <si>
    <t>229 (34.0)</t>
  </si>
  <si>
    <t>97 (36.2)</t>
  </si>
  <si>
    <t>267 (45.9)</t>
  </si>
  <si>
    <t>330 (40.6)</t>
  </si>
  <si>
    <t>6.14 (6.31)</t>
  </si>
  <si>
    <t>7.84 (6.86)</t>
  </si>
  <si>
    <t>3.38 (3.43)</t>
  </si>
  <si>
    <t>7.99 (7.88)</t>
  </si>
  <si>
    <t>4.73 (4.60)</t>
  </si>
  <si>
    <t>57.5 (50 - 64)</t>
  </si>
  <si>
    <t>63 (58 - 68)</t>
  </si>
  <si>
    <t>51 (47 - 55)</t>
  </si>
  <si>
    <t>29.30 (26.25 - 31.96)</t>
  </si>
  <si>
    <t>28.36 (25.60 - 30.94)</t>
  </si>
  <si>
    <t>33.00 (30.07 - 36.13)</t>
  </si>
  <si>
    <t>33.85 (30.80 - 37.77)</t>
  </si>
  <si>
    <t>27.37 (25.11 - 29.76)</t>
  </si>
  <si>
    <t>0.95 (0.08)</t>
  </si>
  <si>
    <t>0.96 (0.08)</t>
  </si>
  <si>
    <t>0.94 (0.08)</t>
  </si>
  <si>
    <t>6.77 (5.83 - 7.48)</t>
  </si>
  <si>
    <t>7.80 (7.41 - 8.23)</t>
  </si>
  <si>
    <t>6.40 (5.90 - 7.06)</t>
  </si>
  <si>
    <t>6.49 (6.00 - 7.00)</t>
  </si>
  <si>
    <t>6.19 (5.65 - 6.60)</t>
  </si>
  <si>
    <t>50.47 (40.27 - 58.29)</t>
  </si>
  <si>
    <t>61.75 (57.45 - 66.41)</t>
  </si>
  <si>
    <t>46.45 (40.99 - 53.69)</t>
  </si>
  <si>
    <t>47.46 (42.08 - 53.01)</t>
  </si>
  <si>
    <t>44.19 (38.29 - 48.64)</t>
  </si>
  <si>
    <t>0.43 (0.28 - 0.57)</t>
  </si>
  <si>
    <t>0.40 (0.27 - 0.53)</t>
  </si>
  <si>
    <t>1.03 (0.87 - 1.30)</t>
  </si>
  <si>
    <t>0.50 (0.37 - 0.67)</t>
  </si>
  <si>
    <t>0.37 (0.27 - 0.53)</t>
  </si>
  <si>
    <t>6.31 (6.42)</t>
  </si>
  <si>
    <t>58 (52 - 65)</t>
  </si>
  <si>
    <t>29.56 (26.51 - 33.09)</t>
  </si>
  <si>
    <t>6.70 (6.00 - 7.48)</t>
  </si>
  <si>
    <t>49.73 (42.08 - 58.22)</t>
  </si>
  <si>
    <t>0.47 (0.31 - 0.63)</t>
  </si>
  <si>
    <t>48 (51.6)</t>
  </si>
  <si>
    <t>330 (49.0)</t>
  </si>
  <si>
    <t>135 (50.4)</t>
  </si>
  <si>
    <t>298 (51.2)</t>
  </si>
  <si>
    <t>409 (50.4)</t>
  </si>
  <si>
    <t>268 (39.8)</t>
  </si>
  <si>
    <t>114 (42.5)</t>
  </si>
  <si>
    <t>215 (36.9)</t>
  </si>
  <si>
    <t>372 (45.8)</t>
  </si>
  <si>
    <t>76 (81.7)</t>
  </si>
  <si>
    <t>548 (81.4)</t>
  </si>
  <si>
    <t>230 (85.8)</t>
  </si>
  <si>
    <t>493 (84.7)</t>
  </si>
  <si>
    <t>680 (83.7)</t>
  </si>
  <si>
    <t>3.14 (1.06)</t>
  </si>
  <si>
    <t>3.22 (0.97)</t>
  </si>
  <si>
    <t>3.03 (0.98)</t>
  </si>
  <si>
    <t>3.11 (0.99)</t>
  </si>
  <si>
    <t>3.17 (1.02)</t>
  </si>
  <si>
    <t>1.14 (0.34)</t>
  </si>
  <si>
    <t>1.17 (0.30)</t>
  </si>
  <si>
    <t>1.21 (0.31)</t>
  </si>
  <si>
    <t>2.02 (1.31)</t>
  </si>
  <si>
    <t>1.94 (1.06)</t>
  </si>
  <si>
    <t>2.13 (1.08)</t>
  </si>
  <si>
    <t>2.01 (1.15)</t>
  </si>
  <si>
    <t>1.69 (0.86)</t>
  </si>
  <si>
    <t>1 (1.1)</t>
  </si>
  <si>
    <t>50 (7.4)</t>
  </si>
  <si>
    <t>25 (9.3)</t>
  </si>
  <si>
    <t>43 (7.4)</t>
  </si>
  <si>
    <t>50 (6.2)</t>
  </si>
  <si>
    <t>1208 (49.8)</t>
  </si>
  <si>
    <t>1008 (41.5)</t>
  </si>
  <si>
    <t>2027 (83.5)</t>
  </si>
  <si>
    <t>3.15 (1.00)</t>
  </si>
  <si>
    <t>1.18 (0.31)</t>
  </si>
  <si>
    <t>1.90 (1.05)</t>
  </si>
  <si>
    <t>169 (7.0)</t>
  </si>
  <si>
    <t>71.37 (16.99)</t>
  </si>
  <si>
    <t>74.28 (20.02)</t>
  </si>
  <si>
    <t>68.09 (20.19)</t>
  </si>
  <si>
    <t>74.29 (19.26)</t>
  </si>
  <si>
    <t>71.31 (25.08)</t>
  </si>
  <si>
    <t>6.64 (16.75)</t>
  </si>
  <si>
    <t>12.42 (37.90)</t>
  </si>
  <si>
    <t>9.28 (28.29)</t>
  </si>
  <si>
    <t>9.07 (29.35)</t>
  </si>
  <si>
    <t>7.88 (29.16)</t>
  </si>
  <si>
    <t>50 (53.8)</t>
  </si>
  <si>
    <t>363 (53.9)</t>
  </si>
  <si>
    <t>164 (61.2)</t>
  </si>
  <si>
    <t>325 (55.8)</t>
  </si>
  <si>
    <t>425 (52.3)</t>
  </si>
  <si>
    <t>75 (80.6)</t>
  </si>
  <si>
    <t>527 (78.3)</t>
  </si>
  <si>
    <t>169 (63.1)</t>
  </si>
  <si>
    <t>463 (79.6)</t>
  </si>
  <si>
    <t>541 (66.6)</t>
  </si>
  <si>
    <t>29 (31.2)</t>
  </si>
  <si>
    <t>175 (26.0)</t>
  </si>
  <si>
    <t>64 (23.9)</t>
  </si>
  <si>
    <t>221 (38.0)</t>
  </si>
  <si>
    <t>202 (24.9)</t>
  </si>
  <si>
    <t>44 (47.3)</t>
  </si>
  <si>
    <t>348 (51.7)</t>
  </si>
  <si>
    <t>101 (37.7)</t>
  </si>
  <si>
    <t>236 (40.5)</t>
  </si>
  <si>
    <t>329 (40.5)</t>
  </si>
  <si>
    <t>2 (2.2)</t>
  </si>
  <si>
    <t>4 (0.6)</t>
  </si>
  <si>
    <t>4 (1.5)</t>
  </si>
  <si>
    <t>6 (1.0)</t>
  </si>
  <si>
    <t>10 (1.2)</t>
  </si>
  <si>
    <t>72.49 (21.69)</t>
  </si>
  <si>
    <t>9.53 (31.47)</t>
  </si>
  <si>
    <t>1327 (54.7)</t>
  </si>
  <si>
    <t>1775 (73.1)</t>
  </si>
  <si>
    <t>691 (28.5)</t>
  </si>
  <si>
    <t>1053 (43.4)</t>
  </si>
  <si>
    <t>26 (1.1)</t>
  </si>
  <si>
    <t>Comparison of ORIGIN trial ethnicity by global classification using Ahlqvist</t>
  </si>
  <si>
    <t>1612 (100)</t>
  </si>
  <si>
    <t>9.72 (8.21)</t>
  </si>
  <si>
    <t>135 (8.4)</t>
  </si>
  <si>
    <t>979 (60.7)</t>
  </si>
  <si>
    <t>85 (5.3)</t>
  </si>
  <si>
    <t>413 (25.6)</t>
  </si>
  <si>
    <t>120 (7.4)</t>
  </si>
  <si>
    <t>100 (6.2)</t>
  </si>
  <si>
    <t>26 (1.7)</t>
  </si>
  <si>
    <t>561 (34.8)</t>
  </si>
  <si>
    <t>250 (16.2)</t>
  </si>
  <si>
    <t>413 (28.1)</t>
  </si>
  <si>
    <t>330 (22.4)</t>
  </si>
  <si>
    <t>74 (5.0)</t>
  </si>
  <si>
    <t>180 (27.4)</t>
  </si>
  <si>
    <t>167 (25.4)</t>
  </si>
  <si>
    <t>13 (2.0)</t>
  </si>
  <si>
    <t>710 (45.1)</t>
  </si>
  <si>
    <t>diet</t>
  </si>
  <si>
    <t>medication_glargine</t>
  </si>
  <si>
    <t>mace</t>
  </si>
  <si>
    <t>macroalbuminuria</t>
  </si>
  <si>
    <t>earlyckd</t>
  </si>
  <si>
    <t>moderateckd</t>
  </si>
  <si>
    <t>severeckd</t>
  </si>
  <si>
    <t>npdr</t>
  </si>
  <si>
    <t>pdr</t>
  </si>
  <si>
    <t>neuropathy</t>
  </si>
  <si>
    <t>851 (52.79)</t>
  </si>
  <si>
    <t>36.86 (5.81)</t>
  </si>
  <si>
    <t>10.49 (8.25)</t>
  </si>
  <si>
    <t>25.02 (3.45)</t>
  </si>
  <si>
    <t>10.77 (3.39)</t>
  </si>
  <si>
    <t>87.01 (19.34)</t>
  </si>
  <si>
    <t>10.1 (3.9)</t>
  </si>
  <si>
    <t>0.68 (0.39)</t>
  </si>
  <si>
    <t>37.66 (22.24)</t>
  </si>
  <si>
    <t>2.08 (1.41)</t>
  </si>
  <si>
    <t>Prasad 2022</t>
  </si>
  <si>
    <t>NPDR</t>
  </si>
  <si>
    <t>PDR</t>
  </si>
  <si>
    <t>18 (1.12)</t>
  </si>
  <si>
    <t>38.83 (4.93)</t>
  </si>
  <si>
    <t>6.41 (7.16)</t>
  </si>
  <si>
    <t>28.37 (5.27)</t>
  </si>
  <si>
    <t>6.86 (1.89)</t>
  </si>
  <si>
    <t>56.7 (13.1)</t>
  </si>
  <si>
    <t>7.3 (3.3)</t>
  </si>
  <si>
    <t>1.01 (0.62)</t>
  </si>
  <si>
    <t>214.99 (41.01)</t>
  </si>
  <si>
    <t>4.73 (1.56)</t>
  </si>
  <si>
    <t>608 (37.72)</t>
  </si>
  <si>
    <t>36.25 (5.77)</t>
  </si>
  <si>
    <t>8.72 (8.03)</t>
  </si>
  <si>
    <t>28.4 (4.03)</t>
  </si>
  <si>
    <t>7.85 (2.37)</t>
  </si>
  <si>
    <t>58.33 (12.92)</t>
  </si>
  <si>
    <t>7.5 (3.3)</t>
  </si>
  <si>
    <t>0.89 (0.48)</t>
  </si>
  <si>
    <t>77.49 (42.02)</t>
  </si>
  <si>
    <t>2.28 (1.29)</t>
  </si>
  <si>
    <t>135 (8.37)</t>
  </si>
  <si>
    <t>40.84 (3.98)</t>
  </si>
  <si>
    <t>9.83 (8.44)</t>
  </si>
  <si>
    <t>23.22 (2.44)</t>
  </si>
  <si>
    <t>6.50 (1.47)</t>
  </si>
  <si>
    <t>47.25 (10.37)</t>
  </si>
  <si>
    <t>6.5 (3.1)</t>
  </si>
  <si>
    <t>0.58 (0.29)</t>
  </si>
  <si>
    <t>73.74 (31.16)</t>
  </si>
  <si>
    <t>1.42 (0.76)</t>
  </si>
  <si>
    <t>Duration of diabetes, years</t>
  </si>
  <si>
    <t>Fasting glucose, mmol/l</t>
  </si>
  <si>
    <t>Fasting C-peptide, nmol/l</t>
  </si>
  <si>
    <t>36.98 (5.78)</t>
  </si>
  <si>
    <t>26.18 (4.07)</t>
  </si>
  <si>
    <t>9.26 (3.33)</t>
  </si>
  <si>
    <t>72.52 (22.68)</t>
  </si>
  <si>
    <t>9.1 (4.2)</t>
  </si>
  <si>
    <t>0.76 (0.46)</t>
  </si>
  <si>
    <t>57.69 (41.02)</t>
  </si>
  <si>
    <t>2.13 (1.37)</t>
  </si>
  <si>
    <t>Diet only</t>
  </si>
  <si>
    <t>OHA only</t>
  </si>
  <si>
    <t>Only on insulin</t>
  </si>
  <si>
    <t>Both OHA and insulin</t>
  </si>
  <si>
    <t>CVD (Coronary events and or stroke)</t>
  </si>
  <si>
    <t>Coronary event</t>
  </si>
  <si>
    <t>Nephropathy</t>
  </si>
  <si>
    <t>Macroalbuminuria</t>
  </si>
  <si>
    <t>CKD: Egfr</t>
  </si>
  <si>
    <t>Early CKD (60-90 ml min-1 1.73m-2)</t>
  </si>
  <si>
    <t>Moderate CKD (30-60)</t>
  </si>
  <si>
    <t>Severe CKD (&lt;30)</t>
  </si>
  <si>
    <t>Neuropathy</t>
  </si>
  <si>
    <t>902 (56.0)</t>
  </si>
  <si>
    <t>9.73 (8.57)</t>
  </si>
  <si>
    <t>77 (8.5)</t>
  </si>
  <si>
    <t>558 (61.9)</t>
  </si>
  <si>
    <t>51 (5.7)</t>
  </si>
  <si>
    <t>216 (23.9)</t>
  </si>
  <si>
    <t>89 (9.9)</t>
  </si>
  <si>
    <t>76 (8.4)</t>
  </si>
  <si>
    <t>17 (1.9)</t>
  </si>
  <si>
    <t>361 (40.0)</t>
  </si>
  <si>
    <t>167 (19.2)</t>
  </si>
  <si>
    <t>268 (32.3)</t>
  </si>
  <si>
    <t>208 (25.0)</t>
  </si>
  <si>
    <t>54 (6.5)</t>
  </si>
  <si>
    <t>6 (0.7)</t>
  </si>
  <si>
    <t>102 (29.4)</t>
  </si>
  <si>
    <t>93 (26.8)</t>
  </si>
  <si>
    <t>9 (2.6)</t>
  </si>
  <si>
    <t>359 (40.7)</t>
  </si>
  <si>
    <t>WELLGEN Male</t>
  </si>
  <si>
    <t>WELLGEN Female</t>
  </si>
  <si>
    <t>710 (44.0)</t>
  </si>
  <si>
    <t>9.70 (7.74)</t>
  </si>
  <si>
    <t>58 (8.2)</t>
  </si>
  <si>
    <t>421 (59.3)</t>
  </si>
  <si>
    <t>34 (4.8)</t>
  </si>
  <si>
    <t>197 (27.7)</t>
  </si>
  <si>
    <t>31 (4.4)</t>
  </si>
  <si>
    <t>24 (3.3)</t>
  </si>
  <si>
    <t>9 (1.3)</t>
  </si>
  <si>
    <t>200 (28.2)</t>
  </si>
  <si>
    <t>83 (12.3)</t>
  </si>
  <si>
    <t>145 (22.7)</t>
  </si>
  <si>
    <t>122 (19.1)</t>
  </si>
  <si>
    <t>20 (3.1)</t>
  </si>
  <si>
    <t>3 (0.5)</t>
  </si>
  <si>
    <t>78 (25.2)</t>
  </si>
  <si>
    <t>74 (23.9)</t>
  </si>
  <si>
    <t>4 (1.3)</t>
  </si>
  <si>
    <t>351 (50.6)</t>
  </si>
  <si>
    <t>547 (60.6)</t>
  </si>
  <si>
    <t>36.96 (5.67)</t>
  </si>
  <si>
    <t>10.55 (8.70)</t>
  </si>
  <si>
    <t>24.44 (3.08)</t>
  </si>
  <si>
    <t>10.29 (3.22)</t>
  </si>
  <si>
    <t>84.67 (20.57)</t>
  </si>
  <si>
    <t>9.9 (4.0)</t>
  </si>
  <si>
    <t>0.66 (0.38)</t>
  </si>
  <si>
    <t>39.33 (22.5)</t>
  </si>
  <si>
    <t>1.96 (1.34)</t>
  </si>
  <si>
    <t>5 (0.55)</t>
  </si>
  <si>
    <t>42.07 (10.27)</t>
  </si>
  <si>
    <t>8.03 (6.59)</t>
  </si>
  <si>
    <t>28.75 (3.54)</t>
  </si>
  <si>
    <t>5.75 (1.0)</t>
  </si>
  <si>
    <t>49.07 (10.27)</t>
  </si>
  <si>
    <t>6.6 (3.1)</t>
  </si>
  <si>
    <t>2.17 (0.44)</t>
  </si>
  <si>
    <t>229.16 (40.98)</t>
  </si>
  <si>
    <t>4.99 (1.23)</t>
  </si>
  <si>
    <t>36.59 (5.43)</t>
  </si>
  <si>
    <t>7.71 (7.98)</t>
  </si>
  <si>
    <t>28.77 (3.67)</t>
  </si>
  <si>
    <t>7.63 (2.43)</t>
  </si>
  <si>
    <t>59.94 (13.35)</t>
  </si>
  <si>
    <t>7.6 (3.3)</t>
  </si>
  <si>
    <t>1.08 (0.51)</t>
  </si>
  <si>
    <t>92.27 (42.49)</t>
  </si>
  <si>
    <t>2.76 (1.41)</t>
  </si>
  <si>
    <t>40.7 (4.12)</t>
  </si>
  <si>
    <t>9.98 (8.56)</t>
  </si>
  <si>
    <t>23.41 (2.34)</t>
  </si>
  <si>
    <t>6.52 (1.53)</t>
  </si>
  <si>
    <t>47.55 (10.02)</t>
  </si>
  <si>
    <t>0.60 (0.30)</t>
  </si>
  <si>
    <t>75.58 (31.92)</t>
  </si>
  <si>
    <t>1.47 (0.78)</t>
  </si>
  <si>
    <t>230 (25.50)</t>
  </si>
  <si>
    <t>120 (13.30)</t>
  </si>
  <si>
    <t>304 (42.82)</t>
  </si>
  <si>
    <t>36.68 (6.06)</t>
  </si>
  <si>
    <t>10.38 (7.37)</t>
  </si>
  <si>
    <t>26.07 (3.82)</t>
  </si>
  <si>
    <t>11.64 (3.53)</t>
  </si>
  <si>
    <t>91.22 (16.11)</t>
  </si>
  <si>
    <t>10.5 (3.6)</t>
  </si>
  <si>
    <t>0.71 (0.41)</t>
  </si>
  <si>
    <t>34.67 (21.47)</t>
  </si>
  <si>
    <t>2.29 (1.49)</t>
  </si>
  <si>
    <t>13 (1.83)</t>
  </si>
  <si>
    <t>37.51 (4.92)</t>
  </si>
  <si>
    <t>5.79 (7.53)</t>
  </si>
  <si>
    <t>28.23 (5.92)</t>
  </si>
  <si>
    <t>5.89 (1.44)</t>
  </si>
  <si>
    <t>59.63 (13.21)</t>
  </si>
  <si>
    <t>7.6 (3.4)</t>
  </si>
  <si>
    <t>1.98 (0.63)</t>
  </si>
  <si>
    <t>209.54 (41.32)</t>
  </si>
  <si>
    <t>4.63 (1.71)</t>
  </si>
  <si>
    <t>378 (53.24)</t>
  </si>
  <si>
    <t>36.05 (5.96)</t>
  </si>
  <si>
    <t>9.34 (8.00)</t>
  </si>
  <si>
    <t>28.18 (4.22)</t>
  </si>
  <si>
    <t>7.98 (2.33)</t>
  </si>
  <si>
    <t>57.34 (12.57)</t>
  </si>
  <si>
    <t>7.4 (3.3)</t>
  </si>
  <si>
    <t>0.77 (0.42)</t>
  </si>
  <si>
    <t>68.5 (39.13)</t>
  </si>
  <si>
    <t>1.98 (1.12)</t>
  </si>
  <si>
    <t>15 (2.11)</t>
  </si>
  <si>
    <t>41.98 (2.51)</t>
  </si>
  <si>
    <t>8.57 (7.53)</t>
  </si>
  <si>
    <t>21.69 (2.75)</t>
  </si>
  <si>
    <t>6.33 (0.97)</t>
  </si>
  <si>
    <t>44.85 (12.98)</t>
  </si>
  <si>
    <t>6.3 (3.3)</t>
  </si>
  <si>
    <t>0.42 (0.20)</t>
  </si>
  <si>
    <t>59.05 (19.27)</t>
  </si>
  <si>
    <t>1.03 (0.47)</t>
  </si>
  <si>
    <t>36.47 (5.99)</t>
  </si>
  <si>
    <t>37.39 (5.58)</t>
  </si>
  <si>
    <t>25.43 (3.74)</t>
  </si>
  <si>
    <t>9.08 (3.23)</t>
  </si>
  <si>
    <t>73.23 (23.04)</t>
  </si>
  <si>
    <t>8.8 (4.2)</t>
  </si>
  <si>
    <t>58.7 (40.28)</t>
  </si>
  <si>
    <t>2.12 (1.38)</t>
  </si>
  <si>
    <t>27.14 (4.27)</t>
  </si>
  <si>
    <t>9.48 (3.45)</t>
  </si>
  <si>
    <t>71.62 (22.19)</t>
  </si>
  <si>
    <t>8.7 (4.2)</t>
  </si>
  <si>
    <t>0.76 (0.45)</t>
  </si>
  <si>
    <t>56.39 (41.93)</t>
  </si>
  <si>
    <t>2.15 (1.35)</t>
  </si>
  <si>
    <t>WELLGEN Overall</t>
  </si>
  <si>
    <t>Classified WELLGEN (age_diag &lt;45y T2DM) using Ahlqvist coordinates</t>
  </si>
  <si>
    <t>ANDIS U45 Overall</t>
  </si>
  <si>
    <t>ANDIS U45 Male</t>
  </si>
  <si>
    <t>ANDIS U45 Female</t>
  </si>
  <si>
    <t>38.83 (5.96)</t>
  </si>
  <si>
    <t>32.96 (6.92)</t>
  </si>
  <si>
    <t>8.89 (3.18)</t>
  </si>
  <si>
    <t>69.28 (25.88)</t>
  </si>
  <si>
    <t>8.5 (4.5)</t>
  </si>
  <si>
    <t>1.20 (0.56)</t>
  </si>
  <si>
    <t>84.11 (48.91)</t>
  </si>
  <si>
    <t>3.21 (1.58)</t>
  </si>
  <si>
    <t>38.4 (6.16)</t>
  </si>
  <si>
    <t>33.66 (7.30)</t>
  </si>
  <si>
    <t>8.34 (2.80)</t>
  </si>
  <si>
    <t>60.93 (24.03)</t>
  </si>
  <si>
    <t>7.7 (4.4)</t>
  </si>
  <si>
    <t>1.97 (0.56)</t>
  </si>
  <si>
    <t>88.36 (45.48)</t>
  </si>
  <si>
    <t>3.12 (1.51)</t>
  </si>
  <si>
    <t>39.13 (5.8)</t>
  </si>
  <si>
    <t>32.47 (6.60)</t>
  </si>
  <si>
    <t>9.28 (3.36)</t>
  </si>
  <si>
    <t>75.09 (25.55)</t>
  </si>
  <si>
    <t>9.0 (4.5)</t>
  </si>
  <si>
    <t>1.20 (0.57)</t>
  </si>
  <si>
    <t>81.09 (50.59)</t>
  </si>
  <si>
    <t>3.27 (1.62)</t>
  </si>
  <si>
    <t>4.27 (2.56)</t>
  </si>
  <si>
    <t>34 (6.0)</t>
  </si>
  <si>
    <t>382 (67.4)</t>
  </si>
  <si>
    <t>28 (4.9)</t>
  </si>
  <si>
    <t>122 (21.5)</t>
  </si>
  <si>
    <t>27 (4.8)</t>
  </si>
  <si>
    <t>19 (3.4)</t>
  </si>
  <si>
    <t>181 (45.9)</t>
  </si>
  <si>
    <t>61 (17.1)</t>
  </si>
  <si>
    <t>142 (26.0)</t>
  </si>
  <si>
    <t>132 (24.6)</t>
  </si>
  <si>
    <t>7 (1.3)</t>
  </si>
  <si>
    <t>34 (19.4)</t>
  </si>
  <si>
    <t>33 (19.0)</t>
  </si>
  <si>
    <t>1 (0.6)</t>
  </si>
  <si>
    <t>14 (2.5)</t>
  </si>
  <si>
    <t>4.27 (2.34)</t>
  </si>
  <si>
    <t>43 (10.9)</t>
  </si>
  <si>
    <t>247 (62.5)</t>
  </si>
  <si>
    <t>31 (7.8)</t>
  </si>
  <si>
    <t>72 (18.2)</t>
  </si>
  <si>
    <t>7 (1.8)</t>
  </si>
  <si>
    <t>4 (1.0)</t>
  </si>
  <si>
    <t>3 (0.8)</t>
  </si>
  <si>
    <t>129 (45.7)</t>
  </si>
  <si>
    <t>29 (11.4)</t>
  </si>
  <si>
    <t>109 (28.7)</t>
  </si>
  <si>
    <t>105 (27.9)</t>
  </si>
  <si>
    <t>4 (1.1)</t>
  </si>
  <si>
    <t>0 (0.0)</t>
  </si>
  <si>
    <t>23 (20.0)</t>
  </si>
  <si>
    <t>22 (19.3)</t>
  </si>
  <si>
    <t>1 (0.9)</t>
  </si>
  <si>
    <t>2 (0.5)</t>
  </si>
  <si>
    <t>4.27 (2.47)</t>
  </si>
  <si>
    <t>77 (8.0)</t>
  </si>
  <si>
    <t>629 (65.4)</t>
  </si>
  <si>
    <t>59 (6.1)</t>
  </si>
  <si>
    <t>194 (20.2)</t>
  </si>
  <si>
    <t>34 (3.6)</t>
  </si>
  <si>
    <t>23 (2.4)</t>
  </si>
  <si>
    <t>11 (1.2)</t>
  </si>
  <si>
    <t>310 (45.9)</t>
  </si>
  <si>
    <t>90 (14.7)</t>
  </si>
  <si>
    <t>251 (27.1)</t>
  </si>
  <si>
    <t>237 (26.0)</t>
  </si>
  <si>
    <t>3 (0.3)</t>
  </si>
  <si>
    <t>57 (19.8)</t>
  </si>
  <si>
    <t>55 (19.1)</t>
  </si>
  <si>
    <t>2 (0.7)</t>
  </si>
  <si>
    <t>16 (1.7)</t>
  </si>
  <si>
    <t>251 (26.09)</t>
  </si>
  <si>
    <t>38.98 (6.24)</t>
  </si>
  <si>
    <t>28.29 (5.43)</t>
  </si>
  <si>
    <t>11.75 (3.67)</t>
  </si>
  <si>
    <t>100.6 (19.62)</t>
  </si>
  <si>
    <t>11.4 (4.0)</t>
  </si>
  <si>
    <t>0.85 (0.4)</t>
  </si>
  <si>
    <t>41.03 (28.34)</t>
  </si>
  <si>
    <t>2.67 (1.42)</t>
  </si>
  <si>
    <t>35 (3.64)</t>
  </si>
  <si>
    <t>39.94 (5.87)</t>
  </si>
  <si>
    <t>36.62 (6.28)</t>
  </si>
  <si>
    <t>7.05 (2.22)</t>
  </si>
  <si>
    <t>55.19 (13.79)</t>
  </si>
  <si>
    <t>7.2 (3.4)</t>
  </si>
  <si>
    <t>2.53 (0.61)</t>
  </si>
  <si>
    <t>968.71 (56.43)</t>
  </si>
  <si>
    <t>6.17 (1.86)</t>
  </si>
  <si>
    <t>650 (67.57)</t>
  </si>
  <si>
    <t>38.56 (5.9)</t>
  </si>
  <si>
    <t>34.92 (6.41)</t>
  </si>
  <si>
    <t>7.97 (2.25)</t>
  </si>
  <si>
    <t>58.87 (17.64)</t>
  </si>
  <si>
    <t>7.5 (3.8)</t>
  </si>
  <si>
    <t>1.29 (0.48)</t>
  </si>
  <si>
    <t>94.79 (38.53)</t>
  </si>
  <si>
    <t>3.31 (1.42)</t>
  </si>
  <si>
    <t>26 (2.7)</t>
  </si>
  <si>
    <t>42.5 (2.79)</t>
  </si>
  <si>
    <t>24.11 (2.33)</t>
  </si>
  <si>
    <t>6.75 (1.26)</t>
  </si>
  <si>
    <t>45.85 (7.41)</t>
  </si>
  <si>
    <t>6.3 (2.8)</t>
  </si>
  <si>
    <t>0.73 (0.24)</t>
  </si>
  <si>
    <t>80.15 (27.62)</t>
  </si>
  <si>
    <t>1.78 (0.63)</t>
  </si>
  <si>
    <t>185 (32.6)</t>
  </si>
  <si>
    <t>38.91 (6.08)</t>
  </si>
  <si>
    <t>27.45 (3.9)</t>
  </si>
  <si>
    <t>11.80 (3.5)</t>
  </si>
  <si>
    <t>99.58 (20.31)</t>
  </si>
  <si>
    <t>11.3 (4.0)</t>
  </si>
  <si>
    <t>0.82 (0.35)</t>
  </si>
  <si>
    <t>39.15 (25.31)</t>
  </si>
  <si>
    <t>2.59 (1.27)</t>
  </si>
  <si>
    <t>16 (2.82)</t>
  </si>
  <si>
    <t>40.56 (6.19)</t>
  </si>
  <si>
    <t>36.74 (6.01)</t>
  </si>
  <si>
    <t>7.58 (3.04)</t>
  </si>
  <si>
    <t>57.33 (13.82)</t>
  </si>
  <si>
    <t>7.4 (3.4)</t>
  </si>
  <si>
    <t>2.65 (0.61)</t>
  </si>
  <si>
    <t>200.56 (74.37)</t>
  </si>
  <si>
    <t>6.67 (2.23)</t>
  </si>
  <si>
    <t>345 (60.85)</t>
  </si>
  <si>
    <t>39.0 (5.73)</t>
  </si>
  <si>
    <t>35.44 (5.9)</t>
  </si>
  <si>
    <t>8.16 (2.53)</t>
  </si>
  <si>
    <t>64.59 (18.46)</t>
  </si>
  <si>
    <t>8.1 (3.8)</t>
  </si>
  <si>
    <t>1.36 (0.49)</t>
  </si>
  <si>
    <t>98.19 (40.98)</t>
  </si>
  <si>
    <t>3.56 (1.48)</t>
  </si>
  <si>
    <t>21 (3.7)</t>
  </si>
  <si>
    <t>42.05 (2.87)</t>
  </si>
  <si>
    <t>24.72 (2.11)</t>
  </si>
  <si>
    <t>6.77 (2.53)</t>
  </si>
  <si>
    <t>45.30 (7.11)</t>
  </si>
  <si>
    <t>0.72 (0.49)</t>
  </si>
  <si>
    <t>78.57 (27.41)</t>
  </si>
  <si>
    <t>1.77 (0.65)</t>
  </si>
  <si>
    <t>66 (16.7)</t>
  </si>
  <si>
    <t>39.2 (6.72)</t>
  </si>
  <si>
    <t>30.65 (7.92)</t>
  </si>
  <si>
    <t>11.61 (4.11)</t>
  </si>
  <si>
    <t>103.48 (17.35)</t>
  </si>
  <si>
    <t>11.7 (3.7)</t>
  </si>
  <si>
    <t>0.90 (0.5)</t>
  </si>
  <si>
    <t>46.29 (35.19)</t>
  </si>
  <si>
    <t>2.9 (1.78)</t>
  </si>
  <si>
    <t>19 (4.8)</t>
  </si>
  <si>
    <t>39.42 (5.71)</t>
  </si>
  <si>
    <t>36.51 (6.67)</t>
  </si>
  <si>
    <t>6.63 (1.08)</t>
  </si>
  <si>
    <t>53.39 (13.88)</t>
  </si>
  <si>
    <t>7.0 (3.4)</t>
  </si>
  <si>
    <t>2.43 (0.61)</t>
  </si>
  <si>
    <t>193.47 (37.16)</t>
  </si>
  <si>
    <t>5.74 (1.39)</t>
  </si>
  <si>
    <t>305 (77.2)</t>
  </si>
  <si>
    <t>38.07 (6.06)</t>
  </si>
  <si>
    <t>34.33 (6.90)</t>
  </si>
  <si>
    <t>7.76 (1.88)</t>
  </si>
  <si>
    <t>52.41 (14.12)</t>
  </si>
  <si>
    <t>6.9 (3.4)</t>
  </si>
  <si>
    <t>1.19 (0.46)</t>
  </si>
  <si>
    <t>90.94 (35.22)</t>
  </si>
  <si>
    <t>3.03 (1.30)</t>
  </si>
  <si>
    <t>5 (1.26)</t>
  </si>
  <si>
    <t>44.4 (1.34)</t>
  </si>
  <si>
    <t>21.54 (1.19)</t>
  </si>
  <si>
    <t>6.66 (1.62)</t>
  </si>
  <si>
    <t>48.15 (9.04)</t>
  </si>
  <si>
    <t>6.6 (3.0)</t>
  </si>
  <si>
    <t>0.76 (0.23)</t>
  </si>
  <si>
    <t>86.78 (30.71)</t>
  </si>
  <si>
    <t>1.84 (0.61)</t>
  </si>
  <si>
    <t>Sex-stratified WELLGEN report using Ahlqvist coordinates</t>
  </si>
  <si>
    <t>ANDIS for under 45y at diagnosis</t>
  </si>
  <si>
    <t>India</t>
  </si>
  <si>
    <t>Rashmi B. Prasad, Lund University, Sweden</t>
  </si>
  <si>
    <t>rashmi.prasad@med.lu.se</t>
  </si>
  <si>
    <t>csyajnik@gmail.com</t>
  </si>
  <si>
    <t>Chittaranjan S. Yajnik, KEM Hospital, Pune, India</t>
  </si>
  <si>
    <t>Zhang 2022</t>
  </si>
  <si>
    <t>Nanchang University</t>
  </si>
  <si>
    <t>Age at Diagnosis (years)</t>
  </si>
  <si>
    <t>Diabetes Duration (years)</t>
  </si>
  <si>
    <t>Family History of Diabetes, n (%)</t>
  </si>
  <si>
    <t>LDL-c (mmol/L)</t>
  </si>
  <si>
    <t>HDL-c (mmol/L)</t>
  </si>
  <si>
    <t>eGFR (mL/min/1.73 m2)</t>
  </si>
  <si>
    <t>Hypertension, n (%)</t>
  </si>
  <si>
    <t>Coronary heart disease, n (%)</t>
  </si>
  <si>
    <t>Cerebral vascular disease, n (%)</t>
  </si>
  <si>
    <t>DKD, n (%)</t>
  </si>
  <si>
    <t>DR, n (%)</t>
  </si>
  <si>
    <t>DPN, n (%)</t>
  </si>
  <si>
    <t>Diet alone</t>
  </si>
  <si>
    <t>Non-insulin hypoglycemic agents</t>
  </si>
  <si>
    <t>51 (3.8)</t>
  </si>
  <si>
    <t>30 (58.8)</t>
  </si>
  <si>
    <t>56 (46-64)</t>
  </si>
  <si>
    <t>46 (39-53)</t>
  </si>
  <si>
    <t>7 (3-12)</t>
  </si>
  <si>
    <t>23.5 (20.8-24.8)</t>
  </si>
  <si>
    <t>130 (113-141)</t>
  </si>
  <si>
    <t>75 (68-82)</t>
  </si>
  <si>
    <t>11 (21.6)</t>
  </si>
  <si>
    <t>8 (15.7)</t>
  </si>
  <si>
    <t>17 (33.3)</t>
  </si>
  <si>
    <t>8.3 (6.4-11.5)</t>
  </si>
  <si>
    <t>9.1 (7.0-10.8)</t>
  </si>
  <si>
    <t>37.7 (24.8-73.8)</t>
  </si>
  <si>
    <t>1.32 (0.99-2.15)</t>
  </si>
  <si>
    <t>2.3 (1.6-3.2)</t>
  </si>
  <si>
    <t>4.4 (3.7-5.6)</t>
  </si>
  <si>
    <t>1.3 (0.9-1.8)</t>
  </si>
  <si>
    <t>100 (76-117)</t>
  </si>
  <si>
    <t>22 (43.1)</t>
  </si>
  <si>
    <t>6 (11.8)</t>
  </si>
  <si>
    <t>1 (2.0)</t>
  </si>
  <si>
    <t>18 (35.3)</t>
  </si>
  <si>
    <t>29 (56.9)</t>
  </si>
  <si>
    <t>49 (96.1)</t>
  </si>
  <si>
    <t>3 (5.9)</t>
  </si>
  <si>
    <t>20 (39.2)</t>
  </si>
  <si>
    <t>28 (54.9)</t>
  </si>
  <si>
    <t>dkd</t>
  </si>
  <si>
    <t>368 (27.6)</t>
  </si>
  <si>
    <t>242 (65.8)</t>
  </si>
  <si>
    <t>52 (44-61)</t>
  </si>
  <si>
    <t>46 (38-52)</t>
  </si>
  <si>
    <t>5 (0-10)</t>
  </si>
  <si>
    <t>23.0 (21.1-24.8)</t>
  </si>
  <si>
    <t>128 (118-141)</t>
  </si>
  <si>
    <t>77 (69-85)</t>
  </si>
  <si>
    <t>105 (28.5)</t>
  </si>
  <si>
    <t>84 (22.8)</t>
  </si>
  <si>
    <t>122 (33.2)</t>
  </si>
  <si>
    <t>11.3 (9.2-13.9)</t>
  </si>
  <si>
    <t>11.3 (10.2-12.6)</t>
  </si>
  <si>
    <t>24.0 (15.7-33.9)</t>
  </si>
  <si>
    <t>1.52 (0.97-2.14)</t>
  </si>
  <si>
    <t>2.8 (2.1-3.5)</t>
  </si>
  <si>
    <t>4.9 (4.2-5.6)</t>
  </si>
  <si>
    <t>1.6 (1.0-2.4)</t>
  </si>
  <si>
    <t>106 (92-119)</t>
  </si>
  <si>
    <t>108 (29.3)</t>
  </si>
  <si>
    <t>21 (5.7)</t>
  </si>
  <si>
    <t>17 (4.6)</t>
  </si>
  <si>
    <t>191 (51.9)</t>
  </si>
  <si>
    <t>334 (90.8)</t>
  </si>
  <si>
    <t>1 (0.3)</t>
  </si>
  <si>
    <t>152 (41.3)</t>
  </si>
  <si>
    <t>215 (58.4)</t>
  </si>
  <si>
    <t>229 (17.2)</t>
  </si>
  <si>
    <t>182 (79.5)</t>
  </si>
  <si>
    <t>44 (36-55)</t>
  </si>
  <si>
    <t>39 (31-47)</t>
  </si>
  <si>
    <t>3 (1-10)</t>
  </si>
  <si>
    <t>28.9 (26.7-30.9)</t>
  </si>
  <si>
    <t>131 (121-146)</t>
  </si>
  <si>
    <t>80 (73-89)</t>
  </si>
  <si>
    <t>71 (31.0)</t>
  </si>
  <si>
    <t>56 (24.5)</t>
  </si>
  <si>
    <t>66 (28.8)</t>
  </si>
  <si>
    <t>10.7 (8.8-14.0)</t>
  </si>
  <si>
    <t>9.9 (8.5-11.1)</t>
  </si>
  <si>
    <t>43.3 (28.1-64.5)</t>
  </si>
  <si>
    <t>2.98 (2.18-3.85)</t>
  </si>
  <si>
    <t>2.7 (2.0-3.3)</t>
  </si>
  <si>
    <t>0.9 (0.8-1.1)</t>
  </si>
  <si>
    <t>4.9 (4.2-5.7)</t>
  </si>
  <si>
    <t>2.6 (1.7-4.1)</t>
  </si>
  <si>
    <t>113 (90-129)</t>
  </si>
  <si>
    <t>91 (39.7)</t>
  </si>
  <si>
    <t>6 (2.6)</t>
  </si>
  <si>
    <t>20 (8.7)</t>
  </si>
  <si>
    <t>90 (39.3)</t>
  </si>
  <si>
    <t>100 (43.7)</t>
  </si>
  <si>
    <t>173 (75.5)</t>
  </si>
  <si>
    <t>2 (0.9)</t>
  </si>
  <si>
    <t>157 (68.6)</t>
  </si>
  <si>
    <t>70 (30.6)</t>
  </si>
  <si>
    <t>284 (21.3)</t>
  </si>
  <si>
    <t>165 (58.1)</t>
  </si>
  <si>
    <t>58 (49-67)</t>
  </si>
  <si>
    <t>51 (43-59)</t>
  </si>
  <si>
    <t>5 (2-10)</t>
  </si>
  <si>
    <t>25.0 (22.0-27.2)</t>
  </si>
  <si>
    <t>131 (118-144)</t>
  </si>
  <si>
    <t>73 (66-81)</t>
  </si>
  <si>
    <t>62 (21.8)</t>
  </si>
  <si>
    <t>41 (14.4)</t>
  </si>
  <si>
    <t>82 (28.9)</t>
  </si>
  <si>
    <t>5.4 (4.7-6.2)</t>
  </si>
  <si>
    <t>6.5 (5.9-7.1)</t>
  </si>
  <si>
    <t>127.1 (107.2-156.8)</t>
  </si>
  <si>
    <t>2.04 (1.53-2.65)</t>
  </si>
  <si>
    <t>2.4 (1.9-3.0)</t>
  </si>
  <si>
    <t>4.2 (3.6-5.0)</t>
  </si>
  <si>
    <t>1.3 (1.0-2.0)</t>
  </si>
  <si>
    <t>91 (65-106)</t>
  </si>
  <si>
    <t>158 (55.6)</t>
  </si>
  <si>
    <t>19 (6.7)</t>
  </si>
  <si>
    <t>24 (8.5)</t>
  </si>
  <si>
    <t>97 (34.2)</t>
  </si>
  <si>
    <t>116 (40.8)</t>
  </si>
  <si>
    <t>235 (82.7)</t>
  </si>
  <si>
    <t>21 (7.4)</t>
  </si>
  <si>
    <t>218 (76.8)</t>
  </si>
  <si>
    <t>45 (15.8)</t>
  </si>
  <si>
    <t>400 (30.0)</t>
  </si>
  <si>
    <t>210 (52.5)</t>
  </si>
  <si>
    <t>63 (54-69)</t>
  </si>
  <si>
    <t>53 (46-61)</t>
  </si>
  <si>
    <t>8 (2-12)</t>
  </si>
  <si>
    <t>23.2 (21.3-24.9)</t>
  </si>
  <si>
    <t>133 (118-145)</t>
  </si>
  <si>
    <t>73 (64-82)</t>
  </si>
  <si>
    <t>85 (21.3)</t>
  </si>
  <si>
    <t>73 (18.3)</t>
  </si>
  <si>
    <t>107 (26.8)</t>
  </si>
  <si>
    <t>7.5 (6.5-8.9)</t>
  </si>
  <si>
    <t>7.7 (6.8-8.6)</t>
  </si>
  <si>
    <t>56.1 (39.8-73.8)</t>
  </si>
  <si>
    <t>1.55 (1.16-2.07)</t>
  </si>
  <si>
    <t>2.5 (1.8-3.1)</t>
  </si>
  <si>
    <t>4.5 (3.7-5.3)</t>
  </si>
  <si>
    <t>1.3 (0.9-1.9)</t>
  </si>
  <si>
    <t>94 (72-107)</t>
  </si>
  <si>
    <t>189 (47.3)</t>
  </si>
  <si>
    <t>36 (9.0)</t>
  </si>
  <si>
    <t>57 (14.3)</t>
  </si>
  <si>
    <t>134 (33.5)</t>
  </si>
  <si>
    <t>188 (47.0)</t>
  </si>
  <si>
    <t>346 (86.5)</t>
  </si>
  <si>
    <t>15 (3.8)</t>
  </si>
  <si>
    <t>246 (61.5)</t>
  </si>
  <si>
    <t>139 (34.8)</t>
  </si>
  <si>
    <t>de_novo</t>
  </si>
  <si>
    <t>No</t>
  </si>
  <si>
    <t>Yes</t>
  </si>
  <si>
    <t>Number of participants</t>
  </si>
  <si>
    <t>Index age (years)</t>
  </si>
  <si>
    <t>Age at diabetes onset (years)</t>
  </si>
  <si>
    <t>Chinese</t>
  </si>
  <si>
    <t>Malay</t>
  </si>
  <si>
    <t>Asian Indian</t>
  </si>
  <si>
    <t>Fasting plasma glucose (mmol/l)</t>
  </si>
  <si>
    <t>Fasting C-peptide (pmol/l)</t>
  </si>
  <si>
    <t>HOMA2-B (%)</t>
  </si>
  <si>
    <t>Triacylglycerol/HDL ratio</t>
  </si>
  <si>
    <t>Systolic</t>
  </si>
  <si>
    <t>Diastolic</t>
  </si>
  <si>
    <t>eGFR (ml min–1 1.73 m–2)</t>
  </si>
  <si>
    <t>Urine ACR (mg/mmol)</t>
  </si>
  <si>
    <t>HDL-cholesterol</t>
  </si>
  <si>
    <t>LDL-cholesterol</t>
  </si>
  <si>
    <t>Triacylglycerol</t>
  </si>
  <si>
    <t>C-reactive protein (μg/ml)</t>
  </si>
  <si>
    <t>Sulfonylurea</t>
  </si>
  <si>
    <t>DPP4 inhibitor</t>
  </si>
  <si>
    <t>Statins</t>
  </si>
  <si>
    <t>RAS blocker</t>
  </si>
  <si>
    <t>SMART2D Cohort</t>
  </si>
  <si>
    <t>55 ± 9.6</t>
  </si>
  <si>
    <t>52 ± 9.4</t>
  </si>
  <si>
    <t>144 (46.9)</t>
  </si>
  <si>
    <t>123 (40.1)</t>
  </si>
  <si>
    <t>104 (33.9)</t>
  </si>
  <si>
    <t>80 (26.1)</t>
  </si>
  <si>
    <t>3.0 (1.0–4.0)</t>
  </si>
  <si>
    <t>30.1 ± 5.0</t>
  </si>
  <si>
    <t>6.9 ± 0.7</t>
  </si>
  <si>
    <t>52 ± 5.3</t>
  </si>
  <si>
    <t>6.5 ± 1.4</t>
  </si>
  <si>
    <t>931 (771–1185)</t>
  </si>
  <si>
    <t>96.9 (77.5–131.7)</t>
  </si>
  <si>
    <t>2.2 (1.8–2.9)</t>
  </si>
  <si>
    <t>1.1 (0.8–1.8)</t>
  </si>
  <si>
    <t>137 ± 16.8</t>
  </si>
  <si>
    <t>80.2 ± 9.3</t>
  </si>
  <si>
    <t>92 ± 19.2</t>
  </si>
  <si>
    <t>1.5 (0.5–4.1)</t>
  </si>
  <si>
    <t>1.3 ± 0.4</t>
  </si>
  <si>
    <t>2.8 ± 0.8</t>
  </si>
  <si>
    <t>1.4 (1.1–1.9)</t>
  </si>
  <si>
    <t>2.7 (1.1–5.8)</t>
  </si>
  <si>
    <t>243 (79.2)</t>
  </si>
  <si>
    <t>127 (41.4)</t>
  </si>
  <si>
    <t>7 (2.3)</t>
  </si>
  <si>
    <t>14 (4.6)</t>
  </si>
  <si>
    <t>232 (75.6)</t>
  </si>
  <si>
    <t>141 (45.9)</t>
  </si>
  <si>
    <t>chinese</t>
  </si>
  <si>
    <t>malay</t>
  </si>
  <si>
    <t>sulfonylurea</t>
  </si>
  <si>
    <t>indian</t>
  </si>
  <si>
    <t>tgl_hdl</t>
  </si>
  <si>
    <t>rasblocker</t>
  </si>
  <si>
    <t>43 ± 11.5</t>
  </si>
  <si>
    <t>40 ± 10.9</t>
  </si>
  <si>
    <t>74 (56.9)</t>
  </si>
  <si>
    <t>62 (47.7)</t>
  </si>
  <si>
    <t>37 (28.5)</t>
  </si>
  <si>
    <t>31 (23.8)</t>
  </si>
  <si>
    <t>3.0 (2.0–5.0)</t>
  </si>
  <si>
    <t>31.6 ± 5.9</t>
  </si>
  <si>
    <t>9.2 ± 1.2</t>
  </si>
  <si>
    <t>10.7 ± 2.6</t>
  </si>
  <si>
    <t>920 (709–1305)</t>
  </si>
  <si>
    <t>43.7 (32.4–61.9)</t>
  </si>
  <si>
    <t>2.7 (1.9–3.8)</t>
  </si>
  <si>
    <t>1.6 (1.1–2.3)</t>
  </si>
  <si>
    <t>136 ± 14.9</t>
  </si>
  <si>
    <t>82.0 ± 9.2</t>
  </si>
  <si>
    <t>109 ± 19.7</t>
  </si>
  <si>
    <t>2.7 (0.7–8.4)</t>
  </si>
  <si>
    <t>1.2 ± 0.3</t>
  </si>
  <si>
    <t>3.3 ± 0.9</t>
  </si>
  <si>
    <t>3.8 (2.0–7.9)</t>
  </si>
  <si>
    <t>118 (90.8)</t>
  </si>
  <si>
    <t>63 (48.5)</t>
  </si>
  <si>
    <t>10 (7.7)</t>
  </si>
  <si>
    <t>25 (19.2)</t>
  </si>
  <si>
    <t>92 (70.8)</t>
  </si>
  <si>
    <t>65 (50.0)</t>
  </si>
  <si>
    <t>59 ± 9.9</t>
  </si>
  <si>
    <t>56 ± 9.9</t>
  </si>
  <si>
    <t>131 (52.4)</t>
  </si>
  <si>
    <t>157 (62.8)</t>
  </si>
  <si>
    <t>49 (19.6)</t>
  </si>
  <si>
    <t>44 (17.6)</t>
  </si>
  <si>
    <t>3.0 (1.0–5.0)</t>
  </si>
  <si>
    <t>24.9 ± 3.4</t>
  </si>
  <si>
    <t>7.1 ± 0.9</t>
  </si>
  <si>
    <t>54 ± 6.8</t>
  </si>
  <si>
    <t>7.4 ± 1.7</t>
  </si>
  <si>
    <t>523 (386–644)</t>
  </si>
  <si>
    <t>53.3 (40.0–66.0)</t>
  </si>
  <si>
    <t>1.3 (0.9–1.6)</t>
  </si>
  <si>
    <t>0.9 (0.6–1.4)</t>
  </si>
  <si>
    <t>139.3 ± 18.0</t>
  </si>
  <si>
    <t>78.3 ± 9.5</t>
  </si>
  <si>
    <t>92 ± 21.0</t>
  </si>
  <si>
    <t>1.1 (0.1–4.6)</t>
  </si>
  <si>
    <t>1.4 ± 0.4</t>
  </si>
  <si>
    <t>1.2 (0.9–1.6)</t>
  </si>
  <si>
    <t>1.5 (0.5–3.5)</t>
  </si>
  <si>
    <t>204 (81.6)</t>
  </si>
  <si>
    <t>100 (40.0)</t>
  </si>
  <si>
    <t>6 (2.4)</t>
  </si>
  <si>
    <t>25 (10.0)</t>
  </si>
  <si>
    <t>183 (73.2)</t>
  </si>
  <si>
    <t>116 (46.4)</t>
  </si>
  <si>
    <t>SIRD-RII is similar to SIDRD, MARD-II is similar to MARD</t>
  </si>
  <si>
    <t>Raverdy 2022</t>
  </si>
  <si>
    <t>ABOS France</t>
  </si>
  <si>
    <t>OCG Brazil</t>
  </si>
  <si>
    <t>Classified ABOS cohort using Ahlqvist coordinates</t>
  </si>
  <si>
    <t>Classified OCG Brazil as replication cohort using Ahlqvist coordinates</t>
  </si>
  <si>
    <t>21 (62%)</t>
  </si>
  <si>
    <t>13 (38%)</t>
  </si>
  <si>
    <t>33 (97%)</t>
  </si>
  <si>
    <t>30 (88%)</t>
  </si>
  <si>
    <t>4 (12%)</t>
  </si>
  <si>
    <t>31 (91%)</t>
  </si>
  <si>
    <t>3 (9%)</t>
  </si>
  <si>
    <t>15 (44%)</t>
  </si>
  <si>
    <t>11 (32%)</t>
  </si>
  <si>
    <t>5 (15%)</t>
  </si>
  <si>
    <t>18 (53%)</t>
  </si>
  <si>
    <t>29 (85%)</t>
  </si>
  <si>
    <t>Roux-en-Y gastric bypass</t>
  </si>
  <si>
    <t>Sleeve gastrectomy</t>
  </si>
  <si>
    <t>Body-mass index, kg/m²</t>
  </si>
  <si>
    <t>Body fat, %</t>
  </si>
  <si>
    <t>Diabetes duration, years</t>
  </si>
  <si>
    <t>Insulin treatment</t>
  </si>
  <si>
    <t>Fasting glucose, mmol/L</t>
  </si>
  <si>
    <t>Fasting C-peptide, ng/mL</t>
  </si>
  <si>
    <t>Fasting insulin, mUI/L§</t>
  </si>
  <si>
    <t>Total cholesterol, mmol/L</t>
  </si>
  <si>
    <t>HDL cholesterol, mmol/L</t>
  </si>
  <si>
    <t>Triglycerides, mmol/L</t>
  </si>
  <si>
    <t>Hypolipidemic treatment</t>
  </si>
  <si>
    <t>Hypotensive treatment</t>
  </si>
  <si>
    <t>eGFR, mL/min per 1·73m²</t>
  </si>
  <si>
    <t>10-year Framingham risk score</t>
  </si>
  <si>
    <t>Total Anti-diabetic drugs</t>
  </si>
  <si>
    <t>0 Anti-diabetic drugs</t>
  </si>
  <si>
    <t>1 Anti-diabetic drug</t>
  </si>
  <si>
    <t>&gt;= 2 anti-diabetic drug</t>
  </si>
  <si>
    <t>rouxenybypass</t>
  </si>
  <si>
    <t>sleevegastrectomy</t>
  </si>
  <si>
    <t>fat_pct</t>
  </si>
  <si>
    <t>medication_total</t>
  </si>
  <si>
    <t>medication_zero</t>
  </si>
  <si>
    <t>medication_one</t>
  </si>
  <si>
    <t>medication_twoplus</t>
  </si>
  <si>
    <t>bpmed</t>
  </si>
  <si>
    <t>196 (62%)</t>
  </si>
  <si>
    <t>118 (38%)</t>
  </si>
  <si>
    <t>292 (93%)</t>
  </si>
  <si>
    <t>21 (7%)</t>
  </si>
  <si>
    <t>1 (&lt;1%)</t>
  </si>
  <si>
    <t>279 (89%)</t>
  </si>
  <si>
    <t>35 (11%)</t>
  </si>
  <si>
    <t>251 (80%)</t>
  </si>
  <si>
    <t>63 (20%)</t>
  </si>
  <si>
    <t>94 (30%)</t>
  </si>
  <si>
    <t>79 (25%)</t>
  </si>
  <si>
    <t>78 (25%)</t>
  </si>
  <si>
    <t>138 (44%)</t>
  </si>
  <si>
    <t>204 (65%)</t>
  </si>
  <si>
    <t>13 (76%)</t>
  </si>
  <si>
    <t>4 (24%)</t>
  </si>
  <si>
    <t>17 (100%)</t>
  </si>
  <si>
    <t>15 (88%)</t>
  </si>
  <si>
    <t>2 (12%)</t>
  </si>
  <si>
    <t>1 (6%)</t>
  </si>
  <si>
    <t>5 (29%)</t>
  </si>
  <si>
    <t>11 (65%)</t>
  </si>
  <si>
    <t>9 (53%)</t>
  </si>
  <si>
    <t>12 (71%)</t>
  </si>
  <si>
    <t>52.4 (8.7)</t>
  </si>
  <si>
    <t>47.0 (9.2)</t>
  </si>
  <si>
    <t>50.0 (10.1)</t>
  </si>
  <si>
    <t>47.3 (6.3)</t>
  </si>
  <si>
    <t>47.7 (8.1)</t>
  </si>
  <si>
    <t>40.4 (8.0)</t>
  </si>
  <si>
    <t>52.2 (5.5)</t>
  </si>
  <si>
    <t>52.1 (5.5)</t>
  </si>
  <si>
    <t>49.5 (6.6)</t>
  </si>
  <si>
    <t>4.1 (5.5)</t>
  </si>
  <si>
    <t>6.8 (7.4)</t>
  </si>
  <si>
    <t>6.7 (1.1)</t>
  </si>
  <si>
    <t>7.5 (1.5)</t>
  </si>
  <si>
    <t>11.6 (1.2)</t>
  </si>
  <si>
    <t>50.2 (11.9)</t>
  </si>
  <si>
    <t>58.6 (16.5)</t>
  </si>
  <si>
    <t>103.3 (13.1)</t>
  </si>
  <si>
    <t>8.6 (2.7)</t>
  </si>
  <si>
    <t>14.4 (2.0)</t>
  </si>
  <si>
    <t>6.9 (1.8)</t>
  </si>
  <si>
    <t>4.2 (1.7)</t>
  </si>
  <si>
    <t>3.5 (1.7)</t>
  </si>
  <si>
    <t>29.6 (16.4)</t>
  </si>
  <si>
    <t>19.5 (12.4)</t>
  </si>
  <si>
    <t>11.6 (2.1)</t>
  </si>
  <si>
    <t>5.9 (2.5)</t>
  </si>
  <si>
    <t>3.6 (1.6)</t>
  </si>
  <si>
    <t>4.0 (1.9)</t>
  </si>
  <si>
    <t>180.5 (57.9)</t>
  </si>
  <si>
    <t>95.4 (48.1)</t>
  </si>
  <si>
    <t>33.1 (15.7)</t>
  </si>
  <si>
    <t>4.7 (1.0)</t>
  </si>
  <si>
    <t>4.8 (1.1)</t>
  </si>
  <si>
    <t>5.7 (1.4)</t>
  </si>
  <si>
    <t>1.1 (0.2)</t>
  </si>
  <si>
    <t>2.4 (1.4)</t>
  </si>
  <si>
    <t>2.2 (2.4)</t>
  </si>
  <si>
    <t>4.1 (3.2)</t>
  </si>
  <si>
    <t>134.6 (13.8)</t>
  </si>
  <si>
    <t>139.0 (17.6)</t>
  </si>
  <si>
    <t>134.5 (12.4)</t>
  </si>
  <si>
    <t>75.3 (13.1)</t>
  </si>
  <si>
    <t>78.6 (14.6)</t>
  </si>
  <si>
    <t>79.3 (14.4)</t>
  </si>
  <si>
    <t>85.1 (25.1)</t>
  </si>
  <si>
    <t>98.2 (24.5)</t>
  </si>
  <si>
    <t>106 (21.9)</t>
  </si>
  <si>
    <t>14.4 (7.7)</t>
  </si>
  <si>
    <t>11.2 (7.6)</t>
  </si>
  <si>
    <t>18.2 (8.6)</t>
  </si>
  <si>
    <t>8.9 (5.0)</t>
  </si>
  <si>
    <t>Saatman 2022</t>
  </si>
  <si>
    <t>CONs GDS</t>
  </si>
  <si>
    <t>Subset of German Diabetes Study for physical fitness assessment</t>
  </si>
  <si>
    <t>Female, %</t>
  </si>
  <si>
    <t>Age, y</t>
  </si>
  <si>
    <t>FPG, mmol/L</t>
  </si>
  <si>
    <t>TGs, mmol/L</t>
  </si>
  <si>
    <t>TGs/HDL ratio</t>
  </si>
  <si>
    <t>Oxygen pulse, mL/heartbeat</t>
  </si>
  <si>
    <t>RERmax</t>
  </si>
  <si>
    <t>Systolic BP, mm Hg</t>
  </si>
  <si>
    <t>Diastolic BP, mm Hg</t>
  </si>
  <si>
    <t>Heart rate, bpm</t>
  </si>
  <si>
    <t>36.7 ± 11.9</t>
  </si>
  <si>
    <t>24.7 ± 4.1</t>
  </si>
  <si>
    <t>0.86 ± 0.09</t>
  </si>
  <si>
    <t>25.4 ± 8.3</t>
  </si>
  <si>
    <t>48 ± 10</t>
  </si>
  <si>
    <t>6.5 ± 0.9</t>
  </si>
  <si>
    <t>7.34 ± 2.05</t>
  </si>
  <si>
    <t>2.87 ± 0.85</t>
  </si>
  <si>
    <t>1.63 ± 0.47</t>
  </si>
  <si>
    <t>0.9 (0.6-1.2)</t>
  </si>
  <si>
    <t>1.2 (0.8-2.1)</t>
  </si>
  <si>
    <t>12.7 ± 3.9</t>
  </si>
  <si>
    <t>1.18 ± 0.11</t>
  </si>
  <si>
    <t>128 ± 16</t>
  </si>
  <si>
    <t>78 ± 10</t>
  </si>
  <si>
    <t>64 ± 10</t>
  </si>
  <si>
    <t>42.7 ± 12.2</t>
  </si>
  <si>
    <t>26.5 ± 2.8</t>
  </si>
  <si>
    <t>0.94 ± 0.06</t>
  </si>
  <si>
    <t>26.7 ± 7.6</t>
  </si>
  <si>
    <t>72 ± 14</t>
  </si>
  <si>
    <t>8.8 ± 1.3</t>
  </si>
  <si>
    <t>10.66 ± 3.55</t>
  </si>
  <si>
    <t>3.34 ± 0.75</t>
  </si>
  <si>
    <t>1.35 ± 0.28</t>
  </si>
  <si>
    <t>1.2 (0.8-2.3)</t>
  </si>
  <si>
    <t>1.9 (1.2-3.4)</t>
  </si>
  <si>
    <t>11.8 ± 3.2</t>
  </si>
  <si>
    <t>1.14 ± 0.09</t>
  </si>
  <si>
    <t>137 ± 14</t>
  </si>
  <si>
    <t>81 ± 8</t>
  </si>
  <si>
    <t>70 ± 12</t>
  </si>
  <si>
    <t>55.4 ± 9.2</t>
  </si>
  <si>
    <t>34.0 ± 4.0</t>
  </si>
  <si>
    <t>1.01 ± 0.08</t>
  </si>
  <si>
    <t>36.3 ± 5.8</t>
  </si>
  <si>
    <t>44 ± 8</t>
  </si>
  <si>
    <t>6.2 ± 0.1</t>
  </si>
  <si>
    <t>6.60 ± 1.89</t>
  </si>
  <si>
    <t>3.24 ± 1.01</t>
  </si>
  <si>
    <t>1.01 ± 0.23</t>
  </si>
  <si>
    <t>2.4 (1.5-3.3)</t>
  </si>
  <si>
    <t>5.1 (2.9-10.3)</t>
  </si>
  <si>
    <t>13.3 ± 3.3</t>
  </si>
  <si>
    <t>1.12 ± 0.09</t>
  </si>
  <si>
    <t>140 ± 16</t>
  </si>
  <si>
    <t>84 ± 12</t>
  </si>
  <si>
    <t>70 ± 11</t>
  </si>
  <si>
    <t>45.3 ± 9.9</t>
  </si>
  <si>
    <t>34.7 ± 6.0</t>
  </si>
  <si>
    <t>0.95 ± 0.07</t>
  </si>
  <si>
    <t>37.5 ± 8.4</t>
  </si>
  <si>
    <t>47 ± 9</t>
  </si>
  <si>
    <t>6.4 ± 0.1</t>
  </si>
  <si>
    <t>7.27 ± 1.67</t>
  </si>
  <si>
    <t>3.44 ± 0.98</t>
  </si>
  <si>
    <t>1.17 ± 0.28</t>
  </si>
  <si>
    <t>1.6 (1.1-2.3)</t>
  </si>
  <si>
    <t>3.3 (2.1-5.0)</t>
  </si>
  <si>
    <t>13.1 ± 3.6</t>
  </si>
  <si>
    <t>1.14 ± 0.11</t>
  </si>
  <si>
    <t>138 ± 16</t>
  </si>
  <si>
    <t>85 ± 10</t>
  </si>
  <si>
    <t>69 ± 10</t>
  </si>
  <si>
    <t>56.7 ± 7.3</t>
  </si>
  <si>
    <t>27.3 ± 3.7</t>
  </si>
  <si>
    <t>0.94 ± 0.07</t>
  </si>
  <si>
    <t>30.2 ± 6.5</t>
  </si>
  <si>
    <t>45 ± 7</t>
  </si>
  <si>
    <t>6.3 ± 0.7</t>
  </si>
  <si>
    <t>6.83 ± 1.28</t>
  </si>
  <si>
    <t>3.29 ± 0.93</t>
  </si>
  <si>
    <t>1.32 ± 0.39</t>
  </si>
  <si>
    <t>2.2 (1.5-3.7)</t>
  </si>
  <si>
    <t>12.6 ± 3.6</t>
  </si>
  <si>
    <t>1.16 ± 0.1</t>
  </si>
  <si>
    <t>140 ± 19</t>
  </si>
  <si>
    <t>82 ± 10</t>
  </si>
  <si>
    <t>67 ± 10</t>
  </si>
  <si>
    <t>rermax</t>
  </si>
  <si>
    <t>heartrate</t>
  </si>
  <si>
    <t>Sensitivity conducted de novo and similar results obtained</t>
  </si>
  <si>
    <t>De novo clustering for pooled sample but ethnicity specific distribution assessed</t>
  </si>
  <si>
    <t>predicted clusters in cohort A based on the clusters of cohort B were compared with the ‘real’ clusters of cohort A</t>
  </si>
  <si>
    <t>Classified using SNNN Model; Population based prevalent but age at diagnosis used</t>
  </si>
  <si>
    <t>From Figure 1B</t>
  </si>
  <si>
    <t>PMID</t>
  </si>
  <si>
    <t>Title</t>
  </si>
  <si>
    <t>Authors</t>
  </si>
  <si>
    <t>Citation</t>
  </si>
  <si>
    <t>First Author</t>
  </si>
  <si>
    <t>Journal/Book</t>
  </si>
  <si>
    <t>Publication Year</t>
  </si>
  <si>
    <t>Create Date</t>
  </si>
  <si>
    <t>PMCID</t>
  </si>
  <si>
    <t>NIHMS ID</t>
  </si>
  <si>
    <t>DOI</t>
  </si>
  <si>
    <t>Insulin resistance and insulin sensitizing agents</t>
  </si>
  <si>
    <t>Mastrototaro L, Roden M.</t>
  </si>
  <si>
    <t>Metabolism. 2021 Dec;125:154892. doi: 10.1016/j.metabol.2021.154892. Epub 2021 Sep 23.</t>
  </si>
  <si>
    <t>Mastrototaro L</t>
  </si>
  <si>
    <t>Metabolism</t>
  </si>
  <si>
    <t>10.1016/j.metabol.2021.154892</t>
  </si>
  <si>
    <t>Nonalcoholic fatty liver disease (NAFLD) from pathogenesis to treatment concepts in humans</t>
  </si>
  <si>
    <t>Pafili K, Roden M.</t>
  </si>
  <si>
    <t>Mol Metab. 2021 Aug;50:101122. doi: 10.1016/j.molmet.2020.101122. Epub 2020 Nov 19.</t>
  </si>
  <si>
    <t>Pafili K</t>
  </si>
  <si>
    <t>Mol Metab</t>
  </si>
  <si>
    <t>PMC8324683</t>
  </si>
  <si>
    <t>10.1016/j.molmet.2020.101122</t>
  </si>
  <si>
    <t>Precision medicine in type 2 diabetes</t>
  </si>
  <si>
    <t>Prasad RB, Groop L.</t>
  </si>
  <si>
    <t>J Intern Med. 2019 Jan;285(1):40-48. doi: 10.1111/joim.12859. Epub 2018 Dec 7.</t>
  </si>
  <si>
    <t>Prasad RB</t>
  </si>
  <si>
    <t>J Intern Med</t>
  </si>
  <si>
    <t>10.1111/joim.12859</t>
  </si>
  <si>
    <t>Metabolic liver disease in diabetes - From mechanisms to clinical trials</t>
  </si>
  <si>
    <t>Dewidar B, Kahl S, Pafili K, Roden M.</t>
  </si>
  <si>
    <t>Metabolism. 2020 Oct;111S:154299. doi: 10.1016/j.metabol.2020.154299. Epub 2020 Jun 20.</t>
  </si>
  <si>
    <t>Dewidar B</t>
  </si>
  <si>
    <t>PMC7305712</t>
  </si>
  <si>
    <t>10.1016/j.metabol.2020.154299</t>
  </si>
  <si>
    <t>Risk of diabetes-associated diseases in subgroups of patients with recent-onset diabetes: a 5-year follow-up study</t>
  </si>
  <si>
    <t>Zaharia OP, Strassburger K, Strom A, Bönhof GJ, Karusheva Y, Antoniou S, Bódis K, Markgraf DF, Burkart V, Müssig K, Hwang JH, Asplund O, Groop L, Ahlqvist E, Seissler J, Nawroth P, Kopf S, Schmid SM, Stumvoll M, Pfeiffer AFH, Kabisch S, Tselmin S, Häring HU, Ziegler D, Kuss O, Szendroedi J, Roden M; German Diabetes Study Group.</t>
  </si>
  <si>
    <t>Lancet Diabetes Endocrinol. 2019 Sep;7(9):684-694. doi: 10.1016/S2213-8587(19)30187-1. Epub 2019 Jul 22.</t>
  </si>
  <si>
    <t>Zaharia OP</t>
  </si>
  <si>
    <t>Lancet Diabetes Endocrinol</t>
  </si>
  <si>
    <t>10.1016/S2213-8587(19)30187-1</t>
  </si>
  <si>
    <t>Subtypes of Type 2 Diabetes Determined From Clinical Parameters</t>
  </si>
  <si>
    <t>Ahlqvist E, Prasad RB, Groop L.</t>
  </si>
  <si>
    <t>Diabetes. 2020 Oct;69(10):2086-2093. doi: 10.2337/dbi20-0001. Epub 2020 Aug 25.</t>
  </si>
  <si>
    <t>Ahlqvist E</t>
  </si>
  <si>
    <t>Diabetes</t>
  </si>
  <si>
    <t>10.2337/dbi20-0001</t>
  </si>
  <si>
    <t>Data-driven subgroups of type 2 diabetes, metabolic response, and renal risk profile after bariatric surgery: a retrospective cohort study</t>
  </si>
  <si>
    <t>Raverdy V, Cohen RV, Caiazzo R, Verkindt H, Petry TBZ, Marciniak C, Legendre B, Bauvin P, Chatelain E, Duhamel A, Drumez E, Oukhouya-Daoud N, Chetboun M, Baud G, Ahlqvist E, Wierup N, Asplund O, Laferrère B, Groop L, Pattou F.</t>
  </si>
  <si>
    <t>Lancet Diabetes Endocrinol. 2022 Mar;10(3):167-176. doi: 10.1016/S2213-8587(22)00005-5. Epub 2022 Feb 8.</t>
  </si>
  <si>
    <t>Raverdy V</t>
  </si>
  <si>
    <t>10.1016/S2213-8587(22)00005-5</t>
  </si>
  <si>
    <t>New and Unique Clusters of Type 2 Diabetes Identified in Indians</t>
  </si>
  <si>
    <t>Anjana RM, Pradeepa R, Unnikrishnan R, Tiwaskar M, Aravind SR, Saboo B, Joshi SR, Mohan V.</t>
  </si>
  <si>
    <t>J Assoc Physicians India. 2021 Feb;69(2):58-61.</t>
  </si>
  <si>
    <t>Anjana RM</t>
  </si>
  <si>
    <t>J Assoc Physicians India</t>
  </si>
  <si>
    <t>Replication and cross-validation of type 2 diabetes subtypes based on clinical variables: an IMI-RHAPSODY study</t>
  </si>
  <si>
    <t>Slieker RC, Donnelly LA, Fitipaldi H, Bouland GA, Giordano GN, Åkerlund M, Gerl MJ, Ahlqvist E, Ali A, Dragan I, Festa A, Hansen MK, Mansour Aly D, Kim M, Kuznetsov D, Mehl F, Klose C, Simons K, Pavo I, Pullen TJ, Suvitaival T, Wretlind A, Rossing P, Lyssenko V, Legido-Quigley C, Groop L, Thorens B, Franks PW, Ibberson M, Rutter GA, Beulens JWJ, 't Hart LM, Pearson ER.</t>
  </si>
  <si>
    <t>Diabetologia. 2021 Sep;64(9):1982-1989. doi: 10.1007/s00125-021-05490-8. Epub 2021 Jun 10.</t>
  </si>
  <si>
    <t>Slieker RC</t>
  </si>
  <si>
    <t>Diabetologia</t>
  </si>
  <si>
    <t>PMC8382625</t>
  </si>
  <si>
    <t>10.1007/s00125-021-05490-8</t>
  </si>
  <si>
    <t>Differences in Biomarkers of Inflammation Between Novel Subgroups of Recent-Onset Diabetes</t>
  </si>
  <si>
    <t>Herder C, Maalmi H, Strassburger K, Zaharia OP, Ratter JM, Karusheva Y, Elhadad MA, Bódis K, Bongaerts BWC, Rathmann W, Trenkamp S, Waldenberger M, Burkart V, Szendroedi J, Roden M; GDS Group.</t>
  </si>
  <si>
    <t>Diabetes. 2021 May;70(5):1198-1208. doi: 10.2337/db20-1054. Epub 2021 Feb 19.</t>
  </si>
  <si>
    <t>Herder C</t>
  </si>
  <si>
    <t>10.2337/db20-1054</t>
  </si>
  <si>
    <t>Diabetes duration and types of diabetes treatment in data-driven clusters of patients with diabetes</t>
  </si>
  <si>
    <t>Zhang J, Deng Y, Wan Y, Wang J, Xu J.</t>
  </si>
  <si>
    <t>Front Endocrinol (Lausanne). 2022 Nov 15;13:994836. doi: 10.3389/fendo.2022.994836. eCollection 2022.</t>
  </si>
  <si>
    <t>Zhang J</t>
  </si>
  <si>
    <t>Front Endocrinol (Lausanne)</t>
  </si>
  <si>
    <t>PMC9705576</t>
  </si>
  <si>
    <t>10.3389/fendo.2022.994836</t>
  </si>
  <si>
    <t>The Association between Antidiabetic Agents and Leukocyte Telomere Length in the Novel Classification of Type 2 Diabetes Mellitus</t>
  </si>
  <si>
    <t>Huang J, Peng X, Dong K, Tao J, Yang Y.</t>
  </si>
  <si>
    <t>Gerontology. 2021;67(1):60-68. doi: 10.1159/000511362. Epub 2020 Dec 15.</t>
  </si>
  <si>
    <t>Huang J</t>
  </si>
  <si>
    <t>Gerontology</t>
  </si>
  <si>
    <t>10.1159/000511362</t>
  </si>
  <si>
    <t>Physical Fitness and Cardiovascular Risk Factors in Novel Diabetes Subgroups</t>
  </si>
  <si>
    <t>Saatmann N, Zaharia OP, Strassburger K, Pesta DH, Burkart V, Szendroedi J, Gerdes N, Kelm M, Roden M.</t>
  </si>
  <si>
    <t>J Clin Endocrinol Metab. 2022 Mar 24;107(4):1127-1139. doi: 10.1210/clinem/dgab810.</t>
  </si>
  <si>
    <t>Saatmann N</t>
  </si>
  <si>
    <t>J Clin Endocrinol Metab</t>
  </si>
  <si>
    <t>PMC8947222</t>
  </si>
  <si>
    <t>10.1210/clinem/dgab810</t>
  </si>
  <si>
    <t>Clinical Characteristics and Risk of Diabetic Complications in Data-Driven Clusters Among Type 2 Diabetes</t>
  </si>
  <si>
    <t>Xing L, Peng F, Liang Q, Dai X, Ren J, Wu H, Yang S, Zhu Y, Jia L, Zhao S.</t>
  </si>
  <si>
    <t>Front Endocrinol (Lausanne). 2021 Jun 30;12:617628. doi: 10.3389/fendo.2021.617628. eCollection 2021.</t>
  </si>
  <si>
    <t>Xing L</t>
  </si>
  <si>
    <t>PMC8281969</t>
  </si>
  <si>
    <t>10.3389/fendo.2021.617628</t>
  </si>
  <si>
    <t>Metabolic and proteomic signatures of type 2 diabetes subtypes in an Arab population</t>
  </si>
  <si>
    <t>Zaghlool SB, Halama A, Stephan N, Gudmundsdottir V, Gudnason V, Jennings LL, Thangam M, Ahlqvist E, Malik RA, Albagha OME, Abou-Samra AB, Suhre K.</t>
  </si>
  <si>
    <t>Nat Commun. 2022 Nov 19;13(1):7121. doi: 10.1038/s41467-022-34754-z.</t>
  </si>
  <si>
    <t>Zaghlool SB</t>
  </si>
  <si>
    <t>Nat Commun</t>
  </si>
  <si>
    <t>PMC9675829</t>
  </si>
  <si>
    <t>10.1038/s41467-022-34754-z</t>
  </si>
  <si>
    <t>Diabetes Mellitus in India: The Modern Scourge</t>
  </si>
  <si>
    <t>Mehta SR, Kashyap AS, Das S.</t>
  </si>
  <si>
    <t>Med J Armed Forces India. 2009 Jan;65(1):50-4. doi: 10.1016/S0377-1237(09)80056-7. Epub 2011 Jul 21.</t>
  </si>
  <si>
    <t>Mehta SR</t>
  </si>
  <si>
    <t>Med J Armed Forces India</t>
  </si>
  <si>
    <t>PMC4921440</t>
  </si>
  <si>
    <t>10.1016/S0377-1237(09)80056-7</t>
  </si>
  <si>
    <t>Roles of plasma leptin and resistin in novel subgroups of type 2 diabetes driven by cluster analysis</t>
  </si>
  <si>
    <t>Peng X, Huang J, Zou H, Peng B, Xia S, Dong K, Sun N, Tao J, Yang Y.</t>
  </si>
  <si>
    <t>Lipids Health Dis. 2022 Jan 7;21(1):7. doi: 10.1186/s12944-022-01623-z.</t>
  </si>
  <si>
    <t>Peng X</t>
  </si>
  <si>
    <t>Lipids Health Dis</t>
  </si>
  <si>
    <t>PMC8742314</t>
  </si>
  <si>
    <t>10.1186/s12944-022-01623-z</t>
  </si>
  <si>
    <t>Assessing reproducibility and utility of clustering of patients with type 2 diabetes and established CV disease (SAVOR -TIMI 53 trial)</t>
  </si>
  <si>
    <t>Aoki Y, Hamrén B, Clegg LE, Stahre C, Bhatt DL, Raz I, Scirica BM, Oscarsson J, Carlsson B.</t>
  </si>
  <si>
    <t>PLoS One. 2021 Nov 19;16(11):e0259372. doi: 10.1371/journal.pone.0259372. eCollection 2021.</t>
  </si>
  <si>
    <t>Aoki Y</t>
  </si>
  <si>
    <t>PLoS One</t>
  </si>
  <si>
    <t>PMC8604302</t>
  </si>
  <si>
    <t>10.1371/journal.pone.0259372</t>
  </si>
  <si>
    <t>Leukocyte Counts and T-Cell Frequencies Differ Between Novel Subgroups of Diabetes and Are Associated With Metabolic Parameters and Biomarkers of Inflammation</t>
  </si>
  <si>
    <t>Ratter-Rieck JM, Maalmi H, Trenkamp S, Zaharia OP, Rathmann W, Schloot NC, Straßburger K, Szendroedi J, Herder C, Roden M; German Diabetes Study (GDS) Group; GDS Group:.</t>
  </si>
  <si>
    <t>Diabetes. 2021 Nov;70(11):2652-2662. doi: 10.2337/db21-0364. Epub 2021 Aug 30.</t>
  </si>
  <si>
    <t>Ratter-Rieck JM</t>
  </si>
  <si>
    <t>10.2337/db21-0364</t>
  </si>
  <si>
    <t>Validation of the Swedish Diabetes Re-Grouping Scheme in Adult-Onset Diabetes in China</t>
  </si>
  <si>
    <t>Li X, Yang S, Cao C, Yan X, Zheng L, Zheng L, Da J, Tang X, Ji L, Yang X, Zhou Z.</t>
  </si>
  <si>
    <t>J Clin Endocrinol Metab. 2020 Oct 1;105(10):dgaa524. doi: 10.1210/clinem/dgaa524.</t>
  </si>
  <si>
    <t>Li X</t>
  </si>
  <si>
    <t>10.1210/clinem/dgaa524</t>
  </si>
  <si>
    <t>Adult-onset diabetes in Middle Eastern immigrants to Sweden: Novel subgroups and diabetic complications-The All New Diabetes in Scania cohort diabetic complications and ethnicity</t>
  </si>
  <si>
    <t>Bennet L, Nilsson C, Mansour-Aly D, Christensson A, Groop L, Ahlqvist E.</t>
  </si>
  <si>
    <t>Diabetes Metab Res Rev. 2021 Sep;37(6):e3419. doi: 10.1002/dmrr.3419. Epub 2020 Nov 6.</t>
  </si>
  <si>
    <t>Bennet L</t>
  </si>
  <si>
    <t>Diabetes Metab Res Rev</t>
  </si>
  <si>
    <t>PMC8518927</t>
  </si>
  <si>
    <t>10.1002/dmrr.3419</t>
  </si>
  <si>
    <t>Novel subgroups of type 2 diabetes and their association with microvascular outcomes in an Asian Indian population: a data-driven cluster analysis: the INSPIRED study</t>
  </si>
  <si>
    <t>Anjana RM, Baskar V, Nair ATN, Jebarani S, Siddiqui MK, Pradeepa R, Unnikrishnan R, Palmer C, Pearson E, Mohan V.</t>
  </si>
  <si>
    <t>BMJ Open Diabetes Res Care. 2020 Aug;8(1):e001506. doi: 10.1136/bmjdrc-2020-001506.</t>
  </si>
  <si>
    <t>BMJ Open Diabetes Res Care</t>
  </si>
  <si>
    <t>PMC7437708</t>
  </si>
  <si>
    <t>10.1136/bmjdrc-2020-001506</t>
  </si>
  <si>
    <t>Novel Reclassification of Adult Diabetes Is Useful to Distinguish Stages of β-Cell Function Linked to the Risk of Vascular Complications: The DOLCE Study From Northern Ukraine</t>
  </si>
  <si>
    <t>Fedotkina O, Sulaieva O, Ozgumus T, Cherviakova L, Khalimon N, Svietleisha T, Buldenko T, Ahlqvist E, Asplund O, Groop L, Nilsson PM, Lyssenko V.</t>
  </si>
  <si>
    <t>Front Genet. 2021 Jul 2;12:637945. doi: 10.3389/fgene.2021.637945. eCollection 2021.</t>
  </si>
  <si>
    <t>Fedotkina O</t>
  </si>
  <si>
    <t>Front Genet</t>
  </si>
  <si>
    <t>PMC8283002</t>
  </si>
  <si>
    <t>10.3389/fgene.2021.637945</t>
  </si>
  <si>
    <t>Role of Patatin-Like Phospholipase Domain-Containing 3 Gene for Hepatic Lipid Content and Insulin Resistance in Diabetes</t>
  </si>
  <si>
    <t>Zaharia OP, Strassburger K, Knebel B, Kupriyanova Y, Karusheva Y, Wolkersdorfer M, Bódis K, Markgraf DF, Burkart V, Hwang JH, Kotzka J, Al-Hasani H, Szendroedi J, Roden M; GDS Group.</t>
  </si>
  <si>
    <t>Diabetes Care. 2020 Sep;43(9):2161-2168. doi: 10.2337/dc20-0329. Epub 2020 Jun 19.</t>
  </si>
  <si>
    <t>Diabetes Care</t>
  </si>
  <si>
    <t>10.2337/dc20-0329</t>
  </si>
  <si>
    <t>Clinical Characteristics of Inpatients With New-Onset Diabetes Mellitus in Eastern China: Based on Novel Clustering Analysis</t>
  </si>
  <si>
    <t>Song X, Lv Y, Huang N, Sun J, Yang T, Wang X, Zhang J, Zhou Z, Gao H, Li J, Zhang W, Yin H, Wei Q, Wang K, Li L.</t>
  </si>
  <si>
    <t>Front Endocrinol (Lausanne). 2022 Jul 27;13:927661. doi: 10.3389/fendo.2022.927661. eCollection 2022.</t>
  </si>
  <si>
    <t>Song X</t>
  </si>
  <si>
    <t>PMC9363570</t>
  </si>
  <si>
    <t>10.3389/fendo.2022.927661</t>
  </si>
  <si>
    <t>Subgroups of patients with young-onset type 2 diabetes in India reveal insulin deficiency as a major driver</t>
  </si>
  <si>
    <t>Prasad RB, Asplund O, Shukla SR, Wagh R, Kunte P, Bhat D, Parekh M, Shah M, Phatak S, Käräjämäki A, Datta A, Kakati S, Tuomi T, Saboo B, Ahlqvist E, Groop L, Yajnik CS.</t>
  </si>
  <si>
    <t>Diabetologia. 2022 Jan;65(1):65-78. doi: 10.1007/s00125-021-05543-y. Epub 2021 Oct 23.</t>
  </si>
  <si>
    <t>PMC8660725</t>
  </si>
  <si>
    <t>10.1007/s00125-021-05543-y</t>
  </si>
  <si>
    <t>Novel Subgroups and Chronic Complications of Diabetes in Middle-Aged and Elderly Chinese:A Prospective Cohort Study</t>
  </si>
  <si>
    <t>Wang F, Zheng R, Li L, Xu M, Lu J, Zhao Z, Li M, Wang T, Wang S, Bi Y, Xu Y, Ning G, Cai W.</t>
  </si>
  <si>
    <t>Front Endocrinol (Lausanne). 2022 Jan 26;12:802114. doi: 10.3389/fendo.2021.802114. eCollection 2021.</t>
  </si>
  <si>
    <t>Wang F</t>
  </si>
  <si>
    <t>PMC8825378</t>
  </si>
  <si>
    <t>10.3389/fendo.2021.802114</t>
  </si>
  <si>
    <t>Type 2 diabetes classification: a data-driven cluster study of the Danish Centre for Strategic Research in Type 2 Diabetes (DD2) cohort</t>
  </si>
  <si>
    <t>Christensen DH, Nicolaisen SK, Ahlqvist E, Stidsen JV, Nielsen JS, Hojlund K, Olsen MH, García-Calzón S, Ling C, Rungby J, Brandslund I, Vestergaard P, Jessen N, Hansen T, Brøns C, Beck-Nielsen H, Sørensen HT, Thomsen RW, Vaag A.</t>
  </si>
  <si>
    <t>BMJ Open Diabetes Res Care. 2022 Apr;10(2):e002731. doi: 10.1136/bmjdrc-2021-002731.</t>
  </si>
  <si>
    <t>Christensen DH</t>
  </si>
  <si>
    <t>PMC9014045</t>
  </si>
  <si>
    <t>10.1136/bmjdrc-2021-002731</t>
  </si>
  <si>
    <t>Continuous glucose monitoring for hypoglycaemia in children: Perspectives in 2020</t>
  </si>
  <si>
    <t>Worth C, Dunne M, Ghosh A, Harper S, Banerjee I.</t>
  </si>
  <si>
    <t>Pediatr Diabetes. 2020 Aug;21(5):697-706. doi: 10.1111/pedi.13029. Epub 2020 May 4.</t>
  </si>
  <si>
    <t>Worth C</t>
  </si>
  <si>
    <t>Pediatr Diabetes</t>
  </si>
  <si>
    <t>10.1111/pedi.13029</t>
  </si>
  <si>
    <t>Cribriform-morular variant of thyroid carcinoma: a neoplasm with distinctive phenotype associated with the activation of the WNT/β-catenin pathway</t>
  </si>
  <si>
    <t>Cameselle-Teijeiro JM, Peteiro-González D, Caneiro-Gómez J, Sánchez-Ares M, Abdulkader I, Eloy C, Melo M, Amendoeira I, Soares P, Sobrinho-Simões M.</t>
  </si>
  <si>
    <t>Mod Pathol. 2018 Aug;31(8):1168-1179. doi: 10.1038/s41379-018-0070-2. Epub 2018 May 21.</t>
  </si>
  <si>
    <t>Cameselle-Teijeiro JM</t>
  </si>
  <si>
    <t>Mod Pathol</t>
  </si>
  <si>
    <t>10.1038/s41379-018-0070-2</t>
  </si>
  <si>
    <t>Detecting Sarcopenia Risk by Diabetes Clustering: A Japanese Prospective Cohort Study</t>
  </si>
  <si>
    <t>Tanabe H, Hirai H, Saito H, Tanaka K, Masuzaki H, Kazama JJ, Shimabukuro M.</t>
  </si>
  <si>
    <t>J Clin Endocrinol Metab. 2022 Sep 28;107(10):2729-2736. doi: 10.1210/clinem/dgac430.</t>
  </si>
  <si>
    <t>Tanabe H</t>
  </si>
  <si>
    <t>10.1210/clinem/dgac430</t>
  </si>
  <si>
    <t>Clinical variable-based cluster analysis identifies novel subgroups with a distinct genetic signature, lipidomic pattern and cardio-renal risks in Asian patients with recent-onset type 2 diabetes</t>
  </si>
  <si>
    <t>Wang J, Liu JJ, Gurung RL, Liu S, Lee J, M Y, Ang K, Shao YM, Tang JI, Benke PI, Torta F, Wenk MR, Tavintharan S, Tang WE, Sum CF, Lim SC.</t>
  </si>
  <si>
    <t>Diabetologia. 2022 Dec;65(12):2146-2156. doi: 10.1007/s00125-022-05741-2. Epub 2022 Jun 28.</t>
  </si>
  <si>
    <t>Wang J</t>
  </si>
  <si>
    <t>PMC9630229</t>
  </si>
  <si>
    <t>10.1007/s00125-022-05741-2</t>
  </si>
  <si>
    <t>Cardiorenal Risk Profiles Among Data-Driven Type 2 Diabetes Sub-Phenotypes: A Post-Hoc Analysis of the China Health and Nutrition Survey</t>
  </si>
  <si>
    <t>Gao H, Wang K, Zhao W, Zhuang J, Jiang Y, Zhang L, Liu Q, Ahmadizar F.</t>
  </si>
  <si>
    <t>Front Endocrinol (Lausanne). 2022 Apr 6;13:828403. doi: 10.3389/fendo.2022.828403. eCollection 2022.</t>
  </si>
  <si>
    <t>Gao H</t>
  </si>
  <si>
    <t>PMC9019482</t>
  </si>
  <si>
    <t>10.3389/fendo.2022.828403</t>
  </si>
  <si>
    <t>The circulating ANGPTL8 levels show differences among novel subgroups of adult patients with diabetes and are associated with mortality in the subsequent 5 years</t>
  </si>
  <si>
    <t>Zou H, Duan W, Zhang Z, Chen X, Lu P, Yu X.</t>
  </si>
  <si>
    <t>Sci Rep. 2020 Jul 30;10(1):12859. doi: 10.1038/s41598-020-69091-y.</t>
  </si>
  <si>
    <t>Zou H</t>
  </si>
  <si>
    <t>Sci Rep</t>
  </si>
  <si>
    <t>PMC7393150</t>
  </si>
  <si>
    <t>10.1038/s41598-020-69091-y</t>
  </si>
  <si>
    <t>Factors Associated with Risk of Diabetic Complications in Novel Cluster-Based Diabetes Subgroups: A Japanese Retrospective Cohort Study</t>
  </si>
  <si>
    <t>Tanabe H, Saito H, Kudo A, Machii N, Hirai H, Maimaituxun G, Tanaka K, Masuzaki H, Watanabe T, Asahi K, Kazama J, Shimabukuro M.</t>
  </si>
  <si>
    <t>J Clin Med. 2020 Jul 2;9(7):2083. doi: 10.3390/jcm9072083.</t>
  </si>
  <si>
    <t>J Clin Med</t>
  </si>
  <si>
    <t>PMC7408659</t>
  </si>
  <si>
    <t>10.3390/jcm9072083</t>
  </si>
  <si>
    <t>miR-124-3p promotes BMSC osteogenesis via suppressing the GSK-3β/β-catenin signaling pathway in diabetic osteoporosis rats</t>
  </si>
  <si>
    <t>Li Z, Zhao H, Chu S, Liu X, Qu X, Li J, Liu D, Li H.</t>
  </si>
  <si>
    <t>In Vitro Cell Dev Biol Anim. 2020 Oct;56(9):723-734. doi: 10.1007/s11626-020-00502-0. Epub 2020 Oct 21.</t>
  </si>
  <si>
    <t>Li Z</t>
  </si>
  <si>
    <t>In Vitro Cell Dev Biol Anim</t>
  </si>
  <si>
    <t>10.1007/s11626-020-00502-0</t>
  </si>
  <si>
    <t>Application of novel subgroups of Chinese inpatients with diabetes based on machine learning paradigm</t>
  </si>
  <si>
    <t>Wang W, Chen Z, Wang S, Chen F, Deng M, Pan Q, Guo L.</t>
  </si>
  <si>
    <t>Diabetes Metab Syndr. 2022 Jul;16(7):102556. doi: 10.1016/j.dsx.2022.102556. Epub 2022 Jun 29.</t>
  </si>
  <si>
    <t>Wang W</t>
  </si>
  <si>
    <t>Diabetes Metab Syndr</t>
  </si>
  <si>
    <t>10.1016/j.dsx.2022.102556</t>
  </si>
  <si>
    <t>Pathological study of the 2019 novel coronavirus disease (COVID-19) through postmortem core biopsies</t>
  </si>
  <si>
    <t>Tian S, Xiong Y, Liu H, Niu L, Guo J, Liao M, Xiao SY.</t>
  </si>
  <si>
    <t>Mod Pathol. 2020 Jun;33(6):1007-1014. doi: 10.1038/s41379-020-0536-x. Epub 2020 Apr 14.</t>
  </si>
  <si>
    <t>Tian S</t>
  </si>
  <si>
    <t>PMC7156231</t>
  </si>
  <si>
    <t>10.1038/s41379-020-0536-x</t>
  </si>
  <si>
    <t>Metabolic syndrome and lifestyle-associated factors in the ethnically diverse population of Khuzestan, Iran: a cross-sectional study</t>
  </si>
  <si>
    <t>Aryannejad A, Eghtesad S, Rahimi Z, Mohammadi Z, Malihi R, Danehchin L, Paridar Y, Abolnezhadian F, Cheraghian B, Mard A, Gholami B, Zakeri AM, Tabary M, Masoudi S, Naderian MR, Shayesteh AA, Poustchi H.</t>
  </si>
  <si>
    <t>J Diabetes Metab Disord. 2021 May 17;20(1):747-756. doi: 10.1007/s40200-021-00811-5. eCollection 2021 Jun.</t>
  </si>
  <si>
    <t>Aryannejad A</t>
  </si>
  <si>
    <t>J Diabetes Metab Disord</t>
  </si>
  <si>
    <t>PMC8212209</t>
  </si>
  <si>
    <t>10.1007/s40200-021-00811-5</t>
  </si>
  <si>
    <t>Gene expression cascades in pancreatic development</t>
  </si>
  <si>
    <t>Wilson ME, Scheel D, German MS.</t>
  </si>
  <si>
    <t>Mech Dev. 2003 Jan;120(1):65-80. doi: 10.1016/s0925-4773(02)00333-7.</t>
  </si>
  <si>
    <t>Wilson ME</t>
  </si>
  <si>
    <t>Mech Dev</t>
  </si>
  <si>
    <t>10.1016/s0925-4773(02)00333-7</t>
  </si>
  <si>
    <t>The efficacy of canagliflozin in diabetes subgroups stratified by data-driven clustering or a supervised machine learning method: a post hoc analysis of canagliflozin clinical trial data</t>
  </si>
  <si>
    <t>Zou X, Huang Q, Luo Y, Ren Q, Han X, Zhou X, Ji L.</t>
  </si>
  <si>
    <t>Diabetologia. 2022 Sep;65(9):1424-1435. doi: 10.1007/s00125-022-05748-9. Epub 2022 Jul 8.</t>
  </si>
  <si>
    <t>Zou X</t>
  </si>
  <si>
    <t>10.1007/s00125-022-05748-9</t>
  </si>
  <si>
    <t>Gender Difference in Liver Enzymes in Newly Defined Subgroups of Diabetes Revealed by a Data-Driven Cluster Analysis</t>
  </si>
  <si>
    <t>Zhang Y, Huang J, Xia S, Yang Y, Dong K.</t>
  </si>
  <si>
    <t>Exp Clin Endocrinol Diabetes. 2022 Nov;130(11):758-764. doi: 10.1055/a-1799-8173. Epub 2022 May 31.</t>
  </si>
  <si>
    <t>Zhang Y</t>
  </si>
  <si>
    <t>Exp Clin Endocrinol Diabetes</t>
  </si>
  <si>
    <t>10.1055/a-1799-8173</t>
  </si>
  <si>
    <t>Activin, BMP and FGF pathways cooperate to promote endoderm and pancreatic lineage cell differentiation from human embryonic stem cells</t>
  </si>
  <si>
    <t>Xu X, Browning VL, Odorico JS.</t>
  </si>
  <si>
    <t>Mech Dev. 2011 Sep-Dec;128(7-10):412-27. doi: 10.1016/j.mod.2011.08.001. Epub 2011 Aug 10.</t>
  </si>
  <si>
    <t>Xu X</t>
  </si>
  <si>
    <t>PMC3225072</t>
  </si>
  <si>
    <t>NIHMS334833</t>
  </si>
  <si>
    <t>10.1016/j.mod.2011.08.001</t>
  </si>
  <si>
    <t>Comparison of oral glucose tolerance test and ambulatory glycaemic profiles in pregnant women in Uganda with gestational diabetes using the FreeStyle Libre flash glucose monitoring system</t>
  </si>
  <si>
    <t>Milln JM, Walugembe E, Ssentayi S, Nkabura H, Jones AG, Nyirenda MJ.</t>
  </si>
  <si>
    <t>BMC Pregnancy Childbirth. 2020 Oct 19;20(1):635. doi: 10.1186/s12884-020-03325-9.</t>
  </si>
  <si>
    <t>Milln JM</t>
  </si>
  <si>
    <t>BMC Pregnancy Childbirth</t>
  </si>
  <si>
    <t>PMC7574406</t>
  </si>
  <si>
    <t>10.1186/s12884-020-03325-9</t>
  </si>
  <si>
    <t>The hypoglycaemia error grid: A UK-wide consensus on CGM accuracy assessment in hyperinsulinism</t>
  </si>
  <si>
    <t>Worth C, Dunne MJ, Salomon-Estebanez M, Harper S, Nutter PW, Dastamani A, Senniappan S, Banerjee I.</t>
  </si>
  <si>
    <t>Front Endocrinol (Lausanne). 2022 Nov 2;13:1016072. doi: 10.3389/fendo.2022.1016072. eCollection 2022.</t>
  </si>
  <si>
    <t>PMC9666389</t>
  </si>
  <si>
    <t>10.3389/fendo.2022.1016072</t>
  </si>
  <si>
    <t>Adaptive Boosting Based Personalized Glucose Monitoring System (PGMS) for Non-Invasive Blood Glucose Prediction with Improved Accuracy</t>
  </si>
  <si>
    <t>Anand PK, Shin DR, Memon ML.</t>
  </si>
  <si>
    <t>Diagnostics (Basel). 2020 May 7;10(5):285. doi: 10.3390/diagnostics10050285.</t>
  </si>
  <si>
    <t>Anand PK</t>
  </si>
  <si>
    <t>Diagnostics (Basel)</t>
  </si>
  <si>
    <t>PMC7278000</t>
  </si>
  <si>
    <t>10.3390/diagnostics10050285</t>
  </si>
  <si>
    <t>Maternal Hypothyroidism in Rats Reduces Placental Lactogen, Lowers Insulin Levels, and Causes Glucose Intolerance</t>
  </si>
  <si>
    <t>Kent NL, Atluri SC, Cuffe JSM.</t>
  </si>
  <si>
    <t>Endocrinology. 2022 Feb 1;163(2):bqab231. doi: 10.1210/endocr/bqab231.</t>
  </si>
  <si>
    <t>Kent NL</t>
  </si>
  <si>
    <t>Endocrinology</t>
  </si>
  <si>
    <t>10.1210/endocr/bqab231</t>
  </si>
  <si>
    <t>Machine Learning Based Automated Segmentation and Hybrid Feature Analysis for Diabetic Retinopathy Classification Using Fundus Image</t>
  </si>
  <si>
    <t>Ali A, Qadri S, Khan Mashwani W, Kumam W, Kumam P, Naeem S, Goktas A, Jamal F, Chesneau C, Anam S, Sulaiman M.</t>
  </si>
  <si>
    <t>Entropy (Basel). 2020 May 19;22(5):567. doi: 10.3390/e22050567.</t>
  </si>
  <si>
    <t>Ali A</t>
  </si>
  <si>
    <t>Entropy (Basel)</t>
  </si>
  <si>
    <t>PMC7517087</t>
  </si>
  <si>
    <t>10.3390/e22050567</t>
  </si>
  <si>
    <t>Spectral degree of polarization uniformity for polarization-sensitive OCT</t>
  </si>
  <si>
    <t>Baumann B, Zotter S, Pircher M, Götzinger E, Rauscher S, Glösmann M, Lammer J, Schmidt-Erfurth U, Gröger M, Hitzenberger CK.</t>
  </si>
  <si>
    <t>J Mod Opt. 2015;62(21):1758-1763. doi: 10.1080/09500340.2014.945501.</t>
  </si>
  <si>
    <t>Baumann B</t>
  </si>
  <si>
    <t>J Mod Opt</t>
  </si>
  <si>
    <t>PMC4681128</t>
  </si>
  <si>
    <t>EMS62894</t>
  </si>
  <si>
    <t>10.1080/09500340.2014.945501</t>
  </si>
  <si>
    <t>Modification of the fatty acid composition of an obesogenic diet improves the maternal and placental metabolic environment in obese pregnant mice</t>
  </si>
  <si>
    <t>Gimpfl M, Rozman J, Dahlhoff M, Kübeck R, Blutke A, Rathkolb B, Klingenspor M, Hrabě de Angelis M, Öner-Sieben S, Seibt A, Roscher AA, Wolf E, Ensenauer R.</t>
  </si>
  <si>
    <t>Biochim Biophys Acta Mol Basis Dis. 2017 Jun;1863(6):1605-1614. doi: 10.1016/j.bbadis.2017.02.021. Epub 2017 Feb 21.</t>
  </si>
  <si>
    <t>Gimpfl M</t>
  </si>
  <si>
    <t>Biochim Biophys Acta Mol Basis Dis</t>
  </si>
  <si>
    <t>10.1016/j.bbadis.2017.02.021</t>
  </si>
  <si>
    <t>Downregulated expression of the secreted glycoprotein follistatin-like 1 (Fstl1) is a robust hallmark of preadipocyte to adipocyte conversion</t>
  </si>
  <si>
    <t>Wu Y, Zhou S, Smas CM.</t>
  </si>
  <si>
    <t>Mech Dev. 2010 Apr;127(3-4):183-202. doi: 10.1016/j.mod.2009.12.003. Epub 2010 Jan 4.</t>
  </si>
  <si>
    <t>Wu Y</t>
  </si>
  <si>
    <t>PMC2849861</t>
  </si>
  <si>
    <t>NIHMS167697</t>
  </si>
  <si>
    <t>10.1016/j.mod.2009.12.003</t>
  </si>
  <si>
    <t>Iodide suppression of major histocompatibility class I gene expression in thyroid cells involves enhancer A and the transcription factor NF-kappa B</t>
  </si>
  <si>
    <t>Taniguchi SI, Shong M, Giuliani C, Napolitano G, Saji M, Montani V, Suzuki K, Singer DS, Kohn LD.</t>
  </si>
  <si>
    <t>Mol Endocrinol. 1998 Jan;12(1):19-33. doi: 10.1210/mend.12.1.0052.</t>
  </si>
  <si>
    <t>Taniguchi SI</t>
  </si>
  <si>
    <t>Mol Endocrinol</t>
  </si>
  <si>
    <t>10.1210/mend.12.1.0052</t>
  </si>
  <si>
    <t>Conditional deletion of the bcl-x gene from mouse mammary epithelium results in accelerated apoptosis during involution but does not compromise cell function during lactation</t>
  </si>
  <si>
    <t>Walton KD, Wagner KU, Rucker EB 3rd, Shillingford JM, Miyoshi K, Hennighausen L.</t>
  </si>
  <si>
    <t>Mech Dev. 2001 Dec;109(2):281-93. doi: 10.1016/s0925-4773(01)00549-4.</t>
  </si>
  <si>
    <t>Walton KD</t>
  </si>
  <si>
    <t>10.1016/s0925-4773(01)00549-4</t>
  </si>
  <si>
    <t>HLA BW54 and B5 in Japanese diabetics with juvenile-onset and insulin-dependency (with special reference to the family history)</t>
  </si>
  <si>
    <t>Kawa A, Nakazawa M, Kono Y, Sakaguchi S, Nakamura S, Kanehisa T.</t>
  </si>
  <si>
    <t>Experientia. 1978 May 15;34(5):669-70. doi: 10.1007/BF01937024.</t>
  </si>
  <si>
    <t>Kawa A</t>
  </si>
  <si>
    <t>Experientia</t>
  </si>
  <si>
    <t>10.1007/BF01937024</t>
  </si>
  <si>
    <t>(SIDD OR SIRD OR MARD OR MOD) AND (diabetes) AND (cluster* OR phenotyp*)</t>
  </si>
  <si>
    <t>Include</t>
  </si>
  <si>
    <t>Review</t>
  </si>
  <si>
    <t>Already excluded</t>
  </si>
  <si>
    <t>Report</t>
  </si>
  <si>
    <t>GDS based</t>
  </si>
  <si>
    <t>ANDIS based</t>
  </si>
  <si>
    <t>INSPIRE based</t>
  </si>
  <si>
    <t>Huang 2020</t>
  </si>
  <si>
    <t>Tongji Hospital</t>
  </si>
  <si>
    <t xml:space="preserve">Telomere length; t-SNE visualization </t>
  </si>
  <si>
    <t>63 (25.6)</t>
  </si>
  <si>
    <t>37.81±10.65</t>
  </si>
  <si>
    <t>36 (57.1)</t>
  </si>
  <si>
    <t>22.60±3.34</t>
  </si>
  <si>
    <t>12.48±2.17</t>
  </si>
  <si>
    <t>4.03±2.98</t>
  </si>
  <si>
    <t>72.59±48.00</t>
  </si>
  <si>
    <t>6,492.86±903.91</t>
  </si>
  <si>
    <t>32.31±69.19</t>
  </si>
  <si>
    <t>28.73±27.70</t>
  </si>
  <si>
    <t>5.11±1.27</t>
  </si>
  <si>
    <t>2.51±1.96</t>
  </si>
  <si>
    <t>22 (8.9)</t>
  </si>
  <si>
    <t>49.45±14.54</t>
  </si>
  <si>
    <t>13 (59.1)</t>
  </si>
  <si>
    <t>24.14±4.19</t>
  </si>
  <si>
    <t>7.83±3.00</t>
  </si>
  <si>
    <t>18.24±8.50</t>
  </si>
  <si>
    <t>449.35±175.40</t>
  </si>
  <si>
    <t>6,357.96±745.20</t>
  </si>
  <si>
    <t>30.50±28.73</t>
  </si>
  <si>
    <t>26.67±14.00</t>
  </si>
  <si>
    <t>4.14±1.16</t>
  </si>
  <si>
    <t>2.04±1.41</t>
  </si>
  <si>
    <t>47 (19.1)</t>
  </si>
  <si>
    <t>39.53±9.01</t>
  </si>
  <si>
    <t>34 (72.3)</t>
  </si>
  <si>
    <t>28.77±2.84</t>
  </si>
  <si>
    <t>8.80±1.71</t>
  </si>
  <si>
    <t>7.84±3.19</t>
  </si>
  <si>
    <t>163.49±72.81</t>
  </si>
  <si>
    <t>6,427.82±648.14</t>
  </si>
  <si>
    <t>50.09±57.63</t>
  </si>
  <si>
    <t>35.91±30.83</t>
  </si>
  <si>
    <t>5.04±1.21</t>
  </si>
  <si>
    <t>4.36±5.00</t>
  </si>
  <si>
    <t>114 (46.3)</t>
  </si>
  <si>
    <t>52.28±9.23</t>
  </si>
  <si>
    <t>62 (54.4)</t>
  </si>
  <si>
    <t>23.11±2.86</t>
  </si>
  <si>
    <t>8.13±1.84</t>
  </si>
  <si>
    <t>5.47±2.79</t>
  </si>
  <si>
    <t>153.43±86.53</t>
  </si>
  <si>
    <t>6,123.50±750.80</t>
  </si>
  <si>
    <t>24.79±35.48</t>
  </si>
  <si>
    <t>23.26±17.84</t>
  </si>
  <si>
    <t>4.46±1.23</t>
  </si>
  <si>
    <t>1.87±1.46</t>
  </si>
  <si>
    <t>Total patients</t>
  </si>
  <si>
    <t>Male sex</t>
  </si>
  <si>
    <t>TL, bp</t>
  </si>
  <si>
    <t>ALT, U/L</t>
  </si>
  <si>
    <t>AST, U/L</t>
  </si>
  <si>
    <t>ast</t>
  </si>
  <si>
    <t>telomere</t>
  </si>
  <si>
    <t>Zaghlool 2022</t>
  </si>
  <si>
    <t>Qatar Biobank</t>
  </si>
  <si>
    <t>Sex (male)</t>
  </si>
  <si>
    <t>Systolic BP (mmHg)</t>
  </si>
  <si>
    <t>Diastolic BP (mmHg)</t>
  </si>
  <si>
    <t>LDL-C (mmol/L)</t>
  </si>
  <si>
    <t>HOMA2-IR *</t>
  </si>
  <si>
    <t>HOMA2-B (%) *</t>
  </si>
  <si>
    <t>CPEP (nmol/L)</t>
  </si>
  <si>
    <t>Random Glucose</t>
  </si>
  <si>
    <t>Fasting Glucose</t>
  </si>
  <si>
    <t>Fasting Insulin (pmol/L)</t>
  </si>
  <si>
    <t>Insulin (pmol/L) (all data)</t>
  </si>
  <si>
    <t>Fasting time &gt;8 h</t>
  </si>
  <si>
    <t>Creatinine (μmol/l)</t>
  </si>
  <si>
    <t>eGFR (mL/min/1.73m2)</t>
  </si>
  <si>
    <t>Family history of diabetes</t>
  </si>
  <si>
    <t>MQ: Current smoker (cigarettes etc)</t>
  </si>
  <si>
    <t>MQ: Current smoker (water pipe)</t>
  </si>
  <si>
    <t>MQ: Secondhand smoker</t>
  </si>
  <si>
    <t>MQ: Second-hand water pipe smoker</t>
  </si>
  <si>
    <t>Moderate activity &gt;3h or 1h heavy</t>
  </si>
  <si>
    <t>Any moderate or heavy activity</t>
  </si>
  <si>
    <t>444 (42.2%)</t>
  </si>
  <si>
    <t>51.2 (11.3)</t>
  </si>
  <si>
    <t>32.2 (5.9)</t>
  </si>
  <si>
    <t>125.3 (16.5)</t>
  </si>
  <si>
    <t>71.2.3 (11.3)</t>
  </si>
  <si>
    <t>1.7 (1.1)</t>
  </si>
  <si>
    <t>1.3 (0.3)</t>
  </si>
  <si>
    <t>4.9 (1.0)</t>
  </si>
  <si>
    <t>2.1 (1.9)</t>
  </si>
  <si>
    <t>66.6 (54.1)</t>
  </si>
  <si>
    <t>1.0 (0.6)</t>
  </si>
  <si>
    <t>161.1 (72.3)</t>
  </si>
  <si>
    <t>154.1 (62.7)</t>
  </si>
  <si>
    <t>120.7 (270.1)</t>
  </si>
  <si>
    <t>146.9 (266.1)</t>
  </si>
  <si>
    <t>555 (52.8%)</t>
  </si>
  <si>
    <t>796 (75.7%)</t>
  </si>
  <si>
    <t>63.2 (18.3)</t>
  </si>
  <si>
    <t>99.4 (17.7)</t>
  </si>
  <si>
    <t>Sample size</t>
  </si>
  <si>
    <t>107 (10.2%)</t>
  </si>
  <si>
    <t>65 (15.5%)</t>
  </si>
  <si>
    <t>273 (26.0%)</t>
  </si>
  <si>
    <t>191 (18.2%)</t>
  </si>
  <si>
    <t>82 (7.8%)</t>
  </si>
  <si>
    <t>136 (12.9%)</t>
  </si>
  <si>
    <t>rpg</t>
  </si>
  <si>
    <t>fasting</t>
  </si>
  <si>
    <t>creatinine</t>
  </si>
  <si>
    <t>smoke_waterpipe</t>
  </si>
  <si>
    <t>secondhand_curr</t>
  </si>
  <si>
    <t>secondhand_waterpipe</t>
  </si>
  <si>
    <t>activity_recommendations</t>
  </si>
  <si>
    <t>activity_any</t>
  </si>
  <si>
    <t>Had to estimate centroids using wtd avg; Non-targeted metabolomics and proteomics</t>
  </si>
  <si>
    <t>Peng 2022</t>
  </si>
  <si>
    <t xml:space="preserve">Similar to Huang 2020 </t>
  </si>
  <si>
    <t>Tongji Hospital 2</t>
  </si>
  <si>
    <t>50 (17.5)</t>
  </si>
  <si>
    <t>39.06 ± 10.07</t>
  </si>
  <si>
    <t>31 (62.0)</t>
  </si>
  <si>
    <t>30.80 ± 4.86</t>
  </si>
  <si>
    <t>71 (24.8)</t>
  </si>
  <si>
    <t>37.66 ± 11.68</t>
  </si>
  <si>
    <t>49 (69.0)</t>
  </si>
  <si>
    <t>23.26 ± 3.45</t>
  </si>
  <si>
    <t>48 (16.8)</t>
  </si>
  <si>
    <t>47.56 ± 10.90</t>
  </si>
  <si>
    <t>35 (72.9)</t>
  </si>
  <si>
    <t>24.70 ± 3.86</t>
  </si>
  <si>
    <t>116 (40.9)</t>
  </si>
  <si>
    <t>51.98 ± 10.05</t>
  </si>
  <si>
    <t>65 (56.0)</t>
  </si>
  <si>
    <t>23.32 ± 2.94</t>
  </si>
  <si>
    <t>11.8 (10.46–13.60)</t>
  </si>
  <si>
    <t>7.5 (6.43–9.78)</t>
  </si>
  <si>
    <t>8.4 (6.90–9.90)</t>
  </si>
  <si>
    <t>7.85 (6.73–9.25)</t>
  </si>
  <si>
    <t>3.66 (1.97–5.62)</t>
  </si>
  <si>
    <t>17.24 (11.94–20.31)</t>
  </si>
  <si>
    <t>7.78 (5.04–12.50)</t>
  </si>
  <si>
    <t>4.59 (2.98–6.85)</t>
  </si>
  <si>
    <t>70.7 (48.90–111.40)</t>
  </si>
  <si>
    <t>461.8 (350.88–576.25))</t>
  </si>
  <si>
    <t>178.2 (92.58–266.25)</t>
  </si>
  <si>
    <t>139.5 (89.05–196.98)</t>
  </si>
  <si>
    <t>3.92 (2.38–7.19)</t>
  </si>
  <si>
    <t>4.48 (2.74–7.81)</t>
  </si>
  <si>
    <t>7.71 (4.22–15.20)</t>
  </si>
  <si>
    <t>3.91 (2.44–7.25)</t>
  </si>
  <si>
    <t>8 (4.80–15.33)</t>
  </si>
  <si>
    <t>12.05 (5.16–18.49)</t>
  </si>
  <si>
    <t>9.22 (6.29–13.20)</t>
  </si>
  <si>
    <t>6.36 (3.85–11.40)</t>
  </si>
  <si>
    <t>16 (12.25–25.75)</t>
  </si>
  <si>
    <t>20.5 (13.75–29.25)</t>
  </si>
  <si>
    <t>25.5 (15.75–50.25)</t>
  </si>
  <si>
    <t>19 (14.00–31.00)</t>
  </si>
  <si>
    <t>16 (12.50–21.50)</t>
  </si>
  <si>
    <t>20 (16.75–27.25)</t>
  </si>
  <si>
    <t>18.5 (15.00–35.50)</t>
  </si>
  <si>
    <t>19 (17.00–26.00)</t>
  </si>
  <si>
    <t>4.32 (3.58–4.87)</t>
  </si>
  <si>
    <t>4 (3.38–4.76)</t>
  </si>
  <si>
    <t>4.05 (3.46–4.78)</t>
  </si>
  <si>
    <t>3.98 (3.00–4.83)</t>
  </si>
  <si>
    <t>6 (4.70–7.68)</t>
  </si>
  <si>
    <t>6.44 (5.16–8.20)</t>
  </si>
  <si>
    <t>5.45 (4.38–7.16)</t>
  </si>
  <si>
    <t>5.8 (4.60–7.00)</t>
  </si>
  <si>
    <t>67 (50.00–77.00)</t>
  </si>
  <si>
    <t>95 (64.75–132.75)</t>
  </si>
  <si>
    <t>69 (55.50–83.00)</t>
  </si>
  <si>
    <t>70 (56.00–88.00)</t>
  </si>
  <si>
    <t>109.6 (97.03–122.23)</t>
  </si>
  <si>
    <t>76.6 (46.90–99.70)</t>
  </si>
  <si>
    <t>102.8 (87.30–115.05)</t>
  </si>
  <si>
    <t>92 (75.30–102.40)</t>
  </si>
  <si>
    <t>Leptin (ng/ml)</t>
  </si>
  <si>
    <t>Resistin (ng/ml)</t>
  </si>
  <si>
    <t>BUN (mmol/L)</t>
  </si>
  <si>
    <t>SCr (umol/L)</t>
  </si>
  <si>
    <t>Egfr (ml/min/1.73m2)</t>
  </si>
  <si>
    <t>Male (%)</t>
  </si>
  <si>
    <t>leptin</t>
  </si>
  <si>
    <t>resistin</t>
  </si>
  <si>
    <t>urea_nitrogen</t>
  </si>
  <si>
    <t>51.4 (10.4)</t>
  </si>
  <si>
    <t>71 (130)</t>
  </si>
  <si>
    <t>30.6 (5.1)</t>
  </si>
  <si>
    <t>66.9 (25.6)</t>
  </si>
  <si>
    <t>1.1 (0.4)</t>
  </si>
  <si>
    <t>84.7 (45.1)</t>
  </si>
  <si>
    <t>2.8 (1.4)</t>
  </si>
  <si>
    <t>107.1 (27.6)</t>
  </si>
  <si>
    <t>2.2 (4)</t>
  </si>
  <si>
    <t>148.3 (117.7)</t>
  </si>
  <si>
    <t>45.4 (83)</t>
  </si>
  <si>
    <t>0.5 (1)</t>
  </si>
  <si>
    <t>gad</t>
  </si>
  <si>
    <t>gad_concentration</t>
  </si>
  <si>
    <t>Bennet 2020</t>
  </si>
  <si>
    <t>ANDIS Middle Eastern</t>
  </si>
  <si>
    <t>Male sex , %n</t>
  </si>
  <si>
    <t>Egfr</t>
  </si>
  <si>
    <t>GADA positive %</t>
  </si>
  <si>
    <t>GADA concentration in positive (kE/L)</t>
  </si>
  <si>
    <t>Hypertension %</t>
  </si>
  <si>
    <t>CKD (Egfr &lt; 60)</t>
  </si>
  <si>
    <t>Based on ANDIS cluster analysis</t>
  </si>
  <si>
    <t>Fedotkina 2021</t>
  </si>
  <si>
    <t>New Onset</t>
  </si>
  <si>
    <t>Age at visit, years</t>
  </si>
  <si>
    <t>Age at onset of diabetes, years</t>
  </si>
  <si>
    <t>Without treatment, %</t>
  </si>
  <si>
    <t>Tablets, %</t>
  </si>
  <si>
    <t>Insulin, %</t>
  </si>
  <si>
    <t>Tablets and insulin, %</t>
  </si>
  <si>
    <t>Sulfonylurea, %</t>
  </si>
  <si>
    <t>PDR, %</t>
  </si>
  <si>
    <t>Neuropathy, %</t>
  </si>
  <si>
    <t>CVD, %</t>
  </si>
  <si>
    <t>44 (14.7)</t>
  </si>
  <si>
    <t>42.6 (14.5)</t>
  </si>
  <si>
    <t>1.2 (1.2)</t>
  </si>
  <si>
    <t>9.7 (2.2)</t>
  </si>
  <si>
    <t>82 (24.2)</t>
  </si>
  <si>
    <t>25.8 (4.1)</t>
  </si>
  <si>
    <t>88.1 (11.6)</t>
  </si>
  <si>
    <t>36.5 (30.9)</t>
  </si>
  <si>
    <t>1.1 (1)</t>
  </si>
  <si>
    <t>0.4 (0.4)</t>
  </si>
  <si>
    <t>54 (13.2)</t>
  </si>
  <si>
    <t>52.6 (13.2)</t>
  </si>
  <si>
    <t>1.5 (1.3)</t>
  </si>
  <si>
    <t>93.8 (22.9)</t>
  </si>
  <si>
    <t>27.9 (5.3)</t>
  </si>
  <si>
    <t>92.1 (12.8)</t>
  </si>
  <si>
    <t>36.4 (23.1)</t>
  </si>
  <si>
    <t>2 (1.2)</t>
  </si>
  <si>
    <t>0.7 (0.4)</t>
  </si>
  <si>
    <t>55.8 (9.8)</t>
  </si>
  <si>
    <t>54.8 (9.8)</t>
  </si>
  <si>
    <t>0.9 (1.1)</t>
  </si>
  <si>
    <t>7.4 (1.6)</t>
  </si>
  <si>
    <t>57.8 (17)</t>
  </si>
  <si>
    <t>35.6 (4.8)</t>
  </si>
  <si>
    <t>107.1 (12.5)</t>
  </si>
  <si>
    <t>121.7 (42.2)</t>
  </si>
  <si>
    <t>3.4 (1.1)</t>
  </si>
  <si>
    <t>51.7 (11.7)</t>
  </si>
  <si>
    <t>50.7 (11.7)</t>
  </si>
  <si>
    <t>1 (1.2)</t>
  </si>
  <si>
    <t>9.8 (1.8)</t>
  </si>
  <si>
    <t>84.1 (20.2)</t>
  </si>
  <si>
    <t>34 (4.9)</t>
  </si>
  <si>
    <t>110.7 (12.8)</t>
  </si>
  <si>
    <t>66.9 (23.8)</t>
  </si>
  <si>
    <t>3.3 (1.2)</t>
  </si>
  <si>
    <t>60.9 (11.7)</t>
  </si>
  <si>
    <t>59.9 (11.7)</t>
  </si>
  <si>
    <t>1.1 (1.1)</t>
  </si>
  <si>
    <t>6.8 (1.1)</t>
  </si>
  <si>
    <t>50.6 (12.5)</t>
  </si>
  <si>
    <t>28.7 (4.1)</t>
  </si>
  <si>
    <t>92.1 (11.4)</t>
  </si>
  <si>
    <t>79.2 (33.3)</t>
  </si>
  <si>
    <t>-</t>
  </si>
  <si>
    <t>cvd</t>
  </si>
  <si>
    <t>medication_none</t>
  </si>
  <si>
    <t>56.9 (12.5)</t>
  </si>
  <si>
    <t>55.8 (12.4)</t>
  </si>
  <si>
    <t>7.9 (2.1)</t>
  </si>
  <si>
    <t>62.9 (23.4)</t>
  </si>
  <si>
    <t>30.7 (5.6)</t>
  </si>
  <si>
    <t>97.4 (14.3)</t>
  </si>
  <si>
    <t>81.1 (44.6)</t>
  </si>
  <si>
    <t>2.4 (1.2)</t>
  </si>
  <si>
    <t>0.9 (0.5)</t>
  </si>
  <si>
    <t>29 (0.57)</t>
  </si>
  <si>
    <t>36 (0.3)</t>
  </si>
  <si>
    <t>73 (0.31)</t>
  </si>
  <si>
    <t>72 (1)</t>
  </si>
  <si>
    <t>115 (0.28)</t>
  </si>
  <si>
    <t>DOLCE Ukraine New</t>
  </si>
  <si>
    <t>Song 2022</t>
  </si>
  <si>
    <t>Nanjing Hospitals</t>
  </si>
  <si>
    <t>Emaciation</t>
  </si>
  <si>
    <t>3P</t>
  </si>
  <si>
    <t>Smoking status</t>
  </si>
  <si>
    <t>Alcohol</t>
  </si>
  <si>
    <t>DFH</t>
  </si>
  <si>
    <t>GA (%)</t>
  </si>
  <si>
    <t>PBG (mmol/L)</t>
  </si>
  <si>
    <t>FPG (md/dL)</t>
  </si>
  <si>
    <t>PBG (md/dL)</t>
  </si>
  <si>
    <t>AST (U/L)</t>
  </si>
  <si>
    <t>ALP (U/L)</t>
  </si>
  <si>
    <t>GGT (U/L)</t>
  </si>
  <si>
    <t>SUA (umol/L)</t>
  </si>
  <si>
    <t>APRI</t>
  </si>
  <si>
    <t>GPR</t>
  </si>
  <si>
    <t>305 (30%)</t>
  </si>
  <si>
    <t>712 (70%)</t>
  </si>
  <si>
    <t>82.79 ± 12.64</t>
  </si>
  <si>
    <t>438 (43.1%)</t>
  </si>
  <si>
    <t>625 (61.5%)</t>
  </si>
  <si>
    <t>388 (38.2%)</t>
  </si>
  <si>
    <t>239 (23.5%)</t>
  </si>
  <si>
    <t>288 (28.3%)</t>
  </si>
  <si>
    <t>27.27 ± 10.23</t>
  </si>
  <si>
    <t>13.1 (6.81)</t>
  </si>
  <si>
    <t>19.33 (7.85)</t>
  </si>
  <si>
    <t>235.8 (122.68)</t>
  </si>
  <si>
    <t>347.94 (141.3)</t>
  </si>
  <si>
    <t>26 (25)</t>
  </si>
  <si>
    <t>21 (14)</t>
  </si>
  <si>
    <t>85 (34)</t>
  </si>
  <si>
    <t>35 (34)</t>
  </si>
  <si>
    <t>1.58 (1.5)</t>
  </si>
  <si>
    <t>4.86 (1.45)</t>
  </si>
  <si>
    <t>2.91 ± 0.87</t>
  </si>
  <si>
    <t>1.2 (0.33)</t>
  </si>
  <si>
    <t>62 (22)</t>
  </si>
  <si>
    <t>329.05 ± 114.15</t>
  </si>
  <si>
    <t>0.26 (0.2)</t>
  </si>
  <si>
    <t>0.17 (0.16)</t>
  </si>
  <si>
    <t>133.15 ± 41.48</t>
  </si>
  <si>
    <t>135.31 ± 18.72</t>
  </si>
  <si>
    <t>16 (38.1%)</t>
  </si>
  <si>
    <t>26 (61.9%)</t>
  </si>
  <si>
    <t>12 (28.6%)</t>
  </si>
  <si>
    <t>5 (11.9%)</t>
  </si>
  <si>
    <t>136 (30.2%)</t>
  </si>
  <si>
    <t>315 (69.8%)</t>
  </si>
  <si>
    <t>176 (39%)</t>
  </si>
  <si>
    <t>100 (22.2%)</t>
  </si>
  <si>
    <t>125.14 ± 15.78</t>
  </si>
  <si>
    <t>25 (30.9%)</t>
  </si>
  <si>
    <t>56 (69.1%)</t>
  </si>
  <si>
    <t>26 (32.1%)</t>
  </si>
  <si>
    <t>16 (19.8%)</t>
  </si>
  <si>
    <t>51 (24.6%)</t>
  </si>
  <si>
    <t>156 (75.4%)</t>
  </si>
  <si>
    <t>81 (39.1%)</t>
  </si>
  <si>
    <t>52 (25.1%)</t>
  </si>
  <si>
    <t>77 (32.6%)</t>
  </si>
  <si>
    <t>159 (67.4%)</t>
  </si>
  <si>
    <t>93 (39.4%)</t>
  </si>
  <si>
    <t>66 (28%)</t>
  </si>
  <si>
    <t>133.09 ± 18.49</t>
  </si>
  <si>
    <t>81.45 ± 11.58</t>
  </si>
  <si>
    <t>81.86 ± 13.16</t>
  </si>
  <si>
    <t>251 (55.7%)</t>
  </si>
  <si>
    <t>317 (70.3%)</t>
  </si>
  <si>
    <t>135 (65.2%)</t>
  </si>
  <si>
    <t>134 (29.7%)</t>
  </si>
  <si>
    <t>23.05 ± 10.3</t>
  </si>
  <si>
    <t>25.53 ± 6.65</t>
  </si>
  <si>
    <t>14.2 (6.03)</t>
  </si>
  <si>
    <t>20 (6.6)</t>
  </si>
  <si>
    <t>255.6 (108.54)</t>
  </si>
  <si>
    <t>360 (118.8)</t>
  </si>
  <si>
    <t>20 (25.5)</t>
  </si>
  <si>
    <t>21 (16)</t>
  </si>
  <si>
    <t>25 (20.75)</t>
  </si>
  <si>
    <t>22 (11)</t>
  </si>
  <si>
    <t>76 (36)</t>
  </si>
  <si>
    <t>37 (40.5)</t>
  </si>
  <si>
    <t>1.73 (1.85)</t>
  </si>
  <si>
    <t>4.53 (1.18)</t>
  </si>
  <si>
    <t>2.75 ± 0.79</t>
  </si>
  <si>
    <t>1.15 (0.31)</t>
  </si>
  <si>
    <t>110.08 ± 37.46</t>
  </si>
  <si>
    <t>122.73 ± 38.28</t>
  </si>
  <si>
    <t>326.42 ± 87.67</t>
  </si>
  <si>
    <t>76.67 ± 11.55</t>
  </si>
  <si>
    <t>86 (41.5%)</t>
  </si>
  <si>
    <t>38 (46.9%)</t>
  </si>
  <si>
    <t>96 (40.7%)</t>
  </si>
  <si>
    <t>44 (18.6%)</t>
  </si>
  <si>
    <t>17.69 ± 4.57</t>
  </si>
  <si>
    <t>11.31 (7.97)</t>
  </si>
  <si>
    <t>17 (8.98)</t>
  </si>
  <si>
    <t>203.58 (143.46)</t>
  </si>
  <si>
    <t>306 (161.55)</t>
  </si>
  <si>
    <t>19.5 (11.25)</t>
  </si>
  <si>
    <t>20 (10)</t>
  </si>
  <si>
    <t>22.5 (23.25)</t>
  </si>
  <si>
    <t>30 (23)</t>
  </si>
  <si>
    <t>1.05 (0.99)</t>
  </si>
  <si>
    <t>1.43 (1.1)</t>
  </si>
  <si>
    <t>57 (22.5)</t>
  </si>
  <si>
    <t>59 (22)</t>
  </si>
  <si>
    <t>311.38 ± 144.35,</t>
  </si>
  <si>
    <t>292.2 ± 90.08</t>
  </si>
  <si>
    <t>0.23 (0.16)</t>
  </si>
  <si>
    <t>21 (25.9%)</t>
  </si>
  <si>
    <t>49 (20.8%)</t>
  </si>
  <si>
    <t>8.54 (2.6)</t>
  </si>
  <si>
    <t>14.95 (4.3)</t>
  </si>
  <si>
    <t>153.63 (46.86)</t>
  </si>
  <si>
    <t>269.1 (77.4)</t>
  </si>
  <si>
    <t>0.11 (0.11)</t>
  </si>
  <si>
    <t>139.41 ± 18.54</t>
  </si>
  <si>
    <t>138.18 ± 18.29</t>
  </si>
  <si>
    <t>137.42 ± 19</t>
  </si>
  <si>
    <t>85.69 ± 13.28</t>
  </si>
  <si>
    <t>86.86 ± 13.03</t>
  </si>
  <si>
    <t>31 (73.8%)</t>
  </si>
  <si>
    <t>39 (92.9%)</t>
  </si>
  <si>
    <t>33.52 ± 9.77</t>
  </si>
  <si>
    <t>33.27 ± 9.24</t>
  </si>
  <si>
    <t>17.4 (9.63)</t>
  </si>
  <si>
    <t>15.2 (5.2)</t>
  </si>
  <si>
    <t>24.8 (10.15)</t>
  </si>
  <si>
    <t>22 (7)</t>
  </si>
  <si>
    <t>313.1 (173.34)</t>
  </si>
  <si>
    <t>273.6 (93.6)</t>
  </si>
  <si>
    <t>446.4 (182.7)</t>
  </si>
  <si>
    <t>396 (126)</t>
  </si>
  <si>
    <t>34 (38)</t>
  </si>
  <si>
    <t>42 (46)</t>
  </si>
  <si>
    <t>28 (29)</t>
  </si>
  <si>
    <t>87.5 (49.75)</t>
  </si>
  <si>
    <t>89 (33)</t>
  </si>
  <si>
    <t>87 (32)</t>
  </si>
  <si>
    <t>51 (46)</t>
  </si>
  <si>
    <t>2.55 (3.2)</t>
  </si>
  <si>
    <t>5.16 (1.54)</t>
  </si>
  <si>
    <t>2.89 ± 1.06,</t>
  </si>
  <si>
    <t>2.93 ± 0.89,</t>
  </si>
  <si>
    <t>2.92 ± 0.93,</t>
  </si>
  <si>
    <t>3.08 ± 0.83</t>
  </si>
  <si>
    <t>1.32 (0.65)</t>
  </si>
  <si>
    <t>70 (23.5)</t>
  </si>
  <si>
    <t>149.33 ± 54.54</t>
  </si>
  <si>
    <t>135.68 ± 39.74</t>
  </si>
  <si>
    <t>145.23 ± 40.97</t>
  </si>
  <si>
    <t>382.22 ± 141.16</t>
  </si>
  <si>
    <t>395.1 ± 131.68</t>
  </si>
  <si>
    <t>0.33 (0.3)</t>
  </si>
  <si>
    <t>0.23 (0.24)</t>
  </si>
  <si>
    <t>8 (19%)</t>
  </si>
  <si>
    <t>26 (15.5)</t>
  </si>
  <si>
    <t>85 (32.5)</t>
  </si>
  <si>
    <t>45 (34.5)</t>
  </si>
  <si>
    <t>1.5 (1.35)</t>
  </si>
  <si>
    <t>4.72 (1.92)</t>
  </si>
  <si>
    <t>4.91 (1.52)</t>
  </si>
  <si>
    <t>4.9 (1.29)</t>
  </si>
  <si>
    <t>1.21 (0.32)</t>
  </si>
  <si>
    <t>1.16 (0.32)</t>
  </si>
  <si>
    <t>1.22 (0.34)</t>
  </si>
  <si>
    <t>60 (20)</t>
  </si>
  <si>
    <t>64 (21.5)</t>
  </si>
  <si>
    <t>0.24 (0.16)</t>
  </si>
  <si>
    <t>0.3 (0.24)</t>
  </si>
  <si>
    <t>0.26 (0.19)</t>
  </si>
  <si>
    <t>0.15 (0.12)</t>
  </si>
  <si>
    <t>0.21 (0.18)</t>
  </si>
  <si>
    <t>0.18 (0.19)</t>
  </si>
  <si>
    <t>apri</t>
  </si>
  <si>
    <t>gpr</t>
  </si>
  <si>
    <t>alp</t>
  </si>
  <si>
    <t>ggt</t>
  </si>
  <si>
    <t>emanciation</t>
  </si>
  <si>
    <t>polydipsia</t>
  </si>
  <si>
    <t>glycosylated_albumin</t>
  </si>
  <si>
    <t>fpg_mmol</t>
  </si>
  <si>
    <t>ppg2h_mmol</t>
  </si>
  <si>
    <t>New Onset; don't have centroids of clustering variables</t>
  </si>
  <si>
    <t>Christensen 2022</t>
  </si>
  <si>
    <t>DD2 Denmark</t>
  </si>
  <si>
    <t>New or recently diagnosed with great sensitivity analyses</t>
  </si>
  <si>
    <t>Male sex, n (%)</t>
  </si>
  <si>
    <t>Diabetes duration on DD2 enrollment date, years,</t>
  </si>
  <si>
    <t>Age on diabetes diagnosis date, years, mean (</t>
  </si>
  <si>
    <t>Age on DD2 enrollment date, years, median (quartiles)</t>
  </si>
  <si>
    <t>Hba1c, mmol/mol, mean (SD)*‡</t>
  </si>
  <si>
    <t>Pretreatment HbA1c, mmol/mol, mean (SD),* n=</t>
  </si>
  <si>
    <t>BMI, kg/m2, mean (SD)*§</t>
  </si>
  <si>
    <t>Waist circumference, cm, median (IQR), n=2526</t>
  </si>
  <si>
    <t>Alcohol, &gt;14/21 units/week (M/F), n (%)</t>
  </si>
  <si>
    <t>Activity days of &gt;=30 min = 0</t>
  </si>
  <si>
    <t>Activity days of &gt;=30 min = 1-2</t>
  </si>
  <si>
    <t>Activity days of &gt;=30 min = 3+</t>
  </si>
  <si>
    <t>Current smoking</t>
  </si>
  <si>
    <t>Former smoking</t>
  </si>
  <si>
    <t>Never smoking</t>
  </si>
  <si>
    <t>Family history of diabetes (&gt;=1 relative)</t>
  </si>
  <si>
    <t>LDL cholesterol, median (quartiles), n=3412</t>
  </si>
  <si>
    <t>HDL cholesterol, median (quartiles), n=2085</t>
  </si>
  <si>
    <t>Triglyceride, median (quartiles), n=3343</t>
  </si>
  <si>
    <t>Systolic blood pressure, median (quartiles), n=3386</t>
  </si>
  <si>
    <t>Diastolic blood pressure, median (quartiles), n=3386</t>
  </si>
  <si>
    <t>Any CVD (on diagnosis date)</t>
  </si>
  <si>
    <t>Any CVD (on DD2 enrollment date)</t>
  </si>
  <si>
    <t>Diabetes+eye disease (on diagnosis date)</t>
  </si>
  <si>
    <t>Diabetes+eye disease (on DD2 enrollment date)</t>
  </si>
  <si>
    <t>Diabetes+neuropathy (on diagnosis date)</t>
  </si>
  <si>
    <t>Diabetes+neuropathy (on DD2 enrollment date)</t>
  </si>
  <si>
    <t>Diabetes+renal disease (on diagnosis date)</t>
  </si>
  <si>
    <t>Diabetes+renal disease (on DD2 enrollment date)</t>
  </si>
  <si>
    <t>Urine albumin/creatinine, mg/g, median (quartiles), n=3220</t>
  </si>
  <si>
    <t>Any GLD (on diagnosis date)¶</t>
  </si>
  <si>
    <t>Any GLD (on DD2 enrollment date)</t>
  </si>
  <si>
    <t>Metformin (on diagnosis date)</t>
  </si>
  <si>
    <t>Metformin (on DD2 enrollment date)</t>
  </si>
  <si>
    <t>Sulfonylureas (on diagnosis date)</t>
  </si>
  <si>
    <t>Sulfonylureas (on DD2 enrollment date)</t>
  </si>
  <si>
    <t>Insulin (on diagnosis date)</t>
  </si>
  <si>
    <t>Insulin (on DD2 enrollment date)</t>
  </si>
  <si>
    <t>Antihypertensive medication (on diagnosis date)</t>
  </si>
  <si>
    <t>Antihypertensive medication (on DD2 enrollment date)</t>
  </si>
  <si>
    <t>DPP-4 inhibitors (on diagnosis date)</t>
  </si>
  <si>
    <t>DPP-4 inhibitors (on DD2 enrollment date)</t>
  </si>
  <si>
    <t>GLP-1 receptor agonist (on diagnosis date)</t>
  </si>
  <si>
    <t>GLP-1 receptor agonist (on DD2 enrollment date)</t>
  </si>
  <si>
    <t>SGLT-2 inhibitors (on diagnosis date)</t>
  </si>
  <si>
    <t>SGLT-2 inhibitors (on DD2 enrollment date)</t>
  </si>
  <si>
    <t>Lipid-lowering medication (on diagnosis date)</t>
  </si>
  <si>
    <t>Lipid-lowering medication (on DD2 enrollment date)</t>
  </si>
  <si>
    <t>2074 (58.8)</t>
  </si>
  <si>
    <t>1.5 (0.5; 2.9)</t>
  </si>
  <si>
    <t>59.2 (11.2)</t>
  </si>
  <si>
    <t>62.6 (53.8; 68.9)</t>
  </si>
  <si>
    <t>95.3 (37.9)</t>
  </si>
  <si>
    <t>3.0 (1.4)</t>
  </si>
  <si>
    <t>50.5 (13.3)</t>
  </si>
  <si>
    <t>54.2 (15.7)</t>
  </si>
  <si>
    <t>31.1 (6.0)</t>
  </si>
  <si>
    <t>106 (97; 116)</t>
  </si>
  <si>
    <t>241 (6.8)</t>
  </si>
  <si>
    <t>532 (15.1)</t>
  </si>
  <si>
    <t>712 (20.2)</t>
  </si>
  <si>
    <t>2284 (64.7)</t>
  </si>
  <si>
    <t>HOMA2-B, %, mean (SD)*†</t>
  </si>
  <si>
    <t>HOMA2-IR, mean (SD)*†</t>
  </si>
  <si>
    <t>623 (17.7)</t>
  </si>
  <si>
    <t>861 (24.4)</t>
  </si>
  <si>
    <t>1741 (49.3)</t>
  </si>
  <si>
    <t>1880 (53.3)</t>
  </si>
  <si>
    <t>2.3 (1.8; 3.0)</t>
  </si>
  <si>
    <t>1.2 (1.0; 1.4)</t>
  </si>
  <si>
    <t>1.6 (1.2; 2.4)</t>
  </si>
  <si>
    <t>130 (124; 140)</t>
  </si>
  <si>
    <t>80 (75; 86)</t>
  </si>
  <si>
    <t>706 (20.0)</t>
  </si>
  <si>
    <t>879 (24.9)</t>
  </si>
  <si>
    <t>175 (5.0)</t>
  </si>
  <si>
    <t>301 (8.5)</t>
  </si>
  <si>
    <t>215 (6.1)</t>
  </si>
  <si>
    <t>296 (8.4)</t>
  </si>
  <si>
    <t>27 (0.8)</t>
  </si>
  <si>
    <t>59 (1.7)</t>
  </si>
  <si>
    <t>10.0 (5.0; 36.0)</t>
  </si>
  <si>
    <t>2159 (61.2)</t>
  </si>
  <si>
    <t>3023 (85.7)</t>
  </si>
  <si>
    <t>2075 (58.8)</t>
  </si>
  <si>
    <t>2918 (82.7)</t>
  </si>
  <si>
    <t>9 (0.3)</t>
  </si>
  <si>
    <t>318 (9.0)</t>
  </si>
  <si>
    <t>4 (0.1)</t>
  </si>
  <si>
    <t>211 (6.0)</t>
  </si>
  <si>
    <t>14 (0.4)</t>
  </si>
  <si>
    <t>78 (2.2)</t>
  </si>
  <si>
    <t>259 (7.3)</t>
  </si>
  <si>
    <t>203 (5.8)</t>
  </si>
  <si>
    <t>2090 (59.2)</t>
  </si>
  <si>
    <t>2583 (73.2)</t>
  </si>
  <si>
    <t>1674 (47.4)</t>
  </si>
  <si>
    <t>2594 (73.5)</t>
  </si>
  <si>
    <t>186 (64.5)</t>
  </si>
  <si>
    <t>1.3 (0.4 ; 3.2)</t>
  </si>
  <si>
    <t>53.6 (10.7)</t>
  </si>
  <si>
    <t>56.3 (48.6; 63.4)</t>
  </si>
  <si>
    <t>67.9 (32.2)</t>
  </si>
  <si>
    <t>3.3 (1.5)</t>
  </si>
  <si>
    <t>85.5 (14.5)</t>
  </si>
  <si>
    <t>90.4 (15.9)</t>
  </si>
  <si>
    <t>31.9 (5.7)</t>
  </si>
  <si>
    <t>110 (100; 118)</t>
  </si>
  <si>
    <t>14 (4.9)</t>
  </si>
  <si>
    <t>44 (15.3)</t>
  </si>
  <si>
    <t>74 (25.7)</t>
  </si>
  <si>
    <t>170 (59.0)</t>
  </si>
  <si>
    <t>56 (19.4)</t>
  </si>
  <si>
    <t>72 (25.0)</t>
  </si>
  <si>
    <t>136 (47.2)</t>
  </si>
  <si>
    <t>156 (54.2)</t>
  </si>
  <si>
    <t>2.6 (1.9; 3.3)</t>
  </si>
  <si>
    <t>1.0 (0.9; 1.2)</t>
  </si>
  <si>
    <t>2.2 (1.6; 3.2)</t>
  </si>
  <si>
    <t>135 (126; 143)</t>
  </si>
  <si>
    <t>83 (80; 90)</t>
  </si>
  <si>
    <t>37 (12.9)</t>
  </si>
  <si>
    <t>61 (21.2)</t>
  </si>
  <si>
    <t>9 (3.1)</t>
  </si>
  <si>
    <t>28 (9.7)</t>
  </si>
  <si>
    <t>18 (6.3)</t>
  </si>
  <si>
    <t>3 (1.0)</t>
  </si>
  <si>
    <t>12.0 (5.0; 42.0)</t>
  </si>
  <si>
    <t>174 (60.4)</t>
  </si>
  <si>
    <t>282 (97.9)</t>
  </si>
  <si>
    <t>166 (57.6)</t>
  </si>
  <si>
    <t>272 (94.4)</t>
  </si>
  <si>
    <t>65 (22.6)</t>
  </si>
  <si>
    <t>50 (17.4)</t>
  </si>
  <si>
    <t>6 (2.1)</t>
  </si>
  <si>
    <t>52 (18.1)</t>
  </si>
  <si>
    <t>58 (20.1)</t>
  </si>
  <si>
    <t>121 (42.0)</t>
  </si>
  <si>
    <t>195 (67.7)</t>
  </si>
  <si>
    <t>92 (31.9)</t>
  </si>
  <si>
    <t>211 (73.3)</t>
  </si>
  <si>
    <t>493 (59.5)</t>
  </si>
  <si>
    <t>716 (86.4)</t>
  </si>
  <si>
    <t>480 (57.9)</t>
  </si>
  <si>
    <t>689 (83.1)</t>
  </si>
  <si>
    <t>63 (7.6)</t>
  </si>
  <si>
    <t>65 (7.8)</t>
  </si>
  <si>
    <t>3 (0.4)</t>
  </si>
  <si>
    <t>13 (1.6)</t>
  </si>
  <si>
    <t>48 (5.8)</t>
  </si>
  <si>
    <t>33 (4.0)</t>
  </si>
  <si>
    <t>597 (72.0)</t>
  </si>
  <si>
    <t>692 (83.4)</t>
  </si>
  <si>
    <t>447 (53.9)</t>
  </si>
  <si>
    <t>638 (77.0)</t>
  </si>
  <si>
    <t>592 (64.0)</t>
  </si>
  <si>
    <t>837 (90.5)</t>
  </si>
  <si>
    <t>562 (60.8)</t>
  </si>
  <si>
    <t>806 (87.1)</t>
  </si>
  <si>
    <t>101 (10.9)</t>
  </si>
  <si>
    <t>81 (8.8)</t>
  </si>
  <si>
    <t>4 (0.4)</t>
  </si>
  <si>
    <t>25 (2.7)</t>
  </si>
  <si>
    <t>68 (7.4)</t>
  </si>
  <si>
    <t>9 (1.0)</t>
  </si>
  <si>
    <t>73 (7.9)</t>
  </si>
  <si>
    <t>372 (40.2)</t>
  </si>
  <si>
    <t>572 (61.8)</t>
  </si>
  <si>
    <t>306 (33.1)</t>
  </si>
  <si>
    <t>611 (66.1)</t>
  </si>
  <si>
    <t>900 (60.5)</t>
  </si>
  <si>
    <t>1188 (79.9)</t>
  </si>
  <si>
    <t>867 (58.3)</t>
  </si>
  <si>
    <t>1151 (77.4)</t>
  </si>
  <si>
    <t>89 (6.0)</t>
  </si>
  <si>
    <t>15 (1.1)</t>
  </si>
  <si>
    <t>34 (2.3)</t>
  </si>
  <si>
    <t>91 (6.1)</t>
  </si>
  <si>
    <t>39 (2.6)</t>
  </si>
  <si>
    <t>1000 (67.3)</t>
  </si>
  <si>
    <t>1124 (75.6)</t>
  </si>
  <si>
    <t>829 (55.8)</t>
  </si>
  <si>
    <t>1134 (76.3)</t>
  </si>
  <si>
    <t>79 (9.5)</t>
  </si>
  <si>
    <t>24 (2.9)</t>
  </si>
  <si>
    <t>12.0 (5.0; 49.0)</t>
  </si>
  <si>
    <t>75 (8.1)</t>
  </si>
  <si>
    <t>5 (0.5)</t>
  </si>
  <si>
    <t>15 (1.6)</t>
  </si>
  <si>
    <t>10.0 (4.0; 32.0)</t>
  </si>
  <si>
    <t>114 (7.7)</t>
  </si>
  <si>
    <t>7 (0.5)</t>
  </si>
  <si>
    <t>17 (1.1)</t>
  </si>
  <si>
    <t>10.0 (5.0; 34.0)</t>
  </si>
  <si>
    <t>46 (5.6)</t>
  </si>
  <si>
    <t>67 (8.1)</t>
  </si>
  <si>
    <t>58 (7.0)</t>
  </si>
  <si>
    <t>18 (2.0)</t>
  </si>
  <si>
    <t>44 (4.8)</t>
  </si>
  <si>
    <t>52 (5.7)</t>
  </si>
  <si>
    <t>102 (6.9)</t>
  </si>
  <si>
    <t>162 (10.9)</t>
  </si>
  <si>
    <t>87 (5.9)</t>
  </si>
  <si>
    <t>218 (26.3)</t>
  </si>
  <si>
    <t>266 (32.1)</t>
  </si>
  <si>
    <t>98 (10.6)</t>
  </si>
  <si>
    <t>139 (15.0)</t>
  </si>
  <si>
    <t>353 (23.7)</t>
  </si>
  <si>
    <t>413 (27.8)</t>
  </si>
  <si>
    <t>502 (60.5)</t>
  </si>
  <si>
    <t>1.5 (0.5; 2.6)</t>
  </si>
  <si>
    <t>59.2 (9.9)</t>
  </si>
  <si>
    <t>62.3 (54.6; 67.9)</t>
  </si>
  <si>
    <t>136.0 (37.4)</t>
  </si>
  <si>
    <t>4.5 (1.4)</t>
  </si>
  <si>
    <t>47.5 (7.9)</t>
  </si>
  <si>
    <t>49.5 (7.6)</t>
  </si>
  <si>
    <t>36.4 (6.1)</t>
  </si>
  <si>
    <t>118 (110; 126)</t>
  </si>
  <si>
    <t>195 (23.5)</t>
  </si>
  <si>
    <t>199 (24.0)</t>
  </si>
  <si>
    <t>435 (52.5)</t>
  </si>
  <si>
    <t>152 (18.3)</t>
  </si>
  <si>
    <t>214 (25.8)</t>
  </si>
  <si>
    <t>390 (47.0)</t>
  </si>
  <si>
    <t>404 (48.7)</t>
  </si>
  <si>
    <t>2.3 (1.8; 2.9)</t>
  </si>
  <si>
    <t>1.1 (0.9; 1.3)</t>
  </si>
  <si>
    <t>1.9 (1.4; 2.8)</t>
  </si>
  <si>
    <t>131 (125; 140)</t>
  </si>
  <si>
    <t>80 (75; 88)</t>
  </si>
  <si>
    <t>555 (60.0)</t>
  </si>
  <si>
    <t>1.8 (0.5; 3.2)</t>
  </si>
  <si>
    <t>48.6 (8.1)</t>
  </si>
  <si>
    <t>52.0 (46.6; 56.8)</t>
  </si>
  <si>
    <t>81.0 (27.5)</t>
  </si>
  <si>
    <t>49.0 (7.7)</t>
  </si>
  <si>
    <t>51.6 (7.50)</t>
  </si>
  <si>
    <t>31.5 (5.1)</t>
  </si>
  <si>
    <t>105 (97; 114)</t>
  </si>
  <si>
    <t>55 (5.9)</t>
  </si>
  <si>
    <t>197 (21.3)</t>
  </si>
  <si>
    <t>589 (63.7)</t>
  </si>
  <si>
    <t>200 (21.6)</t>
  </si>
  <si>
    <t>191 (20.7)</t>
  </si>
  <si>
    <t>453 (49.0)</t>
  </si>
  <si>
    <t>557 (60.2)</t>
  </si>
  <si>
    <t>1.1 (1.0; 1.4)</t>
  </si>
  <si>
    <t>1.7 (1.2; 2.6)</t>
  </si>
  <si>
    <t>130 (121; 140)</t>
  </si>
  <si>
    <t>82 (77; 89)</t>
  </si>
  <si>
    <t>831 (55.9)</t>
  </si>
  <si>
    <t>1.4 (0.5; 2.7)</t>
  </si>
  <si>
    <t>66.9 (6.6)</t>
  </si>
  <si>
    <t>68.2 (64.0; 73.2)</t>
  </si>
  <si>
    <t>86.8 (26.3)</t>
  </si>
  <si>
    <t>2.3 (0.8)</t>
  </si>
  <si>
    <t>46.3 (6.5)</t>
  </si>
  <si>
    <t>48.4 (6.0)</t>
  </si>
  <si>
    <t>27.9 (4.0)</t>
  </si>
  <si>
    <t>99 (92; 107)</t>
  </si>
  <si>
    <t>113 (7.6)</t>
  </si>
  <si>
    <t>155 (10.4)</t>
  </si>
  <si>
    <t>242 16.3)</t>
  </si>
  <si>
    <t>1090 (73.3)</t>
  </si>
  <si>
    <t>215 (14.5)</t>
  </si>
  <si>
    <t>384 (25.8)</t>
  </si>
  <si>
    <t>762 (51.2)</t>
  </si>
  <si>
    <t>763 (51.3)</t>
  </si>
  <si>
    <t>2.2 (1.8; 2.9)</t>
  </si>
  <si>
    <t>1.4 (1.1; 1.6)</t>
  </si>
  <si>
    <t>1.4 (1.0; 1.9)</t>
  </si>
  <si>
    <t>80 (71; 84)</t>
  </si>
  <si>
    <t>age_enrollment</t>
  </si>
  <si>
    <t>hba1cpretx_mmol</t>
  </si>
  <si>
    <t>activity_none</t>
  </si>
  <si>
    <t>smoke_former</t>
  </si>
  <si>
    <t>cvd_enrollment</t>
  </si>
  <si>
    <t>retinopathy_enrollment</t>
  </si>
  <si>
    <t>neuropathy_enrollment</t>
  </si>
  <si>
    <t>medication_enrollment</t>
  </si>
  <si>
    <t>ckd_enrollment</t>
  </si>
  <si>
    <t>metformin_enrollment</t>
  </si>
  <si>
    <t>dpp4_enrollment</t>
  </si>
  <si>
    <t>sglt2_enrollment</t>
  </si>
  <si>
    <t>glp1ra_enrollment</t>
  </si>
  <si>
    <t>sulfonylurea_enrollment</t>
  </si>
  <si>
    <t>glargine_enrollment</t>
  </si>
  <si>
    <t>statin_enrollment</t>
  </si>
  <si>
    <t>Tanabe 2022</t>
  </si>
  <si>
    <t>Fukushima CKD-DEM Sarcopenia</t>
  </si>
  <si>
    <t>Women, %</t>
  </si>
  <si>
    <t>LDL cholesterol, mmol/L</t>
  </si>
  <si>
    <t>Diabetic retinopathy, %</t>
  </si>
  <si>
    <t>Microalbuminuria, %</t>
  </si>
  <si>
    <t>Cardiovascular disease, %</t>
  </si>
  <si>
    <t>Energy intake, kcal/day</t>
  </si>
  <si>
    <t>Smoking habit, %</t>
  </si>
  <si>
    <t>Exercise habit, %</t>
  </si>
  <si>
    <t>Metformin use, %</t>
  </si>
  <si>
    <t>Sulfonylurea use, %</t>
  </si>
  <si>
    <t>Insulin use, %</t>
  </si>
  <si>
    <t>ADL Category I, %</t>
  </si>
  <si>
    <t>ADL Category II, %</t>
  </si>
  <si>
    <t>ADL Category III, %</t>
  </si>
  <si>
    <t>48.9 ± 13.9</t>
  </si>
  <si>
    <t>16.7 ± 12.0</t>
  </si>
  <si>
    <t>23.4 ± 5.0</t>
  </si>
  <si>
    <t>61.6 ± 11.5</t>
  </si>
  <si>
    <t>7.8 ± 1.1</t>
  </si>
  <si>
    <t>68 (50–95)</t>
  </si>
  <si>
    <t>1.88 ± 0.45</t>
  </si>
  <si>
    <t>2.61 ± 0.58</t>
  </si>
  <si>
    <t>70.9 ± 31.8</t>
  </si>
  <si>
    <t>1957 ± 227</t>
  </si>
  <si>
    <t>60.8 ± 13.2</t>
  </si>
  <si>
    <t>20.1 ± 10.1</t>
  </si>
  <si>
    <t>25.8 ± 4.5</t>
  </si>
  <si>
    <t>83.7 ± 17.1</t>
  </si>
  <si>
    <t>9.8 ± 1.6</t>
  </si>
  <si>
    <t>114 (77–164)</t>
  </si>
  <si>
    <t>1.40 ± 0.38</t>
  </si>
  <si>
    <t>2.77 ± 0.86</t>
  </si>
  <si>
    <t>69.9 ± 23.2</t>
  </si>
  <si>
    <t>2088 ± 264</t>
  </si>
  <si>
    <t>55.9 ± 12.8</t>
  </si>
  <si>
    <t>10.1 ± 7.7</t>
  </si>
  <si>
    <t>34.3 ± 8.4</t>
  </si>
  <si>
    <t>48.8 ± 10.1</t>
  </si>
  <si>
    <t>6.6 ± 0.9</t>
  </si>
  <si>
    <t>134 (102–200)</t>
  </si>
  <si>
    <t>1.34 ± 0.31</t>
  </si>
  <si>
    <t>2.84 ± 0.79</t>
  </si>
  <si>
    <t>61.4 ± 21.2</t>
  </si>
  <si>
    <t>1945 ± 255</t>
  </si>
  <si>
    <t>61.4 ± 11.6</t>
  </si>
  <si>
    <t>13.6 ± 8.8</t>
  </si>
  <si>
    <t>28.2 ± 4.5</t>
  </si>
  <si>
    <t>48.8 ± 7.7</t>
  </si>
  <si>
    <t>6.6 ± 0.7</t>
  </si>
  <si>
    <t>110 (78–165)</t>
  </si>
  <si>
    <t>1.41 ± 0.34</t>
  </si>
  <si>
    <t>2.59 ± 0.66</t>
  </si>
  <si>
    <t>65.4 ± 18.0</t>
  </si>
  <si>
    <t>2071 ± 286</t>
  </si>
  <si>
    <t>71.4 ± 7.4</t>
  </si>
  <si>
    <t>11.8 ± 8.0</t>
  </si>
  <si>
    <t>22.6 ± 2.9</t>
  </si>
  <si>
    <t>49.3 ± 8.4</t>
  </si>
  <si>
    <t>6.7 ± 0.8</t>
  </si>
  <si>
    <t>90 (66–126)</t>
  </si>
  <si>
    <t>1.51 ± 0.42</t>
  </si>
  <si>
    <t>2.63 ± 0.77</t>
  </si>
  <si>
    <t>63.4 ± 16.4</t>
  </si>
  <si>
    <t>2028 ± 247</t>
  </si>
  <si>
    <t>median (q25; q75)</t>
  </si>
  <si>
    <t>Microalbuminuria</t>
  </si>
  <si>
    <t>energy_intake</t>
  </si>
  <si>
    <t>adl_category1</t>
  </si>
  <si>
    <t>adl_category2</t>
  </si>
  <si>
    <t>adl_category3</t>
  </si>
  <si>
    <t>Gao 2022</t>
  </si>
  <si>
    <t>CHNS 1989 to 2009</t>
  </si>
  <si>
    <t>Not sure if it's different from Tanabe 2020</t>
  </si>
  <si>
    <t>Newly diagnosed from CHNS</t>
  </si>
  <si>
    <t>58.4 (14.6)</t>
  </si>
  <si>
    <t>28 (49%)</t>
  </si>
  <si>
    <t>54.7 (14.9)</t>
  </si>
  <si>
    <t>31 (43%)</t>
  </si>
  <si>
    <t>62.1 (11.3)</t>
  </si>
  <si>
    <t>141 (54%)</t>
  </si>
  <si>
    <t>53.2 (11.7)</t>
  </si>
  <si>
    <t>82 (49%)</t>
  </si>
  <si>
    <t>16 (28%)</t>
  </si>
  <si>
    <t>17 (30%)</t>
  </si>
  <si>
    <t>8 (14%)</t>
  </si>
  <si>
    <t>41 (72%)</t>
  </si>
  <si>
    <t>47 (82%)</t>
  </si>
  <si>
    <t>20 (35%)</t>
  </si>
  <si>
    <t>39 (68%)</t>
  </si>
  <si>
    <t>9 (16%)</t>
  </si>
  <si>
    <t>8.4 (1.4)</t>
  </si>
  <si>
    <t>56 (98%)</t>
  </si>
  <si>
    <t>4 (7%)</t>
  </si>
  <si>
    <t>3 (5%)</t>
  </si>
  <si>
    <t>159.8 (8.9)</t>
  </si>
  <si>
    <t>65.2 (11.3)</t>
  </si>
  <si>
    <t>25.5 (3.9)</t>
  </si>
  <si>
    <t>89.6 (10.5)</t>
  </si>
  <si>
    <t>98.4 (7.9)</t>
  </si>
  <si>
    <t>0.9 (0.1)</t>
  </si>
  <si>
    <t>27.5 (4.7)</t>
  </si>
  <si>
    <t>15.7 (8.1)</t>
  </si>
  <si>
    <t>135.3 (17.5)</t>
  </si>
  <si>
    <t>84.7 (11.2)</t>
  </si>
  <si>
    <t>11 (19%)</t>
  </si>
  <si>
    <t>69.4 (15.7)</t>
  </si>
  <si>
    <t>233.2 (161.8)</t>
  </si>
  <si>
    <t>197.9 (36.2)</t>
  </si>
  <si>
    <t>49.8 (11.9)</t>
  </si>
  <si>
    <t>117.6 (36.4)</t>
  </si>
  <si>
    <t>0.08 (0.05, 0.17)</t>
  </si>
  <si>
    <t>283.3 (316.9)</t>
  </si>
  <si>
    <t>211.2 (50.2)</t>
  </si>
  <si>
    <t>48.2 (13.6)</t>
  </si>
  <si>
    <t>124.0 (42.5)</t>
  </si>
  <si>
    <t>0.07 (0.04,0.14)</t>
  </si>
  <si>
    <t>190.2 (164.4)</t>
  </si>
  <si>
    <t>204.2 (38.7)</t>
  </si>
  <si>
    <t>55.6 (15.5)</t>
  </si>
  <si>
    <t>122.9 (42.4)</t>
  </si>
  <si>
    <t>1.2 (0.3)</t>
  </si>
  <si>
    <t>0.09 (0.04,0.17)</t>
  </si>
  <si>
    <t>292.8 (253.2)</t>
  </si>
  <si>
    <t>213.6 (45.0)</t>
  </si>
  <si>
    <t>47.7 (13.5)</t>
  </si>
  <si>
    <t>124.8 (61.7)</t>
  </si>
  <si>
    <t>0.07 (0.03,0.15)</t>
  </si>
  <si>
    <t>1.0 (0.2)</t>
  </si>
  <si>
    <t>79.9 (21.1)</t>
  </si>
  <si>
    <t>1.0 (0.4)</t>
  </si>
  <si>
    <t>70.0 (16.2)</t>
  </si>
  <si>
    <t>79.2 (16.0)</t>
  </si>
  <si>
    <t>133.5 (17.6)</t>
  </si>
  <si>
    <t>86.1 (12.9)</t>
  </si>
  <si>
    <t>17 (24%)</t>
  </si>
  <si>
    <t>132.8 (18.6)</t>
  </si>
  <si>
    <t>82.1 (10.6)</t>
  </si>
  <si>
    <t>48 (18%)</t>
  </si>
  <si>
    <t>133.2 (17.3)</t>
  </si>
  <si>
    <t>86.0 (11.0)</t>
  </si>
  <si>
    <t>38 (23%)</t>
  </si>
  <si>
    <t>161.0 (8.2)</t>
  </si>
  <si>
    <t>74.6 (9.2)</t>
  </si>
  <si>
    <t>28.8 (2.8)</t>
  </si>
  <si>
    <t>96.1 (8.8)</t>
  </si>
  <si>
    <t>103.3 (7.4)</t>
  </si>
  <si>
    <t>30.9 (4.9)</t>
  </si>
  <si>
    <t>21.9 (9.1)</t>
  </si>
  <si>
    <t>159.8 (8.1)</t>
  </si>
  <si>
    <t>58.3 (8.9)</t>
  </si>
  <si>
    <t>22.8 (2.4)</t>
  </si>
  <si>
    <t>84.2 (8.8)</t>
  </si>
  <si>
    <t>94.8 (6.9)</t>
  </si>
  <si>
    <t>26.2 (4.7)</t>
  </si>
  <si>
    <t>15.1 (7.2)</t>
  </si>
  <si>
    <t>162.4 (9.1)</t>
  </si>
  <si>
    <t>65.7 (12.0)</t>
  </si>
  <si>
    <t>24.8 (3.4)</t>
  </si>
  <si>
    <t>89.3 (9.5)</t>
  </si>
  <si>
    <t>96.6 (8.0)</t>
  </si>
  <si>
    <t>27.2 (4.7)</t>
  </si>
  <si>
    <t>16.2 (9.0)</t>
  </si>
  <si>
    <t>99 (59%)</t>
  </si>
  <si>
    <t>29 (17%)</t>
  </si>
  <si>
    <t>39 (23%)</t>
  </si>
  <si>
    <t>7.9 (1.9)</t>
  </si>
  <si>
    <t>163 (98%)</t>
  </si>
  <si>
    <t>0.7 (0.5)</t>
  </si>
  <si>
    <t>2 (1%)</t>
  </si>
  <si>
    <t>172 (66%)</t>
  </si>
  <si>
    <t>41 (16%)</t>
  </si>
  <si>
    <t>7.7 (1.7)</t>
  </si>
  <si>
    <t>258 (99%)</t>
  </si>
  <si>
    <t>0.8 (0.6)</t>
  </si>
  <si>
    <t>3 (1%)</t>
  </si>
  <si>
    <t>8 (3%)</t>
  </si>
  <si>
    <t>7 (3%)</t>
  </si>
  <si>
    <t>46 (64%)</t>
  </si>
  <si>
    <t>9 (13%)</t>
  </si>
  <si>
    <t>7.8 (2.6)</t>
  </si>
  <si>
    <t>71 (99%)</t>
  </si>
  <si>
    <t>2 (3%)</t>
  </si>
  <si>
    <t>53 (32%)</t>
  </si>
  <si>
    <t>114 (68%)</t>
  </si>
  <si>
    <t>150 (90%)</t>
  </si>
  <si>
    <t>51 (31%)</t>
  </si>
  <si>
    <t>91 (35%)</t>
  </si>
  <si>
    <t>170 (65%)</t>
  </si>
  <si>
    <t>219 (84%)</t>
  </si>
  <si>
    <t>74 (28%)</t>
  </si>
  <si>
    <t>25 (35%)</t>
  </si>
  <si>
    <t>47 (65%)</t>
  </si>
  <si>
    <t>64 (89%)</t>
  </si>
  <si>
    <t>18 (25%)</t>
  </si>
  <si>
    <t>26 (36%)</t>
  </si>
  <si>
    <t>11 (15%)</t>
  </si>
  <si>
    <t>100 (38%)</t>
  </si>
  <si>
    <t>58 (22%)</t>
  </si>
  <si>
    <t>55 (21%)</t>
  </si>
  <si>
    <t>43 (26%)</t>
  </si>
  <si>
    <t>40 (24%)</t>
  </si>
  <si>
    <t>31 (19%)</t>
  </si>
  <si>
    <t>Illiterate</t>
  </si>
  <si>
    <t>Primary school</t>
  </si>
  <si>
    <t>Middle school</t>
  </si>
  <si>
    <t>High school or higher</t>
  </si>
  <si>
    <t>Urban</t>
  </si>
  <si>
    <t>Rural</t>
  </si>
  <si>
    <t>Married</t>
  </si>
  <si>
    <t>No alcohol consumption</t>
  </si>
  <si>
    <t>1–2 times/week or less</t>
  </si>
  <si>
    <t>3–4 times/week or more</t>
  </si>
  <si>
    <t>Sleep, hours per day</t>
  </si>
  <si>
    <t>Insufficient physical activity</t>
  </si>
  <si>
    <t>Sedentary behavior, hours per day</t>
  </si>
  <si>
    <t>Prevalent myocardial infarction</t>
  </si>
  <si>
    <t>Prevalent stroke</t>
  </si>
  <si>
    <t>Prevalent asthma</t>
  </si>
  <si>
    <t>Height, cm</t>
  </si>
  <si>
    <t>Weight, kg</t>
  </si>
  <si>
    <t>Body mass index, kg/m2</t>
  </si>
  <si>
    <t>Hip circumference, cm</t>
  </si>
  <si>
    <t>Waist–hip ratio</t>
  </si>
  <si>
    <t>Upper arm circumference, cm</t>
  </si>
  <si>
    <t>Triceps skin fold, mm</t>
  </si>
  <si>
    <t>Systolic blood pressure, mmHg</t>
  </si>
  <si>
    <t>Diastolic blood pressure, mmHg</t>
  </si>
  <si>
    <t>Use of blood pressure-lowering medication</t>
  </si>
  <si>
    <t>Serum creatinine, mg/dl</t>
  </si>
  <si>
    <t>CKD-EPI-Scr</t>
  </si>
  <si>
    <t>Triglycerides, mg/dl</t>
  </si>
  <si>
    <t>Total Cholesterol, mg/dl</t>
  </si>
  <si>
    <t>High-density lipoprotein, mg/dl</t>
  </si>
  <si>
    <t>Low-density lipoprotein, mg/dl</t>
  </si>
  <si>
    <t>Apolipoprotein A-1, g/L</t>
  </si>
  <si>
    <t>Apolipoprotein B, g/L</t>
  </si>
  <si>
    <t>Lipoprotein (a), g/L</t>
  </si>
  <si>
    <t>primary</t>
  </si>
  <si>
    <t>middle</t>
  </si>
  <si>
    <t>married</t>
  </si>
  <si>
    <t>height</t>
  </si>
  <si>
    <t>asthma</t>
  </si>
  <si>
    <t>triceps</t>
  </si>
  <si>
    <t>highschool</t>
  </si>
  <si>
    <t>alcohol_none</t>
  </si>
  <si>
    <t>alcohol_often</t>
  </si>
  <si>
    <t>alcohol_occasionally</t>
  </si>
  <si>
    <t>sleep_hours</t>
  </si>
  <si>
    <t>activity_sedentary</t>
  </si>
  <si>
    <t>mi</t>
  </si>
  <si>
    <t>hc</t>
  </si>
  <si>
    <t>muac</t>
  </si>
  <si>
    <t>bpmed_enrollment</t>
  </si>
  <si>
    <t>ckd_creatinine</t>
  </si>
  <si>
    <t>apoa1</t>
  </si>
  <si>
    <t>lipoproteina</t>
  </si>
  <si>
    <t>59 ± 0.38</t>
  </si>
  <si>
    <t>261 (35.2)</t>
  </si>
  <si>
    <t>24 ± 0.13</t>
  </si>
  <si>
    <t>7.12 ± 0.07</t>
  </si>
  <si>
    <t>3.35 ± 0.14</t>
  </si>
  <si>
    <t>47.78 ± 2.08</t>
  </si>
  <si>
    <t>1.72 ± 0.03</t>
  </si>
  <si>
    <t>2.99 ± 0.03</t>
  </si>
  <si>
    <t>5.22 ± 0.04</t>
  </si>
  <si>
    <t>1.85 ± 0.06</t>
  </si>
  <si>
    <t>618.67 ± 13.65</t>
  </si>
  <si>
    <t>Male sex—no. (%)</t>
  </si>
  <si>
    <t>HOMA-β (%)</t>
  </si>
  <si>
    <t>HDL (mmol/l)</t>
  </si>
  <si>
    <t>LDL (mmol/l)</t>
  </si>
  <si>
    <t>Total cholesterol (mmol/l)</t>
  </si>
  <si>
    <t>TG (mmol/l)</t>
  </si>
  <si>
    <t>ANGPTL8 (pg/ml)</t>
  </si>
  <si>
    <t>Zou 2020</t>
  </si>
  <si>
    <t>REACTION China</t>
  </si>
  <si>
    <t>Death</t>
  </si>
  <si>
    <t>MI</t>
  </si>
  <si>
    <t>Stroke</t>
  </si>
  <si>
    <t>HF</t>
  </si>
  <si>
    <t>46 (6.2)</t>
  </si>
  <si>
    <t>8 (1.1)</t>
  </si>
  <si>
    <t>15 (2.0)</t>
  </si>
  <si>
    <t>9 (1.2)</t>
  </si>
  <si>
    <t>115 (15.5)</t>
  </si>
  <si>
    <t>54 ± 0.80</t>
  </si>
  <si>
    <t>41 (35.7)</t>
  </si>
  <si>
    <t>24 ± 0.32</t>
  </si>
  <si>
    <t>10.74 ± 0.18</t>
  </si>
  <si>
    <t>3.50 ± 0.20</t>
  </si>
  <si>
    <t>16.08 ± 1.18</t>
  </si>
  <si>
    <t>1.87 ± 0.10</t>
  </si>
  <si>
    <t>3.19 ± 0.09</t>
  </si>
  <si>
    <t>5.42 ± 0.11</t>
  </si>
  <si>
    <t>1.94 ± 0.12</t>
  </si>
  <si>
    <t>643.29 ± 30.89</t>
  </si>
  <si>
    <t>51 (6.89)</t>
  </si>
  <si>
    <t>58 ± 1.57</t>
  </si>
  <si>
    <t>23 (3.3)</t>
  </si>
  <si>
    <t>24 ± 0.41</t>
  </si>
  <si>
    <t>6.38 ± 0.19</t>
  </si>
  <si>
    <t>14.02 ± 0.87</t>
  </si>
  <si>
    <t>178.16 ± 18.60</t>
  </si>
  <si>
    <t>1.69 ± 0.10</t>
  </si>
  <si>
    <t>2.64 ± 0.11</t>
  </si>
  <si>
    <t>4.85 ± 0.90</t>
  </si>
  <si>
    <t>2.10 ± 0.24</t>
  </si>
  <si>
    <t>649.69 ± 55.83</t>
  </si>
  <si>
    <t>281 (37.9)</t>
  </si>
  <si>
    <t>53 ± 0.39</t>
  </si>
  <si>
    <t>61 (21.7)</t>
  </si>
  <si>
    <t>26 ± 0.20</t>
  </si>
  <si>
    <t>6.73 ±</t>
  </si>
  <si>
    <t>2.99 ± 0.12</t>
  </si>
  <si>
    <t>48.56 ± 1.90</t>
  </si>
  <si>
    <t>1.57 ± 0.04</t>
  </si>
  <si>
    <t>3.05 ± 0.05</t>
  </si>
  <si>
    <t>5.27 ± 0.06</t>
  </si>
  <si>
    <t>2.07 ± 0.11</t>
  </si>
  <si>
    <t>533.5 ± 18.39</t>
  </si>
  <si>
    <t>294 (39.7)</t>
  </si>
  <si>
    <t>67 ± 0.47</t>
  </si>
  <si>
    <t>136 (46.3)</t>
  </si>
  <si>
    <t>22 ± 0.15</t>
  </si>
  <si>
    <t>6.19 ± 0.05</t>
  </si>
  <si>
    <t>2.02 ± 0.11</t>
  </si>
  <si>
    <t>36.81 ± 1.54</t>
  </si>
  <si>
    <t>1.82 ± 0.05</t>
  </si>
  <si>
    <t>2.91 ± 0.05</t>
  </si>
  <si>
    <t>5.17 ± 0.06</t>
  </si>
  <si>
    <t>1.56 ± 0.07</t>
  </si>
  <si>
    <t>685.01 ± 24.50</t>
  </si>
  <si>
    <t>34 (11.6)</t>
  </si>
  <si>
    <t>8 (2.7)</t>
  </si>
  <si>
    <t>4 (1.4)</t>
  </si>
  <si>
    <t>5 (1. 8)</t>
  </si>
  <si>
    <t>4 (7.8)</t>
  </si>
  <si>
    <t>8 (7.0)</t>
  </si>
  <si>
    <t>2 (1.8)</t>
  </si>
  <si>
    <t>2 (1.7)</t>
  </si>
  <si>
    <t>angptl8</t>
  </si>
  <si>
    <t>death</t>
  </si>
  <si>
    <t>hf</t>
  </si>
  <si>
    <t>Newly diagnosed from a cancer cohort</t>
  </si>
  <si>
    <t>Beijing Hospital 2</t>
  </si>
  <si>
    <t>Zou 2022</t>
  </si>
  <si>
    <t>CANTATA Trials</t>
  </si>
  <si>
    <t>6365 (100.0)</t>
  </si>
  <si>
    <t>58.1 (9.4)</t>
  </si>
  <si>
    <t>3631 (57.0)</t>
  </si>
  <si>
    <t>1072 (16.8)</t>
  </si>
  <si>
    <t>4581 (72.0)</t>
  </si>
  <si>
    <t>217 (3.4)</t>
  </si>
  <si>
    <t>495 (7.8)</t>
  </si>
  <si>
    <t>31.7 (6.1)</t>
  </si>
  <si>
    <t>88.7 (21.1)</t>
  </si>
  <si>
    <t>132.6 (14.8)</t>
  </si>
  <si>
    <t>78.2 (8.9)</t>
  </si>
  <si>
    <t>64.6 (10.5)</t>
  </si>
  <si>
    <t>8.06 (1.0)</t>
  </si>
  <si>
    <t>9.31 (2.3)</t>
  </si>
  <si>
    <t>70.8 [44.3, 121.7]</t>
  </si>
  <si>
    <t>1.70 [1.20, 2.40]</t>
  </si>
  <si>
    <t>4.53 [3.82, 5.35]</t>
  </si>
  <si>
    <t>2.46 [1.86, 3.18]</t>
  </si>
  <si>
    <t>1.15 [0.98, 1.36]</t>
  </si>
  <si>
    <t>83.0 [70.0, 96.0]</t>
  </si>
  <si>
    <t>11.9 [6.27, 34.8]</t>
  </si>
  <si>
    <t>42.7 [29.6, 59.8]</t>
  </si>
  <si>
    <t>1.88 [1.27, 2.56]</t>
  </si>
  <si>
    <t>2568 (40.3)</t>
  </si>
  <si>
    <t>62.7 (7.7)</t>
  </si>
  <si>
    <t>1521 (59.2)</t>
  </si>
  <si>
    <t>479 (18.7)</t>
  </si>
  <si>
    <t>1819 (70.8)</t>
  </si>
  <si>
    <t>55 (2.1)</t>
  </si>
  <si>
    <t>215 (8.4)</t>
  </si>
  <si>
    <t>79.7 (15.5)</t>
  </si>
  <si>
    <t>132.9 (14.7)</t>
  </si>
  <si>
    <t>76.7 (8.7)</t>
  </si>
  <si>
    <t>60.1 (6.7)</t>
  </si>
  <si>
    <t>7.65 (0.6)</t>
  </si>
  <si>
    <t>8.68 (1.8)</t>
  </si>
  <si>
    <t>54.0 [35.6, 86.5]</t>
  </si>
  <si>
    <t>1.50 [1.08, 2.11]</t>
  </si>
  <si>
    <t>4.47 [3.75, 5.30]</t>
  </si>
  <si>
    <t>2.45 [1.83, 3.18]</t>
  </si>
  <si>
    <t>1.20 [1.03, 1.42]</t>
  </si>
  <si>
    <t>80.0 [68.0, 94.0]</t>
  </si>
  <si>
    <t>11.8 [6.04, 31.6]</t>
  </si>
  <si>
    <t>40.7 [29.7, 53.1]</t>
  </si>
  <si>
    <t>1.48 [1.04, 1.95]</t>
  </si>
  <si>
    <t>1449 (22.8)</t>
  </si>
  <si>
    <t>50.1 (7.9)</t>
  </si>
  <si>
    <t>759 (52.4)</t>
  </si>
  <si>
    <t>160 (11.0)</t>
  </si>
  <si>
    <t>1089 (75.2)</t>
  </si>
  <si>
    <t>77 (5.3)</t>
  </si>
  <si>
    <t>123 (8.5)</t>
  </si>
  <si>
    <t>36.5 (6.3)</t>
  </si>
  <si>
    <t>103.6 (23.0)</t>
  </si>
  <si>
    <t>131.8 (15.3)</t>
  </si>
  <si>
    <t>79.7 (8.8)</t>
  </si>
  <si>
    <t>62.9 (7.7)</t>
  </si>
  <si>
    <t>7.91 (0.7)</t>
  </si>
  <si>
    <t>9.21 (1.9)</t>
  </si>
  <si>
    <t>91.3 [60.3, 148.0]</t>
  </si>
  <si>
    <t>1.82 [1.30, 2.57]</t>
  </si>
  <si>
    <t>4.58 [3.88, 5.33]</t>
  </si>
  <si>
    <t>2.48 [1.94, 3.11]</t>
  </si>
  <si>
    <t>1.11 [0.94, 1.29]</t>
  </si>
  <si>
    <t>88.0 [76.5, 102.0]</t>
  </si>
  <si>
    <t>10.7 [5.70, 29.0]</t>
  </si>
  <si>
    <t>45.8 [35.3, 58.5]</t>
  </si>
  <si>
    <t>2.05 [1.50, 2.57]</t>
  </si>
  <si>
    <t>1302 (20.5)</t>
  </si>
  <si>
    <t>56.1 (8.6)</t>
  </si>
  <si>
    <t>777 (59.7)</t>
  </si>
  <si>
    <t>292 (22.4)</t>
  </si>
  <si>
    <t>865 (66.4)</t>
  </si>
  <si>
    <t>47 (3.6)</t>
  </si>
  <si>
    <t>98 (7.5)</t>
  </si>
  <si>
    <t>30.0 (5.1)</t>
  </si>
  <si>
    <t>83.6 (17.8)</t>
  </si>
  <si>
    <t>132.4 (15.1)</t>
  </si>
  <si>
    <t>79.1 (8.9)</t>
  </si>
  <si>
    <t>78.6 (8.1)</t>
  </si>
  <si>
    <t>9.34 (0.7)</t>
  </si>
  <si>
    <t>11.27 (2.4)</t>
  </si>
  <si>
    <t>60.1 [37.2, 101.6]</t>
  </si>
  <si>
    <t>1.75 [1.26, 2.55]</t>
  </si>
  <si>
    <t>4.70 [3.90, 5.50]</t>
  </si>
  <si>
    <t>2.58 [1.90, 3.28]</t>
  </si>
  <si>
    <t>1.15 [0.98, 1.34]</t>
  </si>
  <si>
    <t>86.0 [73.62, 99.0]</t>
  </si>
  <si>
    <t>14.4 [7.54, 51.5]</t>
  </si>
  <si>
    <t>27.5 [20.1, 36.7]</t>
  </si>
  <si>
    <t>1.80 [1.16, 2.46]</t>
  </si>
  <si>
    <t>1046 (16.4)</t>
  </si>
  <si>
    <t>60.2 (7.8)</t>
  </si>
  <si>
    <t>574 (54.9)</t>
  </si>
  <si>
    <t>141 (13.5)</t>
  </si>
  <si>
    <t>808 (77.2)</t>
  </si>
  <si>
    <t>38 (3.6)</t>
  </si>
  <si>
    <t>59 (5.6)</t>
  </si>
  <si>
    <t>34.5 (5.7)</t>
  </si>
  <si>
    <t>96.6 (19.5)</t>
  </si>
  <si>
    <t>132.8 (14.0)</t>
  </si>
  <si>
    <t>78.4 (9.0)</t>
  </si>
  <si>
    <t>60.4 (8.6)</t>
  </si>
  <si>
    <t>7.68 (0.8)</t>
  </si>
  <si>
    <t>8.58 (2.1)</t>
  </si>
  <si>
    <t>1.95 [1.46, 2.68]</t>
  </si>
  <si>
    <t>4.46 [3.83, 5.32]</t>
  </si>
  <si>
    <t>2.33 [1.78, 3.08]</t>
  </si>
  <si>
    <t>1.08 [0.92, 1.27]</t>
  </si>
  <si>
    <t>75.0 [65.0, 88.0]</t>
  </si>
  <si>
    <t>11.7 [6.26, 34.3]</t>
  </si>
  <si>
    <t>77.5 [63.4, 96.1]</t>
  </si>
  <si>
    <t>3.06 [2.54, 3.91]</t>
  </si>
  <si>
    <t>109.3 [77.6,168.1]</t>
  </si>
  <si>
    <t>Weight (kg)</t>
  </si>
  <si>
    <t>Triglyceride (mmol/L)</t>
  </si>
  <si>
    <t>Cholesterol (mmol/L)</t>
  </si>
  <si>
    <t>ACR (mg/g)</t>
  </si>
  <si>
    <t>Fasting plasma glucose (mmol/L)</t>
  </si>
  <si>
    <t>Placebo</t>
  </si>
  <si>
    <t>Background hypoglycemic agent (%)</t>
  </si>
  <si>
    <t>264 (20.3)</t>
  </si>
  <si>
    <t>66 (5.1)</t>
  </si>
  <si>
    <t>99 (7.6)</t>
  </si>
  <si>
    <t>873 (67.1)</t>
  </si>
  <si>
    <t>1158 (88.9)</t>
  </si>
  <si>
    <t>226 (21.6)</t>
  </si>
  <si>
    <t>56 (5.4)</t>
  </si>
  <si>
    <t>93 (8.9)</t>
  </si>
  <si>
    <t>671 (64.1)</t>
  </si>
  <si>
    <t>931 (89.0)</t>
  </si>
  <si>
    <t>333 (23.0)</t>
  </si>
  <si>
    <t>72 (5.0)</t>
  </si>
  <si>
    <t>86 (5.9)</t>
  </si>
  <si>
    <t>958 (66.1)</t>
  </si>
  <si>
    <t>1287 (88.8)</t>
  </si>
  <si>
    <t>573 (22.3)</t>
  </si>
  <si>
    <t>159 (6.2)</t>
  </si>
  <si>
    <t>194 (7.6)</t>
  </si>
  <si>
    <t>1642 (63.9)</t>
  </si>
  <si>
    <t>2308 (89.9)</t>
  </si>
  <si>
    <t>1396 (21.9)</t>
  </si>
  <si>
    <t>353 (5.5)</t>
  </si>
  <si>
    <t>472 (7.4)</t>
  </si>
  <si>
    <t>4121 (65.1)</t>
  </si>
  <si>
    <t>5684 (89.3)</t>
  </si>
  <si>
    <t>acr</t>
  </si>
  <si>
    <t>placebo</t>
  </si>
  <si>
    <t>median [q25, q75]</t>
  </si>
  <si>
    <t>Based on ANDIS cluster analysis; clusters vs machine learning</t>
  </si>
  <si>
    <t>Hospitalized patients</t>
  </si>
  <si>
    <t>Tongji Hospital 3</t>
  </si>
  <si>
    <t>Newly diagnosed; not sure if de novo since same group as Tongji Hospital and Tongji Hospital 2</t>
  </si>
  <si>
    <t>No of participants ( %)</t>
  </si>
  <si>
    <t>Male sex ( %)</t>
  </si>
  <si>
    <t>HbA1c ( %)</t>
  </si>
  <si>
    <t>HOMA2-B ( %)</t>
  </si>
  <si>
    <t>Serum ALT activity (U/L)</t>
  </si>
  <si>
    <t>Serum AST activity (U/L)</t>
  </si>
  <si>
    <t>Platelet (109/L)</t>
  </si>
  <si>
    <t>AST/ALT</t>
  </si>
  <si>
    <t>FIB-4</t>
  </si>
  <si>
    <t>51 (6.2 %)</t>
  </si>
  <si>
    <t>46 (42 − 53)</t>
  </si>
  <si>
    <t>20.76 (19.05 − 22.32)</t>
  </si>
  <si>
    <t>11.6 (8.35 − 14)</t>
  </si>
  <si>
    <t>1.25 (0.85 − 2.86)</t>
  </si>
  <si>
    <t>22.1 (12.05 − 51.4)</t>
  </si>
  <si>
    <t>10.9 (8.23 − 14.05)</t>
  </si>
  <si>
    <t>0.46 (0.27 − 0.75)</t>
  </si>
  <si>
    <t>18 (12.5 − 23)</t>
  </si>
  <si>
    <t>17 (14 − 24)</t>
  </si>
  <si>
    <t>207 (151.3 − 243.8)</t>
  </si>
  <si>
    <t>0.94 (0.79 − 1.19)</t>
  </si>
  <si>
    <t>0.84 (0.6 − 1.23)</t>
  </si>
  <si>
    <t>155 (18.85 %)</t>
  </si>
  <si>
    <t>46 (40.5 − 52.5)</t>
  </si>
  <si>
    <t>22.94 (21.43 − 24.54)</t>
  </si>
  <si>
    <t>11.8 (10.9 − 12.9)</t>
  </si>
  <si>
    <t>3.13 (1.92 − 5.43)</t>
  </si>
  <si>
    <t>59.8 (36.2 − 96.5)</t>
  </si>
  <si>
    <t>9.57 (7.01 − 12.72)</t>
  </si>
  <si>
    <t>1.1 (0.7 − 1.71)</t>
  </si>
  <si>
    <t>16 (12 − 26)</t>
  </si>
  <si>
    <t>16 (14 − 21)</t>
  </si>
  <si>
    <t>219 (178 − 264.5)</t>
  </si>
  <si>
    <t>0.95 (0.74 − 1.31)</t>
  </si>
  <si>
    <t>0.81 (0.54 − 1.23)</t>
  </si>
  <si>
    <t>107 (13.02 %)</t>
  </si>
  <si>
    <t>46 (40 − 55)</t>
  </si>
  <si>
    <t>24.9 (22.37 − 27.71)</t>
  </si>
  <si>
    <t>7.7 (6.5 − 9.8)</t>
  </si>
  <si>
    <t>15.63 (12.12 − 20.62)</t>
  </si>
  <si>
    <t>324.8 (234.5 − 473.65)</t>
  </si>
  <si>
    <t>7.4 (5.95 − 12.1)</t>
  </si>
  <si>
    <t>5.64 (4.7 − 7.57)</t>
  </si>
  <si>
    <t>22 (14 − 29.5)</t>
  </si>
  <si>
    <t>20 (17 − 28)</t>
  </si>
  <si>
    <t>215.5 (177 − 251.3)</t>
  </si>
  <si>
    <t>1 (0.69 − 1.3)</t>
  </si>
  <si>
    <t>1.29 (0.86 − 1.8)</t>
  </si>
  <si>
    <t>279 (33.94 %)</t>
  </si>
  <si>
    <t>42 (37 − 46)</t>
  </si>
  <si>
    <t>26.31 (24.22 − 28.81)</t>
  </si>
  <si>
    <t>8.3 (7.35 − 9.5)</t>
  </si>
  <si>
    <t>5.13 (3.05 − 7.12)</t>
  </si>
  <si>
    <t>97.5 (61.9 − 161.35)</t>
  </si>
  <si>
    <t>8.42 (6.89 − 10.76)</t>
  </si>
  <si>
    <t>1.95 (1.16 − 2.61)</t>
  </si>
  <si>
    <t>22 (14 − 34)</t>
  </si>
  <si>
    <t>20 (16 − 29)</t>
  </si>
  <si>
    <t>212 (179 − 246)</t>
  </si>
  <si>
    <t>0.90 (0.73 − 1.17)</t>
  </si>
  <si>
    <t>1 (0.68 − 1.40)</t>
  </si>
  <si>
    <t>230 (27.98 %)</t>
  </si>
  <si>
    <t>56 (51 − 61)</t>
  </si>
  <si>
    <t>23.77 (21.48 − 25.69)</t>
  </si>
  <si>
    <t>8 (6.8 − 9.2)</t>
  </si>
  <si>
    <t>4.01 (2.31 − 6.25)</t>
  </si>
  <si>
    <t>91.05 (62.5 − 155.7)</t>
  </si>
  <si>
    <t>7.92 (6.45 − 10.5)</t>
  </si>
  <si>
    <t>1.56 (0.9 − 2.23)</t>
  </si>
  <si>
    <t>19 (13 − 27)</t>
  </si>
  <si>
    <t>19 (15 − 25)</t>
  </si>
  <si>
    <t>206 (152.5 − 263.3)</t>
  </si>
  <si>
    <t>1.05 (0.79 − 1.33)</t>
  </si>
  <si>
    <t>1.52 (1.05 − 1.9)</t>
  </si>
  <si>
    <t>platelet</t>
  </si>
  <si>
    <t>ast_alt</t>
  </si>
  <si>
    <t>fib4</t>
  </si>
  <si>
    <t>Category</t>
  </si>
  <si>
    <t>Original</t>
  </si>
  <si>
    <t>7 variables; SIRD ~ SOIRD; Newly diagnosed with ~4.4Y followup</t>
  </si>
  <si>
    <t>Look AHEAD</t>
  </si>
  <si>
    <t>Clusters were different (used other variables)</t>
  </si>
  <si>
    <t>Preechasuk 2022</t>
  </si>
  <si>
    <t>Thai Siriraj Registry</t>
  </si>
  <si>
    <t>MSD cluster was similar to SIRD but younger age; didn't have HOMA</t>
  </si>
  <si>
    <t>Female (%)</t>
  </si>
  <si>
    <t>Baseline BMI (kg/m2)</t>
  </si>
  <si>
    <t>HbA1c at diagnosis (%)</t>
  </si>
  <si>
    <t>Triglyceride (mg/dL)</t>
  </si>
  <si>
    <t>Systolic blood pressure (mm Hg)</t>
  </si>
  <si>
    <t>Diastolic blood pressure (mm Hg)</t>
  </si>
  <si>
    <t>eGFR at diagnosis (mL/min/1.73 m2)</t>
  </si>
  <si>
    <t>Alcohol (%)</t>
  </si>
  <si>
    <t>Current smoker (%)</t>
  </si>
  <si>
    <t>Hypertension (%)</t>
  </si>
  <si>
    <t>Insulin use (%)</t>
  </si>
  <si>
    <t>Diabetic retinopathy (%)</t>
  </si>
  <si>
    <t>Macroalbuminuria (%)</t>
  </si>
  <si>
    <t>CKD stage 3B or macroalbuminuria</t>
  </si>
  <si>
    <t>Coronary events (%)</t>
  </si>
  <si>
    <t>Stroke (%)</t>
  </si>
  <si>
    <t>Peripheral neuropathy (%)</t>
  </si>
  <si>
    <t>53.2±8.7</t>
  </si>
  <si>
    <t>12.6±2.1</t>
  </si>
  <si>
    <t>114±23</t>
  </si>
  <si>
    <t>133.1±49.9</t>
  </si>
  <si>
    <t>50.9±13.9</t>
  </si>
  <si>
    <t>130.7±19.8</t>
  </si>
  <si>
    <t>79.1±12.1</t>
  </si>
  <si>
    <t>100.3±15.8</t>
  </si>
  <si>
    <t>49.7±10.3</t>
  </si>
  <si>
    <t>27.3±4.0</t>
  </si>
  <si>
    <t>9.2±2.3</t>
  </si>
  <si>
    <t>77±25</t>
  </si>
  <si>
    <t>380.5±102.9</t>
  </si>
  <si>
    <t>39.9±9.5</t>
  </si>
  <si>
    <t>139.0±19.0</t>
  </si>
  <si>
    <t>85.6±12.7</t>
  </si>
  <si>
    <t>99.1±18.7</t>
  </si>
  <si>
    <t>40.9±7.7</t>
  </si>
  <si>
    <t>32.0±6.6</t>
  </si>
  <si>
    <t>8.3±1.8</t>
  </si>
  <si>
    <t>67±19</t>
  </si>
  <si>
    <t>153.9±53.8</t>
  </si>
  <si>
    <t>44.9±11.8</t>
  </si>
  <si>
    <t>135.1±16.1</t>
  </si>
  <si>
    <t>84.6±11.6</t>
  </si>
  <si>
    <t>107.1±15.9</t>
  </si>
  <si>
    <t>60.6±7.3</t>
  </si>
  <si>
    <t>26.3±4.1</t>
  </si>
  <si>
    <t>7.1±1.1</t>
  </si>
  <si>
    <t>54±12</t>
  </si>
  <si>
    <t>143.4±56.4</t>
  </si>
  <si>
    <t>54.8±13.4</t>
  </si>
  <si>
    <t>134.9±16.4</t>
  </si>
  <si>
    <t>78.4±11.6</t>
  </si>
  <si>
    <t>86.2±18.0</t>
  </si>
  <si>
    <t>Journal</t>
  </si>
  <si>
    <t>Lancet Diabetes Endocrinology</t>
  </si>
  <si>
    <t>BMJ Diabetes</t>
  </si>
  <si>
    <t>Diabetes Technology Therapeutics</t>
  </si>
  <si>
    <t>Journal of Clin Med</t>
  </si>
  <si>
    <t>DOM</t>
  </si>
  <si>
    <t>Plos One</t>
  </si>
  <si>
    <t>Front Endocrinology</t>
  </si>
  <si>
    <t>BJGP</t>
  </si>
  <si>
    <t>Main Cohort</t>
  </si>
  <si>
    <t>J Clin Endo Met</t>
  </si>
  <si>
    <t>DMRR</t>
  </si>
  <si>
    <t>Acta Diabetologia</t>
  </si>
  <si>
    <t>J Diab Investig</t>
  </si>
  <si>
    <t>Exp Clin Endo Diab</t>
  </si>
  <si>
    <t>Nature Communications</t>
  </si>
  <si>
    <t>Lipids in Health and Disease</t>
  </si>
  <si>
    <t>Front Genetics</t>
  </si>
  <si>
    <t>Scientific Reports</t>
  </si>
  <si>
    <t>GADA</t>
  </si>
  <si>
    <t>Others</t>
  </si>
  <si>
    <t>K-means</t>
  </si>
  <si>
    <t>HOMA Insulin</t>
  </si>
  <si>
    <t>HOMA C-peptide</t>
  </si>
  <si>
    <t>Age at diagnosis</t>
  </si>
  <si>
    <t>Sex-stratified</t>
  </si>
  <si>
    <t>Not Applicable</t>
  </si>
  <si>
    <t>Sensitivity for duration (&lt;1y, &lt;3y, &lt;5y)</t>
  </si>
  <si>
    <t>Sensitivity sex-stratified</t>
  </si>
  <si>
    <t>Comments sex-stratified</t>
  </si>
  <si>
    <t>Comments duration</t>
  </si>
  <si>
    <t>Duration</t>
  </si>
  <si>
    <t>&lt;1</t>
  </si>
  <si>
    <t>&lt;5</t>
  </si>
  <si>
    <t>&lt;2</t>
  </si>
  <si>
    <t>Trial inclusion criteria</t>
  </si>
  <si>
    <t>Unspecified</t>
  </si>
  <si>
    <t>Comments clustering</t>
  </si>
  <si>
    <t>Two-step fully conditional specification imputation methods; Regressed on sex and used residuals</t>
  </si>
  <si>
    <t>individuals not taking insulin medications</t>
  </si>
  <si>
    <t>Sex-adjusted</t>
  </si>
  <si>
    <t>Years since diagnosis</t>
  </si>
  <si>
    <t>NHANES</t>
  </si>
  <si>
    <t>&lt;3</t>
  </si>
  <si>
    <t>Long-standing T2D from CVOT trials</t>
  </si>
  <si>
    <t>Assignment based on Euclidean distance for 3 variables</t>
  </si>
  <si>
    <t>age of onset ≥18 years</t>
  </si>
  <si>
    <t>Among the 17,629 participants surveyed, 1927 were identified as newly diagnosed T2D</t>
  </si>
  <si>
    <t>with at least 12 months of continuous registration prior to first diagnosis of type 2 diabetes.</t>
  </si>
  <si>
    <t>Dataset</t>
  </si>
  <si>
    <t>Trial</t>
  </si>
  <si>
    <t>Survey</t>
  </si>
  <si>
    <t>EHR Cohort</t>
  </si>
  <si>
    <t>Population Cohort</t>
  </si>
  <si>
    <t>Comments other variables</t>
  </si>
  <si>
    <t>sex</t>
  </si>
  <si>
    <t>sbp, dbp, hdlc, ldlc, tgl, egfr</t>
  </si>
  <si>
    <t>wc, map</t>
  </si>
  <si>
    <t>consecutive T2DM inpatients</t>
  </si>
  <si>
    <t>Assignment based on 4 variables</t>
  </si>
  <si>
    <t>Not sure if non-age measures are at diagnosis for all participants</t>
  </si>
  <si>
    <t>Bariatric surgery</t>
  </si>
  <si>
    <t>consecutive participants with diabetes mellitus at first visit</t>
  </si>
  <si>
    <t>hdlc, fcpep</t>
  </si>
  <si>
    <t>observational retrospective study for CKD cohort and DEM cohort</t>
  </si>
  <si>
    <t>observational retrospective study for DEM cohort</t>
  </si>
  <si>
    <t xml:space="preserve">Not specified but Tanabe 2022 was </t>
  </si>
  <si>
    <t>hospitalized in our medical center</t>
  </si>
  <si>
    <t>Singapore Study of Macro-Angiopathy and Micro-Vascular Reactivity in Type 2 Diabetes</t>
  </si>
  <si>
    <t>HOMA was log transformed</t>
  </si>
  <si>
    <t>adults aged ≥ 40 years in Jiading District, the suburb of Shanghai</t>
  </si>
  <si>
    <t>fpg, ppg2h</t>
  </si>
  <si>
    <t xml:space="preserve">Assigned to ahlqvist clusters after de novo </t>
  </si>
  <si>
    <t>cross-sectional study conducted from January 2018 to November 2019 at the No.1 Shenzhen People’s Hospital</t>
  </si>
  <si>
    <t>average duration of diabetes was 8.6 – 6.3 years,</t>
  </si>
  <si>
    <t>Two-step clustering with hierarchical</t>
  </si>
  <si>
    <t>Assignment based on 5 variables</t>
  </si>
  <si>
    <t>The prospective multicentre German Diabetes Study monitors the natural course of disease, from the first year after diagnosis,</t>
  </si>
  <si>
    <t>newly diagnosed with diabetes and recruited from Hubei Province of China</t>
  </si>
  <si>
    <t>individuals with type 2 diabetes who were drug naive  or who received metformin monotherapy</t>
  </si>
  <si>
    <t>Assigned to ahlqvist clusters; homa using fasting insulin due to unavailability in 59 participants</t>
  </si>
  <si>
    <t>DMSCRR</t>
  </si>
  <si>
    <t>Not applicable - uses Wang 2021 DMRR data</t>
  </si>
  <si>
    <t>key</t>
  </si>
  <si>
    <t>study_id</t>
  </si>
  <si>
    <t>include_estimates</t>
  </si>
  <si>
    <t>include_study</t>
  </si>
  <si>
    <t>Type A2</t>
  </si>
  <si>
    <t>Type B</t>
  </si>
  <si>
    <t>Type C</t>
  </si>
  <si>
    <t>Type A1</t>
  </si>
  <si>
    <t>Main Dataset</t>
  </si>
  <si>
    <t>tgl, uric acid</t>
  </si>
  <si>
    <t>include_pooling</t>
  </si>
  <si>
    <t>New</t>
  </si>
  <si>
    <t>Established</t>
  </si>
  <si>
    <t>include_asian</t>
  </si>
  <si>
    <t>NH White</t>
  </si>
  <si>
    <t>NH Asian</t>
  </si>
  <si>
    <t>Finland</t>
  </si>
  <si>
    <t>Global</t>
  </si>
  <si>
    <t>Netherlands</t>
  </si>
  <si>
    <t>Mexico</t>
  </si>
  <si>
    <t>France</t>
  </si>
  <si>
    <t>Brazil</t>
  </si>
  <si>
    <t>Singapore</t>
  </si>
  <si>
    <t>Qatar</t>
  </si>
  <si>
    <t>Ukraine</t>
  </si>
  <si>
    <t>Thailand</t>
  </si>
  <si>
    <t>USA/Europe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</si>
</sst>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
    <numFmt numFmtId="166" formatCode="_(* #,##0_);_(* \(#,##0\);_(* &quot;-&quot;??_);_(@_)"/>
    <numFmt numFmtId="167" formatCode="0.000"/>
    <numFmt numFmtId="168" formatCode="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34">
    <xf numFmtId="0" fontId="0" fillId="0" borderId="0" xfId="0"/>
    <xf numFmtId="9" fontId="0" fillId="0" borderId="0" xfId="1" applyFont="1"/>
    <xf numFmtId="164" fontId="0" fillId="0" borderId="0" xfId="0" applyNumberFormat="1"/>
    <xf numFmtId="0" fontId="0" fillId="0" borderId="0" xfId="0" applyAlignment="1">
      <alignment wrapText="1"/>
    </xf>
    <xf numFmtId="0" fontId="3" fillId="0" borderId="0" xfId="2"/>
    <xf numFmtId="0" fontId="2" fillId="0" borderId="0" xfId="0" applyFont="1" applyAlignment="1">
      <alignment wrapText="1"/>
    </xf>
    <xf numFmtId="0" fontId="2" fillId="0" borderId="0" xfId="0" applyFont="1"/>
    <xf numFmtId="3" fontId="0" fillId="0" borderId="0" xfId="0" applyNumberFormat="1"/>
    <xf numFmtId="0" fontId="4" fillId="0" borderId="0" xfId="0" applyFont="1"/>
    <xf numFmtId="1" fontId="0" fillId="2" borderId="0" xfId="0" applyNumberFormat="1" applyFill="1"/>
    <xf numFmtId="0" fontId="5" fillId="0" borderId="0" xfId="0" applyFont="1"/>
    <xf numFmtId="10" fontId="0" fillId="0" borderId="0" xfId="0" applyNumberFormat="1"/>
    <xf numFmtId="164" fontId="0" fillId="3" borderId="0" xfId="0" applyNumberFormat="1" applyFill="1"/>
    <xf numFmtId="0" fontId="0" fillId="3" borderId="0" xfId="0" applyFill="1"/>
    <xf numFmtId="165" fontId="0" fillId="0" borderId="0" xfId="0" applyNumberFormat="1"/>
    <xf numFmtId="0" fontId="0" fillId="0" borderId="0" xfId="0" applyFill="1"/>
    <xf numFmtId="14" fontId="0" fillId="0" borderId="0" xfId="0" applyNumberFormat="1"/>
    <xf numFmtId="2" fontId="0" fillId="0" borderId="0" xfId="0" applyNumberFormat="1"/>
    <xf numFmtId="9" fontId="0" fillId="0" borderId="0" xfId="0" applyNumberFormat="1"/>
    <xf numFmtId="166" fontId="0" fillId="0" borderId="0" xfId="3" applyNumberFormat="1" applyFont="1"/>
    <xf numFmtId="167" fontId="0" fillId="0" borderId="0" xfId="0" applyNumberFormat="1"/>
    <xf numFmtId="168" fontId="0" fillId="0" borderId="0" xfId="0" applyNumberFormat="1"/>
    <xf numFmtId="0" fontId="7" fillId="0" borderId="0" xfId="0" applyFont="1"/>
    <xf numFmtId="0" fontId="0" fillId="0" borderId="0" xfId="0" applyAlignment="1"/>
    <xf numFmtId="0" fontId="5" fillId="3" borderId="0" xfId="0" applyFont="1" applyFill="1"/>
    <xf numFmtId="0" fontId="5" fillId="0" borderId="0" xfId="0" applyFont="1" applyAlignment="1"/>
    <xf numFmtId="0" fontId="2" fillId="4" borderId="0" xfId="0" applyFont="1" applyFill="1"/>
    <xf numFmtId="0" fontId="0" fillId="4" borderId="0" xfId="0" applyFill="1"/>
    <xf numFmtId="0" fontId="5" fillId="5" borderId="0" xfId="0" applyFont="1" applyFill="1"/>
    <xf numFmtId="0" fontId="0" fillId="5" borderId="0" xfId="0" applyFill="1"/>
    <xf numFmtId="0" fontId="6" fillId="5" borderId="0" xfId="0" applyFont="1" applyFill="1"/>
    <xf numFmtId="0" fontId="4" fillId="5" borderId="0" xfId="0" applyFont="1" applyFill="1"/>
    <xf numFmtId="0" fontId="0" fillId="5" borderId="0" xfId="0" applyFill="1" applyAlignment="1">
      <alignment wrapText="1"/>
    </xf>
    <xf numFmtId="164" fontId="0" fillId="6" borderId="0" xfId="0" applyNumberFormat="1" applyFill="1"/>
  </cellXfs>
  <cellStyles count="4">
    <cellStyle name="Comma" xfId="3" builtinId="3"/>
    <cellStyle name="Hyperlink" xfId="2" builtinId="8"/>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zhouzhiguang@csu.edu.cn" TargetMode="External"/><Relationship Id="rId13" Type="http://schemas.openxmlformats.org/officeDocument/2006/relationships/hyperlink" Target="mailto:gning@sibs.ac.in" TargetMode="External"/><Relationship Id="rId18" Type="http://schemas.openxmlformats.org/officeDocument/2006/relationships/hyperlink" Target="mailto:anna_kahkoska@med.unc.edu" TargetMode="External"/><Relationship Id="rId26" Type="http://schemas.openxmlformats.org/officeDocument/2006/relationships/hyperlink" Target="mailto:rashmi.prasad@med.lu.se" TargetMode="External"/><Relationship Id="rId3" Type="http://schemas.openxmlformats.org/officeDocument/2006/relationships/hyperlink" Target="mailto:yaoki@uwaterloo.ca" TargetMode="External"/><Relationship Id="rId21" Type="http://schemas.openxmlformats.org/officeDocument/2006/relationships/hyperlink" Target="mailto:lmthart@lumc.nl" TargetMode="External"/><Relationship Id="rId7" Type="http://schemas.openxmlformats.org/officeDocument/2006/relationships/hyperlink" Target="mailto:htanabe@fmu.ac.jp" TargetMode="External"/><Relationship Id="rId12" Type="http://schemas.openxmlformats.org/officeDocument/2006/relationships/hyperlink" Target="mailto:weimincai@fudan.edu.cn" TargetMode="External"/><Relationship Id="rId17" Type="http://schemas.openxmlformats.org/officeDocument/2006/relationships/hyperlink" Target="mailto:jiln@bjmu.edu.cn" TargetMode="External"/><Relationship Id="rId25" Type="http://schemas.openxmlformats.org/officeDocument/2006/relationships/hyperlink" Target="mailto:pigeyrem@mcmaster.ca" TargetMode="External"/><Relationship Id="rId2" Type="http://schemas.openxmlformats.org/officeDocument/2006/relationships/hyperlink" Target="mailto:drmohans@diabetes.ind.in" TargetMode="External"/><Relationship Id="rId16" Type="http://schemas.openxmlformats.org/officeDocument/2006/relationships/hyperlink" Target="mailto:michael.roden@ddz.de" TargetMode="External"/><Relationship Id="rId20" Type="http://schemas.openxmlformats.org/officeDocument/2006/relationships/hyperlink" Target="mailto:moa.lugner@gu.se" TargetMode="External"/><Relationship Id="rId1" Type="http://schemas.openxmlformats.org/officeDocument/2006/relationships/hyperlink" Target="mailto:leif.groop@med.lu.se" TargetMode="External"/><Relationship Id="rId6" Type="http://schemas.openxmlformats.org/officeDocument/2006/relationships/hyperlink" Target="mailto:mshimabukuro-ur@umin.ac.jp" TargetMode="External"/><Relationship Id="rId11" Type="http://schemas.openxmlformats.org/officeDocument/2006/relationships/hyperlink" Target="mailto:mtrd@novonordisk.com" TargetMode="External"/><Relationship Id="rId24" Type="http://schemas.openxmlformats.org/officeDocument/2006/relationships/hyperlink" Target="mailto:sunlin@csu.edu.cn" TargetMode="External"/><Relationship Id="rId5" Type="http://schemas.openxmlformats.org/officeDocument/2006/relationships/hyperlink" Target="mailto:rohini.mathur@lshtm.ac.uk" TargetMode="External"/><Relationship Id="rId15" Type="http://schemas.openxmlformats.org/officeDocument/2006/relationships/hyperlink" Target="mailto:jialijing2012@126.com" TargetMode="External"/><Relationship Id="rId23" Type="http://schemas.openxmlformats.org/officeDocument/2006/relationships/hyperlink" Target="mailto:mbancks@wakehealth.edu" TargetMode="External"/><Relationship Id="rId10" Type="http://schemas.openxmlformats.org/officeDocument/2006/relationships/hyperlink" Target="mailto:narges.safai@regionh.dk" TargetMode="External"/><Relationship Id="rId19" Type="http://schemas.openxmlformats.org/officeDocument/2006/relationships/hyperlink" Target="mailto:glxwork2016@163.com" TargetMode="External"/><Relationship Id="rId4" Type="http://schemas.openxmlformats.org/officeDocument/2006/relationships/hyperlink" Target="mailto:a.t.hattersley@exeter.ac.uk" TargetMode="External"/><Relationship Id="rId9" Type="http://schemas.openxmlformats.org/officeDocument/2006/relationships/hyperlink" Target="mailto:yxl@hotmail.com" TargetMode="External"/><Relationship Id="rId14" Type="http://schemas.openxmlformats.org/officeDocument/2006/relationships/hyperlink" Target="mailto:zhaoshancen@genomics.cn" TargetMode="External"/><Relationship Id="rId22" Type="http://schemas.openxmlformats.org/officeDocument/2006/relationships/hyperlink" Target="mailto:e.z.pearson@dundee.ac.uk" TargetMode="External"/><Relationship Id="rId27" Type="http://schemas.openxmlformats.org/officeDocument/2006/relationships/hyperlink" Target="mailto:csyajni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9D6E-CDBF-4FF6-86C6-4229EF03CB3A}">
  <sheetPr filterMode="1"/>
  <dimension ref="A1:M57"/>
  <sheetViews>
    <sheetView workbookViewId="0">
      <selection activeCell="B18" sqref="B18"/>
    </sheetView>
  </sheetViews>
  <sheetFormatPr defaultRowHeight="14.5" x14ac:dyDescent="0.35"/>
  <cols>
    <col min="1" max="1" width="8.81640625" bestFit="1" customWidth="1"/>
    <col min="2" max="3" width="8.81640625" customWidth="1"/>
    <col min="4" max="4" width="166.90625" bestFit="1" customWidth="1"/>
    <col min="6" max="6" width="13.26953125" customWidth="1"/>
    <col min="7" max="7" width="20" bestFit="1" customWidth="1"/>
    <col min="8" max="8" width="30.90625" bestFit="1" customWidth="1"/>
    <col min="10" max="10" width="10.90625" bestFit="1" customWidth="1"/>
  </cols>
  <sheetData>
    <row r="1" spans="1:13" x14ac:dyDescent="0.35">
      <c r="D1" s="13" t="s">
        <v>4537</v>
      </c>
    </row>
    <row r="3" spans="1:13" x14ac:dyDescent="0.35">
      <c r="A3" s="6" t="s">
        <v>4194</v>
      </c>
      <c r="B3" s="6" t="s">
        <v>4538</v>
      </c>
      <c r="C3" s="6"/>
      <c r="D3" s="6" t="s">
        <v>4195</v>
      </c>
      <c r="E3" s="6" t="s">
        <v>4196</v>
      </c>
      <c r="F3" s="6" t="s">
        <v>4197</v>
      </c>
      <c r="G3" s="6" t="s">
        <v>4198</v>
      </c>
      <c r="H3" s="6" t="s">
        <v>4199</v>
      </c>
      <c r="I3" s="6" t="s">
        <v>4200</v>
      </c>
      <c r="J3" s="6" t="s">
        <v>4201</v>
      </c>
      <c r="K3" s="6" t="s">
        <v>4202</v>
      </c>
      <c r="L3" s="6" t="s">
        <v>4203</v>
      </c>
      <c r="M3" s="6" t="s">
        <v>4204</v>
      </c>
    </row>
    <row r="4" spans="1:13" hidden="1" x14ac:dyDescent="0.35">
      <c r="A4">
        <v>34563556</v>
      </c>
      <c r="B4" t="s">
        <v>3859</v>
      </c>
      <c r="D4" t="s">
        <v>4205</v>
      </c>
      <c r="E4" t="s">
        <v>4206</v>
      </c>
      <c r="F4" t="s">
        <v>4207</v>
      </c>
      <c r="G4" t="s">
        <v>4208</v>
      </c>
      <c r="H4" t="s">
        <v>4209</v>
      </c>
      <c r="I4">
        <v>2021</v>
      </c>
      <c r="J4" s="16">
        <v>44465</v>
      </c>
      <c r="M4" t="s">
        <v>4210</v>
      </c>
    </row>
    <row r="5" spans="1:13" hidden="1" x14ac:dyDescent="0.35">
      <c r="A5">
        <v>33220492</v>
      </c>
      <c r="B5" t="s">
        <v>3859</v>
      </c>
      <c r="D5" t="s">
        <v>4211</v>
      </c>
      <c r="E5" t="s">
        <v>4212</v>
      </c>
      <c r="F5" t="s">
        <v>4213</v>
      </c>
      <c r="G5" t="s">
        <v>4214</v>
      </c>
      <c r="H5" t="s">
        <v>4215</v>
      </c>
      <c r="I5">
        <v>2021</v>
      </c>
      <c r="J5" s="16">
        <v>44156</v>
      </c>
      <c r="K5" t="s">
        <v>4216</v>
      </c>
      <c r="M5" t="s">
        <v>4217</v>
      </c>
    </row>
    <row r="6" spans="1:13" hidden="1" x14ac:dyDescent="0.35">
      <c r="A6">
        <v>30403316</v>
      </c>
      <c r="B6" t="s">
        <v>4539</v>
      </c>
      <c r="D6" t="s">
        <v>4218</v>
      </c>
      <c r="E6" t="s">
        <v>4219</v>
      </c>
      <c r="F6" t="s">
        <v>4220</v>
      </c>
      <c r="G6" t="s">
        <v>4221</v>
      </c>
      <c r="H6" t="s">
        <v>4222</v>
      </c>
      <c r="I6">
        <v>2019</v>
      </c>
      <c r="J6" s="16">
        <v>43412</v>
      </c>
      <c r="M6" t="s">
        <v>4223</v>
      </c>
    </row>
    <row r="7" spans="1:13" hidden="1" x14ac:dyDescent="0.35">
      <c r="A7">
        <v>32569680</v>
      </c>
      <c r="B7" t="s">
        <v>4539</v>
      </c>
      <c r="D7" t="s">
        <v>4224</v>
      </c>
      <c r="E7" t="s">
        <v>4225</v>
      </c>
      <c r="F7" t="s">
        <v>4226</v>
      </c>
      <c r="G7" t="s">
        <v>4227</v>
      </c>
      <c r="H7" t="s">
        <v>4209</v>
      </c>
      <c r="I7">
        <v>2020</v>
      </c>
      <c r="J7" s="16">
        <v>44005</v>
      </c>
      <c r="K7" t="s">
        <v>4228</v>
      </c>
      <c r="M7" t="s">
        <v>4229</v>
      </c>
    </row>
    <row r="8" spans="1:13" x14ac:dyDescent="0.35">
      <c r="A8">
        <v>31345776</v>
      </c>
      <c r="B8" t="s">
        <v>3860</v>
      </c>
      <c r="D8" t="s">
        <v>4230</v>
      </c>
      <c r="E8" t="s">
        <v>4231</v>
      </c>
      <c r="F8" t="s">
        <v>4232</v>
      </c>
      <c r="G8" t="s">
        <v>4233</v>
      </c>
      <c r="H8" t="s">
        <v>4234</v>
      </c>
      <c r="I8">
        <v>2019</v>
      </c>
      <c r="J8" s="16">
        <v>43673</v>
      </c>
      <c r="M8" t="s">
        <v>4235</v>
      </c>
    </row>
    <row r="9" spans="1:13" hidden="1" x14ac:dyDescent="0.35">
      <c r="A9">
        <v>32843567</v>
      </c>
      <c r="B9" t="s">
        <v>4539</v>
      </c>
      <c r="D9" t="s">
        <v>4236</v>
      </c>
      <c r="E9" t="s">
        <v>4237</v>
      </c>
      <c r="F9" t="s">
        <v>4238</v>
      </c>
      <c r="G9" t="s">
        <v>4239</v>
      </c>
      <c r="H9" t="s">
        <v>4240</v>
      </c>
      <c r="I9">
        <v>2020</v>
      </c>
      <c r="J9" s="16">
        <v>44070</v>
      </c>
      <c r="M9" t="s">
        <v>4241</v>
      </c>
    </row>
    <row r="10" spans="1:13" x14ac:dyDescent="0.35">
      <c r="A10">
        <v>35148818</v>
      </c>
      <c r="B10" t="s">
        <v>3860</v>
      </c>
      <c r="D10" t="s">
        <v>4242</v>
      </c>
      <c r="E10" t="s">
        <v>4243</v>
      </c>
      <c r="F10" t="s">
        <v>4244</v>
      </c>
      <c r="G10" t="s">
        <v>4245</v>
      </c>
      <c r="H10" t="s">
        <v>4234</v>
      </c>
      <c r="I10">
        <v>2022</v>
      </c>
      <c r="J10" s="16">
        <v>44604</v>
      </c>
      <c r="M10" t="s">
        <v>4246</v>
      </c>
    </row>
    <row r="11" spans="1:13" hidden="1" x14ac:dyDescent="0.35">
      <c r="A11">
        <v>33527813</v>
      </c>
      <c r="B11" t="s">
        <v>4539</v>
      </c>
      <c r="C11" t="s">
        <v>4544</v>
      </c>
      <c r="D11" t="s">
        <v>4247</v>
      </c>
      <c r="E11" t="s">
        <v>4248</v>
      </c>
      <c r="F11" t="s">
        <v>4249</v>
      </c>
      <c r="G11" t="s">
        <v>4250</v>
      </c>
      <c r="H11" t="s">
        <v>4251</v>
      </c>
      <c r="I11">
        <v>2021</v>
      </c>
      <c r="J11" s="16">
        <v>44229</v>
      </c>
    </row>
    <row r="12" spans="1:13" x14ac:dyDescent="0.35">
      <c r="A12">
        <v>34110439</v>
      </c>
      <c r="B12" t="s">
        <v>3860</v>
      </c>
      <c r="D12" t="s">
        <v>4252</v>
      </c>
      <c r="E12" t="s">
        <v>4253</v>
      </c>
      <c r="F12" t="s">
        <v>4254</v>
      </c>
      <c r="G12" t="s">
        <v>4255</v>
      </c>
      <c r="H12" t="s">
        <v>4256</v>
      </c>
      <c r="I12">
        <v>2021</v>
      </c>
      <c r="J12" s="16">
        <v>44357</v>
      </c>
      <c r="K12" t="s">
        <v>4257</v>
      </c>
      <c r="M12" t="s">
        <v>4258</v>
      </c>
    </row>
    <row r="13" spans="1:13" hidden="1" x14ac:dyDescent="0.35">
      <c r="A13">
        <v>33608423</v>
      </c>
      <c r="B13" t="s">
        <v>3859</v>
      </c>
      <c r="C13" t="s">
        <v>4542</v>
      </c>
      <c r="D13" t="s">
        <v>4259</v>
      </c>
      <c r="E13" t="s">
        <v>4260</v>
      </c>
      <c r="F13" t="s">
        <v>4261</v>
      </c>
      <c r="G13" t="s">
        <v>4262</v>
      </c>
      <c r="H13" t="s">
        <v>4240</v>
      </c>
      <c r="I13">
        <v>2021</v>
      </c>
      <c r="J13" s="16">
        <v>44247</v>
      </c>
      <c r="M13" t="s">
        <v>4263</v>
      </c>
    </row>
    <row r="14" spans="1:13" x14ac:dyDescent="0.35">
      <c r="A14">
        <v>36457559</v>
      </c>
      <c r="B14" t="s">
        <v>3860</v>
      </c>
      <c r="D14" t="s">
        <v>4264</v>
      </c>
      <c r="E14" t="s">
        <v>4265</v>
      </c>
      <c r="F14" t="s">
        <v>4266</v>
      </c>
      <c r="G14" t="s">
        <v>4267</v>
      </c>
      <c r="H14" t="s">
        <v>4268</v>
      </c>
      <c r="I14">
        <v>2022</v>
      </c>
      <c r="J14" s="16">
        <v>44897</v>
      </c>
      <c r="K14" t="s">
        <v>4269</v>
      </c>
      <c r="M14" t="s">
        <v>4270</v>
      </c>
    </row>
    <row r="15" spans="1:13" x14ac:dyDescent="0.35">
      <c r="A15">
        <v>33321495</v>
      </c>
      <c r="B15" s="13" t="s">
        <v>3860</v>
      </c>
      <c r="D15" t="s">
        <v>4271</v>
      </c>
      <c r="E15" t="s">
        <v>4272</v>
      </c>
      <c r="F15" t="s">
        <v>4273</v>
      </c>
      <c r="G15" t="s">
        <v>4274</v>
      </c>
      <c r="H15" t="s">
        <v>4275</v>
      </c>
      <c r="I15">
        <v>2021</v>
      </c>
      <c r="J15" s="16">
        <v>44180</v>
      </c>
      <c r="M15" t="s">
        <v>4276</v>
      </c>
    </row>
    <row r="16" spans="1:13" x14ac:dyDescent="0.35">
      <c r="A16">
        <v>34748634</v>
      </c>
      <c r="B16" t="s">
        <v>3860</v>
      </c>
      <c r="D16" t="s">
        <v>4277</v>
      </c>
      <c r="E16" t="s">
        <v>4278</v>
      </c>
      <c r="F16" t="s">
        <v>4279</v>
      </c>
      <c r="G16" t="s">
        <v>4280</v>
      </c>
      <c r="H16" t="s">
        <v>4281</v>
      </c>
      <c r="I16">
        <v>2022</v>
      </c>
      <c r="J16" s="16">
        <v>44508</v>
      </c>
      <c r="K16" t="s">
        <v>4282</v>
      </c>
      <c r="M16" t="s">
        <v>4283</v>
      </c>
    </row>
    <row r="17" spans="1:13" x14ac:dyDescent="0.35">
      <c r="A17">
        <v>34276555</v>
      </c>
      <c r="B17" t="s">
        <v>3860</v>
      </c>
      <c r="D17" t="s">
        <v>4284</v>
      </c>
      <c r="E17" t="s">
        <v>4285</v>
      </c>
      <c r="F17" t="s">
        <v>4286</v>
      </c>
      <c r="G17" t="s">
        <v>4287</v>
      </c>
      <c r="H17" t="s">
        <v>4268</v>
      </c>
      <c r="I17">
        <v>2021</v>
      </c>
      <c r="J17" s="16">
        <v>44396</v>
      </c>
      <c r="K17" t="s">
        <v>4288</v>
      </c>
      <c r="M17" t="s">
        <v>4289</v>
      </c>
    </row>
    <row r="18" spans="1:13" x14ac:dyDescent="0.35">
      <c r="A18">
        <v>36402758</v>
      </c>
      <c r="B18" s="13" t="s">
        <v>3860</v>
      </c>
      <c r="D18" t="s">
        <v>4290</v>
      </c>
      <c r="E18" t="s">
        <v>4291</v>
      </c>
      <c r="F18" t="s">
        <v>4292</v>
      </c>
      <c r="G18" t="s">
        <v>4293</v>
      </c>
      <c r="H18" t="s">
        <v>4294</v>
      </c>
      <c r="I18">
        <v>2022</v>
      </c>
      <c r="J18" s="16">
        <v>44884</v>
      </c>
      <c r="K18" t="s">
        <v>4295</v>
      </c>
      <c r="M18" t="s">
        <v>4296</v>
      </c>
    </row>
    <row r="19" spans="1:13" hidden="1" x14ac:dyDescent="0.35">
      <c r="A19">
        <v>27408191</v>
      </c>
      <c r="B19" t="s">
        <v>3859</v>
      </c>
      <c r="C19" t="s">
        <v>4541</v>
      </c>
      <c r="D19" t="s">
        <v>4297</v>
      </c>
      <c r="E19" t="s">
        <v>4298</v>
      </c>
      <c r="F19" t="s">
        <v>4299</v>
      </c>
      <c r="G19" t="s">
        <v>4300</v>
      </c>
      <c r="H19" t="s">
        <v>4301</v>
      </c>
      <c r="I19">
        <v>2009</v>
      </c>
      <c r="J19" s="16">
        <v>42565</v>
      </c>
      <c r="K19" t="s">
        <v>4302</v>
      </c>
      <c r="M19" t="s">
        <v>4303</v>
      </c>
    </row>
    <row r="20" spans="1:13" x14ac:dyDescent="0.35">
      <c r="A20">
        <v>34996484</v>
      </c>
      <c r="B20" s="13" t="s">
        <v>3860</v>
      </c>
      <c r="D20" t="s">
        <v>4304</v>
      </c>
      <c r="E20" t="s">
        <v>4305</v>
      </c>
      <c r="F20" t="s">
        <v>4306</v>
      </c>
      <c r="G20" t="s">
        <v>4307</v>
      </c>
      <c r="H20" t="s">
        <v>4308</v>
      </c>
      <c r="I20">
        <v>2022</v>
      </c>
      <c r="J20" s="16">
        <v>44569</v>
      </c>
      <c r="K20" t="s">
        <v>4309</v>
      </c>
      <c r="M20" t="s">
        <v>4310</v>
      </c>
    </row>
    <row r="21" spans="1:13" hidden="1" x14ac:dyDescent="0.35">
      <c r="A21">
        <v>34797832</v>
      </c>
      <c r="B21" t="s">
        <v>3859</v>
      </c>
      <c r="C21" t="s">
        <v>4540</v>
      </c>
      <c r="D21" t="s">
        <v>4311</v>
      </c>
      <c r="E21" t="s">
        <v>4312</v>
      </c>
      <c r="F21" t="s">
        <v>4313</v>
      </c>
      <c r="G21" t="s">
        <v>4314</v>
      </c>
      <c r="H21" t="s">
        <v>4315</v>
      </c>
      <c r="I21">
        <v>2021</v>
      </c>
      <c r="J21" s="16">
        <v>44519</v>
      </c>
      <c r="K21" t="s">
        <v>4316</v>
      </c>
      <c r="M21" t="s">
        <v>4317</v>
      </c>
    </row>
    <row r="22" spans="1:13" hidden="1" x14ac:dyDescent="0.35">
      <c r="A22">
        <v>34462259</v>
      </c>
      <c r="B22" t="s">
        <v>3859</v>
      </c>
      <c r="C22" t="s">
        <v>4542</v>
      </c>
      <c r="D22" t="s">
        <v>4318</v>
      </c>
      <c r="E22" t="s">
        <v>4319</v>
      </c>
      <c r="F22" t="s">
        <v>4320</v>
      </c>
      <c r="G22" t="s">
        <v>4321</v>
      </c>
      <c r="H22" t="s">
        <v>4240</v>
      </c>
      <c r="I22">
        <v>2021</v>
      </c>
      <c r="J22" s="16">
        <v>44439</v>
      </c>
      <c r="M22" t="s">
        <v>4322</v>
      </c>
    </row>
    <row r="23" spans="1:13" x14ac:dyDescent="0.35">
      <c r="A23">
        <v>32808015</v>
      </c>
      <c r="B23" t="s">
        <v>3860</v>
      </c>
      <c r="D23" t="s">
        <v>4323</v>
      </c>
      <c r="E23" t="s">
        <v>4324</v>
      </c>
      <c r="F23" t="s">
        <v>4325</v>
      </c>
      <c r="G23" t="s">
        <v>4326</v>
      </c>
      <c r="H23" t="s">
        <v>4281</v>
      </c>
      <c r="I23">
        <v>2020</v>
      </c>
      <c r="J23" s="16">
        <v>44062</v>
      </c>
      <c r="M23" t="s">
        <v>4327</v>
      </c>
    </row>
    <row r="24" spans="1:13" hidden="1" x14ac:dyDescent="0.35">
      <c r="A24">
        <v>33119194</v>
      </c>
      <c r="B24" s="13" t="s">
        <v>3859</v>
      </c>
      <c r="C24" t="s">
        <v>4543</v>
      </c>
      <c r="D24" t="s">
        <v>4328</v>
      </c>
      <c r="E24" t="s">
        <v>4329</v>
      </c>
      <c r="F24" t="s">
        <v>4330</v>
      </c>
      <c r="G24" t="s">
        <v>4331</v>
      </c>
      <c r="H24" t="s">
        <v>4332</v>
      </c>
      <c r="I24">
        <v>2021</v>
      </c>
      <c r="J24" s="16">
        <v>44133</v>
      </c>
      <c r="K24" t="s">
        <v>4333</v>
      </c>
      <c r="M24" t="s">
        <v>4334</v>
      </c>
    </row>
    <row r="25" spans="1:13" x14ac:dyDescent="0.35">
      <c r="A25">
        <v>32816869</v>
      </c>
      <c r="B25" t="s">
        <v>3860</v>
      </c>
      <c r="D25" t="s">
        <v>4335</v>
      </c>
      <c r="E25" t="s">
        <v>4336</v>
      </c>
      <c r="F25" t="s">
        <v>4337</v>
      </c>
      <c r="G25" t="s">
        <v>4250</v>
      </c>
      <c r="H25" t="s">
        <v>4338</v>
      </c>
      <c r="I25">
        <v>2020</v>
      </c>
      <c r="J25" s="16">
        <v>44064</v>
      </c>
      <c r="K25" t="s">
        <v>4339</v>
      </c>
      <c r="M25" t="s">
        <v>4340</v>
      </c>
    </row>
    <row r="26" spans="1:13" x14ac:dyDescent="0.35">
      <c r="A26">
        <v>34276762</v>
      </c>
      <c r="B26" s="13" t="s">
        <v>3860</v>
      </c>
      <c r="D26" t="s">
        <v>4341</v>
      </c>
      <c r="E26" t="s">
        <v>4342</v>
      </c>
      <c r="F26" t="s">
        <v>4343</v>
      </c>
      <c r="G26" t="s">
        <v>4344</v>
      </c>
      <c r="H26" t="s">
        <v>4345</v>
      </c>
      <c r="I26">
        <v>2021</v>
      </c>
      <c r="J26" s="16">
        <v>44396</v>
      </c>
      <c r="K26" t="s">
        <v>4346</v>
      </c>
      <c r="M26" t="s">
        <v>4347</v>
      </c>
    </row>
    <row r="27" spans="1:13" hidden="1" x14ac:dyDescent="0.35">
      <c r="A27">
        <v>32910776</v>
      </c>
      <c r="B27" t="s">
        <v>3859</v>
      </c>
      <c r="C27" t="s">
        <v>4542</v>
      </c>
      <c r="D27" t="s">
        <v>4348</v>
      </c>
      <c r="E27" t="s">
        <v>4349</v>
      </c>
      <c r="F27" t="s">
        <v>4350</v>
      </c>
      <c r="G27" t="s">
        <v>4233</v>
      </c>
      <c r="H27" t="s">
        <v>4351</v>
      </c>
      <c r="I27">
        <v>2020</v>
      </c>
      <c r="J27" s="16">
        <v>44084</v>
      </c>
      <c r="M27" t="s">
        <v>4352</v>
      </c>
    </row>
    <row r="28" spans="1:13" x14ac:dyDescent="0.35">
      <c r="A28">
        <v>35966053</v>
      </c>
      <c r="B28" s="13" t="s">
        <v>3860</v>
      </c>
      <c r="D28" t="s">
        <v>4353</v>
      </c>
      <c r="E28" t="s">
        <v>4354</v>
      </c>
      <c r="F28" t="s">
        <v>4355</v>
      </c>
      <c r="G28" t="s">
        <v>4356</v>
      </c>
      <c r="H28" t="s">
        <v>4268</v>
      </c>
      <c r="I28">
        <v>2022</v>
      </c>
      <c r="J28" s="16">
        <v>44788</v>
      </c>
      <c r="K28" t="s">
        <v>4357</v>
      </c>
      <c r="M28" t="s">
        <v>4358</v>
      </c>
    </row>
    <row r="29" spans="1:13" x14ac:dyDescent="0.35">
      <c r="A29">
        <v>34689214</v>
      </c>
      <c r="B29" t="s">
        <v>3860</v>
      </c>
      <c r="D29" t="s">
        <v>4359</v>
      </c>
      <c r="E29" t="s">
        <v>4360</v>
      </c>
      <c r="F29" t="s">
        <v>4361</v>
      </c>
      <c r="G29" t="s">
        <v>4221</v>
      </c>
      <c r="H29" t="s">
        <v>4256</v>
      </c>
      <c r="I29">
        <v>2022</v>
      </c>
      <c r="J29" s="16">
        <v>44493</v>
      </c>
      <c r="K29" t="s">
        <v>4362</v>
      </c>
      <c r="M29" t="s">
        <v>4363</v>
      </c>
    </row>
    <row r="30" spans="1:13" x14ac:dyDescent="0.35">
      <c r="A30">
        <v>35154005</v>
      </c>
      <c r="B30" t="s">
        <v>3860</v>
      </c>
      <c r="D30" t="s">
        <v>4364</v>
      </c>
      <c r="E30" t="s">
        <v>4365</v>
      </c>
      <c r="F30" t="s">
        <v>4366</v>
      </c>
      <c r="G30" t="s">
        <v>4367</v>
      </c>
      <c r="H30" t="s">
        <v>4268</v>
      </c>
      <c r="I30">
        <v>2022</v>
      </c>
      <c r="J30" s="16">
        <v>44606</v>
      </c>
      <c r="K30" t="s">
        <v>4368</v>
      </c>
      <c r="M30" t="s">
        <v>4369</v>
      </c>
    </row>
    <row r="31" spans="1:13" x14ac:dyDescent="0.35">
      <c r="A31">
        <v>35428673</v>
      </c>
      <c r="B31" s="13" t="s">
        <v>3860</v>
      </c>
      <c r="D31" t="s">
        <v>4370</v>
      </c>
      <c r="E31" t="s">
        <v>4371</v>
      </c>
      <c r="F31" t="s">
        <v>4372</v>
      </c>
      <c r="G31" t="s">
        <v>4373</v>
      </c>
      <c r="H31" t="s">
        <v>4338</v>
      </c>
      <c r="I31">
        <v>2022</v>
      </c>
      <c r="J31" s="16">
        <v>44667</v>
      </c>
      <c r="K31" t="s">
        <v>4374</v>
      </c>
      <c r="M31" t="s">
        <v>4375</v>
      </c>
    </row>
    <row r="32" spans="1:13" hidden="1" x14ac:dyDescent="0.35">
      <c r="A32">
        <v>32315515</v>
      </c>
      <c r="B32" t="s">
        <v>3859</v>
      </c>
      <c r="D32" t="s">
        <v>4376</v>
      </c>
      <c r="E32" t="s">
        <v>4377</v>
      </c>
      <c r="F32" t="s">
        <v>4378</v>
      </c>
      <c r="G32" t="s">
        <v>4379</v>
      </c>
      <c r="H32" t="s">
        <v>4380</v>
      </c>
      <c r="I32">
        <v>2020</v>
      </c>
      <c r="J32" s="16">
        <v>43943</v>
      </c>
      <c r="M32" t="s">
        <v>4381</v>
      </c>
    </row>
    <row r="33" spans="1:13" hidden="1" x14ac:dyDescent="0.35">
      <c r="A33">
        <v>29785019</v>
      </c>
      <c r="B33" t="s">
        <v>3859</v>
      </c>
      <c r="D33" t="s">
        <v>4382</v>
      </c>
      <c r="E33" t="s">
        <v>4383</v>
      </c>
      <c r="F33" t="s">
        <v>4384</v>
      </c>
      <c r="G33" t="s">
        <v>4385</v>
      </c>
      <c r="H33" t="s">
        <v>4386</v>
      </c>
      <c r="I33">
        <v>2018</v>
      </c>
      <c r="J33" s="16">
        <v>43243</v>
      </c>
      <c r="M33" t="s">
        <v>4387</v>
      </c>
    </row>
    <row r="34" spans="1:13" x14ac:dyDescent="0.35">
      <c r="A34">
        <v>35908291</v>
      </c>
      <c r="B34" s="13" t="s">
        <v>3860</v>
      </c>
      <c r="D34" t="s">
        <v>4388</v>
      </c>
      <c r="E34" t="s">
        <v>4389</v>
      </c>
      <c r="F34" t="s">
        <v>4390</v>
      </c>
      <c r="G34" t="s">
        <v>4391</v>
      </c>
      <c r="H34" t="s">
        <v>4281</v>
      </c>
      <c r="I34">
        <v>2022</v>
      </c>
      <c r="J34" s="16">
        <v>44773</v>
      </c>
      <c r="M34" t="s">
        <v>4392</v>
      </c>
    </row>
    <row r="35" spans="1:13" x14ac:dyDescent="0.35">
      <c r="A35">
        <v>35763031</v>
      </c>
      <c r="B35" t="s">
        <v>3860</v>
      </c>
      <c r="D35" t="s">
        <v>4393</v>
      </c>
      <c r="E35" t="s">
        <v>4394</v>
      </c>
      <c r="F35" t="s">
        <v>4395</v>
      </c>
      <c r="G35" t="s">
        <v>4396</v>
      </c>
      <c r="H35" t="s">
        <v>4256</v>
      </c>
      <c r="I35">
        <v>2022</v>
      </c>
      <c r="J35" s="16">
        <v>44740</v>
      </c>
      <c r="K35" t="s">
        <v>4397</v>
      </c>
      <c r="M35" t="s">
        <v>4398</v>
      </c>
    </row>
    <row r="36" spans="1:13" x14ac:dyDescent="0.35">
      <c r="A36">
        <v>35464070</v>
      </c>
      <c r="B36" s="13" t="s">
        <v>3860</v>
      </c>
      <c r="D36" t="s">
        <v>4399</v>
      </c>
      <c r="E36" t="s">
        <v>4400</v>
      </c>
      <c r="F36" t="s">
        <v>4401</v>
      </c>
      <c r="G36" t="s">
        <v>4402</v>
      </c>
      <c r="H36" t="s">
        <v>4268</v>
      </c>
      <c r="I36">
        <v>2022</v>
      </c>
      <c r="J36" s="16">
        <v>44676</v>
      </c>
      <c r="K36" t="s">
        <v>4403</v>
      </c>
      <c r="M36" t="s">
        <v>4404</v>
      </c>
    </row>
    <row r="37" spans="1:13" x14ac:dyDescent="0.35">
      <c r="A37">
        <v>32732946</v>
      </c>
      <c r="B37" s="13" t="s">
        <v>3860</v>
      </c>
      <c r="D37" t="s">
        <v>4405</v>
      </c>
      <c r="E37" t="s">
        <v>4406</v>
      </c>
      <c r="F37" t="s">
        <v>4407</v>
      </c>
      <c r="G37" t="s">
        <v>4408</v>
      </c>
      <c r="H37" t="s">
        <v>4409</v>
      </c>
      <c r="I37">
        <v>2020</v>
      </c>
      <c r="J37" s="16">
        <v>44044</v>
      </c>
      <c r="K37" t="s">
        <v>4410</v>
      </c>
      <c r="M37" t="s">
        <v>4411</v>
      </c>
    </row>
    <row r="38" spans="1:13" x14ac:dyDescent="0.35">
      <c r="A38">
        <v>32630741</v>
      </c>
      <c r="B38" t="s">
        <v>3860</v>
      </c>
      <c r="D38" t="s">
        <v>4412</v>
      </c>
      <c r="E38" t="s">
        <v>4413</v>
      </c>
      <c r="F38" t="s">
        <v>4414</v>
      </c>
      <c r="G38" t="s">
        <v>4391</v>
      </c>
      <c r="H38" t="s">
        <v>4415</v>
      </c>
      <c r="I38">
        <v>2020</v>
      </c>
      <c r="J38" s="16">
        <v>44020</v>
      </c>
      <c r="K38" t="s">
        <v>4416</v>
      </c>
      <c r="M38" t="s">
        <v>4417</v>
      </c>
    </row>
    <row r="39" spans="1:13" hidden="1" x14ac:dyDescent="0.35">
      <c r="A39">
        <v>33085064</v>
      </c>
      <c r="B39" t="s">
        <v>3859</v>
      </c>
      <c r="D39" t="s">
        <v>4418</v>
      </c>
      <c r="E39" t="s">
        <v>4419</v>
      </c>
      <c r="F39" t="s">
        <v>4420</v>
      </c>
      <c r="G39" t="s">
        <v>4421</v>
      </c>
      <c r="H39" t="s">
        <v>4422</v>
      </c>
      <c r="I39">
        <v>2020</v>
      </c>
      <c r="J39" s="16">
        <v>44125</v>
      </c>
      <c r="M39" t="s">
        <v>4423</v>
      </c>
    </row>
    <row r="40" spans="1:13" x14ac:dyDescent="0.35">
      <c r="A40">
        <v>35792469</v>
      </c>
      <c r="B40" s="13" t="s">
        <v>3860</v>
      </c>
      <c r="D40" t="s">
        <v>4424</v>
      </c>
      <c r="E40" t="s">
        <v>4425</v>
      </c>
      <c r="F40" t="s">
        <v>4426</v>
      </c>
      <c r="G40" t="s">
        <v>4427</v>
      </c>
      <c r="H40" t="s">
        <v>4428</v>
      </c>
      <c r="I40">
        <v>2022</v>
      </c>
      <c r="J40" s="16">
        <v>44748</v>
      </c>
      <c r="M40" t="s">
        <v>4429</v>
      </c>
    </row>
    <row r="41" spans="1:13" hidden="1" x14ac:dyDescent="0.35">
      <c r="A41">
        <v>32291399</v>
      </c>
      <c r="B41" t="s">
        <v>3859</v>
      </c>
      <c r="D41" t="s">
        <v>4430</v>
      </c>
      <c r="E41" t="s">
        <v>4431</v>
      </c>
      <c r="F41" t="s">
        <v>4432</v>
      </c>
      <c r="G41" t="s">
        <v>4433</v>
      </c>
      <c r="H41" t="s">
        <v>4386</v>
      </c>
      <c r="I41">
        <v>2020</v>
      </c>
      <c r="J41" s="16">
        <v>43937</v>
      </c>
      <c r="K41" t="s">
        <v>4434</v>
      </c>
      <c r="M41" t="s">
        <v>4435</v>
      </c>
    </row>
    <row r="42" spans="1:13" hidden="1" x14ac:dyDescent="0.35">
      <c r="A42">
        <v>34222089</v>
      </c>
      <c r="B42" t="s">
        <v>3859</v>
      </c>
      <c r="D42" t="s">
        <v>4436</v>
      </c>
      <c r="E42" t="s">
        <v>4437</v>
      </c>
      <c r="F42" t="s">
        <v>4438</v>
      </c>
      <c r="G42" t="s">
        <v>4439</v>
      </c>
      <c r="H42" t="s">
        <v>4440</v>
      </c>
      <c r="I42">
        <v>2021</v>
      </c>
      <c r="J42" s="16">
        <v>44382</v>
      </c>
      <c r="K42" t="s">
        <v>4441</v>
      </c>
      <c r="M42" t="s">
        <v>4442</v>
      </c>
    </row>
    <row r="43" spans="1:13" hidden="1" x14ac:dyDescent="0.35">
      <c r="A43">
        <v>12490297</v>
      </c>
      <c r="B43" t="s">
        <v>3859</v>
      </c>
      <c r="D43" t="s">
        <v>4443</v>
      </c>
      <c r="E43" t="s">
        <v>4444</v>
      </c>
      <c r="F43" t="s">
        <v>4445</v>
      </c>
      <c r="G43" t="s">
        <v>4446</v>
      </c>
      <c r="H43" t="s">
        <v>4447</v>
      </c>
      <c r="I43">
        <v>2003</v>
      </c>
      <c r="J43" s="16">
        <v>37610</v>
      </c>
      <c r="M43" t="s">
        <v>4448</v>
      </c>
    </row>
    <row r="44" spans="1:13" x14ac:dyDescent="0.35">
      <c r="A44">
        <v>35802168</v>
      </c>
      <c r="B44" s="13" t="s">
        <v>3860</v>
      </c>
      <c r="D44" t="s">
        <v>4449</v>
      </c>
      <c r="E44" t="s">
        <v>4450</v>
      </c>
      <c r="F44" t="s">
        <v>4451</v>
      </c>
      <c r="G44" t="s">
        <v>4452</v>
      </c>
      <c r="H44" t="s">
        <v>4256</v>
      </c>
      <c r="I44">
        <v>2022</v>
      </c>
      <c r="J44" s="16">
        <v>44750</v>
      </c>
      <c r="M44" t="s">
        <v>4453</v>
      </c>
    </row>
    <row r="45" spans="1:13" x14ac:dyDescent="0.35">
      <c r="A45">
        <v>35640638</v>
      </c>
      <c r="B45" s="13" t="s">
        <v>3860</v>
      </c>
      <c r="D45" t="s">
        <v>4454</v>
      </c>
      <c r="E45" t="s">
        <v>4455</v>
      </c>
      <c r="F45" t="s">
        <v>4456</v>
      </c>
      <c r="G45" t="s">
        <v>4457</v>
      </c>
      <c r="H45" t="s">
        <v>4458</v>
      </c>
      <c r="I45">
        <v>2022</v>
      </c>
      <c r="J45" s="16">
        <v>44712</v>
      </c>
      <c r="M45" t="s">
        <v>4459</v>
      </c>
    </row>
    <row r="46" spans="1:13" hidden="1" x14ac:dyDescent="0.35">
      <c r="A46">
        <v>21855631</v>
      </c>
      <c r="B46" t="s">
        <v>3859</v>
      </c>
      <c r="D46" t="s">
        <v>4460</v>
      </c>
      <c r="E46" t="s">
        <v>4461</v>
      </c>
      <c r="F46" t="s">
        <v>4462</v>
      </c>
      <c r="G46" t="s">
        <v>4463</v>
      </c>
      <c r="H46" t="s">
        <v>4447</v>
      </c>
      <c r="I46">
        <v>2011</v>
      </c>
      <c r="J46" s="16">
        <v>40778</v>
      </c>
      <c r="K46" t="s">
        <v>4464</v>
      </c>
      <c r="L46" t="s">
        <v>4465</v>
      </c>
      <c r="M46" t="s">
        <v>4466</v>
      </c>
    </row>
    <row r="47" spans="1:13" hidden="1" x14ac:dyDescent="0.35">
      <c r="A47">
        <v>33076849</v>
      </c>
      <c r="B47" t="s">
        <v>3859</v>
      </c>
      <c r="D47" t="s">
        <v>4467</v>
      </c>
      <c r="E47" t="s">
        <v>4468</v>
      </c>
      <c r="F47" t="s">
        <v>4469</v>
      </c>
      <c r="G47" t="s">
        <v>4470</v>
      </c>
      <c r="H47" t="s">
        <v>4471</v>
      </c>
      <c r="I47">
        <v>2020</v>
      </c>
      <c r="J47" s="16">
        <v>44124</v>
      </c>
      <c r="K47" t="s">
        <v>4472</v>
      </c>
      <c r="M47" t="s">
        <v>4473</v>
      </c>
    </row>
    <row r="48" spans="1:13" hidden="1" x14ac:dyDescent="0.35">
      <c r="A48">
        <v>36407313</v>
      </c>
      <c r="B48" t="s">
        <v>3859</v>
      </c>
      <c r="D48" t="s">
        <v>4474</v>
      </c>
      <c r="E48" t="s">
        <v>4475</v>
      </c>
      <c r="F48" t="s">
        <v>4476</v>
      </c>
      <c r="G48" t="s">
        <v>4379</v>
      </c>
      <c r="H48" t="s">
        <v>4268</v>
      </c>
      <c r="I48">
        <v>2022</v>
      </c>
      <c r="J48" s="16">
        <v>44886</v>
      </c>
      <c r="K48" t="s">
        <v>4477</v>
      </c>
      <c r="M48" t="s">
        <v>4478</v>
      </c>
    </row>
    <row r="49" spans="1:13" hidden="1" x14ac:dyDescent="0.35">
      <c r="A49">
        <v>32392841</v>
      </c>
      <c r="B49" t="s">
        <v>3859</v>
      </c>
      <c r="D49" t="s">
        <v>4479</v>
      </c>
      <c r="E49" t="s">
        <v>4480</v>
      </c>
      <c r="F49" t="s">
        <v>4481</v>
      </c>
      <c r="G49" t="s">
        <v>4482</v>
      </c>
      <c r="H49" t="s">
        <v>4483</v>
      </c>
      <c r="I49">
        <v>2020</v>
      </c>
      <c r="J49" s="16">
        <v>43964</v>
      </c>
      <c r="K49" t="s">
        <v>4484</v>
      </c>
      <c r="M49" t="s">
        <v>4485</v>
      </c>
    </row>
    <row r="50" spans="1:13" hidden="1" x14ac:dyDescent="0.35">
      <c r="A50">
        <v>34791119</v>
      </c>
      <c r="B50" t="s">
        <v>3859</v>
      </c>
      <c r="D50" t="s">
        <v>4486</v>
      </c>
      <c r="E50" t="s">
        <v>4487</v>
      </c>
      <c r="F50" t="s">
        <v>4488</v>
      </c>
      <c r="G50" t="s">
        <v>4489</v>
      </c>
      <c r="H50" t="s">
        <v>4490</v>
      </c>
      <c r="I50">
        <v>2022</v>
      </c>
      <c r="J50" s="16">
        <v>44518</v>
      </c>
      <c r="M50" t="s">
        <v>4491</v>
      </c>
    </row>
    <row r="51" spans="1:13" hidden="1" x14ac:dyDescent="0.35">
      <c r="A51">
        <v>33286339</v>
      </c>
      <c r="B51" t="s">
        <v>3859</v>
      </c>
      <c r="D51" t="s">
        <v>4492</v>
      </c>
      <c r="E51" t="s">
        <v>4493</v>
      </c>
      <c r="F51" t="s">
        <v>4494</v>
      </c>
      <c r="G51" t="s">
        <v>4495</v>
      </c>
      <c r="H51" t="s">
        <v>4496</v>
      </c>
      <c r="I51">
        <v>2020</v>
      </c>
      <c r="J51" s="16">
        <v>44173</v>
      </c>
      <c r="K51" t="s">
        <v>4497</v>
      </c>
      <c r="M51" t="s">
        <v>4498</v>
      </c>
    </row>
    <row r="52" spans="1:13" hidden="1" x14ac:dyDescent="0.35">
      <c r="A52">
        <v>26689829</v>
      </c>
      <c r="B52" t="s">
        <v>3859</v>
      </c>
      <c r="D52" t="s">
        <v>4499</v>
      </c>
      <c r="E52" t="s">
        <v>4500</v>
      </c>
      <c r="F52" t="s">
        <v>4501</v>
      </c>
      <c r="G52" t="s">
        <v>4502</v>
      </c>
      <c r="H52" t="s">
        <v>4503</v>
      </c>
      <c r="I52">
        <v>2015</v>
      </c>
      <c r="J52" s="16">
        <v>42361</v>
      </c>
      <c r="K52" t="s">
        <v>4504</v>
      </c>
      <c r="L52" t="s">
        <v>4505</v>
      </c>
      <c r="M52" t="s">
        <v>4506</v>
      </c>
    </row>
    <row r="53" spans="1:13" hidden="1" x14ac:dyDescent="0.35">
      <c r="A53">
        <v>28235645</v>
      </c>
      <c r="B53" t="s">
        <v>3859</v>
      </c>
      <c r="D53" t="s">
        <v>4507</v>
      </c>
      <c r="E53" t="s">
        <v>4508</v>
      </c>
      <c r="F53" t="s">
        <v>4509</v>
      </c>
      <c r="G53" t="s">
        <v>4510</v>
      </c>
      <c r="H53" t="s">
        <v>4511</v>
      </c>
      <c r="I53">
        <v>2017</v>
      </c>
      <c r="J53" s="16">
        <v>42792</v>
      </c>
      <c r="M53" t="s">
        <v>4512</v>
      </c>
    </row>
    <row r="54" spans="1:13" hidden="1" x14ac:dyDescent="0.35">
      <c r="A54">
        <v>20043993</v>
      </c>
      <c r="B54" t="s">
        <v>3859</v>
      </c>
      <c r="D54" t="s">
        <v>4513</v>
      </c>
      <c r="E54" t="s">
        <v>4514</v>
      </c>
      <c r="F54" t="s">
        <v>4515</v>
      </c>
      <c r="G54" t="s">
        <v>4516</v>
      </c>
      <c r="H54" t="s">
        <v>4447</v>
      </c>
      <c r="I54">
        <v>2010</v>
      </c>
      <c r="J54" s="16">
        <v>40180</v>
      </c>
      <c r="K54" t="s">
        <v>4517</v>
      </c>
      <c r="L54" t="s">
        <v>4518</v>
      </c>
      <c r="M54" t="s">
        <v>4519</v>
      </c>
    </row>
    <row r="55" spans="1:13" hidden="1" x14ac:dyDescent="0.35">
      <c r="A55">
        <v>9440807</v>
      </c>
      <c r="B55" t="s">
        <v>3859</v>
      </c>
      <c r="D55" t="s">
        <v>4520</v>
      </c>
      <c r="E55" t="s">
        <v>4521</v>
      </c>
      <c r="F55" t="s">
        <v>4522</v>
      </c>
      <c r="G55" t="s">
        <v>4523</v>
      </c>
      <c r="H55" t="s">
        <v>4524</v>
      </c>
      <c r="I55">
        <v>1998</v>
      </c>
      <c r="J55" s="16">
        <v>35819</v>
      </c>
      <c r="M55" t="s">
        <v>4525</v>
      </c>
    </row>
    <row r="56" spans="1:13" hidden="1" x14ac:dyDescent="0.35">
      <c r="A56">
        <v>11731240</v>
      </c>
      <c r="B56" t="s">
        <v>3859</v>
      </c>
      <c r="D56" t="s">
        <v>4526</v>
      </c>
      <c r="E56" t="s">
        <v>4527</v>
      </c>
      <c r="F56" t="s">
        <v>4528</v>
      </c>
      <c r="G56" t="s">
        <v>4529</v>
      </c>
      <c r="H56" t="s">
        <v>4447</v>
      </c>
      <c r="I56">
        <v>2001</v>
      </c>
      <c r="J56" s="16">
        <v>37229</v>
      </c>
      <c r="M56" t="s">
        <v>4530</v>
      </c>
    </row>
    <row r="57" spans="1:13" hidden="1" x14ac:dyDescent="0.35">
      <c r="A57">
        <v>658266</v>
      </c>
      <c r="B57" t="s">
        <v>3859</v>
      </c>
      <c r="D57" t="s">
        <v>4531</v>
      </c>
      <c r="E57" t="s">
        <v>4532</v>
      </c>
      <c r="F57" t="s">
        <v>4533</v>
      </c>
      <c r="G57" t="s">
        <v>4534</v>
      </c>
      <c r="H57" t="s">
        <v>4535</v>
      </c>
      <c r="I57">
        <v>1978</v>
      </c>
      <c r="J57" s="16">
        <v>28625</v>
      </c>
      <c r="M57" t="s">
        <v>4536</v>
      </c>
    </row>
  </sheetData>
  <autoFilter ref="A3:D57" xr:uid="{FDB6A734-0612-4069-BF3C-32544E6D5504}">
    <filterColumn colId="1">
      <filters>
        <filter val="Yes"/>
      </filters>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8C014-D27D-4D16-9577-9F3ADEB9A0D7}">
  <dimension ref="A1:H21"/>
  <sheetViews>
    <sheetView workbookViewId="0"/>
  </sheetViews>
  <sheetFormatPr defaultRowHeight="14.5" x14ac:dyDescent="0.35"/>
  <cols>
    <col min="1" max="1" width="13.1796875" bestFit="1" customWidth="1"/>
    <col min="2" max="2" width="15.08984375" bestFit="1" customWidth="1"/>
    <col min="3" max="5" width="41.36328125" customWidth="1"/>
    <col min="6" max="6" width="20.6328125" customWidth="1"/>
    <col min="7" max="7" width="38.54296875" bestFit="1" customWidth="1"/>
    <col min="8" max="8" width="15.90625" bestFit="1" customWidth="1"/>
  </cols>
  <sheetData>
    <row r="1" spans="1:8" s="3" customFormat="1" x14ac:dyDescent="0.35">
      <c r="A1" s="5" t="s">
        <v>109</v>
      </c>
      <c r="B1" s="5" t="s">
        <v>60</v>
      </c>
      <c r="C1" s="5" t="s">
        <v>51</v>
      </c>
      <c r="D1" s="5" t="s">
        <v>52</v>
      </c>
      <c r="E1" s="5" t="s">
        <v>53</v>
      </c>
      <c r="F1" s="5" t="s">
        <v>52</v>
      </c>
      <c r="G1" s="5" t="s">
        <v>53</v>
      </c>
      <c r="H1" s="5" t="s">
        <v>52</v>
      </c>
    </row>
    <row r="2" spans="1:8" x14ac:dyDescent="0.35">
      <c r="A2" t="s">
        <v>5</v>
      </c>
      <c r="B2" t="s">
        <v>62</v>
      </c>
      <c r="C2" t="s">
        <v>54</v>
      </c>
      <c r="E2" t="s">
        <v>55</v>
      </c>
      <c r="F2" s="4" t="s">
        <v>56</v>
      </c>
    </row>
    <row r="3" spans="1:8" x14ac:dyDescent="0.35">
      <c r="A3" t="s">
        <v>22</v>
      </c>
      <c r="C3" t="s">
        <v>57</v>
      </c>
      <c r="E3" t="s">
        <v>58</v>
      </c>
      <c r="F3" s="4" t="s">
        <v>59</v>
      </c>
    </row>
    <row r="4" spans="1:8" x14ac:dyDescent="0.35">
      <c r="A4" t="s">
        <v>32</v>
      </c>
      <c r="B4" t="s">
        <v>61</v>
      </c>
      <c r="C4" t="s">
        <v>69</v>
      </c>
      <c r="D4" s="4" t="s">
        <v>63</v>
      </c>
    </row>
    <row r="5" spans="1:8" x14ac:dyDescent="0.35">
      <c r="A5" t="s">
        <v>17</v>
      </c>
      <c r="B5" t="s">
        <v>68</v>
      </c>
      <c r="C5" t="s">
        <v>65</v>
      </c>
      <c r="E5" t="s">
        <v>66</v>
      </c>
      <c r="F5" s="4" t="s">
        <v>67</v>
      </c>
    </row>
    <row r="6" spans="1:8" x14ac:dyDescent="0.35">
      <c r="A6" t="s">
        <v>28</v>
      </c>
      <c r="B6" t="s">
        <v>64</v>
      </c>
      <c r="C6" t="s">
        <v>107</v>
      </c>
      <c r="D6" s="4" t="s">
        <v>108</v>
      </c>
    </row>
    <row r="7" spans="1:8" x14ac:dyDescent="0.35">
      <c r="A7" t="s">
        <v>77</v>
      </c>
      <c r="B7" t="s">
        <v>78</v>
      </c>
      <c r="C7" t="s">
        <v>79</v>
      </c>
      <c r="E7" t="s">
        <v>80</v>
      </c>
      <c r="F7" s="4" t="s">
        <v>81</v>
      </c>
      <c r="G7" t="s">
        <v>82</v>
      </c>
      <c r="H7" s="4" t="s">
        <v>83</v>
      </c>
    </row>
    <row r="8" spans="1:8" x14ac:dyDescent="0.35">
      <c r="A8" t="s">
        <v>35</v>
      </c>
      <c r="B8" t="s">
        <v>68</v>
      </c>
      <c r="C8" t="s">
        <v>71</v>
      </c>
      <c r="D8" s="4" t="s">
        <v>70</v>
      </c>
    </row>
    <row r="9" spans="1:8" x14ac:dyDescent="0.35">
      <c r="A9" t="s">
        <v>84</v>
      </c>
      <c r="B9" t="s">
        <v>85</v>
      </c>
      <c r="C9" t="s">
        <v>86</v>
      </c>
      <c r="D9" s="4" t="s">
        <v>87</v>
      </c>
      <c r="E9" t="s">
        <v>88</v>
      </c>
      <c r="F9" s="4" t="s">
        <v>89</v>
      </c>
    </row>
    <row r="10" spans="1:8" x14ac:dyDescent="0.35">
      <c r="A10" t="s">
        <v>26</v>
      </c>
      <c r="B10" t="s">
        <v>72</v>
      </c>
      <c r="C10" t="s">
        <v>75</v>
      </c>
      <c r="D10" s="4" t="s">
        <v>74</v>
      </c>
      <c r="E10" t="s">
        <v>76</v>
      </c>
      <c r="F10" s="4" t="s">
        <v>73</v>
      </c>
    </row>
    <row r="11" spans="1:8" x14ac:dyDescent="0.35">
      <c r="A11" t="s">
        <v>39</v>
      </c>
      <c r="B11" t="s">
        <v>78</v>
      </c>
      <c r="C11" t="s">
        <v>90</v>
      </c>
      <c r="E11" t="s">
        <v>91</v>
      </c>
      <c r="F11" s="4" t="s">
        <v>92</v>
      </c>
      <c r="G11" t="s">
        <v>93</v>
      </c>
      <c r="H11" s="4" t="s">
        <v>94</v>
      </c>
    </row>
    <row r="12" spans="1:8" x14ac:dyDescent="0.35">
      <c r="A12" t="s">
        <v>33</v>
      </c>
      <c r="B12" t="s">
        <v>78</v>
      </c>
      <c r="C12" t="s">
        <v>95</v>
      </c>
      <c r="E12" t="s">
        <v>96</v>
      </c>
      <c r="F12" s="4" t="s">
        <v>97</v>
      </c>
      <c r="G12" t="s">
        <v>98</v>
      </c>
      <c r="H12" s="4" t="s">
        <v>99</v>
      </c>
    </row>
    <row r="13" spans="1:8" x14ac:dyDescent="0.35">
      <c r="A13" t="s">
        <v>20</v>
      </c>
      <c r="B13" t="s">
        <v>100</v>
      </c>
      <c r="C13" t="s">
        <v>101</v>
      </c>
      <c r="E13" t="s">
        <v>102</v>
      </c>
      <c r="F13" s="4" t="s">
        <v>103</v>
      </c>
    </row>
    <row r="14" spans="1:8" x14ac:dyDescent="0.35">
      <c r="A14" t="s">
        <v>11</v>
      </c>
      <c r="B14" t="s">
        <v>78</v>
      </c>
      <c r="C14" t="s">
        <v>104</v>
      </c>
      <c r="E14" t="s">
        <v>105</v>
      </c>
      <c r="F14" s="4" t="s">
        <v>106</v>
      </c>
    </row>
    <row r="15" spans="1:8" x14ac:dyDescent="0.35">
      <c r="A15" t="s">
        <v>2141</v>
      </c>
      <c r="B15" t="s">
        <v>78</v>
      </c>
      <c r="C15" t="s">
        <v>2142</v>
      </c>
      <c r="E15" t="s">
        <v>2144</v>
      </c>
      <c r="F15" s="4" t="s">
        <v>2143</v>
      </c>
    </row>
    <row r="16" spans="1:8" x14ac:dyDescent="0.35">
      <c r="A16" s="10" t="s">
        <v>1866</v>
      </c>
      <c r="B16" t="s">
        <v>61</v>
      </c>
      <c r="C16" t="s">
        <v>2145</v>
      </c>
      <c r="D16" s="4" t="s">
        <v>2146</v>
      </c>
    </row>
    <row r="17" spans="1:8" x14ac:dyDescent="0.35">
      <c r="A17" t="s">
        <v>2147</v>
      </c>
      <c r="B17" t="s">
        <v>2180</v>
      </c>
      <c r="C17" t="s">
        <v>2181</v>
      </c>
      <c r="E17" t="s">
        <v>2182</v>
      </c>
      <c r="F17" s="4" t="s">
        <v>2183</v>
      </c>
      <c r="G17" t="s">
        <v>2185</v>
      </c>
      <c r="H17" s="4" t="s">
        <v>2184</v>
      </c>
    </row>
    <row r="18" spans="1:8" x14ac:dyDescent="0.35">
      <c r="A18" s="10" t="s">
        <v>2367</v>
      </c>
      <c r="B18" t="s">
        <v>78</v>
      </c>
      <c r="C18" t="s">
        <v>2443</v>
      </c>
      <c r="E18" t="s">
        <v>2444</v>
      </c>
      <c r="F18" s="4" t="s">
        <v>2445</v>
      </c>
    </row>
    <row r="19" spans="1:8" x14ac:dyDescent="0.35">
      <c r="A19" s="10" t="s">
        <v>2438</v>
      </c>
      <c r="B19" t="s">
        <v>64</v>
      </c>
      <c r="C19" t="s">
        <v>2441</v>
      </c>
      <c r="D19" s="4" t="s">
        <v>2442</v>
      </c>
    </row>
    <row r="20" spans="1:8" x14ac:dyDescent="0.35">
      <c r="A20" s="10" t="s">
        <v>2810</v>
      </c>
      <c r="B20" t="s">
        <v>3005</v>
      </c>
      <c r="C20" t="s">
        <v>3006</v>
      </c>
      <c r="D20" s="4" t="s">
        <v>3007</v>
      </c>
    </row>
    <row r="21" spans="1:8" x14ac:dyDescent="0.35">
      <c r="A21" s="10" t="s">
        <v>3316</v>
      </c>
      <c r="B21" t="s">
        <v>3696</v>
      </c>
      <c r="C21" t="s">
        <v>3697</v>
      </c>
      <c r="D21" s="4" t="s">
        <v>3698</v>
      </c>
      <c r="E21" t="s">
        <v>3700</v>
      </c>
      <c r="F21" s="4" t="s">
        <v>3699</v>
      </c>
    </row>
  </sheetData>
  <sortState ref="A2:A27">
    <sortCondition ref="A2:A27"/>
  </sortState>
  <hyperlinks>
    <hyperlink ref="F2" r:id="rId1" xr:uid="{D8B633E8-9425-4295-911F-C60182B8ED57}"/>
    <hyperlink ref="F3" r:id="rId2" xr:uid="{70953C87-6DC6-46ED-AE72-2A61C4E26C6D}"/>
    <hyperlink ref="D4" r:id="rId3" xr:uid="{38D5FC63-2D90-4C1A-B829-60C0223265B4}"/>
    <hyperlink ref="F5" r:id="rId4" xr:uid="{83AA011A-9C0B-42FF-A4A3-CCA2ACBB4FAB}"/>
    <hyperlink ref="D8" r:id="rId5" xr:uid="{DB7BC3A8-7D9B-44F5-AAB8-98E3F091ED70}"/>
    <hyperlink ref="F10" r:id="rId6" xr:uid="{F7C4444B-A2AD-4B4D-9D9D-232161BF294A}"/>
    <hyperlink ref="D10" r:id="rId7" xr:uid="{87377EA4-988C-473A-ACC7-875F46BD383A}"/>
    <hyperlink ref="F7" r:id="rId8" xr:uid="{86230A94-E1D3-4E32-BCB5-C896AC3AB127}"/>
    <hyperlink ref="H7" r:id="rId9" xr:uid="{10717208-9714-4521-8180-DF3A603C06F9}"/>
    <hyperlink ref="D9" r:id="rId10" xr:uid="{E07B3253-C6B4-491A-AA63-8563CADAC872}"/>
    <hyperlink ref="F9" r:id="rId11" xr:uid="{031F97BA-2694-4E8E-88DB-1DF25F5D93FE}"/>
    <hyperlink ref="F11" r:id="rId12" xr:uid="{15651C71-6954-4595-9C3D-8AE65E7D487C}"/>
    <hyperlink ref="H11" r:id="rId13" xr:uid="{C002AE6B-FBEA-4552-AB0C-EBC6E6CFE809}"/>
    <hyperlink ref="F12" r:id="rId14" xr:uid="{460CBBE1-DFD3-4DAB-91E4-625138732825}"/>
    <hyperlink ref="H12" r:id="rId15" xr:uid="{B6F59652-910C-40D4-82BA-668A7DC9757B}"/>
    <hyperlink ref="F13" r:id="rId16" xr:uid="{2FBBE175-A4F1-4BFB-B1E3-5ABAD8856DC8}"/>
    <hyperlink ref="F14" r:id="rId17" xr:uid="{D0A33436-F31D-40B7-8900-73CFC78BA9DF}"/>
    <hyperlink ref="D6" r:id="rId18" xr:uid="{11303766-188F-4B01-95FF-A64AB1D30642}"/>
    <hyperlink ref="F15" r:id="rId19" xr:uid="{F9AB7530-4905-489D-A8E6-2B2B30B003A5}"/>
    <hyperlink ref="D16" r:id="rId20" xr:uid="{2D7F6181-1DA6-4157-918C-7EF96A83E247}"/>
    <hyperlink ref="F17" r:id="rId21" xr:uid="{346FC016-44BE-4F11-8E7C-F0C984A455B0}"/>
    <hyperlink ref="H17" r:id="rId22" xr:uid="{F2A6EC6B-DD29-4CB6-893B-23E1D8C3585E}"/>
    <hyperlink ref="D19" r:id="rId23" xr:uid="{673D93B7-1E7F-4414-A97F-116ABDC146BE}"/>
    <hyperlink ref="F18" r:id="rId24" xr:uid="{D0F47FCA-E8FE-4A0B-B00A-DF704F74C077}"/>
    <hyperlink ref="D20" r:id="rId25" xr:uid="{DD8E1ADF-E16B-47DC-978A-138E02870BAF}"/>
    <hyperlink ref="D21" r:id="rId26" xr:uid="{D2890E45-E3B1-4691-B309-605346E232D1}"/>
    <hyperlink ref="F21" r:id="rId27" xr:uid="{4854266D-0F6A-4049-8643-55373C9C64A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E1AF-FD72-4A92-B300-E080B10F7A97}">
  <dimension ref="A1:V44"/>
  <sheetViews>
    <sheetView tabSelected="1" zoomScale="85" zoomScaleNormal="85" workbookViewId="0">
      <selection activeCell="E7" sqref="E7"/>
    </sheetView>
  </sheetViews>
  <sheetFormatPr defaultRowHeight="14.5" x14ac:dyDescent="0.35"/>
  <cols>
    <col min="3" max="3" width="22.54296875" customWidth="1"/>
    <col min="4" max="4" width="32" bestFit="1" customWidth="1"/>
    <col min="5" max="6" width="19.6328125" customWidth="1"/>
    <col min="7" max="7" width="16.6328125" bestFit="1" customWidth="1"/>
    <col min="8" max="8" width="16.6328125" customWidth="1"/>
    <col min="9" max="9" width="9.36328125" customWidth="1"/>
    <col min="11" max="12" width="12.453125" customWidth="1"/>
    <col min="15" max="15" width="12.81640625" bestFit="1" customWidth="1"/>
    <col min="16" max="16" width="17.7265625" bestFit="1" customWidth="1"/>
    <col min="21" max="21" width="13.6328125" bestFit="1" customWidth="1"/>
  </cols>
  <sheetData>
    <row r="1" spans="1:22" x14ac:dyDescent="0.35">
      <c r="A1" s="6" t="s">
        <v>6033</v>
      </c>
      <c r="B1" s="6" t="s">
        <v>6032</v>
      </c>
      <c r="C1" s="22" t="s">
        <v>111</v>
      </c>
      <c r="D1" s="22" t="s">
        <v>5949</v>
      </c>
      <c r="E1" s="22" t="s">
        <v>5958</v>
      </c>
      <c r="F1" s="22" t="s">
        <v>6035</v>
      </c>
      <c r="G1" s="22" t="s">
        <v>5889</v>
      </c>
      <c r="H1" s="22" t="s">
        <v>6040</v>
      </c>
      <c r="I1" s="22" t="s">
        <v>5980</v>
      </c>
      <c r="J1" s="22" t="s">
        <v>5979</v>
      </c>
      <c r="K1" s="22" t="s">
        <v>5968</v>
      </c>
      <c r="L1" s="22" t="s">
        <v>5973</v>
      </c>
      <c r="M1" s="22" t="s">
        <v>153</v>
      </c>
      <c r="N1" s="22" t="s">
        <v>154</v>
      </c>
      <c r="O1" s="22" t="s">
        <v>5971</v>
      </c>
      <c r="P1" s="22" t="s">
        <v>5972</v>
      </c>
      <c r="Q1" s="22" t="s">
        <v>5969</v>
      </c>
      <c r="R1" s="22" t="s">
        <v>6003</v>
      </c>
      <c r="S1" s="22" t="s">
        <v>5970</v>
      </c>
      <c r="T1" s="22" t="s">
        <v>5986</v>
      </c>
      <c r="U1" s="22" t="s">
        <v>5974</v>
      </c>
      <c r="V1" s="22" t="s">
        <v>5978</v>
      </c>
    </row>
    <row r="2" spans="1:22" x14ac:dyDescent="0.35">
      <c r="A2">
        <v>1</v>
      </c>
      <c r="B2" t="str">
        <f>C2&amp;D2</f>
        <v>Ahlqvist 2018Lancet Diabetes Endocrinology</v>
      </c>
      <c r="C2" s="10" t="s">
        <v>5</v>
      </c>
      <c r="D2" s="10" t="s">
        <v>5950</v>
      </c>
      <c r="E2" t="s">
        <v>152</v>
      </c>
      <c r="F2" t="s">
        <v>3860</v>
      </c>
      <c r="G2" s="28" t="s">
        <v>5890</v>
      </c>
      <c r="H2" s="10" t="s">
        <v>6001</v>
      </c>
      <c r="I2" s="10" t="s">
        <v>5981</v>
      </c>
      <c r="K2" s="10" t="s">
        <v>3860</v>
      </c>
      <c r="L2" s="10" t="s">
        <v>3860</v>
      </c>
      <c r="M2" s="10" t="s">
        <v>3860</v>
      </c>
      <c r="N2" s="10" t="s">
        <v>3860</v>
      </c>
      <c r="P2" s="10" t="s">
        <v>3860</v>
      </c>
      <c r="S2" s="10" t="s">
        <v>3860</v>
      </c>
      <c r="T2" s="10"/>
      <c r="U2" s="10" t="s">
        <v>3860</v>
      </c>
    </row>
    <row r="3" spans="1:22" x14ac:dyDescent="0.35">
      <c r="A3">
        <v>2</v>
      </c>
      <c r="B3" t="str">
        <f t="shared" ref="B3:B42" si="0">C3&amp;D3</f>
        <v>Anjana 2020BMJ Diabetes</v>
      </c>
      <c r="C3" s="10" t="s">
        <v>22</v>
      </c>
      <c r="D3" s="10" t="s">
        <v>5951</v>
      </c>
      <c r="E3" t="s">
        <v>23</v>
      </c>
      <c r="F3" t="s">
        <v>3860</v>
      </c>
      <c r="G3" s="28" t="s">
        <v>6036</v>
      </c>
      <c r="H3" s="10" t="s">
        <v>6001</v>
      </c>
      <c r="I3" s="10" t="s">
        <v>5982</v>
      </c>
      <c r="J3" s="10" t="s">
        <v>5976</v>
      </c>
      <c r="L3" s="10" t="s">
        <v>3860</v>
      </c>
      <c r="M3" s="10" t="s">
        <v>3860</v>
      </c>
      <c r="N3" s="10" t="s">
        <v>3860</v>
      </c>
      <c r="P3" s="10" t="s">
        <v>3860</v>
      </c>
      <c r="S3" s="10" t="s">
        <v>3860</v>
      </c>
      <c r="T3" s="10"/>
      <c r="U3" t="s">
        <v>3859</v>
      </c>
      <c r="V3" s="10" t="s">
        <v>5977</v>
      </c>
    </row>
    <row r="4" spans="1:22" x14ac:dyDescent="0.35">
      <c r="A4">
        <v>3</v>
      </c>
      <c r="B4" t="str">
        <f t="shared" si="0"/>
        <v>Anjana 2022Diabetes Technology Therapeutics</v>
      </c>
      <c r="C4" s="10" t="s">
        <v>949</v>
      </c>
      <c r="D4" s="10" t="s">
        <v>5952</v>
      </c>
      <c r="E4" t="s">
        <v>950</v>
      </c>
      <c r="F4" t="s">
        <v>3859</v>
      </c>
      <c r="G4" s="28" t="s">
        <v>6036</v>
      </c>
      <c r="H4" s="10" t="s">
        <v>6001</v>
      </c>
      <c r="I4" s="10" t="s">
        <v>5983</v>
      </c>
      <c r="L4" s="10" t="s">
        <v>3860</v>
      </c>
      <c r="M4" s="10" t="s">
        <v>3860</v>
      </c>
      <c r="N4" s="10" t="s">
        <v>3860</v>
      </c>
      <c r="P4" s="10" t="s">
        <v>3860</v>
      </c>
      <c r="S4" s="10" t="s">
        <v>3860</v>
      </c>
      <c r="T4" s="10"/>
      <c r="U4" t="s">
        <v>5975</v>
      </c>
    </row>
    <row r="5" spans="1:22" x14ac:dyDescent="0.35">
      <c r="A5">
        <v>4</v>
      </c>
      <c r="B5" t="str">
        <f t="shared" si="0"/>
        <v>Aoki 2021Plos One</v>
      </c>
      <c r="C5" s="10" t="s">
        <v>32</v>
      </c>
      <c r="D5" s="10" t="s">
        <v>5955</v>
      </c>
      <c r="E5" t="s">
        <v>2809</v>
      </c>
      <c r="F5" t="s">
        <v>3860</v>
      </c>
      <c r="G5" s="28" t="s">
        <v>6037</v>
      </c>
      <c r="H5" s="10" t="s">
        <v>5999</v>
      </c>
      <c r="I5" s="10" t="s">
        <v>5975</v>
      </c>
      <c r="J5" s="10" t="s">
        <v>5984</v>
      </c>
      <c r="L5" s="10" t="s">
        <v>3860</v>
      </c>
      <c r="M5" s="10" t="s">
        <v>3860</v>
      </c>
      <c r="N5" s="10" t="s">
        <v>3860</v>
      </c>
      <c r="O5" s="10" t="s">
        <v>3860</v>
      </c>
      <c r="S5" s="10" t="s">
        <v>3860</v>
      </c>
      <c r="T5" s="10"/>
      <c r="U5" s="10" t="s">
        <v>3860</v>
      </c>
    </row>
    <row r="6" spans="1:22" x14ac:dyDescent="0.35">
      <c r="A6">
        <v>5</v>
      </c>
      <c r="B6" t="str">
        <f t="shared" si="0"/>
        <v>Bancks 2021Diabetes Care</v>
      </c>
      <c r="C6" s="10" t="s">
        <v>2438</v>
      </c>
      <c r="D6" s="10" t="s">
        <v>4351</v>
      </c>
      <c r="E6" t="s">
        <v>5892</v>
      </c>
      <c r="F6" t="s">
        <v>3860</v>
      </c>
      <c r="G6" s="28" t="s">
        <v>6036</v>
      </c>
      <c r="H6" s="10" t="s">
        <v>5999</v>
      </c>
      <c r="I6" s="10" t="s">
        <v>5975</v>
      </c>
      <c r="J6" s="10" t="s">
        <v>5984</v>
      </c>
      <c r="L6" s="10" t="s">
        <v>3860</v>
      </c>
      <c r="M6" s="10" t="s">
        <v>3860</v>
      </c>
      <c r="N6" s="10" t="s">
        <v>3860</v>
      </c>
      <c r="Q6" s="10" t="s">
        <v>3860</v>
      </c>
      <c r="R6" s="10"/>
      <c r="S6" s="10" t="s">
        <v>3860</v>
      </c>
      <c r="T6" t="s">
        <v>5987</v>
      </c>
      <c r="U6" s="10" t="s">
        <v>3859</v>
      </c>
      <c r="V6" s="10" t="s">
        <v>5989</v>
      </c>
    </row>
    <row r="7" spans="1:22" x14ac:dyDescent="0.35">
      <c r="A7">
        <v>6</v>
      </c>
      <c r="B7" t="str">
        <f t="shared" si="0"/>
        <v>Bancks 2021J Clin Endo Met</v>
      </c>
      <c r="C7" s="10" t="s">
        <v>2438</v>
      </c>
      <c r="D7" s="10" t="s">
        <v>5959</v>
      </c>
      <c r="E7" t="s">
        <v>2439</v>
      </c>
      <c r="F7" t="s">
        <v>3860</v>
      </c>
      <c r="G7" s="28" t="s">
        <v>6036</v>
      </c>
      <c r="H7" s="10" t="s">
        <v>6002</v>
      </c>
      <c r="I7" s="10" t="s">
        <v>5975</v>
      </c>
      <c r="J7" s="10" t="s">
        <v>5988</v>
      </c>
      <c r="L7" s="10" t="s">
        <v>3860</v>
      </c>
      <c r="M7" s="10" t="s">
        <v>3860</v>
      </c>
      <c r="N7" s="10" t="s">
        <v>3860</v>
      </c>
      <c r="O7" s="10" t="s">
        <v>3860</v>
      </c>
      <c r="S7" s="10" t="s">
        <v>3860</v>
      </c>
      <c r="T7" t="s">
        <v>5987</v>
      </c>
      <c r="U7" s="10" t="s">
        <v>3859</v>
      </c>
      <c r="V7" t="s">
        <v>5989</v>
      </c>
    </row>
    <row r="8" spans="1:22" x14ac:dyDescent="0.35">
      <c r="A8">
        <v>7</v>
      </c>
      <c r="B8" t="str">
        <f t="shared" si="0"/>
        <v>Bello-Chavolla 2021BMJ Diabetes</v>
      </c>
      <c r="C8" s="10" t="s">
        <v>2446</v>
      </c>
      <c r="D8" s="10" t="s">
        <v>5951</v>
      </c>
      <c r="E8" t="s">
        <v>5991</v>
      </c>
      <c r="F8" t="s">
        <v>3860</v>
      </c>
      <c r="G8" s="28" t="s">
        <v>6037</v>
      </c>
      <c r="H8" s="10" t="s">
        <v>6000</v>
      </c>
      <c r="I8" s="10" t="s">
        <v>5982</v>
      </c>
      <c r="J8" s="10" t="s">
        <v>5990</v>
      </c>
      <c r="L8" s="10"/>
      <c r="M8" s="10" t="s">
        <v>3860</v>
      </c>
      <c r="N8" s="10" t="s">
        <v>3860</v>
      </c>
      <c r="P8" s="10" t="s">
        <v>3860</v>
      </c>
      <c r="Q8" s="10" t="s">
        <v>3860</v>
      </c>
      <c r="R8" s="10"/>
      <c r="S8" s="10" t="s">
        <v>3860</v>
      </c>
      <c r="U8" s="10" t="s">
        <v>3859</v>
      </c>
    </row>
    <row r="9" spans="1:22" x14ac:dyDescent="0.35">
      <c r="A9">
        <v>8</v>
      </c>
      <c r="B9" t="str">
        <f t="shared" si="0"/>
        <v>Bennet 2020DMRR</v>
      </c>
      <c r="C9" s="10" t="s">
        <v>4747</v>
      </c>
      <c r="D9" s="10" t="s">
        <v>5960</v>
      </c>
      <c r="E9" t="s">
        <v>4748</v>
      </c>
      <c r="F9" t="s">
        <v>3859</v>
      </c>
      <c r="G9" s="28" t="s">
        <v>6038</v>
      </c>
      <c r="H9" s="10" t="s">
        <v>6001</v>
      </c>
      <c r="I9" s="10" t="s">
        <v>5981</v>
      </c>
      <c r="K9" s="10" t="s">
        <v>3860</v>
      </c>
      <c r="L9" s="10" t="s">
        <v>3860</v>
      </c>
      <c r="M9" s="10" t="s">
        <v>3860</v>
      </c>
      <c r="N9" s="10" t="s">
        <v>3860</v>
      </c>
      <c r="P9" s="10" t="s">
        <v>3860</v>
      </c>
      <c r="S9" s="10" t="s">
        <v>3859</v>
      </c>
      <c r="U9" s="10" t="s">
        <v>5975</v>
      </c>
    </row>
    <row r="10" spans="1:22" x14ac:dyDescent="0.35">
      <c r="A10">
        <v>9</v>
      </c>
      <c r="B10" t="str">
        <f t="shared" si="0"/>
        <v>Christensen 2022BMJ Diabetes</v>
      </c>
      <c r="C10" s="10" t="s">
        <v>5018</v>
      </c>
      <c r="D10" s="10" t="s">
        <v>5951</v>
      </c>
      <c r="E10" t="s">
        <v>5019</v>
      </c>
      <c r="F10" t="s">
        <v>3860</v>
      </c>
      <c r="G10" s="28" t="s">
        <v>6039</v>
      </c>
      <c r="H10" s="10" t="s">
        <v>6001</v>
      </c>
      <c r="I10" s="10" t="s">
        <v>5981</v>
      </c>
      <c r="K10" s="10" t="s">
        <v>3860</v>
      </c>
      <c r="L10" s="10" t="s">
        <v>3860</v>
      </c>
      <c r="M10" s="10" t="s">
        <v>3860</v>
      </c>
      <c r="N10" s="10" t="s">
        <v>3860</v>
      </c>
      <c r="P10" s="10" t="s">
        <v>3860</v>
      </c>
      <c r="S10" s="10" t="s">
        <v>3860</v>
      </c>
      <c r="U10" t="s">
        <v>3860</v>
      </c>
      <c r="V10" s="10"/>
    </row>
    <row r="11" spans="1:22" x14ac:dyDescent="0.35">
      <c r="A11">
        <v>10</v>
      </c>
      <c r="B11" t="str">
        <f t="shared" si="0"/>
        <v>Dennis 2019Lancet Diabetes Endocrinology</v>
      </c>
      <c r="C11" s="10" t="s">
        <v>17</v>
      </c>
      <c r="D11" s="10" t="s">
        <v>5950</v>
      </c>
      <c r="E11" t="s">
        <v>18</v>
      </c>
      <c r="F11" t="s">
        <v>3860</v>
      </c>
      <c r="G11" s="28" t="s">
        <v>6037</v>
      </c>
      <c r="H11" s="10" t="s">
        <v>5999</v>
      </c>
      <c r="I11" s="10" t="s">
        <v>5981</v>
      </c>
      <c r="K11" s="10" t="s">
        <v>3860</v>
      </c>
      <c r="L11" s="10" t="s">
        <v>3860</v>
      </c>
      <c r="M11" s="10" t="s">
        <v>3860</v>
      </c>
      <c r="N11" s="10" t="s">
        <v>3860</v>
      </c>
      <c r="P11" s="10" t="s">
        <v>3860</v>
      </c>
      <c r="S11" s="10" t="s">
        <v>3860</v>
      </c>
      <c r="T11" s="10"/>
      <c r="U11" t="s">
        <v>3860</v>
      </c>
    </row>
    <row r="12" spans="1:22" x14ac:dyDescent="0.35">
      <c r="A12">
        <v>11</v>
      </c>
      <c r="B12" t="str">
        <f t="shared" si="0"/>
        <v>Fedotkina 2021Front Genetics</v>
      </c>
      <c r="C12" s="10" t="s">
        <v>4756</v>
      </c>
      <c r="D12" s="10" t="s">
        <v>5966</v>
      </c>
      <c r="E12" t="s">
        <v>4830</v>
      </c>
      <c r="F12" t="s">
        <v>3860</v>
      </c>
      <c r="G12" s="28" t="s">
        <v>6037</v>
      </c>
      <c r="H12" s="10" t="s">
        <v>6001</v>
      </c>
      <c r="I12" s="10" t="s">
        <v>5992</v>
      </c>
      <c r="K12" s="10" t="s">
        <v>3860</v>
      </c>
      <c r="L12" s="10" t="s">
        <v>3860</v>
      </c>
      <c r="M12" s="10" t="s">
        <v>3860</v>
      </c>
      <c r="N12" s="10" t="s">
        <v>3860</v>
      </c>
      <c r="P12" s="10" t="s">
        <v>3860</v>
      </c>
      <c r="S12" s="10" t="s">
        <v>3860</v>
      </c>
      <c r="U12" t="s">
        <v>3860</v>
      </c>
    </row>
    <row r="13" spans="1:22" x14ac:dyDescent="0.35">
      <c r="A13">
        <v>12</v>
      </c>
      <c r="B13" t="str">
        <f t="shared" si="0"/>
        <v>Gao 2022Front Endocrinology</v>
      </c>
      <c r="C13" s="10" t="s">
        <v>5382</v>
      </c>
      <c r="D13" s="10" t="s">
        <v>5956</v>
      </c>
      <c r="E13" t="s">
        <v>5383</v>
      </c>
      <c r="F13" t="s">
        <v>3860</v>
      </c>
      <c r="G13" s="28" t="s">
        <v>6037</v>
      </c>
      <c r="H13" s="10" t="s">
        <v>6000</v>
      </c>
      <c r="I13" s="10" t="s">
        <v>5981</v>
      </c>
      <c r="L13" s="10" t="s">
        <v>3860</v>
      </c>
      <c r="M13" s="10" t="s">
        <v>3860</v>
      </c>
      <c r="N13" s="10" t="s">
        <v>3860</v>
      </c>
      <c r="O13" s="10" t="s">
        <v>3860</v>
      </c>
      <c r="S13" s="10" t="s">
        <v>3860</v>
      </c>
      <c r="U13" t="s">
        <v>3859</v>
      </c>
    </row>
    <row r="14" spans="1:22" x14ac:dyDescent="0.35">
      <c r="A14">
        <v>13</v>
      </c>
      <c r="B14" t="str">
        <f t="shared" si="0"/>
        <v>Huang 2020Gerontology</v>
      </c>
      <c r="C14" s="10" t="s">
        <v>4545</v>
      </c>
      <c r="D14" s="10" t="s">
        <v>4275</v>
      </c>
      <c r="E14" t="s">
        <v>4546</v>
      </c>
      <c r="F14" t="s">
        <v>3860</v>
      </c>
      <c r="G14" s="28" t="s">
        <v>6037</v>
      </c>
      <c r="H14" s="10" t="s">
        <v>6001</v>
      </c>
      <c r="I14" s="10" t="s">
        <v>5975</v>
      </c>
      <c r="J14" s="10" t="s">
        <v>5985</v>
      </c>
      <c r="L14" s="10" t="s">
        <v>3860</v>
      </c>
      <c r="M14" s="10" t="s">
        <v>3860</v>
      </c>
      <c r="N14" s="10" t="s">
        <v>3860</v>
      </c>
      <c r="P14" s="10" t="s">
        <v>3860</v>
      </c>
      <c r="S14" s="10" t="s">
        <v>3860</v>
      </c>
      <c r="U14" s="10" t="s">
        <v>3860</v>
      </c>
    </row>
    <row r="15" spans="1:22" x14ac:dyDescent="0.35">
      <c r="A15">
        <v>14</v>
      </c>
      <c r="B15" t="str">
        <f t="shared" si="0"/>
        <v>Kahkoska 2020DOM</v>
      </c>
      <c r="C15" s="10" t="s">
        <v>28</v>
      </c>
      <c r="D15" s="10" t="s">
        <v>5954</v>
      </c>
      <c r="E15" t="s">
        <v>29</v>
      </c>
      <c r="F15" t="s">
        <v>3860</v>
      </c>
      <c r="G15" s="28" t="s">
        <v>6038</v>
      </c>
      <c r="H15" s="10" t="s">
        <v>5999</v>
      </c>
      <c r="I15" s="10" t="s">
        <v>5975</v>
      </c>
      <c r="J15" s="10" t="s">
        <v>5993</v>
      </c>
      <c r="L15" s="10" t="s">
        <v>3860</v>
      </c>
      <c r="M15" s="10" t="s">
        <v>3860</v>
      </c>
      <c r="N15" s="10" t="s">
        <v>3860</v>
      </c>
      <c r="S15" s="10" t="s">
        <v>3859</v>
      </c>
      <c r="T15" t="s">
        <v>5994</v>
      </c>
      <c r="U15" t="s">
        <v>3859</v>
      </c>
    </row>
    <row r="16" spans="1:22" x14ac:dyDescent="0.35">
      <c r="A16">
        <v>15</v>
      </c>
      <c r="B16" t="str">
        <f t="shared" si="0"/>
        <v>Li 2020J Clin Endo Met</v>
      </c>
      <c r="C16" s="10" t="s">
        <v>77</v>
      </c>
      <c r="D16" s="10" t="s">
        <v>5959</v>
      </c>
      <c r="E16" t="s">
        <v>1935</v>
      </c>
      <c r="F16" t="s">
        <v>3860</v>
      </c>
      <c r="G16" s="28" t="s">
        <v>6039</v>
      </c>
      <c r="H16" s="10" t="s">
        <v>6001</v>
      </c>
      <c r="I16" s="10" t="s">
        <v>5981</v>
      </c>
      <c r="J16" s="10" t="s">
        <v>5995</v>
      </c>
      <c r="L16" s="10" t="s">
        <v>3860</v>
      </c>
      <c r="M16" s="10" t="s">
        <v>3860</v>
      </c>
      <c r="N16" s="10" t="s">
        <v>3860</v>
      </c>
      <c r="P16" s="10" t="s">
        <v>3860</v>
      </c>
      <c r="S16" s="10" t="s">
        <v>3860</v>
      </c>
      <c r="U16" s="10" t="s">
        <v>3860</v>
      </c>
    </row>
    <row r="17" spans="1:22" x14ac:dyDescent="0.35">
      <c r="A17">
        <v>16</v>
      </c>
      <c r="B17" t="str">
        <f t="shared" si="0"/>
        <v>Liu 2022Acta Diabetologia</v>
      </c>
      <c r="C17" s="10" t="s">
        <v>2332</v>
      </c>
      <c r="D17" s="10" t="s">
        <v>5961</v>
      </c>
      <c r="E17" t="s">
        <v>2333</v>
      </c>
      <c r="F17" t="s">
        <v>3860</v>
      </c>
      <c r="G17" s="28" t="s">
        <v>6036</v>
      </c>
      <c r="H17" s="10" t="s">
        <v>6002</v>
      </c>
      <c r="I17" s="10" t="s">
        <v>5981</v>
      </c>
      <c r="J17" s="23" t="s">
        <v>5996</v>
      </c>
      <c r="L17" s="10" t="s">
        <v>3860</v>
      </c>
      <c r="M17" s="10" t="s">
        <v>3860</v>
      </c>
      <c r="N17" s="10" t="s">
        <v>3860</v>
      </c>
      <c r="Q17" s="10" t="s">
        <v>3860</v>
      </c>
      <c r="R17" s="10" t="s">
        <v>6006</v>
      </c>
      <c r="S17" s="10" t="s">
        <v>3860</v>
      </c>
      <c r="U17" t="s">
        <v>3859</v>
      </c>
    </row>
    <row r="18" spans="1:22" x14ac:dyDescent="0.35">
      <c r="A18">
        <v>17</v>
      </c>
      <c r="B18" t="str">
        <f t="shared" si="0"/>
        <v>Lugner 2021Diabetologia</v>
      </c>
      <c r="C18" s="10" t="s">
        <v>1866</v>
      </c>
      <c r="D18" s="10" t="s">
        <v>4256</v>
      </c>
      <c r="E18" t="s">
        <v>1867</v>
      </c>
      <c r="F18" t="s">
        <v>3860</v>
      </c>
      <c r="G18" s="28" t="s">
        <v>6039</v>
      </c>
      <c r="H18" s="10" t="s">
        <v>6001</v>
      </c>
      <c r="I18" s="10" t="s">
        <v>5981</v>
      </c>
      <c r="L18" s="10" t="s">
        <v>3860</v>
      </c>
      <c r="M18" s="10" t="s">
        <v>3860</v>
      </c>
      <c r="N18" s="10" t="s">
        <v>3860</v>
      </c>
      <c r="Q18" s="10" t="s">
        <v>3860</v>
      </c>
      <c r="R18" s="10" t="s">
        <v>6005</v>
      </c>
      <c r="S18" s="10" t="s">
        <v>3860</v>
      </c>
      <c r="U18" s="10" t="s">
        <v>3859</v>
      </c>
    </row>
    <row r="19" spans="1:22" x14ac:dyDescent="0.35">
      <c r="A19">
        <v>18</v>
      </c>
      <c r="B19" t="str">
        <f t="shared" si="0"/>
        <v>Mathur 2022BJGP</v>
      </c>
      <c r="C19" s="10" t="s">
        <v>35</v>
      </c>
      <c r="D19" s="10" t="s">
        <v>5957</v>
      </c>
      <c r="E19" t="s">
        <v>36</v>
      </c>
      <c r="F19" t="s">
        <v>3860</v>
      </c>
      <c r="G19" s="28" t="s">
        <v>6036</v>
      </c>
      <c r="H19" s="10" t="s">
        <v>6001</v>
      </c>
      <c r="I19" s="10" t="s">
        <v>5981</v>
      </c>
      <c r="J19" s="10" t="s">
        <v>5997</v>
      </c>
      <c r="L19" s="10" t="s">
        <v>3860</v>
      </c>
      <c r="M19" s="10" t="s">
        <v>3860</v>
      </c>
      <c r="N19" s="10" t="s">
        <v>3860</v>
      </c>
      <c r="Q19" s="10" t="s">
        <v>3860</v>
      </c>
      <c r="R19" s="10" t="s">
        <v>6004</v>
      </c>
      <c r="S19" s="10" t="s">
        <v>3859</v>
      </c>
      <c r="U19" s="10" t="s">
        <v>3859</v>
      </c>
    </row>
    <row r="20" spans="1:22" x14ac:dyDescent="0.35">
      <c r="A20">
        <v>19</v>
      </c>
      <c r="B20" t="str">
        <f t="shared" si="0"/>
        <v>Peng 2022Lipids in Health and Disease</v>
      </c>
      <c r="C20" s="10" t="s">
        <v>4661</v>
      </c>
      <c r="D20" s="10" t="s">
        <v>5965</v>
      </c>
      <c r="E20" t="s">
        <v>4663</v>
      </c>
      <c r="F20" t="s">
        <v>3859</v>
      </c>
      <c r="G20" s="28" t="s">
        <v>6037</v>
      </c>
      <c r="H20" s="10" t="s">
        <v>6001</v>
      </c>
      <c r="I20" s="10" t="s">
        <v>5981</v>
      </c>
      <c r="J20" s="10" t="s">
        <v>6007</v>
      </c>
      <c r="L20" s="10" t="s">
        <v>3860</v>
      </c>
      <c r="M20" s="10" t="s">
        <v>3860</v>
      </c>
      <c r="N20" s="10" t="s">
        <v>3860</v>
      </c>
      <c r="P20" s="10" t="s">
        <v>3860</v>
      </c>
      <c r="S20" s="10" t="s">
        <v>3860</v>
      </c>
      <c r="U20" s="10" t="s">
        <v>3860</v>
      </c>
    </row>
    <row r="21" spans="1:22" x14ac:dyDescent="0.35">
      <c r="A21">
        <v>20</v>
      </c>
      <c r="B21" t="str">
        <f t="shared" si="0"/>
        <v>Pigeyre 2022Diabetologia</v>
      </c>
      <c r="C21" s="10" t="s">
        <v>2810</v>
      </c>
      <c r="D21" s="10" t="s">
        <v>4256</v>
      </c>
      <c r="E21" t="s">
        <v>2811</v>
      </c>
      <c r="F21" t="s">
        <v>3860</v>
      </c>
      <c r="G21" s="28" t="s">
        <v>6038</v>
      </c>
      <c r="H21" s="10" t="s">
        <v>5999</v>
      </c>
      <c r="I21" s="10" t="s">
        <v>5975</v>
      </c>
      <c r="K21" s="10" t="s">
        <v>3860</v>
      </c>
      <c r="L21" s="10" t="s">
        <v>3860</v>
      </c>
      <c r="M21" s="10" t="s">
        <v>3860</v>
      </c>
      <c r="N21" s="10" t="s">
        <v>3860</v>
      </c>
      <c r="P21" s="10"/>
      <c r="Q21" s="10" t="s">
        <v>3860</v>
      </c>
      <c r="R21" s="10" t="s">
        <v>2225</v>
      </c>
      <c r="S21" s="10" t="s">
        <v>3859</v>
      </c>
      <c r="T21" s="10" t="s">
        <v>6008</v>
      </c>
      <c r="U21" s="10" t="s">
        <v>3859</v>
      </c>
    </row>
    <row r="22" spans="1:22" x14ac:dyDescent="0.35">
      <c r="A22">
        <v>21</v>
      </c>
      <c r="B22" t="str">
        <f t="shared" si="0"/>
        <v>Prasad 2022Diabetologia</v>
      </c>
      <c r="C22" s="10" t="s">
        <v>3316</v>
      </c>
      <c r="D22" s="10" t="s">
        <v>4256</v>
      </c>
      <c r="E22" t="s">
        <v>3507</v>
      </c>
      <c r="F22" t="s">
        <v>3860</v>
      </c>
      <c r="G22" s="28" t="s">
        <v>6038</v>
      </c>
      <c r="H22" s="10" t="s">
        <v>6001</v>
      </c>
      <c r="I22" s="10" t="s">
        <v>5975</v>
      </c>
      <c r="J22" s="24" t="s">
        <v>6009</v>
      </c>
      <c r="L22" s="10" t="s">
        <v>3860</v>
      </c>
      <c r="M22" s="10" t="s">
        <v>3860</v>
      </c>
      <c r="N22" s="10" t="s">
        <v>3860</v>
      </c>
      <c r="P22" s="10" t="s">
        <v>3860</v>
      </c>
      <c r="S22" s="10" t="s">
        <v>3859</v>
      </c>
      <c r="T22" s="10" t="s">
        <v>6008</v>
      </c>
      <c r="U22" s="10" t="s">
        <v>3859</v>
      </c>
    </row>
    <row r="23" spans="1:22" x14ac:dyDescent="0.35">
      <c r="A23">
        <v>22</v>
      </c>
      <c r="B23" t="str">
        <f t="shared" si="0"/>
        <v>Preechasuk 2022BMJ Diabetes</v>
      </c>
      <c r="C23" s="10" t="s">
        <v>5894</v>
      </c>
      <c r="D23" s="10" t="s">
        <v>5951</v>
      </c>
      <c r="E23" t="s">
        <v>5895</v>
      </c>
      <c r="F23" t="s">
        <v>3860</v>
      </c>
      <c r="G23" s="28" t="s">
        <v>6039</v>
      </c>
      <c r="H23" s="10" t="s">
        <v>6001</v>
      </c>
      <c r="I23" s="10" t="s">
        <v>5983</v>
      </c>
      <c r="L23" s="10" t="s">
        <v>3860</v>
      </c>
      <c r="M23" s="10" t="s">
        <v>3860</v>
      </c>
      <c r="N23" s="10" t="s">
        <v>3860</v>
      </c>
      <c r="P23" s="10" t="s">
        <v>3860</v>
      </c>
      <c r="S23" s="10" t="s">
        <v>3860</v>
      </c>
      <c r="U23" s="10" t="s">
        <v>3859</v>
      </c>
    </row>
    <row r="24" spans="1:22" x14ac:dyDescent="0.35">
      <c r="A24">
        <v>23</v>
      </c>
      <c r="B24" t="str">
        <f t="shared" si="0"/>
        <v>Raverdy 2022Lancet Diabetes Endocrinology</v>
      </c>
      <c r="C24" s="10" t="s">
        <v>3975</v>
      </c>
      <c r="D24" s="10" t="s">
        <v>5950</v>
      </c>
      <c r="E24" t="s">
        <v>3976</v>
      </c>
      <c r="F24" t="s">
        <v>3860</v>
      </c>
      <c r="G24" s="28" t="s">
        <v>6038</v>
      </c>
      <c r="H24" s="10" t="s">
        <v>6001</v>
      </c>
      <c r="I24" s="10" t="s">
        <v>5975</v>
      </c>
      <c r="J24" s="10" t="s">
        <v>6010</v>
      </c>
      <c r="K24" s="10" t="s">
        <v>3860</v>
      </c>
      <c r="L24" s="10" t="s">
        <v>3860</v>
      </c>
      <c r="M24" s="10" t="s">
        <v>3860</v>
      </c>
      <c r="N24" s="10" t="s">
        <v>3860</v>
      </c>
      <c r="P24" s="10" t="s">
        <v>3860</v>
      </c>
      <c r="S24" s="10" t="s">
        <v>3859</v>
      </c>
      <c r="T24" s="10" t="s">
        <v>6008</v>
      </c>
      <c r="U24" s="10" t="s">
        <v>3859</v>
      </c>
    </row>
    <row r="25" spans="1:22" x14ac:dyDescent="0.35">
      <c r="A25">
        <v>24</v>
      </c>
      <c r="B25" t="str">
        <f t="shared" si="0"/>
        <v>Saatman 2022J Clin Endo Met</v>
      </c>
      <c r="C25" s="10" t="s">
        <v>4095</v>
      </c>
      <c r="D25" s="10" t="s">
        <v>5959</v>
      </c>
      <c r="E25" t="s">
        <v>4096</v>
      </c>
      <c r="F25" t="s">
        <v>3859</v>
      </c>
      <c r="G25" s="28" t="s">
        <v>6038</v>
      </c>
      <c r="H25" s="10" t="s">
        <v>6001</v>
      </c>
      <c r="I25" s="10" t="s">
        <v>5981</v>
      </c>
      <c r="J25" s="23" t="s">
        <v>6011</v>
      </c>
      <c r="K25" s="10" t="s">
        <v>3860</v>
      </c>
      <c r="L25" s="10" t="s">
        <v>3860</v>
      </c>
      <c r="M25" s="10" t="s">
        <v>3860</v>
      </c>
      <c r="N25" s="10" t="s">
        <v>3860</v>
      </c>
      <c r="P25" s="10" t="s">
        <v>3860</v>
      </c>
      <c r="S25" s="10" t="s">
        <v>3859</v>
      </c>
      <c r="T25" s="10" t="s">
        <v>6008</v>
      </c>
      <c r="U25" s="10" t="s">
        <v>3859</v>
      </c>
    </row>
    <row r="26" spans="1:22" x14ac:dyDescent="0.35">
      <c r="A26">
        <v>25</v>
      </c>
      <c r="B26" t="str">
        <f t="shared" si="0"/>
        <v>Slieker 2021Diabetologia</v>
      </c>
      <c r="C26" s="10" t="s">
        <v>2147</v>
      </c>
      <c r="D26" s="10" t="s">
        <v>4256</v>
      </c>
      <c r="E26" t="s">
        <v>2148</v>
      </c>
      <c r="F26" t="s">
        <v>3860</v>
      </c>
      <c r="G26" s="28" t="s">
        <v>6036</v>
      </c>
      <c r="H26" s="10" t="s">
        <v>6001</v>
      </c>
      <c r="I26" s="10" t="s">
        <v>5983</v>
      </c>
      <c r="J26" s="25" t="s">
        <v>5985</v>
      </c>
      <c r="K26" s="10"/>
      <c r="L26" s="10" t="s">
        <v>3860</v>
      </c>
      <c r="M26" s="10" t="s">
        <v>3860</v>
      </c>
      <c r="N26" s="10" t="s">
        <v>3860</v>
      </c>
      <c r="Q26" s="10" t="s">
        <v>3860</v>
      </c>
      <c r="R26" s="10" t="s">
        <v>6012</v>
      </c>
      <c r="S26" s="10" t="s">
        <v>3860</v>
      </c>
      <c r="U26" s="10" t="s">
        <v>3860</v>
      </c>
    </row>
    <row r="27" spans="1:22" x14ac:dyDescent="0.35">
      <c r="A27">
        <v>26</v>
      </c>
      <c r="B27" t="str">
        <f t="shared" si="0"/>
        <v>Song 2022Front Endocrinology</v>
      </c>
      <c r="C27" s="10" t="s">
        <v>4831</v>
      </c>
      <c r="D27" s="10" t="s">
        <v>5956</v>
      </c>
      <c r="E27" t="s">
        <v>4832</v>
      </c>
      <c r="F27" t="s">
        <v>3860</v>
      </c>
      <c r="G27" s="28" t="s">
        <v>6037</v>
      </c>
      <c r="H27" s="10" t="s">
        <v>6001</v>
      </c>
      <c r="I27" s="10" t="s">
        <v>5983</v>
      </c>
      <c r="K27" s="10" t="s">
        <v>3860</v>
      </c>
      <c r="L27" s="10" t="s">
        <v>3860</v>
      </c>
      <c r="M27" s="10" t="s">
        <v>3860</v>
      </c>
      <c r="N27" s="10" t="s">
        <v>3860</v>
      </c>
      <c r="P27" s="10" t="s">
        <v>3860</v>
      </c>
      <c r="S27" s="10" t="s">
        <v>3860</v>
      </c>
      <c r="U27" s="10" t="s">
        <v>3859</v>
      </c>
    </row>
    <row r="28" spans="1:22" x14ac:dyDescent="0.35">
      <c r="A28">
        <v>27</v>
      </c>
      <c r="B28" t="str">
        <f t="shared" si="0"/>
        <v>Tanabe 2020Journal of Clin Med</v>
      </c>
      <c r="C28" s="10" t="s">
        <v>26</v>
      </c>
      <c r="D28" s="10" t="s">
        <v>5953</v>
      </c>
      <c r="E28" t="s">
        <v>27</v>
      </c>
      <c r="F28" t="s">
        <v>3860</v>
      </c>
      <c r="G28" s="28" t="s">
        <v>6039</v>
      </c>
      <c r="H28" s="10" t="s">
        <v>6001</v>
      </c>
      <c r="I28" s="10" t="s">
        <v>5975</v>
      </c>
      <c r="J28" s="25" t="s">
        <v>6013</v>
      </c>
      <c r="K28" s="10" t="s">
        <v>3860</v>
      </c>
      <c r="L28" s="10" t="s">
        <v>3860</v>
      </c>
      <c r="M28" s="10" t="s">
        <v>3860</v>
      </c>
      <c r="N28" s="10" t="s">
        <v>3860</v>
      </c>
      <c r="P28" s="10" t="s">
        <v>3860</v>
      </c>
      <c r="S28" s="10" t="s">
        <v>3860</v>
      </c>
      <c r="U28" s="10" t="s">
        <v>3859</v>
      </c>
      <c r="V28" t="s">
        <v>6015</v>
      </c>
    </row>
    <row r="29" spans="1:22" x14ac:dyDescent="0.35">
      <c r="A29">
        <v>28</v>
      </c>
      <c r="B29" t="str">
        <f t="shared" si="0"/>
        <v>Tanabe 2022J Clin Endo Met</v>
      </c>
      <c r="C29" s="10" t="s">
        <v>5310</v>
      </c>
      <c r="D29" s="10" t="s">
        <v>5959</v>
      </c>
      <c r="E29" t="s">
        <v>5311</v>
      </c>
      <c r="F29" t="s">
        <v>3859</v>
      </c>
      <c r="G29" s="28" t="s">
        <v>6039</v>
      </c>
      <c r="H29" s="10" t="s">
        <v>6001</v>
      </c>
      <c r="I29" s="10" t="s">
        <v>5975</v>
      </c>
      <c r="J29" s="25" t="s">
        <v>6014</v>
      </c>
      <c r="K29" s="10" t="s">
        <v>3860</v>
      </c>
      <c r="L29" s="10" t="s">
        <v>3860</v>
      </c>
      <c r="M29" s="10" t="s">
        <v>3860</v>
      </c>
      <c r="N29" s="10" t="s">
        <v>3860</v>
      </c>
      <c r="P29" s="10" t="s">
        <v>3860</v>
      </c>
      <c r="S29" s="10" t="s">
        <v>3860</v>
      </c>
      <c r="U29" s="10" t="s">
        <v>3860</v>
      </c>
    </row>
    <row r="30" spans="1:22" x14ac:dyDescent="0.35">
      <c r="A30">
        <v>29</v>
      </c>
      <c r="B30" t="str">
        <f t="shared" si="0"/>
        <v>Wang 2021DMRR</v>
      </c>
      <c r="C30" s="10" t="s">
        <v>2141</v>
      </c>
      <c r="D30" s="10" t="s">
        <v>5960</v>
      </c>
      <c r="E30" t="s">
        <v>2186</v>
      </c>
      <c r="F30" t="s">
        <v>3860</v>
      </c>
      <c r="G30" s="28" t="s">
        <v>6037</v>
      </c>
      <c r="H30" s="10" t="s">
        <v>6001</v>
      </c>
      <c r="I30" s="10" t="s">
        <v>5981</v>
      </c>
      <c r="J30" s="25" t="s">
        <v>6016</v>
      </c>
      <c r="K30" s="10" t="s">
        <v>3860</v>
      </c>
      <c r="L30" s="10" t="s">
        <v>3860</v>
      </c>
      <c r="M30" s="10" t="s">
        <v>3860</v>
      </c>
      <c r="N30" s="10" t="s">
        <v>3860</v>
      </c>
      <c r="P30" s="10" t="s">
        <v>3860</v>
      </c>
      <c r="S30" s="10" t="s">
        <v>3860</v>
      </c>
      <c r="U30" s="10" t="s">
        <v>3859</v>
      </c>
    </row>
    <row r="31" spans="1:22" x14ac:dyDescent="0.35">
      <c r="A31">
        <v>30</v>
      </c>
      <c r="B31" t="str">
        <f t="shared" si="0"/>
        <v>Wang 2022Diabetologia</v>
      </c>
      <c r="C31" s="10" t="s">
        <v>39</v>
      </c>
      <c r="D31" s="10" t="s">
        <v>4256</v>
      </c>
      <c r="E31" t="s">
        <v>3883</v>
      </c>
      <c r="F31" t="s">
        <v>3860</v>
      </c>
      <c r="G31" s="28" t="s">
        <v>6036</v>
      </c>
      <c r="H31" s="10" t="s">
        <v>6001</v>
      </c>
      <c r="I31" s="10" t="s">
        <v>5982</v>
      </c>
      <c r="J31" s="25" t="s">
        <v>6017</v>
      </c>
      <c r="L31" s="10" t="s">
        <v>3860</v>
      </c>
      <c r="M31" s="10" t="s">
        <v>3860</v>
      </c>
      <c r="N31" s="10" t="s">
        <v>3860</v>
      </c>
      <c r="P31" s="10" t="s">
        <v>3860</v>
      </c>
      <c r="R31" s="10" t="s">
        <v>6018</v>
      </c>
      <c r="S31" s="10" t="s">
        <v>3860</v>
      </c>
      <c r="U31" s="10" t="s">
        <v>3859</v>
      </c>
    </row>
    <row r="32" spans="1:22" x14ac:dyDescent="0.35">
      <c r="A32">
        <v>31</v>
      </c>
      <c r="B32" t="str">
        <f t="shared" si="0"/>
        <v>Wang 2022Front Endocrinology</v>
      </c>
      <c r="C32" s="10" t="s">
        <v>39</v>
      </c>
      <c r="D32" s="10" t="s">
        <v>5956</v>
      </c>
      <c r="E32" t="s">
        <v>40</v>
      </c>
      <c r="F32" t="s">
        <v>3860</v>
      </c>
      <c r="G32" s="28" t="s">
        <v>6036</v>
      </c>
      <c r="H32" s="10" t="s">
        <v>6002</v>
      </c>
      <c r="I32" s="10" t="s">
        <v>5981</v>
      </c>
      <c r="J32" s="25" t="s">
        <v>6019</v>
      </c>
      <c r="L32" s="10" t="s">
        <v>3860</v>
      </c>
      <c r="M32" s="10" t="s">
        <v>3860</v>
      </c>
      <c r="N32" s="10" t="s">
        <v>3860</v>
      </c>
      <c r="P32" s="10" t="s">
        <v>3860</v>
      </c>
      <c r="Q32" s="10" t="s">
        <v>3860</v>
      </c>
      <c r="R32" s="10" t="s">
        <v>6020</v>
      </c>
      <c r="S32" s="10" t="s">
        <v>3860</v>
      </c>
      <c r="U32" s="10" t="s">
        <v>3859</v>
      </c>
    </row>
    <row r="33" spans="1:21" x14ac:dyDescent="0.35">
      <c r="A33">
        <v>32</v>
      </c>
      <c r="B33" t="str">
        <f t="shared" si="0"/>
        <v>Wang 2022DMSCRR</v>
      </c>
      <c r="C33" s="10" t="s">
        <v>39</v>
      </c>
      <c r="D33" s="10" t="s">
        <v>6030</v>
      </c>
      <c r="E33" t="s">
        <v>5656</v>
      </c>
      <c r="F33" t="s">
        <v>3859</v>
      </c>
      <c r="G33" s="28"/>
      <c r="H33" s="10"/>
      <c r="I33" s="10"/>
      <c r="J33" s="25" t="s">
        <v>6031</v>
      </c>
      <c r="L33" s="10"/>
      <c r="M33" s="10"/>
      <c r="N33" s="10"/>
      <c r="P33" s="10"/>
      <c r="Q33" s="10"/>
      <c r="R33" s="10"/>
      <c r="S33" s="10"/>
      <c r="U33" s="10"/>
    </row>
    <row r="34" spans="1:21" x14ac:dyDescent="0.35">
      <c r="A34">
        <v>33</v>
      </c>
      <c r="B34" t="str">
        <f t="shared" si="0"/>
        <v>Xing 2021Front Endocrinology</v>
      </c>
      <c r="C34" s="10" t="s">
        <v>33</v>
      </c>
      <c r="D34" s="10" t="s">
        <v>5956</v>
      </c>
      <c r="E34" t="s">
        <v>1693</v>
      </c>
      <c r="F34" t="s">
        <v>3860</v>
      </c>
      <c r="G34" s="28" t="s">
        <v>6039</v>
      </c>
      <c r="H34" s="10" t="s">
        <v>6001</v>
      </c>
      <c r="I34" s="10" t="s">
        <v>5975</v>
      </c>
      <c r="J34" s="25" t="s">
        <v>6022</v>
      </c>
      <c r="L34" s="10" t="s">
        <v>3860</v>
      </c>
      <c r="M34" s="10" t="s">
        <v>3860</v>
      </c>
      <c r="N34" s="10" t="s">
        <v>3860</v>
      </c>
      <c r="P34" s="10" t="s">
        <v>3860</v>
      </c>
      <c r="S34" s="10" t="s">
        <v>3859</v>
      </c>
      <c r="T34" t="s">
        <v>6021</v>
      </c>
      <c r="U34" s="10" t="s">
        <v>3859</v>
      </c>
    </row>
    <row r="35" spans="1:21" x14ac:dyDescent="0.35">
      <c r="A35">
        <v>34</v>
      </c>
      <c r="B35" t="str">
        <f t="shared" si="0"/>
        <v>Xiong 2021J Diab Investig</v>
      </c>
      <c r="C35" s="10" t="s">
        <v>2367</v>
      </c>
      <c r="D35" s="10" t="s">
        <v>5962</v>
      </c>
      <c r="E35" t="s">
        <v>2422</v>
      </c>
      <c r="F35" t="s">
        <v>3860</v>
      </c>
      <c r="G35" s="28" t="s">
        <v>6036</v>
      </c>
      <c r="H35" s="10" t="s">
        <v>6001</v>
      </c>
      <c r="I35" s="10" t="s">
        <v>5975</v>
      </c>
      <c r="J35" s="25" t="s">
        <v>6023</v>
      </c>
      <c r="L35" s="10" t="s">
        <v>3860</v>
      </c>
      <c r="M35" s="10" t="s">
        <v>3860</v>
      </c>
      <c r="N35" s="10" t="s">
        <v>3860</v>
      </c>
      <c r="P35" s="10" t="s">
        <v>3860</v>
      </c>
      <c r="Q35" s="10" t="s">
        <v>3860</v>
      </c>
      <c r="R35" s="10" t="s">
        <v>6041</v>
      </c>
      <c r="S35" s="10" t="s">
        <v>3859</v>
      </c>
      <c r="T35" t="s">
        <v>6024</v>
      </c>
      <c r="U35" s="10" t="s">
        <v>3859</v>
      </c>
    </row>
    <row r="36" spans="1:21" x14ac:dyDescent="0.35">
      <c r="A36">
        <v>35</v>
      </c>
      <c r="B36" t="str">
        <f t="shared" si="0"/>
        <v>Zaghlool 2022Nature Communications</v>
      </c>
      <c r="C36" s="10" t="s">
        <v>4603</v>
      </c>
      <c r="D36" s="10" t="s">
        <v>5964</v>
      </c>
      <c r="E36" t="s">
        <v>4604</v>
      </c>
      <c r="F36" t="s">
        <v>3860</v>
      </c>
      <c r="G36" s="28" t="s">
        <v>6038</v>
      </c>
      <c r="H36" s="10" t="s">
        <v>6001</v>
      </c>
      <c r="I36" s="10" t="s">
        <v>5975</v>
      </c>
      <c r="J36" s="25" t="s">
        <v>5985</v>
      </c>
      <c r="L36" s="10" t="s">
        <v>3860</v>
      </c>
      <c r="M36" s="10" t="s">
        <v>3860</v>
      </c>
      <c r="N36" s="10" t="s">
        <v>3860</v>
      </c>
      <c r="P36" s="10" t="s">
        <v>3860</v>
      </c>
      <c r="S36" s="10" t="s">
        <v>3859</v>
      </c>
      <c r="T36" s="10" t="s">
        <v>6025</v>
      </c>
      <c r="U36" s="10" t="s">
        <v>3859</v>
      </c>
    </row>
    <row r="37" spans="1:21" x14ac:dyDescent="0.35">
      <c r="A37">
        <v>36</v>
      </c>
      <c r="B37" t="str">
        <f t="shared" si="0"/>
        <v>Zaharia 2019Lancet Diabetes Endocrinology</v>
      </c>
      <c r="C37" s="10" t="s">
        <v>20</v>
      </c>
      <c r="D37" s="10" t="s">
        <v>5950</v>
      </c>
      <c r="E37" t="s">
        <v>21</v>
      </c>
      <c r="F37" t="s">
        <v>3860</v>
      </c>
      <c r="G37" s="28" t="s">
        <v>6038</v>
      </c>
      <c r="H37" s="10" t="s">
        <v>6002</v>
      </c>
      <c r="I37" s="10" t="s">
        <v>5981</v>
      </c>
      <c r="J37" s="25" t="s">
        <v>6026</v>
      </c>
      <c r="K37" s="10" t="s">
        <v>3860</v>
      </c>
      <c r="L37" s="10" t="s">
        <v>3860</v>
      </c>
      <c r="M37" s="10" t="s">
        <v>3860</v>
      </c>
      <c r="N37" s="10" t="s">
        <v>3860</v>
      </c>
      <c r="P37" s="10" t="s">
        <v>3860</v>
      </c>
      <c r="S37" s="10" t="s">
        <v>3859</v>
      </c>
      <c r="T37" s="10" t="s">
        <v>6025</v>
      </c>
      <c r="U37" s="10" t="s">
        <v>3859</v>
      </c>
    </row>
    <row r="38" spans="1:21" x14ac:dyDescent="0.35">
      <c r="A38">
        <v>37</v>
      </c>
      <c r="B38" t="str">
        <f t="shared" si="0"/>
        <v>Zhang 2022Front Endocrinology</v>
      </c>
      <c r="C38" s="10" t="s">
        <v>3701</v>
      </c>
      <c r="D38" s="10" t="s">
        <v>5956</v>
      </c>
      <c r="E38" t="s">
        <v>3702</v>
      </c>
      <c r="F38" t="s">
        <v>3860</v>
      </c>
      <c r="G38" s="28" t="s">
        <v>6039</v>
      </c>
      <c r="H38" s="10" t="s">
        <v>6001</v>
      </c>
      <c r="I38" s="10" t="s">
        <v>5981</v>
      </c>
      <c r="K38" s="10" t="s">
        <v>3860</v>
      </c>
      <c r="L38" s="10" t="s">
        <v>3860</v>
      </c>
      <c r="M38" s="10" t="s">
        <v>3860</v>
      </c>
      <c r="N38" s="10" t="s">
        <v>3860</v>
      </c>
      <c r="P38" s="10" t="s">
        <v>3860</v>
      </c>
      <c r="S38" s="10" t="s">
        <v>3859</v>
      </c>
      <c r="T38" t="s">
        <v>6024</v>
      </c>
      <c r="U38" s="10" t="s">
        <v>3859</v>
      </c>
    </row>
    <row r="39" spans="1:21" x14ac:dyDescent="0.35">
      <c r="A39">
        <v>38</v>
      </c>
      <c r="B39" t="str">
        <f t="shared" si="0"/>
        <v>Zhang 2022Exp Clin Endo Diab</v>
      </c>
      <c r="C39" s="10" t="s">
        <v>3701</v>
      </c>
      <c r="D39" s="10" t="s">
        <v>5963</v>
      </c>
      <c r="E39" t="s">
        <v>5810</v>
      </c>
      <c r="F39" t="s">
        <v>3859</v>
      </c>
      <c r="G39" s="28" t="s">
        <v>6037</v>
      </c>
      <c r="H39" s="10" t="s">
        <v>6001</v>
      </c>
      <c r="I39" s="10" t="s">
        <v>5975</v>
      </c>
      <c r="K39" s="10" t="s">
        <v>3860</v>
      </c>
      <c r="L39" s="10" t="s">
        <v>3860</v>
      </c>
      <c r="M39" s="10" t="s">
        <v>3860</v>
      </c>
      <c r="N39" s="10" t="s">
        <v>3860</v>
      </c>
      <c r="P39" s="10" t="s">
        <v>3860</v>
      </c>
      <c r="S39" s="10" t="s">
        <v>3859</v>
      </c>
      <c r="T39" t="s">
        <v>6024</v>
      </c>
      <c r="U39" s="10" t="s">
        <v>3859</v>
      </c>
    </row>
    <row r="40" spans="1:21" x14ac:dyDescent="0.35">
      <c r="A40">
        <v>39</v>
      </c>
      <c r="B40" t="str">
        <f t="shared" si="0"/>
        <v>Zou 2019Lancet Diabetes Endocrinology</v>
      </c>
      <c r="C40" s="10" t="s">
        <v>11</v>
      </c>
      <c r="D40" s="10" t="s">
        <v>5950</v>
      </c>
      <c r="E40" t="s">
        <v>12</v>
      </c>
      <c r="F40" t="s">
        <v>3860</v>
      </c>
      <c r="G40" s="28" t="s">
        <v>6037</v>
      </c>
      <c r="H40" s="10" t="s">
        <v>6000</v>
      </c>
      <c r="I40" s="10" t="s">
        <v>5981</v>
      </c>
      <c r="K40" s="10" t="s">
        <v>3860</v>
      </c>
      <c r="L40" s="10" t="s">
        <v>3860</v>
      </c>
      <c r="M40" s="10" t="s">
        <v>3860</v>
      </c>
      <c r="N40" s="10" t="s">
        <v>3860</v>
      </c>
      <c r="P40" s="10" t="s">
        <v>3860</v>
      </c>
      <c r="S40" s="10" t="s">
        <v>3860</v>
      </c>
      <c r="T40" s="10"/>
      <c r="U40" s="10" t="s">
        <v>3859</v>
      </c>
    </row>
    <row r="41" spans="1:21" x14ac:dyDescent="0.35">
      <c r="A41">
        <v>40</v>
      </c>
      <c r="B41" t="str">
        <f t="shared" si="0"/>
        <v>Zou 2020Scientific Reports</v>
      </c>
      <c r="C41" s="10" t="s">
        <v>5586</v>
      </c>
      <c r="D41" s="10" t="s">
        <v>5967</v>
      </c>
      <c r="E41" t="s">
        <v>5587</v>
      </c>
      <c r="F41" t="s">
        <v>3860</v>
      </c>
      <c r="G41" s="28" t="s">
        <v>6037</v>
      </c>
      <c r="H41" s="10" t="s">
        <v>6002</v>
      </c>
      <c r="I41" s="10" t="s">
        <v>5981</v>
      </c>
      <c r="J41" s="10" t="s">
        <v>6027</v>
      </c>
      <c r="L41" s="10" t="s">
        <v>3860</v>
      </c>
      <c r="M41" s="10" t="s">
        <v>3860</v>
      </c>
      <c r="N41" s="10" t="s">
        <v>3860</v>
      </c>
      <c r="P41" s="10" t="s">
        <v>3860</v>
      </c>
      <c r="S41" s="10" t="s">
        <v>3860</v>
      </c>
      <c r="U41" s="10" t="s">
        <v>3860</v>
      </c>
    </row>
    <row r="42" spans="1:21" x14ac:dyDescent="0.35">
      <c r="A42">
        <v>41</v>
      </c>
      <c r="B42" t="str">
        <f t="shared" si="0"/>
        <v>Zou 2022Diabetologia</v>
      </c>
      <c r="C42" s="10" t="s">
        <v>5657</v>
      </c>
      <c r="D42" s="10" t="s">
        <v>4256</v>
      </c>
      <c r="E42" t="s">
        <v>5658</v>
      </c>
      <c r="F42" t="s">
        <v>3860</v>
      </c>
      <c r="G42" s="28" t="s">
        <v>6038</v>
      </c>
      <c r="H42" s="10" t="s">
        <v>5999</v>
      </c>
      <c r="I42" s="10" t="s">
        <v>5975</v>
      </c>
      <c r="J42" s="10" t="s">
        <v>6028</v>
      </c>
      <c r="L42" s="10" t="s">
        <v>3860</v>
      </c>
      <c r="M42" s="10" t="s">
        <v>3860</v>
      </c>
      <c r="N42" s="10" t="s">
        <v>3860</v>
      </c>
      <c r="P42" s="10" t="s">
        <v>3860</v>
      </c>
      <c r="S42" s="10" t="s">
        <v>3859</v>
      </c>
      <c r="T42" t="s">
        <v>6029</v>
      </c>
      <c r="U42" s="10" t="s">
        <v>3859</v>
      </c>
    </row>
    <row r="44" spans="1:21" x14ac:dyDescent="0.35">
      <c r="D44" s="10"/>
    </row>
  </sheetData>
  <autoFilter ref="C1:V42" xr:uid="{E76FC87A-8E0C-42AD-9944-4F33B47A41F2}"/>
  <sortState ref="C2:S42">
    <sortCondition ref="C2:C42"/>
    <sortCondition ref="D2:D42"/>
  </sortState>
  <conditionalFormatting sqref="S2:S42">
    <cfRule type="cellIs" dxfId="1" priority="1" operator="equal">
      <formula>"No"</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CE6AA-D28C-406B-93E7-97976E3FACA7}">
  <dimension ref="A1:T57"/>
  <sheetViews>
    <sheetView topLeftCell="A34" workbookViewId="0">
      <selection activeCell="E55" sqref="E55"/>
    </sheetView>
  </sheetViews>
  <sheetFormatPr defaultRowHeight="14.5" x14ac:dyDescent="0.35"/>
  <cols>
    <col min="1" max="1" width="17.7265625" bestFit="1" customWidth="1"/>
    <col min="2" max="2" width="30.54296875" bestFit="1" customWidth="1"/>
    <col min="3" max="3" width="28.7265625" bestFit="1" customWidth="1"/>
    <col min="4" max="4" width="14.36328125" customWidth="1"/>
    <col min="5" max="5" width="14.81640625" customWidth="1"/>
    <col min="6" max="6" width="14.81640625" bestFit="1" customWidth="1"/>
    <col min="7" max="8" width="14.81640625" customWidth="1"/>
    <col min="9" max="9" width="11.36328125" customWidth="1"/>
    <col min="11" max="11" width="9.26953125" customWidth="1"/>
  </cols>
  <sheetData>
    <row r="1" spans="1:20" x14ac:dyDescent="0.35">
      <c r="A1" s="6" t="s">
        <v>111</v>
      </c>
      <c r="B1" s="6" t="s">
        <v>5949</v>
      </c>
      <c r="C1" s="6" t="s">
        <v>110</v>
      </c>
      <c r="D1" s="6" t="s">
        <v>5998</v>
      </c>
      <c r="E1" s="6" t="s">
        <v>60</v>
      </c>
      <c r="F1" s="6" t="s">
        <v>6034</v>
      </c>
      <c r="G1" s="6" t="s">
        <v>6042</v>
      </c>
      <c r="H1" s="6" t="s">
        <v>6045</v>
      </c>
      <c r="I1" s="6" t="s">
        <v>2230</v>
      </c>
      <c r="J1" s="26" t="s">
        <v>5889</v>
      </c>
      <c r="K1" s="6" t="s">
        <v>114</v>
      </c>
      <c r="L1" s="6" t="s">
        <v>0</v>
      </c>
      <c r="M1" s="6" t="s">
        <v>1</v>
      </c>
      <c r="N1" s="6" t="s">
        <v>2</v>
      </c>
      <c r="O1" s="6" t="s">
        <v>3</v>
      </c>
      <c r="P1" s="6" t="s">
        <v>4</v>
      </c>
      <c r="Q1" s="6" t="s">
        <v>24</v>
      </c>
      <c r="R1" s="6" t="s">
        <v>2178</v>
      </c>
      <c r="S1" s="6" t="s">
        <v>2435</v>
      </c>
      <c r="T1" s="6" t="s">
        <v>2423</v>
      </c>
    </row>
    <row r="2" spans="1:20" x14ac:dyDescent="0.35">
      <c r="A2" s="10" t="s">
        <v>5</v>
      </c>
      <c r="B2" s="10" t="s">
        <v>5950</v>
      </c>
      <c r="C2" t="s">
        <v>152</v>
      </c>
      <c r="D2" t="s">
        <v>6001</v>
      </c>
      <c r="E2" t="s">
        <v>61</v>
      </c>
      <c r="F2" t="s">
        <v>3860</v>
      </c>
      <c r="G2" t="s">
        <v>3860</v>
      </c>
      <c r="H2" t="s">
        <v>6046</v>
      </c>
      <c r="I2" t="s">
        <v>6043</v>
      </c>
      <c r="J2" s="27" t="str">
        <f>INDEX(Category!G:G,MATCH(A2&amp;B2,Category!B:B,0))</f>
        <v>Original</v>
      </c>
      <c r="K2">
        <v>14652</v>
      </c>
      <c r="L2" s="33">
        <f>IF(INDEX('PCD Prevalence'!$H$2:$P$1000,MATCH($A2&amp;$B2&amp;$C2,'PCD Prevalence'!$A$2:$A$1000,0),MATCH(L$1,'PCD Prevalence'!$H$1:$P$1,0))=0,"",INDEX('PCD Prevalence'!$H$2:$P$1000,MATCH($A2&amp;$B2&amp;$C2,'PCD Prevalence'!$A$2:$A$1000,0),MATCH(L$1,'PCD Prevalence'!$H$1:$P$1,0)))</f>
        <v>6.4</v>
      </c>
      <c r="M2" s="33">
        <f>IF(INDEX('PCD Prevalence'!$H$2:$P$1000,MATCH($A2&amp;$B2&amp;$C2,'PCD Prevalence'!$A$2:$A$1000,0),MATCH(M$1,'PCD Prevalence'!$H$1:$P$1,0))=0,"",INDEX('PCD Prevalence'!$H$2:$P$1000,MATCH($A2&amp;$B2&amp;$C2,'PCD Prevalence'!$A$2:$A$1000,0),MATCH(M$1,'PCD Prevalence'!$H$1:$P$1,0)))</f>
        <v>17.5</v>
      </c>
      <c r="N2" s="33">
        <f>IF(INDEX('PCD Prevalence'!$H$2:$P$1000,MATCH($A2&amp;$B2&amp;$C2,'PCD Prevalence'!$A$2:$A$1000,0),MATCH(N$1,'PCD Prevalence'!$H$1:$P$1,0))=0,"",INDEX('PCD Prevalence'!$H$2:$P$1000,MATCH($A2&amp;$B2&amp;$C2,'PCD Prevalence'!$A$2:$A$1000,0),MATCH(N$1,'PCD Prevalence'!$H$1:$P$1,0)))</f>
        <v>15.3</v>
      </c>
      <c r="O2" s="33">
        <f>IF(INDEX('PCD Prevalence'!$H$2:$P$1000,MATCH($A2&amp;$B2&amp;$C2,'PCD Prevalence'!$A$2:$A$1000,0),MATCH(O$1,'PCD Prevalence'!$H$1:$P$1,0))=0,"",INDEX('PCD Prevalence'!$H$2:$P$1000,MATCH($A2&amp;$B2&amp;$C2,'PCD Prevalence'!$A$2:$A$1000,0),MATCH(O$1,'PCD Prevalence'!$H$1:$P$1,0)))</f>
        <v>21.6</v>
      </c>
      <c r="P2" s="33">
        <f>IF(INDEX('PCD Prevalence'!$H$2:$P$1000,MATCH($A2&amp;$B2&amp;$C2,'PCD Prevalence'!$A$2:$A$1000,0),MATCH(P$1,'PCD Prevalence'!$H$1:$P$1,0))=0,"",INDEX('PCD Prevalence'!$H$2:$P$1000,MATCH($A2&amp;$B2&amp;$C2,'PCD Prevalence'!$A$2:$A$1000,0),MATCH(P$1,'PCD Prevalence'!$H$1:$P$1,0)))</f>
        <v>39.1</v>
      </c>
      <c r="Q2" s="33" t="str">
        <f>IF(INDEX('PCD Prevalence'!$H$2:$P$1000,MATCH($A2&amp;$B2&amp;$C2,'PCD Prevalence'!$A$2:$A$1000,0),MATCH(Q$1,'PCD Prevalence'!$H$1:$P$1,0))=0,"",INDEX('PCD Prevalence'!$H$2:$P$1000,MATCH($A2&amp;$B2&amp;$C2,'PCD Prevalence'!$A$2:$A$1000,0),MATCH(Q$1,'PCD Prevalence'!$H$1:$P$1,0)))</f>
        <v/>
      </c>
      <c r="R2" s="33" t="str">
        <f>IF(INDEX('PCD Prevalence'!$H$2:$P$1000,MATCH($A2&amp;$B2&amp;$C2,'PCD Prevalence'!$A$2:$A$1000,0),MATCH(R$1,'PCD Prevalence'!$H$1:$P$1,0))=0,"",INDEX('PCD Prevalence'!$H$2:$P$1000,MATCH($A2&amp;$B2&amp;$C2,'PCD Prevalence'!$A$2:$A$1000,0),MATCH(R$1,'PCD Prevalence'!$H$1:$P$1,0)))</f>
        <v/>
      </c>
      <c r="S2" s="33" t="str">
        <f>IF(INDEX('PCD Prevalence'!$H$2:$P$1000,MATCH($A2&amp;$B2&amp;$C2,'PCD Prevalence'!$A$2:$A$1000,0),MATCH(S$1,'PCD Prevalence'!$H$1:$P$1,0))=0,"",INDEX('PCD Prevalence'!$H$2:$P$1000,MATCH($A2&amp;$B2&amp;$C2,'PCD Prevalence'!$A$2:$A$1000,0),MATCH(S$1,'PCD Prevalence'!$H$1:$P$1,0)))</f>
        <v/>
      </c>
      <c r="T2" s="33" t="str">
        <f>IF(INDEX('PCD Prevalence'!$H$2:$P$1000,MATCH($A2&amp;$B2&amp;$C2,'PCD Prevalence'!$A$2:$A$1000,0),MATCH(T$1,'PCD Prevalence'!$H$1:$P$1,0))=0,"",INDEX('PCD Prevalence'!$H$2:$P$1000,MATCH($A2&amp;$B2&amp;$C2,'PCD Prevalence'!$A$2:$A$1000,0),MATCH(T$1,'PCD Prevalence'!$H$1:$P$1,0)))</f>
        <v/>
      </c>
    </row>
    <row r="3" spans="1:20" x14ac:dyDescent="0.35">
      <c r="A3" s="10" t="s">
        <v>5</v>
      </c>
      <c r="B3" s="10" t="s">
        <v>5950</v>
      </c>
      <c r="C3" t="s">
        <v>8</v>
      </c>
      <c r="D3" t="s">
        <v>6002</v>
      </c>
      <c r="E3" t="s">
        <v>61</v>
      </c>
      <c r="F3" t="s">
        <v>3860</v>
      </c>
      <c r="G3" t="s">
        <v>3860</v>
      </c>
      <c r="H3" t="s">
        <v>6046</v>
      </c>
      <c r="I3" t="s">
        <v>6043</v>
      </c>
      <c r="J3" s="29" t="s">
        <v>6038</v>
      </c>
      <c r="K3">
        <v>1466</v>
      </c>
      <c r="L3" s="33">
        <f>IF(INDEX('PCD Prevalence'!$H$2:$P$1000,MATCH($A3&amp;$B3&amp;$C3,'PCD Prevalence'!$A$2:$A$1000,0),MATCH(L$1,'PCD Prevalence'!$H$1:$P$1,0))=0,"",INDEX('PCD Prevalence'!$H$2:$P$1000,MATCH($A3&amp;$B3&amp;$C3,'PCD Prevalence'!$A$2:$A$1000,0),MATCH(L$1,'PCD Prevalence'!$H$1:$P$1,0)))</f>
        <v>10.1</v>
      </c>
      <c r="M3" s="33">
        <f>IF(INDEX('PCD Prevalence'!$H$2:$P$1000,MATCH($A3&amp;$B3&amp;$C3,'PCD Prevalence'!$A$2:$A$1000,0),MATCH(M$1,'PCD Prevalence'!$H$1:$P$1,0))=0,"",INDEX('PCD Prevalence'!$H$2:$P$1000,MATCH($A3&amp;$B3&amp;$C3,'PCD Prevalence'!$A$2:$A$1000,0),MATCH(M$1,'PCD Prevalence'!$H$1:$P$1,0)))</f>
        <v>18.8</v>
      </c>
      <c r="N3" s="33">
        <f>IF(INDEX('PCD Prevalence'!$H$2:$P$1000,MATCH($A3&amp;$B3&amp;$C3,'PCD Prevalence'!$A$2:$A$1000,0),MATCH(N$1,'PCD Prevalence'!$H$1:$P$1,0))=0,"",INDEX('PCD Prevalence'!$H$2:$P$1000,MATCH($A3&amp;$B3&amp;$C3,'PCD Prevalence'!$A$2:$A$1000,0),MATCH(N$1,'PCD Prevalence'!$H$1:$P$1,0)))</f>
        <v>20.9</v>
      </c>
      <c r="O3" s="33">
        <f>IF(INDEX('PCD Prevalence'!$H$2:$P$1000,MATCH($A3&amp;$B3&amp;$C3,'PCD Prevalence'!$A$2:$A$1000,0),MATCH(O$1,'PCD Prevalence'!$H$1:$P$1,0))=0,"",INDEX('PCD Prevalence'!$H$2:$P$1000,MATCH($A3&amp;$B3&amp;$C3,'PCD Prevalence'!$A$2:$A$1000,0),MATCH(O$1,'PCD Prevalence'!$H$1:$P$1,0)))</f>
        <v>16.600000000000001</v>
      </c>
      <c r="P3" s="33">
        <f>IF(INDEX('PCD Prevalence'!$H$2:$P$1000,MATCH($A3&amp;$B3&amp;$C3,'PCD Prevalence'!$A$2:$A$1000,0),MATCH(P$1,'PCD Prevalence'!$H$1:$P$1,0))=0,"",INDEX('PCD Prevalence'!$H$2:$P$1000,MATCH($A3&amp;$B3&amp;$C3,'PCD Prevalence'!$A$2:$A$1000,0),MATCH(P$1,'PCD Prevalence'!$H$1:$P$1,0)))</f>
        <v>33.6</v>
      </c>
      <c r="Q3" s="33" t="str">
        <f>IF(INDEX('PCD Prevalence'!$H$2:$P$1000,MATCH($A3&amp;$B3&amp;$C3,'PCD Prevalence'!$A$2:$A$1000,0),MATCH(Q$1,'PCD Prevalence'!$H$1:$P$1,0))=0,"",INDEX('PCD Prevalence'!$H$2:$P$1000,MATCH($A3&amp;$B3&amp;$C3,'PCD Prevalence'!$A$2:$A$1000,0),MATCH(Q$1,'PCD Prevalence'!$H$1:$P$1,0)))</f>
        <v/>
      </c>
      <c r="R3" s="33" t="str">
        <f>IF(INDEX('PCD Prevalence'!$H$2:$P$1000,MATCH($A3&amp;$B3&amp;$C3,'PCD Prevalence'!$A$2:$A$1000,0),MATCH(R$1,'PCD Prevalence'!$H$1:$P$1,0))=0,"",INDEX('PCD Prevalence'!$H$2:$P$1000,MATCH($A3&amp;$B3&amp;$C3,'PCD Prevalence'!$A$2:$A$1000,0),MATCH(R$1,'PCD Prevalence'!$H$1:$P$1,0)))</f>
        <v/>
      </c>
      <c r="S3" s="33" t="str">
        <f>IF(INDEX('PCD Prevalence'!$H$2:$P$1000,MATCH($A3&amp;$B3&amp;$C3,'PCD Prevalence'!$A$2:$A$1000,0),MATCH(S$1,'PCD Prevalence'!$H$1:$P$1,0))=0,"",INDEX('PCD Prevalence'!$H$2:$P$1000,MATCH($A3&amp;$B3&amp;$C3,'PCD Prevalence'!$A$2:$A$1000,0),MATCH(S$1,'PCD Prevalence'!$H$1:$P$1,0)))</f>
        <v/>
      </c>
      <c r="T3" s="33" t="str">
        <f>IF(INDEX('PCD Prevalence'!$H$2:$P$1000,MATCH($A3&amp;$B3&amp;$C3,'PCD Prevalence'!$A$2:$A$1000,0),MATCH(T$1,'PCD Prevalence'!$H$1:$P$1,0))=0,"",INDEX('PCD Prevalence'!$H$2:$P$1000,MATCH($A3&amp;$B3&amp;$C3,'PCD Prevalence'!$A$2:$A$1000,0),MATCH(T$1,'PCD Prevalence'!$H$1:$P$1,0)))</f>
        <v/>
      </c>
    </row>
    <row r="4" spans="1:20" x14ac:dyDescent="0.35">
      <c r="A4" s="10" t="s">
        <v>5</v>
      </c>
      <c r="B4" s="10" t="s">
        <v>5950</v>
      </c>
      <c r="C4" t="s">
        <v>9</v>
      </c>
      <c r="D4" t="s">
        <v>6001</v>
      </c>
      <c r="E4" t="s">
        <v>61</v>
      </c>
      <c r="F4" t="s">
        <v>3860</v>
      </c>
      <c r="G4" t="s">
        <v>3860</v>
      </c>
      <c r="H4" t="s">
        <v>6046</v>
      </c>
      <c r="I4" t="s">
        <v>6043</v>
      </c>
      <c r="J4" s="29" t="s">
        <v>6038</v>
      </c>
      <c r="K4">
        <v>844</v>
      </c>
      <c r="L4" s="33">
        <f>IF(INDEX('PCD Prevalence'!$H$2:$P$1000,MATCH($A4&amp;$B4&amp;$C4,'PCD Prevalence'!$A$2:$A$1000,0),MATCH(L$1,'PCD Prevalence'!$H$1:$P$1,0))=0,"",INDEX('PCD Prevalence'!$H$2:$P$1000,MATCH($A4&amp;$B4&amp;$C4,'PCD Prevalence'!$A$2:$A$1000,0),MATCH(L$1,'PCD Prevalence'!$H$1:$P$1,0)))</f>
        <v>7.6</v>
      </c>
      <c r="M4" s="33">
        <f>IF(INDEX('PCD Prevalence'!$H$2:$P$1000,MATCH($A4&amp;$B4&amp;$C4,'PCD Prevalence'!$A$2:$A$1000,0),MATCH(M$1,'PCD Prevalence'!$H$1:$P$1,0))=0,"",INDEX('PCD Prevalence'!$H$2:$P$1000,MATCH($A4&amp;$B4&amp;$C4,'PCD Prevalence'!$A$2:$A$1000,0),MATCH(M$1,'PCD Prevalence'!$H$1:$P$1,0)))</f>
        <v>14.6</v>
      </c>
      <c r="N4" s="33">
        <f>IF(INDEX('PCD Prevalence'!$H$2:$P$1000,MATCH($A4&amp;$B4&amp;$C4,'PCD Prevalence'!$A$2:$A$1000,0),MATCH(N$1,'PCD Prevalence'!$H$1:$P$1,0))=0,"",INDEX('PCD Prevalence'!$H$2:$P$1000,MATCH($A4&amp;$B4&amp;$C4,'PCD Prevalence'!$A$2:$A$1000,0),MATCH(N$1,'PCD Prevalence'!$H$1:$P$1,0)))</f>
        <v>15.2</v>
      </c>
      <c r="O4" s="33">
        <f>IF(INDEX('PCD Prevalence'!$H$2:$P$1000,MATCH($A4&amp;$B4&amp;$C4,'PCD Prevalence'!$A$2:$A$1000,0),MATCH(O$1,'PCD Prevalence'!$H$1:$P$1,0))=0,"",INDEX('PCD Prevalence'!$H$2:$P$1000,MATCH($A4&amp;$B4&amp;$C4,'PCD Prevalence'!$A$2:$A$1000,0),MATCH(O$1,'PCD Prevalence'!$H$1:$P$1,0)))</f>
        <v>21</v>
      </c>
      <c r="P4" s="33">
        <f>IF(INDEX('PCD Prevalence'!$H$2:$P$1000,MATCH($A4&amp;$B4&amp;$C4,'PCD Prevalence'!$A$2:$A$1000,0),MATCH(P$1,'PCD Prevalence'!$H$1:$P$1,0))=0,"",INDEX('PCD Prevalence'!$H$2:$P$1000,MATCH($A4&amp;$B4&amp;$C4,'PCD Prevalence'!$A$2:$A$1000,0),MATCH(P$1,'PCD Prevalence'!$H$1:$P$1,0)))</f>
        <v>41.7</v>
      </c>
      <c r="Q4" s="33" t="str">
        <f>IF(INDEX('PCD Prevalence'!$H$2:$P$1000,MATCH($A4&amp;$B4&amp;$C4,'PCD Prevalence'!$A$2:$A$1000,0),MATCH(Q$1,'PCD Prevalence'!$H$1:$P$1,0))=0,"",INDEX('PCD Prevalence'!$H$2:$P$1000,MATCH($A4&amp;$B4&amp;$C4,'PCD Prevalence'!$A$2:$A$1000,0),MATCH(Q$1,'PCD Prevalence'!$H$1:$P$1,0)))</f>
        <v/>
      </c>
      <c r="R4" s="33" t="str">
        <f>IF(INDEX('PCD Prevalence'!$H$2:$P$1000,MATCH($A4&amp;$B4&amp;$C4,'PCD Prevalence'!$A$2:$A$1000,0),MATCH(R$1,'PCD Prevalence'!$H$1:$P$1,0))=0,"",INDEX('PCD Prevalence'!$H$2:$P$1000,MATCH($A4&amp;$B4&amp;$C4,'PCD Prevalence'!$A$2:$A$1000,0),MATCH(R$1,'PCD Prevalence'!$H$1:$P$1,0)))</f>
        <v/>
      </c>
      <c r="S4" s="33" t="str">
        <f>IF(INDEX('PCD Prevalence'!$H$2:$P$1000,MATCH($A4&amp;$B4&amp;$C4,'PCD Prevalence'!$A$2:$A$1000,0),MATCH(S$1,'PCD Prevalence'!$H$1:$P$1,0))=0,"",INDEX('PCD Prevalence'!$H$2:$P$1000,MATCH($A4&amp;$B4&amp;$C4,'PCD Prevalence'!$A$2:$A$1000,0),MATCH(S$1,'PCD Prevalence'!$H$1:$P$1,0)))</f>
        <v/>
      </c>
      <c r="T4" s="33" t="str">
        <f>IF(INDEX('PCD Prevalence'!$H$2:$P$1000,MATCH($A4&amp;$B4&amp;$C4,'PCD Prevalence'!$A$2:$A$1000,0),MATCH(T$1,'PCD Prevalence'!$H$1:$P$1,0))=0,"",INDEX('PCD Prevalence'!$H$2:$P$1000,MATCH($A4&amp;$B4&amp;$C4,'PCD Prevalence'!$A$2:$A$1000,0),MATCH(T$1,'PCD Prevalence'!$H$1:$P$1,0)))</f>
        <v/>
      </c>
    </row>
    <row r="5" spans="1:20" x14ac:dyDescent="0.35">
      <c r="A5" s="10" t="s">
        <v>5</v>
      </c>
      <c r="B5" s="10" t="s">
        <v>5950</v>
      </c>
      <c r="C5" t="s">
        <v>10</v>
      </c>
      <c r="D5" t="s">
        <v>6002</v>
      </c>
      <c r="E5" t="s">
        <v>6048</v>
      </c>
      <c r="F5" t="s">
        <v>3860</v>
      </c>
      <c r="G5" t="s">
        <v>3860</v>
      </c>
      <c r="H5" t="s">
        <v>6046</v>
      </c>
      <c r="I5" t="s">
        <v>6043</v>
      </c>
      <c r="J5" s="29" t="s">
        <v>6038</v>
      </c>
      <c r="K5">
        <v>3485</v>
      </c>
      <c r="L5" s="33">
        <f>IF(INDEX('PCD Prevalence'!$H$2:$P$1000,MATCH($A5&amp;$B5&amp;$C5,'PCD Prevalence'!$A$2:$A$1000,0),MATCH(L$1,'PCD Prevalence'!$H$1:$P$1,0))=0,"",INDEX('PCD Prevalence'!$H$2:$P$1000,MATCH($A5&amp;$B5&amp;$C5,'PCD Prevalence'!$A$2:$A$1000,0),MATCH(L$1,'PCD Prevalence'!$H$1:$P$1,0)))</f>
        <v>9.9</v>
      </c>
      <c r="M5" s="33">
        <f>IF(INDEX('PCD Prevalence'!$H$2:$P$1000,MATCH($A5&amp;$B5&amp;$C5,'PCD Prevalence'!$A$2:$A$1000,0),MATCH(M$1,'PCD Prevalence'!$H$1:$P$1,0))=0,"",INDEX('PCD Prevalence'!$H$2:$P$1000,MATCH($A5&amp;$B5&amp;$C5,'PCD Prevalence'!$A$2:$A$1000,0),MATCH(M$1,'PCD Prevalence'!$H$1:$P$1,0)))</f>
        <v>8.9</v>
      </c>
      <c r="N5" s="33">
        <f>IF(INDEX('PCD Prevalence'!$H$2:$P$1000,MATCH($A5&amp;$B5&amp;$C5,'PCD Prevalence'!$A$2:$A$1000,0),MATCH(N$1,'PCD Prevalence'!$H$1:$P$1,0))=0,"",INDEX('PCD Prevalence'!$H$2:$P$1000,MATCH($A5&amp;$B5&amp;$C5,'PCD Prevalence'!$A$2:$A$1000,0),MATCH(N$1,'PCD Prevalence'!$H$1:$P$1,0)))</f>
        <v>11.2</v>
      </c>
      <c r="O5" s="33">
        <f>IF(INDEX('PCD Prevalence'!$H$2:$P$1000,MATCH($A5&amp;$B5&amp;$C5,'PCD Prevalence'!$A$2:$A$1000,0),MATCH(O$1,'PCD Prevalence'!$H$1:$P$1,0))=0,"",INDEX('PCD Prevalence'!$H$2:$P$1000,MATCH($A5&amp;$B5&amp;$C5,'PCD Prevalence'!$A$2:$A$1000,0),MATCH(O$1,'PCD Prevalence'!$H$1:$P$1,0)))</f>
        <v>22.8</v>
      </c>
      <c r="P5" s="33">
        <f>IF(INDEX('PCD Prevalence'!$H$2:$P$1000,MATCH($A5&amp;$B5&amp;$C5,'PCD Prevalence'!$A$2:$A$1000,0),MATCH(P$1,'PCD Prevalence'!$H$1:$P$1,0))=0,"",INDEX('PCD Prevalence'!$H$2:$P$1000,MATCH($A5&amp;$B5&amp;$C5,'PCD Prevalence'!$A$2:$A$1000,0),MATCH(P$1,'PCD Prevalence'!$H$1:$P$1,0)))</f>
        <v>47.3</v>
      </c>
      <c r="Q5" s="33" t="str">
        <f>IF(INDEX('PCD Prevalence'!$H$2:$P$1000,MATCH($A5&amp;$B5&amp;$C5,'PCD Prevalence'!$A$2:$A$1000,0),MATCH(Q$1,'PCD Prevalence'!$H$1:$P$1,0))=0,"",INDEX('PCD Prevalence'!$H$2:$P$1000,MATCH($A5&amp;$B5&amp;$C5,'PCD Prevalence'!$A$2:$A$1000,0),MATCH(Q$1,'PCD Prevalence'!$H$1:$P$1,0)))</f>
        <v/>
      </c>
      <c r="R5" s="33" t="str">
        <f>IF(INDEX('PCD Prevalence'!$H$2:$P$1000,MATCH($A5&amp;$B5&amp;$C5,'PCD Prevalence'!$A$2:$A$1000,0),MATCH(R$1,'PCD Prevalence'!$H$1:$P$1,0))=0,"",INDEX('PCD Prevalence'!$H$2:$P$1000,MATCH($A5&amp;$B5&amp;$C5,'PCD Prevalence'!$A$2:$A$1000,0),MATCH(R$1,'PCD Prevalence'!$H$1:$P$1,0)))</f>
        <v/>
      </c>
      <c r="S5" s="33" t="str">
        <f>IF(INDEX('PCD Prevalence'!$H$2:$P$1000,MATCH($A5&amp;$B5&amp;$C5,'PCD Prevalence'!$A$2:$A$1000,0),MATCH(S$1,'PCD Prevalence'!$H$1:$P$1,0))=0,"",INDEX('PCD Prevalence'!$H$2:$P$1000,MATCH($A5&amp;$B5&amp;$C5,'PCD Prevalence'!$A$2:$A$1000,0),MATCH(S$1,'PCD Prevalence'!$H$1:$P$1,0)))</f>
        <v/>
      </c>
      <c r="T5" s="33" t="str">
        <f>IF(INDEX('PCD Prevalence'!$H$2:$P$1000,MATCH($A5&amp;$B5&amp;$C5,'PCD Prevalence'!$A$2:$A$1000,0),MATCH(T$1,'PCD Prevalence'!$H$1:$P$1,0))=0,"",INDEX('PCD Prevalence'!$H$2:$P$1000,MATCH($A5&amp;$B5&amp;$C5,'PCD Prevalence'!$A$2:$A$1000,0),MATCH(T$1,'PCD Prevalence'!$H$1:$P$1,0)))</f>
        <v/>
      </c>
    </row>
    <row r="6" spans="1:20" x14ac:dyDescent="0.35">
      <c r="A6" s="10" t="s">
        <v>11</v>
      </c>
      <c r="B6" s="10" t="s">
        <v>5950</v>
      </c>
      <c r="C6" t="s">
        <v>12</v>
      </c>
      <c r="D6" t="s">
        <v>6000</v>
      </c>
      <c r="E6" t="s">
        <v>78</v>
      </c>
      <c r="F6" t="s">
        <v>3860</v>
      </c>
      <c r="G6" t="s">
        <v>3860</v>
      </c>
      <c r="H6" t="s">
        <v>6047</v>
      </c>
      <c r="I6" t="s">
        <v>6043</v>
      </c>
      <c r="J6" s="27" t="str">
        <f>INDEX(Category!G:G,MATCH(A6&amp;B6,Category!B:B,0))</f>
        <v>Type B</v>
      </c>
      <c r="K6">
        <v>2316</v>
      </c>
      <c r="L6" s="33" t="str">
        <f>IF(INDEX('PCD Prevalence'!$H$2:$P$1000,MATCH($A6&amp;$B6&amp;$C6,'PCD Prevalence'!$A$2:$A$1000,0),MATCH(L$1,'PCD Prevalence'!$H$1:$P$1,0))=0,"",INDEX('PCD Prevalence'!$H$2:$P$1000,MATCH($A6&amp;$B6&amp;$C6,'PCD Prevalence'!$A$2:$A$1000,0),MATCH(L$1,'PCD Prevalence'!$H$1:$P$1,0)))</f>
        <v/>
      </c>
      <c r="M6" s="33">
        <f>IF(INDEX('PCD Prevalence'!$H$2:$P$1000,MATCH($A6&amp;$B6&amp;$C6,'PCD Prevalence'!$A$2:$A$1000,0),MATCH(M$1,'PCD Prevalence'!$H$1:$P$1,0))=0,"",INDEX('PCD Prevalence'!$H$2:$P$1000,MATCH($A6&amp;$B6&amp;$C6,'PCD Prevalence'!$A$2:$A$1000,0),MATCH(M$1,'PCD Prevalence'!$H$1:$P$1,0)))</f>
        <v>13.5</v>
      </c>
      <c r="N6" s="33">
        <f>IF(INDEX('PCD Prevalence'!$H$2:$P$1000,MATCH($A6&amp;$B6&amp;$C6,'PCD Prevalence'!$A$2:$A$1000,0),MATCH(N$1,'PCD Prevalence'!$H$1:$P$1,0))=0,"",INDEX('PCD Prevalence'!$H$2:$P$1000,MATCH($A6&amp;$B6&amp;$C6,'PCD Prevalence'!$A$2:$A$1000,0),MATCH(N$1,'PCD Prevalence'!$H$1:$P$1,0)))</f>
        <v>8.6</v>
      </c>
      <c r="O6" s="33">
        <f>IF(INDEX('PCD Prevalence'!$H$2:$P$1000,MATCH($A6&amp;$B6&amp;$C6,'PCD Prevalence'!$A$2:$A$1000,0),MATCH(O$1,'PCD Prevalence'!$H$1:$P$1,0))=0,"",INDEX('PCD Prevalence'!$H$2:$P$1000,MATCH($A6&amp;$B6&amp;$C6,'PCD Prevalence'!$A$2:$A$1000,0),MATCH(O$1,'PCD Prevalence'!$H$1:$P$1,0)))</f>
        <v>32.700000000000003</v>
      </c>
      <c r="P6" s="33">
        <f>IF(INDEX('PCD Prevalence'!$H$2:$P$1000,MATCH($A6&amp;$B6&amp;$C6,'PCD Prevalence'!$A$2:$A$1000,0),MATCH(P$1,'PCD Prevalence'!$H$1:$P$1,0))=0,"",INDEX('PCD Prevalence'!$H$2:$P$1000,MATCH($A6&amp;$B6&amp;$C6,'PCD Prevalence'!$A$2:$A$1000,0),MATCH(P$1,'PCD Prevalence'!$H$1:$P$1,0)))</f>
        <v>45.1</v>
      </c>
      <c r="Q6" s="33" t="str">
        <f>IF(INDEX('PCD Prevalence'!$H$2:$P$1000,MATCH($A6&amp;$B6&amp;$C6,'PCD Prevalence'!$A$2:$A$1000,0),MATCH(Q$1,'PCD Prevalence'!$H$1:$P$1,0))=0,"",INDEX('PCD Prevalence'!$H$2:$P$1000,MATCH($A6&amp;$B6&amp;$C6,'PCD Prevalence'!$A$2:$A$1000,0),MATCH(Q$1,'PCD Prevalence'!$H$1:$P$1,0)))</f>
        <v/>
      </c>
      <c r="R6" s="33" t="str">
        <f>IF(INDEX('PCD Prevalence'!$H$2:$P$1000,MATCH($A6&amp;$B6&amp;$C6,'PCD Prevalence'!$A$2:$A$1000,0),MATCH(R$1,'PCD Prevalence'!$H$1:$P$1,0))=0,"",INDEX('PCD Prevalence'!$H$2:$P$1000,MATCH($A6&amp;$B6&amp;$C6,'PCD Prevalence'!$A$2:$A$1000,0),MATCH(R$1,'PCD Prevalence'!$H$1:$P$1,0)))</f>
        <v/>
      </c>
      <c r="S6" s="33" t="str">
        <f>IF(INDEX('PCD Prevalence'!$H$2:$P$1000,MATCH($A6&amp;$B6&amp;$C6,'PCD Prevalence'!$A$2:$A$1000,0),MATCH(S$1,'PCD Prevalence'!$H$1:$P$1,0))=0,"",INDEX('PCD Prevalence'!$H$2:$P$1000,MATCH($A6&amp;$B6&amp;$C6,'PCD Prevalence'!$A$2:$A$1000,0),MATCH(S$1,'PCD Prevalence'!$H$1:$P$1,0)))</f>
        <v/>
      </c>
      <c r="T6" s="33" t="str">
        <f>IF(INDEX('PCD Prevalence'!$H$2:$P$1000,MATCH($A6&amp;$B6&amp;$C6,'PCD Prevalence'!$A$2:$A$1000,0),MATCH(T$1,'PCD Prevalence'!$H$1:$P$1,0))=0,"",INDEX('PCD Prevalence'!$H$2:$P$1000,MATCH($A6&amp;$B6&amp;$C6,'PCD Prevalence'!$A$2:$A$1000,0),MATCH(T$1,'PCD Prevalence'!$H$1:$P$1,0)))</f>
        <v/>
      </c>
    </row>
    <row r="7" spans="1:20" x14ac:dyDescent="0.35">
      <c r="A7" s="10" t="s">
        <v>11</v>
      </c>
      <c r="B7" s="10" t="s">
        <v>5950</v>
      </c>
      <c r="C7" t="s">
        <v>13</v>
      </c>
      <c r="D7" t="s">
        <v>6000</v>
      </c>
      <c r="E7" t="s">
        <v>64</v>
      </c>
      <c r="F7" t="s">
        <v>3860</v>
      </c>
      <c r="G7" t="s">
        <v>3860</v>
      </c>
      <c r="I7" t="s">
        <v>6043</v>
      </c>
      <c r="J7" s="27" t="str">
        <f>INDEX(Category!G:G,MATCH(A7&amp;B7,Category!B:B,0))</f>
        <v>Type B</v>
      </c>
      <c r="K7">
        <v>685</v>
      </c>
      <c r="L7" s="33" t="str">
        <f>IF(INDEX('PCD Prevalence'!$H$2:$P$1000,MATCH($A7&amp;$B7&amp;$C7,'PCD Prevalence'!$A$2:$A$1000,0),MATCH(L$1,'PCD Prevalence'!$H$1:$P$1,0))=0,"",INDEX('PCD Prevalence'!$H$2:$P$1000,MATCH($A7&amp;$B7&amp;$C7,'PCD Prevalence'!$A$2:$A$1000,0),MATCH(L$1,'PCD Prevalence'!$H$1:$P$1,0)))</f>
        <v/>
      </c>
      <c r="M7" s="33">
        <f>IF(INDEX('PCD Prevalence'!$H$2:$P$1000,MATCH($A7&amp;$B7&amp;$C7,'PCD Prevalence'!$A$2:$A$1000,0),MATCH(M$1,'PCD Prevalence'!$H$1:$P$1,0))=0,"",INDEX('PCD Prevalence'!$H$2:$P$1000,MATCH($A7&amp;$B7&amp;$C7,'PCD Prevalence'!$A$2:$A$1000,0),MATCH(M$1,'PCD Prevalence'!$H$1:$P$1,0)))</f>
        <v>14.3</v>
      </c>
      <c r="N7" s="33">
        <f>IF(INDEX('PCD Prevalence'!$H$2:$P$1000,MATCH($A7&amp;$B7&amp;$C7,'PCD Prevalence'!$A$2:$A$1000,0),MATCH(N$1,'PCD Prevalence'!$H$1:$P$1,0))=0,"",INDEX('PCD Prevalence'!$H$2:$P$1000,MATCH($A7&amp;$B7&amp;$C7,'PCD Prevalence'!$A$2:$A$1000,0),MATCH(N$1,'PCD Prevalence'!$H$1:$P$1,0)))</f>
        <v>7.9</v>
      </c>
      <c r="O7" s="33">
        <f>IF(INDEX('PCD Prevalence'!$H$2:$P$1000,MATCH($A7&amp;$B7&amp;$C7,'PCD Prevalence'!$A$2:$A$1000,0),MATCH(O$1,'PCD Prevalence'!$H$1:$P$1,0))=0,"",INDEX('PCD Prevalence'!$H$2:$P$1000,MATCH($A7&amp;$B7&amp;$C7,'PCD Prevalence'!$A$2:$A$1000,0),MATCH(O$1,'PCD Prevalence'!$H$1:$P$1,0)))</f>
        <v>32.4</v>
      </c>
      <c r="P7" s="33">
        <f>IF(INDEX('PCD Prevalence'!$H$2:$P$1000,MATCH($A7&amp;$B7&amp;$C7,'PCD Prevalence'!$A$2:$A$1000,0),MATCH(P$1,'PCD Prevalence'!$H$1:$P$1,0))=0,"",INDEX('PCD Prevalence'!$H$2:$P$1000,MATCH($A7&amp;$B7&amp;$C7,'PCD Prevalence'!$A$2:$A$1000,0),MATCH(P$1,'PCD Prevalence'!$H$1:$P$1,0)))</f>
        <v>45.4</v>
      </c>
      <c r="Q7" s="33" t="str">
        <f>IF(INDEX('PCD Prevalence'!$H$2:$P$1000,MATCH($A7&amp;$B7&amp;$C7,'PCD Prevalence'!$A$2:$A$1000,0),MATCH(Q$1,'PCD Prevalence'!$H$1:$P$1,0))=0,"",INDEX('PCD Prevalence'!$H$2:$P$1000,MATCH($A7&amp;$B7&amp;$C7,'PCD Prevalence'!$A$2:$A$1000,0),MATCH(Q$1,'PCD Prevalence'!$H$1:$P$1,0)))</f>
        <v/>
      </c>
      <c r="R7" s="33" t="str">
        <f>IF(INDEX('PCD Prevalence'!$H$2:$P$1000,MATCH($A7&amp;$B7&amp;$C7,'PCD Prevalence'!$A$2:$A$1000,0),MATCH(R$1,'PCD Prevalence'!$H$1:$P$1,0))=0,"",INDEX('PCD Prevalence'!$H$2:$P$1000,MATCH($A7&amp;$B7&amp;$C7,'PCD Prevalence'!$A$2:$A$1000,0),MATCH(R$1,'PCD Prevalence'!$H$1:$P$1,0)))</f>
        <v/>
      </c>
      <c r="S7" s="33" t="str">
        <f>IF(INDEX('PCD Prevalence'!$H$2:$P$1000,MATCH($A7&amp;$B7&amp;$C7,'PCD Prevalence'!$A$2:$A$1000,0),MATCH(S$1,'PCD Prevalence'!$H$1:$P$1,0))=0,"",INDEX('PCD Prevalence'!$H$2:$P$1000,MATCH($A7&amp;$B7&amp;$C7,'PCD Prevalence'!$A$2:$A$1000,0),MATCH(S$1,'PCD Prevalence'!$H$1:$P$1,0)))</f>
        <v/>
      </c>
      <c r="T7" s="33" t="str">
        <f>IF(INDEX('PCD Prevalence'!$H$2:$P$1000,MATCH($A7&amp;$B7&amp;$C7,'PCD Prevalence'!$A$2:$A$1000,0),MATCH(T$1,'PCD Prevalence'!$H$1:$P$1,0))=0,"",INDEX('PCD Prevalence'!$H$2:$P$1000,MATCH($A7&amp;$B7&amp;$C7,'PCD Prevalence'!$A$2:$A$1000,0),MATCH(T$1,'PCD Prevalence'!$H$1:$P$1,0)))</f>
        <v/>
      </c>
    </row>
    <row r="8" spans="1:20" x14ac:dyDescent="0.35">
      <c r="A8" s="10" t="s">
        <v>17</v>
      </c>
      <c r="B8" s="10" t="s">
        <v>5950</v>
      </c>
      <c r="C8" t="s">
        <v>18</v>
      </c>
      <c r="D8" t="s">
        <v>5999</v>
      </c>
      <c r="E8" t="s">
        <v>6058</v>
      </c>
      <c r="F8" t="s">
        <v>3860</v>
      </c>
      <c r="G8" t="s">
        <v>3860</v>
      </c>
      <c r="I8" t="s">
        <v>6043</v>
      </c>
      <c r="J8" s="27" t="str">
        <f>INDEX(Category!G:G,MATCH(A8&amp;B8,Category!B:B,0))</f>
        <v>Type B</v>
      </c>
      <c r="K8">
        <v>4351</v>
      </c>
      <c r="L8" s="33">
        <f>IF(INDEX('PCD Prevalence'!$H$2:$P$1000,MATCH($A8&amp;$B8&amp;$C8,'PCD Prevalence'!$A$2:$A$1000,0),MATCH(L$1,'PCD Prevalence'!$H$1:$P$1,0))=0,"",INDEX('PCD Prevalence'!$H$2:$P$1000,MATCH($A8&amp;$B8&amp;$C8,'PCD Prevalence'!$A$2:$A$1000,0),MATCH(L$1,'PCD Prevalence'!$H$1:$P$1,0)))</f>
        <v>4</v>
      </c>
      <c r="M8" s="33">
        <f>IF(INDEX('PCD Prevalence'!$H$2:$P$1000,MATCH($A8&amp;$B8&amp;$C8,'PCD Prevalence'!$A$2:$A$1000,0),MATCH(M$1,'PCD Prevalence'!$H$1:$P$1,0))=0,"",INDEX('PCD Prevalence'!$H$2:$P$1000,MATCH($A8&amp;$B8&amp;$C8,'PCD Prevalence'!$A$2:$A$1000,0),MATCH(M$1,'PCD Prevalence'!$H$1:$P$1,0)))</f>
        <v>20</v>
      </c>
      <c r="N8" s="33">
        <f>IF(INDEX('PCD Prevalence'!$H$2:$P$1000,MATCH($A8&amp;$B8&amp;$C8,'PCD Prevalence'!$A$2:$A$1000,0),MATCH(N$1,'PCD Prevalence'!$H$1:$P$1,0))=0,"",INDEX('PCD Prevalence'!$H$2:$P$1000,MATCH($A8&amp;$B8&amp;$C8,'PCD Prevalence'!$A$2:$A$1000,0),MATCH(N$1,'PCD Prevalence'!$H$1:$P$1,0)))</f>
        <v>20</v>
      </c>
      <c r="O8" s="33">
        <f>IF(INDEX('PCD Prevalence'!$H$2:$P$1000,MATCH($A8&amp;$B8&amp;$C8,'PCD Prevalence'!$A$2:$A$1000,0),MATCH(O$1,'PCD Prevalence'!$H$1:$P$1,0))=0,"",INDEX('PCD Prevalence'!$H$2:$P$1000,MATCH($A8&amp;$B8&amp;$C8,'PCD Prevalence'!$A$2:$A$1000,0),MATCH(O$1,'PCD Prevalence'!$H$1:$P$1,0)))</f>
        <v>22</v>
      </c>
      <c r="P8" s="33">
        <f>IF(INDEX('PCD Prevalence'!$H$2:$P$1000,MATCH($A8&amp;$B8&amp;$C8,'PCD Prevalence'!$A$2:$A$1000,0),MATCH(P$1,'PCD Prevalence'!$H$1:$P$1,0))=0,"",INDEX('PCD Prevalence'!$H$2:$P$1000,MATCH($A8&amp;$B8&amp;$C8,'PCD Prevalence'!$A$2:$A$1000,0),MATCH(P$1,'PCD Prevalence'!$H$1:$P$1,0)))</f>
        <v>34</v>
      </c>
      <c r="Q8" s="33" t="str">
        <f>IF(INDEX('PCD Prevalence'!$H$2:$P$1000,MATCH($A8&amp;$B8&amp;$C8,'PCD Prevalence'!$A$2:$A$1000,0),MATCH(Q$1,'PCD Prevalence'!$H$1:$P$1,0))=0,"",INDEX('PCD Prevalence'!$H$2:$P$1000,MATCH($A8&amp;$B8&amp;$C8,'PCD Prevalence'!$A$2:$A$1000,0),MATCH(Q$1,'PCD Prevalence'!$H$1:$P$1,0)))</f>
        <v/>
      </c>
      <c r="R8" s="33" t="str">
        <f>IF(INDEX('PCD Prevalence'!$H$2:$P$1000,MATCH($A8&amp;$B8&amp;$C8,'PCD Prevalence'!$A$2:$A$1000,0),MATCH(R$1,'PCD Prevalence'!$H$1:$P$1,0))=0,"",INDEX('PCD Prevalence'!$H$2:$P$1000,MATCH($A8&amp;$B8&amp;$C8,'PCD Prevalence'!$A$2:$A$1000,0),MATCH(R$1,'PCD Prevalence'!$H$1:$P$1,0)))</f>
        <v/>
      </c>
      <c r="S8" s="33" t="str">
        <f>IF(INDEX('PCD Prevalence'!$H$2:$P$1000,MATCH($A8&amp;$B8&amp;$C8,'PCD Prevalence'!$A$2:$A$1000,0),MATCH(S$1,'PCD Prevalence'!$H$1:$P$1,0))=0,"",INDEX('PCD Prevalence'!$H$2:$P$1000,MATCH($A8&amp;$B8&amp;$C8,'PCD Prevalence'!$A$2:$A$1000,0),MATCH(S$1,'PCD Prevalence'!$H$1:$P$1,0)))</f>
        <v/>
      </c>
      <c r="T8" s="33" t="str">
        <f>IF(INDEX('PCD Prevalence'!$H$2:$P$1000,MATCH($A8&amp;$B8&amp;$C8,'PCD Prevalence'!$A$2:$A$1000,0),MATCH(T$1,'PCD Prevalence'!$H$1:$P$1,0))=0,"",INDEX('PCD Prevalence'!$H$2:$P$1000,MATCH($A8&amp;$B8&amp;$C8,'PCD Prevalence'!$A$2:$A$1000,0),MATCH(T$1,'PCD Prevalence'!$H$1:$P$1,0)))</f>
        <v/>
      </c>
    </row>
    <row r="9" spans="1:20" x14ac:dyDescent="0.35">
      <c r="A9" s="10" t="s">
        <v>17</v>
      </c>
      <c r="B9" s="10" t="s">
        <v>5950</v>
      </c>
      <c r="C9" t="s">
        <v>19</v>
      </c>
      <c r="D9" t="s">
        <v>5999</v>
      </c>
      <c r="E9" t="s">
        <v>6058</v>
      </c>
      <c r="F9" t="s">
        <v>3860</v>
      </c>
      <c r="G9" t="s">
        <v>3860</v>
      </c>
      <c r="I9" t="s">
        <v>6044</v>
      </c>
      <c r="J9" s="27" t="str">
        <f>INDEX(Category!G:G,MATCH(A9&amp;B9,Category!B:B,0))</f>
        <v>Type B</v>
      </c>
      <c r="K9">
        <v>4447</v>
      </c>
      <c r="L9" s="33" t="str">
        <f>IF(INDEX('PCD Prevalence'!$H$2:$P$1000,MATCH($A9&amp;$B9&amp;$C9,'PCD Prevalence'!$A$2:$A$1000,0),MATCH(L$1,'PCD Prevalence'!$H$1:$P$1,0))=0,"",INDEX('PCD Prevalence'!$H$2:$P$1000,MATCH($A9&amp;$B9&amp;$C9,'PCD Prevalence'!$A$2:$A$1000,0),MATCH(L$1,'PCD Prevalence'!$H$1:$P$1,0)))</f>
        <v/>
      </c>
      <c r="M9" s="33">
        <f>IF(INDEX('PCD Prevalence'!$H$2:$P$1000,MATCH($A9&amp;$B9&amp;$C9,'PCD Prevalence'!$A$2:$A$1000,0),MATCH(M$1,'PCD Prevalence'!$H$1:$P$1,0))=0,"",INDEX('PCD Prevalence'!$H$2:$P$1000,MATCH($A9&amp;$B9&amp;$C9,'PCD Prevalence'!$A$2:$A$1000,0),MATCH(M$1,'PCD Prevalence'!$H$1:$P$1,0)))</f>
        <v>27</v>
      </c>
      <c r="N9" s="33">
        <f>IF(INDEX('PCD Prevalence'!$H$2:$P$1000,MATCH($A9&amp;$B9&amp;$C9,'PCD Prevalence'!$A$2:$A$1000,0),MATCH(N$1,'PCD Prevalence'!$H$1:$P$1,0))=0,"",INDEX('PCD Prevalence'!$H$2:$P$1000,MATCH($A9&amp;$B9&amp;$C9,'PCD Prevalence'!$A$2:$A$1000,0),MATCH(N$1,'PCD Prevalence'!$H$1:$P$1,0)))</f>
        <v>14</v>
      </c>
      <c r="O9" s="33">
        <f>IF(INDEX('PCD Prevalence'!$H$2:$P$1000,MATCH($A9&amp;$B9&amp;$C9,'PCD Prevalence'!$A$2:$A$1000,0),MATCH(O$1,'PCD Prevalence'!$H$1:$P$1,0))=0,"",INDEX('PCD Prevalence'!$H$2:$P$1000,MATCH($A9&amp;$B9&amp;$C9,'PCD Prevalence'!$A$2:$A$1000,0),MATCH(O$1,'PCD Prevalence'!$H$1:$P$1,0)))</f>
        <v>26</v>
      </c>
      <c r="P9" s="33">
        <f>IF(INDEX('PCD Prevalence'!$H$2:$P$1000,MATCH($A9&amp;$B9&amp;$C9,'PCD Prevalence'!$A$2:$A$1000,0),MATCH(P$1,'PCD Prevalence'!$H$1:$P$1,0))=0,"",INDEX('PCD Prevalence'!$H$2:$P$1000,MATCH($A9&amp;$B9&amp;$C9,'PCD Prevalence'!$A$2:$A$1000,0),MATCH(P$1,'PCD Prevalence'!$H$1:$P$1,0)))</f>
        <v>33</v>
      </c>
      <c r="Q9" s="33" t="str">
        <f>IF(INDEX('PCD Prevalence'!$H$2:$P$1000,MATCH($A9&amp;$B9&amp;$C9,'PCD Prevalence'!$A$2:$A$1000,0),MATCH(Q$1,'PCD Prevalence'!$H$1:$P$1,0))=0,"",INDEX('PCD Prevalence'!$H$2:$P$1000,MATCH($A9&amp;$B9&amp;$C9,'PCD Prevalence'!$A$2:$A$1000,0),MATCH(Q$1,'PCD Prevalence'!$H$1:$P$1,0)))</f>
        <v/>
      </c>
      <c r="R9" s="33" t="str">
        <f>IF(INDEX('PCD Prevalence'!$H$2:$P$1000,MATCH($A9&amp;$B9&amp;$C9,'PCD Prevalence'!$A$2:$A$1000,0),MATCH(R$1,'PCD Prevalence'!$H$1:$P$1,0))=0,"",INDEX('PCD Prevalence'!$H$2:$P$1000,MATCH($A9&amp;$B9&amp;$C9,'PCD Prevalence'!$A$2:$A$1000,0),MATCH(R$1,'PCD Prevalence'!$H$1:$P$1,0)))</f>
        <v/>
      </c>
      <c r="S9" s="33" t="str">
        <f>IF(INDEX('PCD Prevalence'!$H$2:$P$1000,MATCH($A9&amp;$B9&amp;$C9,'PCD Prevalence'!$A$2:$A$1000,0),MATCH(S$1,'PCD Prevalence'!$H$1:$P$1,0))=0,"",INDEX('PCD Prevalence'!$H$2:$P$1000,MATCH($A9&amp;$B9&amp;$C9,'PCD Prevalence'!$A$2:$A$1000,0),MATCH(S$1,'PCD Prevalence'!$H$1:$P$1,0)))</f>
        <v/>
      </c>
      <c r="T9" s="33" t="str">
        <f>IF(INDEX('PCD Prevalence'!$H$2:$P$1000,MATCH($A9&amp;$B9&amp;$C9,'PCD Prevalence'!$A$2:$A$1000,0),MATCH(T$1,'PCD Prevalence'!$H$1:$P$1,0))=0,"",INDEX('PCD Prevalence'!$H$2:$P$1000,MATCH($A9&amp;$B9&amp;$C9,'PCD Prevalence'!$A$2:$A$1000,0),MATCH(T$1,'PCD Prevalence'!$H$1:$P$1,0)))</f>
        <v/>
      </c>
    </row>
    <row r="10" spans="1:20" x14ac:dyDescent="0.35">
      <c r="A10" s="10" t="s">
        <v>20</v>
      </c>
      <c r="B10" s="10" t="s">
        <v>5950</v>
      </c>
      <c r="C10" t="s">
        <v>21</v>
      </c>
      <c r="D10" t="s">
        <v>6002</v>
      </c>
      <c r="E10" t="s">
        <v>100</v>
      </c>
      <c r="F10" t="s">
        <v>3860</v>
      </c>
      <c r="G10" t="s">
        <v>3860</v>
      </c>
      <c r="H10" t="s">
        <v>6046</v>
      </c>
      <c r="I10" t="s">
        <v>6043</v>
      </c>
      <c r="J10" s="27" t="str">
        <f>INDEX(Category!G:G,MATCH(A10&amp;B10,Category!B:B,0))</f>
        <v>Type C</v>
      </c>
      <c r="K10">
        <v>1105</v>
      </c>
      <c r="L10" s="33">
        <f>IF(INDEX('PCD Prevalence'!$H$2:$P$1000,MATCH($A10&amp;$B10&amp;$C10,'PCD Prevalence'!$A$2:$A$1000,0),MATCH(L$1,'PCD Prevalence'!$H$1:$P$1,0))=0,"",INDEX('PCD Prevalence'!$H$2:$P$1000,MATCH($A10&amp;$B10&amp;$C10,'PCD Prevalence'!$A$2:$A$1000,0),MATCH(L$1,'PCD Prevalence'!$H$1:$P$1,0)))</f>
        <v>22</v>
      </c>
      <c r="M10" s="33">
        <f>IF(INDEX('PCD Prevalence'!$H$2:$P$1000,MATCH($A10&amp;$B10&amp;$C10,'PCD Prevalence'!$A$2:$A$1000,0),MATCH(M$1,'PCD Prevalence'!$H$1:$P$1,0))=0,"",INDEX('PCD Prevalence'!$H$2:$P$1000,MATCH($A10&amp;$B10&amp;$C10,'PCD Prevalence'!$A$2:$A$1000,0),MATCH(M$1,'PCD Prevalence'!$H$1:$P$1,0)))</f>
        <v>3</v>
      </c>
      <c r="N10" s="33">
        <f>IF(INDEX('PCD Prevalence'!$H$2:$P$1000,MATCH($A10&amp;$B10&amp;$C10,'PCD Prevalence'!$A$2:$A$1000,0),MATCH(N$1,'PCD Prevalence'!$H$1:$P$1,0))=0,"",INDEX('PCD Prevalence'!$H$2:$P$1000,MATCH($A10&amp;$B10&amp;$C10,'PCD Prevalence'!$A$2:$A$1000,0),MATCH(N$1,'PCD Prevalence'!$H$1:$P$1,0)))</f>
        <v>11</v>
      </c>
      <c r="O10" s="33">
        <f>IF(INDEX('PCD Prevalence'!$H$2:$P$1000,MATCH($A10&amp;$B10&amp;$C10,'PCD Prevalence'!$A$2:$A$1000,0),MATCH(O$1,'PCD Prevalence'!$H$1:$P$1,0))=0,"",INDEX('PCD Prevalence'!$H$2:$P$1000,MATCH($A10&amp;$B10&amp;$C10,'PCD Prevalence'!$A$2:$A$1000,0),MATCH(O$1,'PCD Prevalence'!$H$1:$P$1,0)))</f>
        <v>29</v>
      </c>
      <c r="P10" s="33">
        <f>IF(INDEX('PCD Prevalence'!$H$2:$P$1000,MATCH($A10&amp;$B10&amp;$C10,'PCD Prevalence'!$A$2:$A$1000,0),MATCH(P$1,'PCD Prevalence'!$H$1:$P$1,0))=0,"",INDEX('PCD Prevalence'!$H$2:$P$1000,MATCH($A10&amp;$B10&amp;$C10,'PCD Prevalence'!$A$2:$A$1000,0),MATCH(P$1,'PCD Prevalence'!$H$1:$P$1,0)))</f>
        <v>35</v>
      </c>
      <c r="Q10" s="33" t="str">
        <f>IF(INDEX('PCD Prevalence'!$H$2:$P$1000,MATCH($A10&amp;$B10&amp;$C10,'PCD Prevalence'!$A$2:$A$1000,0),MATCH(Q$1,'PCD Prevalence'!$H$1:$P$1,0))=0,"",INDEX('PCD Prevalence'!$H$2:$P$1000,MATCH($A10&amp;$B10&amp;$C10,'PCD Prevalence'!$A$2:$A$1000,0),MATCH(Q$1,'PCD Prevalence'!$H$1:$P$1,0)))</f>
        <v/>
      </c>
      <c r="R10" s="33" t="str">
        <f>IF(INDEX('PCD Prevalence'!$H$2:$P$1000,MATCH($A10&amp;$B10&amp;$C10,'PCD Prevalence'!$A$2:$A$1000,0),MATCH(R$1,'PCD Prevalence'!$H$1:$P$1,0))=0,"",INDEX('PCD Prevalence'!$H$2:$P$1000,MATCH($A10&amp;$B10&amp;$C10,'PCD Prevalence'!$A$2:$A$1000,0),MATCH(R$1,'PCD Prevalence'!$H$1:$P$1,0)))</f>
        <v/>
      </c>
      <c r="S10" s="33" t="str">
        <f>IF(INDEX('PCD Prevalence'!$H$2:$P$1000,MATCH($A10&amp;$B10&amp;$C10,'PCD Prevalence'!$A$2:$A$1000,0),MATCH(S$1,'PCD Prevalence'!$H$1:$P$1,0))=0,"",INDEX('PCD Prevalence'!$H$2:$P$1000,MATCH($A10&amp;$B10&amp;$C10,'PCD Prevalence'!$A$2:$A$1000,0),MATCH(S$1,'PCD Prevalence'!$H$1:$P$1,0)))</f>
        <v/>
      </c>
      <c r="T10" s="33" t="str">
        <f>IF(INDEX('PCD Prevalence'!$H$2:$P$1000,MATCH($A10&amp;$B10&amp;$C10,'PCD Prevalence'!$A$2:$A$1000,0),MATCH(T$1,'PCD Prevalence'!$H$1:$P$1,0))=0,"",INDEX('PCD Prevalence'!$H$2:$P$1000,MATCH($A10&amp;$B10&amp;$C10,'PCD Prevalence'!$A$2:$A$1000,0),MATCH(T$1,'PCD Prevalence'!$H$1:$P$1,0)))</f>
        <v/>
      </c>
    </row>
    <row r="11" spans="1:20" x14ac:dyDescent="0.35">
      <c r="A11" s="10" t="s">
        <v>22</v>
      </c>
      <c r="B11" s="10" t="s">
        <v>5951</v>
      </c>
      <c r="C11" t="s">
        <v>23</v>
      </c>
      <c r="D11" t="s">
        <v>6001</v>
      </c>
      <c r="E11" t="s">
        <v>3696</v>
      </c>
      <c r="F11" t="s">
        <v>3860</v>
      </c>
      <c r="G11" t="s">
        <v>3859</v>
      </c>
      <c r="I11" t="s">
        <v>6044</v>
      </c>
      <c r="J11" s="27" t="str">
        <f>INDEX(Category!G:G,MATCH(A11&amp;B11,Category!B:B,0))</f>
        <v>Type A2</v>
      </c>
      <c r="L11" s="33" t="str">
        <f>IF(INDEX('PCD Prevalence'!$H$2:$P$1000,MATCH($A11&amp;$B11&amp;$C11,'PCD Prevalence'!$A$2:$A$1000,0),MATCH(L$1,'PCD Prevalence'!$H$1:$P$1,0))=0,"",INDEX('PCD Prevalence'!$H$2:$P$1000,MATCH($A11&amp;$B11&amp;$C11,'PCD Prevalence'!$A$2:$A$1000,0),MATCH(L$1,'PCD Prevalence'!$H$1:$P$1,0)))</f>
        <v/>
      </c>
      <c r="M11" s="33">
        <f>IF(INDEX('PCD Prevalence'!$H$2:$P$1000,MATCH($A11&amp;$B11&amp;$C11,'PCD Prevalence'!$A$2:$A$1000,0),MATCH(M$1,'PCD Prevalence'!$H$1:$P$1,0))=0,"",INDEX('PCD Prevalence'!$H$2:$P$1000,MATCH($A11&amp;$B11&amp;$C11,'PCD Prevalence'!$A$2:$A$1000,0),MATCH(M$1,'PCD Prevalence'!$H$1:$P$1,0)))</f>
        <v>26.247118004611192</v>
      </c>
      <c r="N11" s="33">
        <f>IF(INDEX('PCD Prevalence'!$H$2:$P$1000,MATCH($A11&amp;$B11&amp;$C11,'PCD Prevalence'!$A$2:$A$1000,0),MATCH(N$1,'PCD Prevalence'!$H$1:$P$1,0))=0,"",INDEX('PCD Prevalence'!$H$2:$P$1000,MATCH($A11&amp;$B11&amp;$C11,'PCD Prevalence'!$A$2:$A$1000,0),MATCH(N$1,'PCD Prevalence'!$H$1:$P$1,0)))</f>
        <v>25.854118633410188</v>
      </c>
      <c r="O11" s="33" t="str">
        <f>IF(INDEX('PCD Prevalence'!$H$2:$P$1000,MATCH($A11&amp;$B11&amp;$C11,'PCD Prevalence'!$A$2:$A$1000,0),MATCH(O$1,'PCD Prevalence'!$H$1:$P$1,0))=0,"",INDEX('PCD Prevalence'!$H$2:$P$1000,MATCH($A11&amp;$B11&amp;$C11,'PCD Prevalence'!$A$2:$A$1000,0),MATCH(O$1,'PCD Prevalence'!$H$1:$P$1,0)))</f>
        <v/>
      </c>
      <c r="P11" s="33">
        <f>IF(INDEX('PCD Prevalence'!$H$2:$P$1000,MATCH($A11&amp;$B11&amp;$C11,'PCD Prevalence'!$A$2:$A$1000,0),MATCH(P$1,'PCD Prevalence'!$H$1:$P$1,0))=0,"",INDEX('PCD Prevalence'!$H$2:$P$1000,MATCH($A11&amp;$B11&amp;$C11,'PCD Prevalence'!$A$2:$A$1000,0),MATCH(P$1,'PCD Prevalence'!$H$1:$P$1,0)))</f>
        <v>35.778662754139596</v>
      </c>
      <c r="Q11" s="33">
        <f>IF(INDEX('PCD Prevalence'!$H$2:$P$1000,MATCH($A11&amp;$B11&amp;$C11,'PCD Prevalence'!$A$2:$A$1000,0),MATCH(Q$1,'PCD Prevalence'!$H$1:$P$1,0))=0,"",INDEX('PCD Prevalence'!$H$2:$P$1000,MATCH($A11&amp;$B11&amp;$C11,'PCD Prevalence'!$A$2:$A$1000,0),MATCH(Q$1,'PCD Prevalence'!$H$1:$P$1,0)))</f>
        <v>12.120100607839028</v>
      </c>
      <c r="R11" s="33" t="str">
        <f>IF(INDEX('PCD Prevalence'!$H$2:$P$1000,MATCH($A11&amp;$B11&amp;$C11,'PCD Prevalence'!$A$2:$A$1000,0),MATCH(R$1,'PCD Prevalence'!$H$1:$P$1,0))=0,"",INDEX('PCD Prevalence'!$H$2:$P$1000,MATCH($A11&amp;$B11&amp;$C11,'PCD Prevalence'!$A$2:$A$1000,0),MATCH(R$1,'PCD Prevalence'!$H$1:$P$1,0)))</f>
        <v/>
      </c>
      <c r="S11" s="33" t="str">
        <f>IF(INDEX('PCD Prevalence'!$H$2:$P$1000,MATCH($A11&amp;$B11&amp;$C11,'PCD Prevalence'!$A$2:$A$1000,0),MATCH(S$1,'PCD Prevalence'!$H$1:$P$1,0))=0,"",INDEX('PCD Prevalence'!$H$2:$P$1000,MATCH($A11&amp;$B11&amp;$C11,'PCD Prevalence'!$A$2:$A$1000,0),MATCH(S$1,'PCD Prevalence'!$H$1:$P$1,0)))</f>
        <v/>
      </c>
      <c r="T11" s="33" t="str">
        <f>IF(INDEX('PCD Prevalence'!$H$2:$P$1000,MATCH($A11&amp;$B11&amp;$C11,'PCD Prevalence'!$A$2:$A$1000,0),MATCH(T$1,'PCD Prevalence'!$H$1:$P$1,0))=0,"",INDEX('PCD Prevalence'!$H$2:$P$1000,MATCH($A11&amp;$B11&amp;$C11,'PCD Prevalence'!$A$2:$A$1000,0),MATCH(T$1,'PCD Prevalence'!$H$1:$P$1,0)))</f>
        <v/>
      </c>
    </row>
    <row r="12" spans="1:20" x14ac:dyDescent="0.35">
      <c r="A12" s="10" t="s">
        <v>22</v>
      </c>
      <c r="B12" s="10" t="s">
        <v>5951</v>
      </c>
      <c r="C12" t="s">
        <v>25</v>
      </c>
      <c r="D12" t="s">
        <v>6000</v>
      </c>
      <c r="E12" t="s">
        <v>3696</v>
      </c>
      <c r="F12" t="s">
        <v>3860</v>
      </c>
      <c r="G12" t="s">
        <v>3859</v>
      </c>
      <c r="I12" t="s">
        <v>6044</v>
      </c>
      <c r="J12" s="27" t="str">
        <f>INDEX(Category!G:G,MATCH(A12&amp;B12,Category!B:B,0))</f>
        <v>Type A2</v>
      </c>
      <c r="L12" s="33" t="str">
        <f>IF(INDEX('PCD Prevalence'!$H$2:$P$1000,MATCH($A12&amp;$B12&amp;$C12,'PCD Prevalence'!$A$2:$A$1000,0),MATCH(L$1,'PCD Prevalence'!$H$1:$P$1,0))=0,"",INDEX('PCD Prevalence'!$H$2:$P$1000,MATCH($A12&amp;$B12&amp;$C12,'PCD Prevalence'!$A$2:$A$1000,0),MATCH(L$1,'PCD Prevalence'!$H$1:$P$1,0)))</f>
        <v/>
      </c>
      <c r="M12" s="33">
        <f>IF(INDEX('PCD Prevalence'!$H$2:$P$1000,MATCH($A12&amp;$B12&amp;$C12,'PCD Prevalence'!$A$2:$A$1000,0),MATCH(M$1,'PCD Prevalence'!$H$1:$P$1,0))=0,"",INDEX('PCD Prevalence'!$H$2:$P$1000,MATCH($A12&amp;$B12&amp;$C12,'PCD Prevalence'!$A$2:$A$1000,0),MATCH(M$1,'PCD Prevalence'!$H$1:$P$1,0)))</f>
        <v>27.359346642468239</v>
      </c>
      <c r="N12" s="33">
        <f>IF(INDEX('PCD Prevalence'!$H$2:$P$1000,MATCH($A12&amp;$B12&amp;$C12,'PCD Prevalence'!$A$2:$A$1000,0),MATCH(N$1,'PCD Prevalence'!$H$1:$P$1,0))=0,"",INDEX('PCD Prevalence'!$H$2:$P$1000,MATCH($A12&amp;$B12&amp;$C12,'PCD Prevalence'!$A$2:$A$1000,0),MATCH(N$1,'PCD Prevalence'!$H$1:$P$1,0)))</f>
        <v>30.263157894736842</v>
      </c>
      <c r="O12" s="33" t="str">
        <f>IF(INDEX('PCD Prevalence'!$H$2:$P$1000,MATCH($A12&amp;$B12&amp;$C12,'PCD Prevalence'!$A$2:$A$1000,0),MATCH(O$1,'PCD Prevalence'!$H$1:$P$1,0))=0,"",INDEX('PCD Prevalence'!$H$2:$P$1000,MATCH($A12&amp;$B12&amp;$C12,'PCD Prevalence'!$A$2:$A$1000,0),MATCH(O$1,'PCD Prevalence'!$H$1:$P$1,0)))</f>
        <v/>
      </c>
      <c r="P12" s="33">
        <f>IF(INDEX('PCD Prevalence'!$H$2:$P$1000,MATCH($A12&amp;$B12&amp;$C12,'PCD Prevalence'!$A$2:$A$1000,0),MATCH(P$1,'PCD Prevalence'!$H$1:$P$1,0))=0,"",INDEX('PCD Prevalence'!$H$2:$P$1000,MATCH($A12&amp;$B12&amp;$C12,'PCD Prevalence'!$A$2:$A$1000,0),MATCH(P$1,'PCD Prevalence'!$H$1:$P$1,0)))</f>
        <v>34.800362976406532</v>
      </c>
      <c r="Q12" s="33">
        <f>IF(INDEX('PCD Prevalence'!$H$2:$P$1000,MATCH($A12&amp;$B12&amp;$C12,'PCD Prevalence'!$A$2:$A$1000,0),MATCH(Q$1,'PCD Prevalence'!$H$1:$P$1,0))=0,"",INDEX('PCD Prevalence'!$H$2:$P$1000,MATCH($A12&amp;$B12&amp;$C12,'PCD Prevalence'!$A$2:$A$1000,0),MATCH(Q$1,'PCD Prevalence'!$H$1:$P$1,0)))</f>
        <v>7.5771324863883853</v>
      </c>
      <c r="R12" s="33" t="str">
        <f>IF(INDEX('PCD Prevalence'!$H$2:$P$1000,MATCH($A12&amp;$B12&amp;$C12,'PCD Prevalence'!$A$2:$A$1000,0),MATCH(R$1,'PCD Prevalence'!$H$1:$P$1,0))=0,"",INDEX('PCD Prevalence'!$H$2:$P$1000,MATCH($A12&amp;$B12&amp;$C12,'PCD Prevalence'!$A$2:$A$1000,0),MATCH(R$1,'PCD Prevalence'!$H$1:$P$1,0)))</f>
        <v/>
      </c>
      <c r="S12" s="33" t="str">
        <f>IF(INDEX('PCD Prevalence'!$H$2:$P$1000,MATCH($A12&amp;$B12&amp;$C12,'PCD Prevalence'!$A$2:$A$1000,0),MATCH(S$1,'PCD Prevalence'!$H$1:$P$1,0))=0,"",INDEX('PCD Prevalence'!$H$2:$P$1000,MATCH($A12&amp;$B12&amp;$C12,'PCD Prevalence'!$A$2:$A$1000,0),MATCH(S$1,'PCD Prevalence'!$H$1:$P$1,0)))</f>
        <v/>
      </c>
      <c r="T12" s="33" t="str">
        <f>IF(INDEX('PCD Prevalence'!$H$2:$P$1000,MATCH($A12&amp;$B12&amp;$C12,'PCD Prevalence'!$A$2:$A$1000,0),MATCH(T$1,'PCD Prevalence'!$H$1:$P$1,0))=0,"",INDEX('PCD Prevalence'!$H$2:$P$1000,MATCH($A12&amp;$B12&amp;$C12,'PCD Prevalence'!$A$2:$A$1000,0),MATCH(T$1,'PCD Prevalence'!$H$1:$P$1,0)))</f>
        <v/>
      </c>
    </row>
    <row r="13" spans="1:20" x14ac:dyDescent="0.35">
      <c r="A13" s="10" t="s">
        <v>949</v>
      </c>
      <c r="B13" s="10" t="s">
        <v>5952</v>
      </c>
      <c r="C13" t="s">
        <v>950</v>
      </c>
      <c r="E13" t="s">
        <v>3696</v>
      </c>
      <c r="F13" t="s">
        <v>3859</v>
      </c>
      <c r="J13" s="27" t="str">
        <f>INDEX(Category!G:G,MATCH(A13&amp;B13,Category!B:B,0))</f>
        <v>Type A2</v>
      </c>
      <c r="L13" s="33" t="str">
        <f>IF(INDEX('PCD Prevalence'!$H$2:$P$1000,MATCH($A13&amp;$B13&amp;$C13,'PCD Prevalence'!$A$2:$A$1000,0),MATCH(L$1,'PCD Prevalence'!$H$1:$P$1,0))=0,"",INDEX('PCD Prevalence'!$H$2:$P$1000,MATCH($A13&amp;$B13&amp;$C13,'PCD Prevalence'!$A$2:$A$1000,0),MATCH(L$1,'PCD Prevalence'!$H$1:$P$1,0)))</f>
        <v/>
      </c>
      <c r="M13" s="33">
        <f>IF(INDEX('PCD Prevalence'!$H$2:$P$1000,MATCH($A13&amp;$B13&amp;$C13,'PCD Prevalence'!$A$2:$A$1000,0),MATCH(M$1,'PCD Prevalence'!$H$1:$P$1,0))=0,"",INDEX('PCD Prevalence'!$H$2:$P$1000,MATCH($A13&amp;$B13&amp;$C13,'PCD Prevalence'!$A$2:$A$1000,0),MATCH(M$1,'PCD Prevalence'!$H$1:$P$1,0)))</f>
        <v>20.774637174065173</v>
      </c>
      <c r="N13" s="33">
        <f>IF(INDEX('PCD Prevalence'!$H$2:$P$1000,MATCH($A13&amp;$B13&amp;$C13,'PCD Prevalence'!$A$2:$A$1000,0),MATCH(N$1,'PCD Prevalence'!$H$1:$P$1,0))=0,"",INDEX('PCD Prevalence'!$H$2:$P$1000,MATCH($A13&amp;$B13&amp;$C13,'PCD Prevalence'!$A$2:$A$1000,0),MATCH(N$1,'PCD Prevalence'!$H$1:$P$1,0)))</f>
        <v>27.024066693035568</v>
      </c>
      <c r="O13" s="33" t="str">
        <f>IF(INDEX('PCD Prevalence'!$H$2:$P$1000,MATCH($A13&amp;$B13&amp;$C13,'PCD Prevalence'!$A$2:$A$1000,0),MATCH(O$1,'PCD Prevalence'!$H$1:$P$1,0))=0,"",INDEX('PCD Prevalence'!$H$2:$P$1000,MATCH($A13&amp;$B13&amp;$C13,'PCD Prevalence'!$A$2:$A$1000,0),MATCH(O$1,'PCD Prevalence'!$H$1:$P$1,0)))</f>
        <v/>
      </c>
      <c r="P13" s="33">
        <f>IF(INDEX('PCD Prevalence'!$H$2:$P$1000,MATCH($A13&amp;$B13&amp;$C13,'PCD Prevalence'!$A$2:$A$1000,0),MATCH(P$1,'PCD Prevalence'!$H$1:$P$1,0))=0,"",INDEX('PCD Prevalence'!$H$2:$P$1000,MATCH($A13&amp;$B13&amp;$C13,'PCD Prevalence'!$A$2:$A$1000,0),MATCH(P$1,'PCD Prevalence'!$H$1:$P$1,0)))</f>
        <v>39.854565369519577</v>
      </c>
      <c r="Q13" s="33">
        <f>IF(INDEX('PCD Prevalence'!$H$2:$P$1000,MATCH($A13&amp;$B13&amp;$C13,'PCD Prevalence'!$A$2:$A$1000,0),MATCH(Q$1,'PCD Prevalence'!$H$1:$P$1,0))=0,"",INDEX('PCD Prevalence'!$H$2:$P$1000,MATCH($A13&amp;$B13&amp;$C13,'PCD Prevalence'!$A$2:$A$1000,0),MATCH(Q$1,'PCD Prevalence'!$H$1:$P$1,0)))</f>
        <v>12.346730763379682</v>
      </c>
      <c r="R13" s="33" t="str">
        <f>IF(INDEX('PCD Prevalence'!$H$2:$P$1000,MATCH($A13&amp;$B13&amp;$C13,'PCD Prevalence'!$A$2:$A$1000,0),MATCH(R$1,'PCD Prevalence'!$H$1:$P$1,0))=0,"",INDEX('PCD Prevalence'!$H$2:$P$1000,MATCH($A13&amp;$B13&amp;$C13,'PCD Prevalence'!$A$2:$A$1000,0),MATCH(R$1,'PCD Prevalence'!$H$1:$P$1,0)))</f>
        <v/>
      </c>
      <c r="S13" s="33" t="str">
        <f>IF(INDEX('PCD Prevalence'!$H$2:$P$1000,MATCH($A13&amp;$B13&amp;$C13,'PCD Prevalence'!$A$2:$A$1000,0),MATCH(S$1,'PCD Prevalence'!$H$1:$P$1,0))=0,"",INDEX('PCD Prevalence'!$H$2:$P$1000,MATCH($A13&amp;$B13&amp;$C13,'PCD Prevalence'!$A$2:$A$1000,0),MATCH(S$1,'PCD Prevalence'!$H$1:$P$1,0)))</f>
        <v/>
      </c>
      <c r="T13" s="33" t="str">
        <f>IF(INDEX('PCD Prevalence'!$H$2:$P$1000,MATCH($A13&amp;$B13&amp;$C13,'PCD Prevalence'!$A$2:$A$1000,0),MATCH(T$1,'PCD Prevalence'!$H$1:$P$1,0))=0,"",INDEX('PCD Prevalence'!$H$2:$P$1000,MATCH($A13&amp;$B13&amp;$C13,'PCD Prevalence'!$A$2:$A$1000,0),MATCH(T$1,'PCD Prevalence'!$H$1:$P$1,0)))</f>
        <v/>
      </c>
    </row>
    <row r="14" spans="1:20" x14ac:dyDescent="0.35">
      <c r="A14" s="10" t="s">
        <v>26</v>
      </c>
      <c r="B14" s="10" t="s">
        <v>5953</v>
      </c>
      <c r="C14" t="s">
        <v>27</v>
      </c>
      <c r="D14" t="s">
        <v>6001</v>
      </c>
      <c r="E14" t="s">
        <v>72</v>
      </c>
      <c r="F14" t="s">
        <v>3860</v>
      </c>
      <c r="G14" t="s">
        <v>3860</v>
      </c>
      <c r="H14" t="s">
        <v>6047</v>
      </c>
      <c r="I14" t="s">
        <v>6044</v>
      </c>
      <c r="J14" s="27" t="str">
        <f>INDEX(Category!G:G,MATCH(A14&amp;B14,Category!B:B,0))</f>
        <v>Type A1</v>
      </c>
      <c r="K14">
        <v>1520</v>
      </c>
      <c r="L14" s="33">
        <f>IF(INDEX('PCD Prevalence'!$H$2:$P$1000,MATCH($A14&amp;$B14&amp;$C14,'PCD Prevalence'!$A$2:$A$1000,0),MATCH(L$1,'PCD Prevalence'!$H$1:$P$1,0))=0,"",INDEX('PCD Prevalence'!$H$2:$P$1000,MATCH($A14&amp;$B14&amp;$C14,'PCD Prevalence'!$A$2:$A$1000,0),MATCH(L$1,'PCD Prevalence'!$H$1:$P$1,0)))</f>
        <v>5.4</v>
      </c>
      <c r="M14" s="33">
        <f>IF(INDEX('PCD Prevalence'!$H$2:$P$1000,MATCH($A14&amp;$B14&amp;$C14,'PCD Prevalence'!$A$2:$A$1000,0),MATCH(M$1,'PCD Prevalence'!$H$1:$P$1,0))=0,"",INDEX('PCD Prevalence'!$H$2:$P$1000,MATCH($A14&amp;$B14&amp;$C14,'PCD Prevalence'!$A$2:$A$1000,0),MATCH(M$1,'PCD Prevalence'!$H$1:$P$1,0)))</f>
        <v>19</v>
      </c>
      <c r="N14" s="33">
        <f>IF(INDEX('PCD Prevalence'!$H$2:$P$1000,MATCH($A14&amp;$B14&amp;$C14,'PCD Prevalence'!$A$2:$A$1000,0),MATCH(N$1,'PCD Prevalence'!$H$1:$P$1,0))=0,"",INDEX('PCD Prevalence'!$H$2:$P$1000,MATCH($A14&amp;$B14&amp;$C14,'PCD Prevalence'!$A$2:$A$1000,0),MATCH(N$1,'PCD Prevalence'!$H$1:$P$1,0)))</f>
        <v>7.2</v>
      </c>
      <c r="O14" s="33">
        <f>IF(INDEX('PCD Prevalence'!$H$2:$P$1000,MATCH($A14&amp;$B14&amp;$C14,'PCD Prevalence'!$A$2:$A$1000,0),MATCH(O$1,'PCD Prevalence'!$H$1:$P$1,0))=0,"",INDEX('PCD Prevalence'!$H$2:$P$1000,MATCH($A14&amp;$B14&amp;$C14,'PCD Prevalence'!$A$2:$A$1000,0),MATCH(O$1,'PCD Prevalence'!$H$1:$P$1,0)))</f>
        <v>28.9</v>
      </c>
      <c r="P14" s="33">
        <f>IF(INDEX('PCD Prevalence'!$H$2:$P$1000,MATCH($A14&amp;$B14&amp;$C14,'PCD Prevalence'!$A$2:$A$1000,0),MATCH(P$1,'PCD Prevalence'!$H$1:$P$1,0))=0,"",INDEX('PCD Prevalence'!$H$2:$P$1000,MATCH($A14&amp;$B14&amp;$C14,'PCD Prevalence'!$A$2:$A$1000,0),MATCH(P$1,'PCD Prevalence'!$H$1:$P$1,0)))</f>
        <v>39.5</v>
      </c>
      <c r="Q14" s="33" t="str">
        <f>IF(INDEX('PCD Prevalence'!$H$2:$P$1000,MATCH($A14&amp;$B14&amp;$C14,'PCD Prevalence'!$A$2:$A$1000,0),MATCH(Q$1,'PCD Prevalence'!$H$1:$P$1,0))=0,"",INDEX('PCD Prevalence'!$H$2:$P$1000,MATCH($A14&amp;$B14&amp;$C14,'PCD Prevalence'!$A$2:$A$1000,0),MATCH(Q$1,'PCD Prevalence'!$H$1:$P$1,0)))</f>
        <v/>
      </c>
      <c r="R14" s="33" t="str">
        <f>IF(INDEX('PCD Prevalence'!$H$2:$P$1000,MATCH($A14&amp;$B14&amp;$C14,'PCD Prevalence'!$A$2:$A$1000,0),MATCH(R$1,'PCD Prevalence'!$H$1:$P$1,0))=0,"",INDEX('PCD Prevalence'!$H$2:$P$1000,MATCH($A14&amp;$B14&amp;$C14,'PCD Prevalence'!$A$2:$A$1000,0),MATCH(R$1,'PCD Prevalence'!$H$1:$P$1,0)))</f>
        <v/>
      </c>
      <c r="S14" s="33" t="str">
        <f>IF(INDEX('PCD Prevalence'!$H$2:$P$1000,MATCH($A14&amp;$B14&amp;$C14,'PCD Prevalence'!$A$2:$A$1000,0),MATCH(S$1,'PCD Prevalence'!$H$1:$P$1,0))=0,"",INDEX('PCD Prevalence'!$H$2:$P$1000,MATCH($A14&amp;$B14&amp;$C14,'PCD Prevalence'!$A$2:$A$1000,0),MATCH(S$1,'PCD Prevalence'!$H$1:$P$1,0)))</f>
        <v/>
      </c>
      <c r="T14" s="33" t="str">
        <f>IF(INDEX('PCD Prevalence'!$H$2:$P$1000,MATCH($A14&amp;$B14&amp;$C14,'PCD Prevalence'!$A$2:$A$1000,0),MATCH(T$1,'PCD Prevalence'!$H$1:$P$1,0))=0,"",INDEX('PCD Prevalence'!$H$2:$P$1000,MATCH($A14&amp;$B14&amp;$C14,'PCD Prevalence'!$A$2:$A$1000,0),MATCH(T$1,'PCD Prevalence'!$H$1:$P$1,0)))</f>
        <v/>
      </c>
    </row>
    <row r="15" spans="1:20" x14ac:dyDescent="0.35">
      <c r="A15" s="10" t="s">
        <v>28</v>
      </c>
      <c r="B15" s="10" t="s">
        <v>5954</v>
      </c>
      <c r="C15" t="s">
        <v>29</v>
      </c>
      <c r="F15" t="s">
        <v>3859</v>
      </c>
      <c r="J15" s="27" t="str">
        <f>INDEX(Category!G:G,MATCH(A15&amp;B15,Category!B:B,0))</f>
        <v>Type C</v>
      </c>
      <c r="L15" s="33" t="str">
        <f>IF(INDEX('PCD Prevalence'!$H$2:$P$1000,MATCH($A15&amp;$B15&amp;$C15,'PCD Prevalence'!$A$2:$A$1000,0),MATCH(L$1,'PCD Prevalence'!$H$1:$P$1,0))=0,"",INDEX('PCD Prevalence'!$H$2:$P$1000,MATCH($A15&amp;$B15&amp;$C15,'PCD Prevalence'!$A$2:$A$1000,0),MATCH(L$1,'PCD Prevalence'!$H$1:$P$1,0)))</f>
        <v/>
      </c>
      <c r="M15" s="33">
        <f>IF(INDEX('PCD Prevalence'!$H$2:$P$1000,MATCH($A15&amp;$B15&amp;$C15,'PCD Prevalence'!$A$2:$A$1000,0),MATCH(M$1,'PCD Prevalence'!$H$1:$P$1,0))=0,"",INDEX('PCD Prevalence'!$H$2:$P$1000,MATCH($A15&amp;$B15&amp;$C15,'PCD Prevalence'!$A$2:$A$1000,0),MATCH(M$1,'PCD Prevalence'!$H$1:$P$1,0)))</f>
        <v>18.705000248274491</v>
      </c>
      <c r="N15" s="33">
        <f>IF(INDEX('PCD Prevalence'!$H$2:$P$1000,MATCH($A15&amp;$B15&amp;$C15,'PCD Prevalence'!$A$2:$A$1000,0),MATCH(N$1,'PCD Prevalence'!$H$1:$P$1,0))=0,"",INDEX('PCD Prevalence'!$H$2:$P$1000,MATCH($A15&amp;$B15&amp;$C15,'PCD Prevalence'!$A$2:$A$1000,0),MATCH(N$1,'PCD Prevalence'!$H$1:$P$1,0)))</f>
        <v>23.884006157207409</v>
      </c>
      <c r="O15" s="33">
        <f>IF(INDEX('PCD Prevalence'!$H$2:$P$1000,MATCH($A15&amp;$B15&amp;$C15,'PCD Prevalence'!$A$2:$A$1000,0),MATCH(O$1,'PCD Prevalence'!$H$1:$P$1,0))=0,"",INDEX('PCD Prevalence'!$H$2:$P$1000,MATCH($A15&amp;$B15&amp;$C15,'PCD Prevalence'!$A$2:$A$1000,0),MATCH(O$1,'PCD Prevalence'!$H$1:$P$1,0)))</f>
        <v>20.512438552063163</v>
      </c>
      <c r="P15" s="33">
        <f>IF(INDEX('PCD Prevalence'!$H$2:$P$1000,MATCH($A15&amp;$B15&amp;$C15,'PCD Prevalence'!$A$2:$A$1000,0),MATCH(P$1,'PCD Prevalence'!$H$1:$P$1,0))=0,"",INDEX('PCD Prevalence'!$H$2:$P$1000,MATCH($A15&amp;$B15&amp;$C15,'PCD Prevalence'!$A$2:$A$1000,0),MATCH(P$1,'PCD Prevalence'!$H$1:$P$1,0)))</f>
        <v>36.898555042454937</v>
      </c>
      <c r="Q15" s="33" t="str">
        <f>IF(INDEX('PCD Prevalence'!$H$2:$P$1000,MATCH($A15&amp;$B15&amp;$C15,'PCD Prevalence'!$A$2:$A$1000,0),MATCH(Q$1,'PCD Prevalence'!$H$1:$P$1,0))=0,"",INDEX('PCD Prevalence'!$H$2:$P$1000,MATCH($A15&amp;$B15&amp;$C15,'PCD Prevalence'!$A$2:$A$1000,0),MATCH(Q$1,'PCD Prevalence'!$H$1:$P$1,0)))</f>
        <v/>
      </c>
      <c r="R15" s="33" t="str">
        <f>IF(INDEX('PCD Prevalence'!$H$2:$P$1000,MATCH($A15&amp;$B15&amp;$C15,'PCD Prevalence'!$A$2:$A$1000,0),MATCH(R$1,'PCD Prevalence'!$H$1:$P$1,0))=0,"",INDEX('PCD Prevalence'!$H$2:$P$1000,MATCH($A15&amp;$B15&amp;$C15,'PCD Prevalence'!$A$2:$A$1000,0),MATCH(R$1,'PCD Prevalence'!$H$1:$P$1,0)))</f>
        <v/>
      </c>
      <c r="S15" s="33" t="str">
        <f>IF(INDEX('PCD Prevalence'!$H$2:$P$1000,MATCH($A15&amp;$B15&amp;$C15,'PCD Prevalence'!$A$2:$A$1000,0),MATCH(S$1,'PCD Prevalence'!$H$1:$P$1,0))=0,"",INDEX('PCD Prevalence'!$H$2:$P$1000,MATCH($A15&amp;$B15&amp;$C15,'PCD Prevalence'!$A$2:$A$1000,0),MATCH(S$1,'PCD Prevalence'!$H$1:$P$1,0)))</f>
        <v/>
      </c>
      <c r="T15" s="33" t="str">
        <f>IF(INDEX('PCD Prevalence'!$H$2:$P$1000,MATCH($A15&amp;$B15&amp;$C15,'PCD Prevalence'!$A$2:$A$1000,0),MATCH(T$1,'PCD Prevalence'!$H$1:$P$1,0))=0,"",INDEX('PCD Prevalence'!$H$2:$P$1000,MATCH($A15&amp;$B15&amp;$C15,'PCD Prevalence'!$A$2:$A$1000,0),MATCH(T$1,'PCD Prevalence'!$H$1:$P$1,0)))</f>
        <v/>
      </c>
    </row>
    <row r="16" spans="1:20" x14ac:dyDescent="0.35">
      <c r="A16" s="10" t="s">
        <v>28</v>
      </c>
      <c r="B16" s="10" t="s">
        <v>5954</v>
      </c>
      <c r="C16" t="s">
        <v>1391</v>
      </c>
      <c r="D16" t="s">
        <v>5999</v>
      </c>
      <c r="E16" t="s">
        <v>6049</v>
      </c>
      <c r="F16" t="s">
        <v>3860</v>
      </c>
      <c r="G16" t="s">
        <v>3860</v>
      </c>
      <c r="I16" t="s">
        <v>6044</v>
      </c>
      <c r="J16" s="27" t="str">
        <f>INDEX(Category!G:G,MATCH(A16&amp;B16,Category!B:B,0))</f>
        <v>Type C</v>
      </c>
      <c r="K16">
        <v>7637</v>
      </c>
      <c r="L16" s="33" t="str">
        <f>IF(INDEX('PCD Prevalence'!$H$2:$P$1000,MATCH($A16&amp;$B16&amp;$C16,'PCD Prevalence'!$A$2:$A$1000,0),MATCH(L$1,'PCD Prevalence'!$H$1:$P$1,0))=0,"",INDEX('PCD Prevalence'!$H$2:$P$1000,MATCH($A16&amp;$B16&amp;$C16,'PCD Prevalence'!$A$2:$A$1000,0),MATCH(L$1,'PCD Prevalence'!$H$1:$P$1,0)))</f>
        <v/>
      </c>
      <c r="M16" s="33">
        <f>IF(INDEX('PCD Prevalence'!$H$2:$P$1000,MATCH($A16&amp;$B16&amp;$C16,'PCD Prevalence'!$A$2:$A$1000,0),MATCH(M$1,'PCD Prevalence'!$H$1:$P$1,0))=0,"",INDEX('PCD Prevalence'!$H$2:$P$1000,MATCH($A16&amp;$B16&amp;$C16,'PCD Prevalence'!$A$2:$A$1000,0),MATCH(M$1,'PCD Prevalence'!$H$1:$P$1,0)))</f>
        <v>18.764908560826928</v>
      </c>
      <c r="N16" s="33">
        <f>IF(INDEX('PCD Prevalence'!$H$2:$P$1000,MATCH($A16&amp;$B16&amp;$C16,'PCD Prevalence'!$A$2:$A$1000,0),MATCH(N$1,'PCD Prevalence'!$H$1:$P$1,0))=0,"",INDEX('PCD Prevalence'!$H$2:$P$1000,MATCH($A16&amp;$B16&amp;$C16,'PCD Prevalence'!$A$2:$A$1000,0),MATCH(N$1,'PCD Prevalence'!$H$1:$P$1,0)))</f>
        <v>23.707924728332891</v>
      </c>
      <c r="O16" s="33">
        <f>IF(INDEX('PCD Prevalence'!$H$2:$P$1000,MATCH($A16&amp;$B16&amp;$C16,'PCD Prevalence'!$A$2:$A$1000,0),MATCH(O$1,'PCD Prevalence'!$H$1:$P$1,0))=0,"",INDEX('PCD Prevalence'!$H$2:$P$1000,MATCH($A16&amp;$B16&amp;$C16,'PCD Prevalence'!$A$2:$A$1000,0),MATCH(O$1,'PCD Prevalence'!$H$1:$P$1,0)))</f>
        <v>21.123774184998673</v>
      </c>
      <c r="P16" s="33">
        <f>IF(INDEX('PCD Prevalence'!$H$2:$P$1000,MATCH($A16&amp;$B16&amp;$C16,'PCD Prevalence'!$A$2:$A$1000,0),MATCH(P$1,'PCD Prevalence'!$H$1:$P$1,0))=0,"",INDEX('PCD Prevalence'!$H$2:$P$1000,MATCH($A16&amp;$B16&amp;$C16,'PCD Prevalence'!$A$2:$A$1000,0),MATCH(P$1,'PCD Prevalence'!$H$1:$P$1,0)))</f>
        <v>36.403392525841504</v>
      </c>
      <c r="Q16" s="33" t="str">
        <f>IF(INDEX('PCD Prevalence'!$H$2:$P$1000,MATCH($A16&amp;$B16&amp;$C16,'PCD Prevalence'!$A$2:$A$1000,0),MATCH(Q$1,'PCD Prevalence'!$H$1:$P$1,0))=0,"",INDEX('PCD Prevalence'!$H$2:$P$1000,MATCH($A16&amp;$B16&amp;$C16,'PCD Prevalence'!$A$2:$A$1000,0),MATCH(Q$1,'PCD Prevalence'!$H$1:$P$1,0)))</f>
        <v/>
      </c>
      <c r="R16" s="33" t="str">
        <f>IF(INDEX('PCD Prevalence'!$H$2:$P$1000,MATCH($A16&amp;$B16&amp;$C16,'PCD Prevalence'!$A$2:$A$1000,0),MATCH(R$1,'PCD Prevalence'!$H$1:$P$1,0))=0,"",INDEX('PCD Prevalence'!$H$2:$P$1000,MATCH($A16&amp;$B16&amp;$C16,'PCD Prevalence'!$A$2:$A$1000,0),MATCH(R$1,'PCD Prevalence'!$H$1:$P$1,0)))</f>
        <v/>
      </c>
      <c r="S16" s="33" t="str">
        <f>IF(INDEX('PCD Prevalence'!$H$2:$P$1000,MATCH($A16&amp;$B16&amp;$C16,'PCD Prevalence'!$A$2:$A$1000,0),MATCH(S$1,'PCD Prevalence'!$H$1:$P$1,0))=0,"",INDEX('PCD Prevalence'!$H$2:$P$1000,MATCH($A16&amp;$B16&amp;$C16,'PCD Prevalence'!$A$2:$A$1000,0),MATCH(S$1,'PCD Prevalence'!$H$1:$P$1,0)))</f>
        <v/>
      </c>
      <c r="T16" s="33" t="str">
        <f>IF(INDEX('PCD Prevalence'!$H$2:$P$1000,MATCH($A16&amp;$B16&amp;$C16,'PCD Prevalence'!$A$2:$A$1000,0),MATCH(T$1,'PCD Prevalence'!$H$1:$P$1,0))=0,"",INDEX('PCD Prevalence'!$H$2:$P$1000,MATCH($A16&amp;$B16&amp;$C16,'PCD Prevalence'!$A$2:$A$1000,0),MATCH(T$1,'PCD Prevalence'!$H$1:$P$1,0)))</f>
        <v/>
      </c>
    </row>
    <row r="17" spans="1:20" x14ac:dyDescent="0.35">
      <c r="A17" s="10" t="s">
        <v>28</v>
      </c>
      <c r="B17" s="10" t="s">
        <v>5954</v>
      </c>
      <c r="C17" t="s">
        <v>1679</v>
      </c>
      <c r="D17" t="s">
        <v>5999</v>
      </c>
      <c r="E17" t="s">
        <v>6049</v>
      </c>
      <c r="F17" t="s">
        <v>3860</v>
      </c>
      <c r="G17" t="s">
        <v>3860</v>
      </c>
      <c r="I17" t="s">
        <v>6044</v>
      </c>
      <c r="J17" s="27" t="str">
        <f>INDEX(Category!G:G,MATCH(A17&amp;B17,Category!B:B,0))</f>
        <v>Type C</v>
      </c>
      <c r="K17">
        <v>9340</v>
      </c>
      <c r="L17" s="33" t="str">
        <f>IF(INDEX('PCD Prevalence'!$H$2:$P$1000,MATCH($A17&amp;$B17&amp;$C17,'PCD Prevalence'!$A$2:$A$1000,0),MATCH(L$1,'PCD Prevalence'!$H$1:$P$1,0))=0,"",INDEX('PCD Prevalence'!$H$2:$P$1000,MATCH($A17&amp;$B17&amp;$C17,'PCD Prevalence'!$A$2:$A$1000,0),MATCH(L$1,'PCD Prevalence'!$H$1:$P$1,0)))</f>
        <v/>
      </c>
      <c r="M17" s="33">
        <f>IF(INDEX('PCD Prevalence'!$H$2:$P$1000,MATCH($A17&amp;$B17&amp;$C17,'PCD Prevalence'!$A$2:$A$1000,0),MATCH(M$1,'PCD Prevalence'!$H$1:$P$1,0))=0,"",INDEX('PCD Prevalence'!$H$2:$P$1000,MATCH($A17&amp;$B17&amp;$C17,'PCD Prevalence'!$A$2:$A$1000,0),MATCH(M$1,'PCD Prevalence'!$H$1:$P$1,0)))</f>
        <v>18.77147766323024</v>
      </c>
      <c r="N17" s="33">
        <f>IF(INDEX('PCD Prevalence'!$H$2:$P$1000,MATCH($A17&amp;$B17&amp;$C17,'PCD Prevalence'!$A$2:$A$1000,0),MATCH(N$1,'PCD Prevalence'!$H$1:$P$1,0))=0,"",INDEX('PCD Prevalence'!$H$2:$P$1000,MATCH($A17&amp;$B17&amp;$C17,'PCD Prevalence'!$A$2:$A$1000,0),MATCH(N$1,'PCD Prevalence'!$H$1:$P$1,0)))</f>
        <v>23.840206185567009</v>
      </c>
      <c r="O17" s="33">
        <f>IF(INDEX('PCD Prevalence'!$H$2:$P$1000,MATCH($A17&amp;$B17&amp;$C17,'PCD Prevalence'!$A$2:$A$1000,0),MATCH(O$1,'PCD Prevalence'!$H$1:$P$1,0))=0,"",INDEX('PCD Prevalence'!$H$2:$P$1000,MATCH($A17&amp;$B17&amp;$C17,'PCD Prevalence'!$A$2:$A$1000,0),MATCH(O$1,'PCD Prevalence'!$H$1:$P$1,0)))</f>
        <v>20.221219931271477</v>
      </c>
      <c r="P17" s="33">
        <f>IF(INDEX('PCD Prevalence'!$H$2:$P$1000,MATCH($A17&amp;$B17&amp;$C17,'PCD Prevalence'!$A$2:$A$1000,0),MATCH(P$1,'PCD Prevalence'!$H$1:$P$1,0))=0,"",INDEX('PCD Prevalence'!$H$2:$P$1000,MATCH($A17&amp;$B17&amp;$C17,'PCD Prevalence'!$A$2:$A$1000,0),MATCH(P$1,'PCD Prevalence'!$H$1:$P$1,0)))</f>
        <v>37.167096219931274</v>
      </c>
      <c r="Q17" s="33" t="str">
        <f>IF(INDEX('PCD Prevalence'!$H$2:$P$1000,MATCH($A17&amp;$B17&amp;$C17,'PCD Prevalence'!$A$2:$A$1000,0),MATCH(Q$1,'PCD Prevalence'!$H$1:$P$1,0))=0,"",INDEX('PCD Prevalence'!$H$2:$P$1000,MATCH($A17&amp;$B17&amp;$C17,'PCD Prevalence'!$A$2:$A$1000,0),MATCH(Q$1,'PCD Prevalence'!$H$1:$P$1,0)))</f>
        <v/>
      </c>
      <c r="R17" s="33" t="str">
        <f>IF(INDEX('PCD Prevalence'!$H$2:$P$1000,MATCH($A17&amp;$B17&amp;$C17,'PCD Prevalence'!$A$2:$A$1000,0),MATCH(R$1,'PCD Prevalence'!$H$1:$P$1,0))=0,"",INDEX('PCD Prevalence'!$H$2:$P$1000,MATCH($A17&amp;$B17&amp;$C17,'PCD Prevalence'!$A$2:$A$1000,0),MATCH(R$1,'PCD Prevalence'!$H$1:$P$1,0)))</f>
        <v/>
      </c>
      <c r="S17" s="33" t="str">
        <f>IF(INDEX('PCD Prevalence'!$H$2:$P$1000,MATCH($A17&amp;$B17&amp;$C17,'PCD Prevalence'!$A$2:$A$1000,0),MATCH(S$1,'PCD Prevalence'!$H$1:$P$1,0))=0,"",INDEX('PCD Prevalence'!$H$2:$P$1000,MATCH($A17&amp;$B17&amp;$C17,'PCD Prevalence'!$A$2:$A$1000,0),MATCH(S$1,'PCD Prevalence'!$H$1:$P$1,0)))</f>
        <v/>
      </c>
      <c r="T17" s="33" t="str">
        <f>IF(INDEX('PCD Prevalence'!$H$2:$P$1000,MATCH($A17&amp;$B17&amp;$C17,'PCD Prevalence'!$A$2:$A$1000,0),MATCH(T$1,'PCD Prevalence'!$H$1:$P$1,0))=0,"",INDEX('PCD Prevalence'!$H$2:$P$1000,MATCH($A17&amp;$B17&amp;$C17,'PCD Prevalence'!$A$2:$A$1000,0),MATCH(T$1,'PCD Prevalence'!$H$1:$P$1,0)))</f>
        <v/>
      </c>
    </row>
    <row r="18" spans="1:20" x14ac:dyDescent="0.35">
      <c r="A18" s="10" t="s">
        <v>28</v>
      </c>
      <c r="B18" s="10" t="s">
        <v>5954</v>
      </c>
      <c r="C18" t="s">
        <v>1680</v>
      </c>
      <c r="D18" t="s">
        <v>5999</v>
      </c>
      <c r="E18" t="s">
        <v>6049</v>
      </c>
      <c r="F18" t="s">
        <v>3860</v>
      </c>
      <c r="G18" t="s">
        <v>3860</v>
      </c>
      <c r="I18" t="s">
        <v>6044</v>
      </c>
      <c r="J18" s="27" t="str">
        <f>INDEX(Category!G:G,MATCH(A18&amp;B18,Category!B:B,0))</f>
        <v>Type C</v>
      </c>
      <c r="K18">
        <v>3297</v>
      </c>
      <c r="L18" s="33" t="str">
        <f>IF(INDEX('PCD Prevalence'!$H$2:$P$1000,MATCH($A18&amp;$B18&amp;$C18,'PCD Prevalence'!$A$2:$A$1000,0),MATCH(L$1,'PCD Prevalence'!$H$1:$P$1,0))=0,"",INDEX('PCD Prevalence'!$H$2:$P$1000,MATCH($A18&amp;$B18&amp;$C18,'PCD Prevalence'!$A$2:$A$1000,0),MATCH(L$1,'PCD Prevalence'!$H$1:$P$1,0)))</f>
        <v/>
      </c>
      <c r="M18" s="33">
        <f>IF(INDEX('PCD Prevalence'!$H$2:$P$1000,MATCH($A18&amp;$B18&amp;$C18,'PCD Prevalence'!$A$2:$A$1000,0),MATCH(M$1,'PCD Prevalence'!$H$1:$P$1,0))=0,"",INDEX('PCD Prevalence'!$H$2:$P$1000,MATCH($A18&amp;$B18&amp;$C18,'PCD Prevalence'!$A$2:$A$1000,0),MATCH(M$1,'PCD Prevalence'!$H$1:$P$1,0)))</f>
        <v>18.419452887537993</v>
      </c>
      <c r="N18" s="33">
        <f>IF(INDEX('PCD Prevalence'!$H$2:$P$1000,MATCH($A18&amp;$B18&amp;$C18,'PCD Prevalence'!$A$2:$A$1000,0),MATCH(N$1,'PCD Prevalence'!$H$1:$P$1,0))=0,"",INDEX('PCD Prevalence'!$H$2:$P$1000,MATCH($A18&amp;$B18&amp;$C18,'PCD Prevalence'!$A$2:$A$1000,0),MATCH(N$1,'PCD Prevalence'!$H$1:$P$1,0)))</f>
        <v>24.346504559270517</v>
      </c>
      <c r="O18" s="33">
        <f>IF(INDEX('PCD Prevalence'!$H$2:$P$1000,MATCH($A18&amp;$B18&amp;$C18,'PCD Prevalence'!$A$2:$A$1000,0),MATCH(O$1,'PCD Prevalence'!$H$1:$P$1,0))=0,"",INDEX('PCD Prevalence'!$H$2:$P$1000,MATCH($A18&amp;$B18&amp;$C18,'PCD Prevalence'!$A$2:$A$1000,0),MATCH(O$1,'PCD Prevalence'!$H$1:$P$1,0)))</f>
        <v>19.969604863221885</v>
      </c>
      <c r="P18" s="33">
        <f>IF(INDEX('PCD Prevalence'!$H$2:$P$1000,MATCH($A18&amp;$B18&amp;$C18,'PCD Prevalence'!$A$2:$A$1000,0),MATCH(P$1,'PCD Prevalence'!$H$1:$P$1,0))=0,"",INDEX('PCD Prevalence'!$H$2:$P$1000,MATCH($A18&amp;$B18&amp;$C18,'PCD Prevalence'!$A$2:$A$1000,0),MATCH(P$1,'PCD Prevalence'!$H$1:$P$1,0)))</f>
        <v>37.264437689969604</v>
      </c>
      <c r="Q18" s="33" t="str">
        <f>IF(INDEX('PCD Prevalence'!$H$2:$P$1000,MATCH($A18&amp;$B18&amp;$C18,'PCD Prevalence'!$A$2:$A$1000,0),MATCH(Q$1,'PCD Prevalence'!$H$1:$P$1,0))=0,"",INDEX('PCD Prevalence'!$H$2:$P$1000,MATCH($A18&amp;$B18&amp;$C18,'PCD Prevalence'!$A$2:$A$1000,0),MATCH(Q$1,'PCD Prevalence'!$H$1:$P$1,0)))</f>
        <v/>
      </c>
      <c r="R18" s="33" t="str">
        <f>IF(INDEX('PCD Prevalence'!$H$2:$P$1000,MATCH($A18&amp;$B18&amp;$C18,'PCD Prevalence'!$A$2:$A$1000,0),MATCH(R$1,'PCD Prevalence'!$H$1:$P$1,0))=0,"",INDEX('PCD Prevalence'!$H$2:$P$1000,MATCH($A18&amp;$B18&amp;$C18,'PCD Prevalence'!$A$2:$A$1000,0),MATCH(R$1,'PCD Prevalence'!$H$1:$P$1,0)))</f>
        <v/>
      </c>
      <c r="S18" s="33" t="str">
        <f>IF(INDEX('PCD Prevalence'!$H$2:$P$1000,MATCH($A18&amp;$B18&amp;$C18,'PCD Prevalence'!$A$2:$A$1000,0),MATCH(S$1,'PCD Prevalence'!$H$1:$P$1,0))=0,"",INDEX('PCD Prevalence'!$H$2:$P$1000,MATCH($A18&amp;$B18&amp;$C18,'PCD Prevalence'!$A$2:$A$1000,0),MATCH(S$1,'PCD Prevalence'!$H$1:$P$1,0)))</f>
        <v/>
      </c>
      <c r="T18" s="33" t="str">
        <f>IF(INDEX('PCD Prevalence'!$H$2:$P$1000,MATCH($A18&amp;$B18&amp;$C18,'PCD Prevalence'!$A$2:$A$1000,0),MATCH(T$1,'PCD Prevalence'!$H$1:$P$1,0))=0,"",INDEX('PCD Prevalence'!$H$2:$P$1000,MATCH($A18&amp;$B18&amp;$C18,'PCD Prevalence'!$A$2:$A$1000,0),MATCH(T$1,'PCD Prevalence'!$H$1:$P$1,0)))</f>
        <v/>
      </c>
    </row>
    <row r="19" spans="1:20" x14ac:dyDescent="0.35">
      <c r="A19" s="10" t="s">
        <v>32</v>
      </c>
      <c r="B19" s="10" t="s">
        <v>5955</v>
      </c>
      <c r="C19" t="s">
        <v>2809</v>
      </c>
      <c r="D19" t="s">
        <v>5999</v>
      </c>
      <c r="E19" t="s">
        <v>6049</v>
      </c>
      <c r="F19" t="s">
        <v>3860</v>
      </c>
      <c r="G19" t="s">
        <v>3860</v>
      </c>
      <c r="I19" t="s">
        <v>6044</v>
      </c>
      <c r="J19" s="27" t="str">
        <f>INDEX(Category!G:G,MATCH(A19&amp;B19,Category!B:B,0))</f>
        <v>Type B</v>
      </c>
      <c r="K19">
        <v>16492</v>
      </c>
      <c r="L19" s="33" t="str">
        <f>IF(INDEX('PCD Prevalence'!$H$2:$P$1000,MATCH($A19&amp;$B19&amp;$C19,'PCD Prevalence'!$A$2:$A$1000,0),MATCH(L$1,'PCD Prevalence'!$H$1:$P$1,0))=0,"",INDEX('PCD Prevalence'!$H$2:$P$1000,MATCH($A19&amp;$B19&amp;$C19,'PCD Prevalence'!$A$2:$A$1000,0),MATCH(L$1,'PCD Prevalence'!$H$1:$P$1,0)))</f>
        <v/>
      </c>
      <c r="M19" s="33">
        <f>IF(INDEX('PCD Prevalence'!$H$2:$P$1000,MATCH($A19&amp;$B19&amp;$C19,'PCD Prevalence'!$A$2:$A$1000,0),MATCH(M$1,'PCD Prevalence'!$H$1:$P$1,0))=0,"",INDEX('PCD Prevalence'!$H$2:$P$1000,MATCH($A19&amp;$B19&amp;$C19,'PCD Prevalence'!$A$2:$A$1000,0),MATCH(M$1,'PCD Prevalence'!$H$1:$P$1,0)))</f>
        <v>18</v>
      </c>
      <c r="N19" s="33">
        <f>IF(INDEX('PCD Prevalence'!$H$2:$P$1000,MATCH($A19&amp;$B19&amp;$C19,'PCD Prevalence'!$A$2:$A$1000,0),MATCH(N$1,'PCD Prevalence'!$H$1:$P$1,0))=0,"",INDEX('PCD Prevalence'!$H$2:$P$1000,MATCH($A19&amp;$B19&amp;$C19,'PCD Prevalence'!$A$2:$A$1000,0),MATCH(N$1,'PCD Prevalence'!$H$1:$P$1,0)))</f>
        <v>17</v>
      </c>
      <c r="O19" s="33">
        <f>IF(INDEX('PCD Prevalence'!$H$2:$P$1000,MATCH($A19&amp;$B19&amp;$C19,'PCD Prevalence'!$A$2:$A$1000,0),MATCH(O$1,'PCD Prevalence'!$H$1:$P$1,0))=0,"",INDEX('PCD Prevalence'!$H$2:$P$1000,MATCH($A19&amp;$B19&amp;$C19,'PCD Prevalence'!$A$2:$A$1000,0),MATCH(O$1,'PCD Prevalence'!$H$1:$P$1,0)))</f>
        <v>29</v>
      </c>
      <c r="P19" s="33">
        <f>IF(INDEX('PCD Prevalence'!$H$2:$P$1000,MATCH($A19&amp;$B19&amp;$C19,'PCD Prevalence'!$A$2:$A$1000,0),MATCH(P$1,'PCD Prevalence'!$H$1:$P$1,0))=0,"",INDEX('PCD Prevalence'!$H$2:$P$1000,MATCH($A19&amp;$B19&amp;$C19,'PCD Prevalence'!$A$2:$A$1000,0),MATCH(P$1,'PCD Prevalence'!$H$1:$P$1,0)))</f>
        <v>37</v>
      </c>
      <c r="Q19" s="33" t="str">
        <f>IF(INDEX('PCD Prevalence'!$H$2:$P$1000,MATCH($A19&amp;$B19&amp;$C19,'PCD Prevalence'!$A$2:$A$1000,0),MATCH(Q$1,'PCD Prevalence'!$H$1:$P$1,0))=0,"",INDEX('PCD Prevalence'!$H$2:$P$1000,MATCH($A19&amp;$B19&amp;$C19,'PCD Prevalence'!$A$2:$A$1000,0),MATCH(Q$1,'PCD Prevalence'!$H$1:$P$1,0)))</f>
        <v/>
      </c>
      <c r="R19" s="33" t="str">
        <f>IF(INDEX('PCD Prevalence'!$H$2:$P$1000,MATCH($A19&amp;$B19&amp;$C19,'PCD Prevalence'!$A$2:$A$1000,0),MATCH(R$1,'PCD Prevalence'!$H$1:$P$1,0))=0,"",INDEX('PCD Prevalence'!$H$2:$P$1000,MATCH($A19&amp;$B19&amp;$C19,'PCD Prevalence'!$A$2:$A$1000,0),MATCH(R$1,'PCD Prevalence'!$H$1:$P$1,0)))</f>
        <v/>
      </c>
      <c r="S19" s="33" t="str">
        <f>IF(INDEX('PCD Prevalence'!$H$2:$P$1000,MATCH($A19&amp;$B19&amp;$C19,'PCD Prevalence'!$A$2:$A$1000,0),MATCH(S$1,'PCD Prevalence'!$H$1:$P$1,0))=0,"",INDEX('PCD Prevalence'!$H$2:$P$1000,MATCH($A19&amp;$B19&amp;$C19,'PCD Prevalence'!$A$2:$A$1000,0),MATCH(S$1,'PCD Prevalence'!$H$1:$P$1,0)))</f>
        <v/>
      </c>
      <c r="T19" s="33" t="str">
        <f>IF(INDEX('PCD Prevalence'!$H$2:$P$1000,MATCH($A19&amp;$B19&amp;$C19,'PCD Prevalence'!$A$2:$A$1000,0),MATCH(T$1,'PCD Prevalence'!$H$1:$P$1,0))=0,"",INDEX('PCD Prevalence'!$H$2:$P$1000,MATCH($A19&amp;$B19&amp;$C19,'PCD Prevalence'!$A$2:$A$1000,0),MATCH(T$1,'PCD Prevalence'!$H$1:$P$1,0)))</f>
        <v/>
      </c>
    </row>
    <row r="20" spans="1:20" x14ac:dyDescent="0.35">
      <c r="A20" s="10" t="s">
        <v>33</v>
      </c>
      <c r="B20" s="10" t="s">
        <v>5956</v>
      </c>
      <c r="C20" t="s">
        <v>1693</v>
      </c>
      <c r="D20" t="s">
        <v>6001</v>
      </c>
      <c r="E20" t="s">
        <v>78</v>
      </c>
      <c r="F20" t="s">
        <v>3860</v>
      </c>
      <c r="G20" t="s">
        <v>3860</v>
      </c>
      <c r="H20" t="s">
        <v>6047</v>
      </c>
      <c r="I20" t="s">
        <v>6044</v>
      </c>
      <c r="J20" s="27" t="str">
        <f>INDEX(Category!G:G,MATCH(A20&amp;B20,Category!B:B,0))</f>
        <v>Type A1</v>
      </c>
      <c r="K20">
        <v>1060</v>
      </c>
      <c r="L20" s="33" t="str">
        <f>IF(INDEX('PCD Prevalence'!$H$2:$P$1000,MATCH($A20&amp;$B20&amp;$C20,'PCD Prevalence'!$A$2:$A$1000,0),MATCH(L$1,'PCD Prevalence'!$H$1:$P$1,0))=0,"",INDEX('PCD Prevalence'!$H$2:$P$1000,MATCH($A20&amp;$B20&amp;$C20,'PCD Prevalence'!$A$2:$A$1000,0),MATCH(L$1,'PCD Prevalence'!$H$1:$P$1,0)))</f>
        <v/>
      </c>
      <c r="M20" s="33">
        <f>IF(INDEX('PCD Prevalence'!$H$2:$P$1000,MATCH($A20&amp;$B20&amp;$C20,'PCD Prevalence'!$A$2:$A$1000,0),MATCH(M$1,'PCD Prevalence'!$H$1:$P$1,0))=0,"",INDEX('PCD Prevalence'!$H$2:$P$1000,MATCH($A20&amp;$B20&amp;$C20,'PCD Prevalence'!$A$2:$A$1000,0),MATCH(M$1,'PCD Prevalence'!$H$1:$P$1,0)))</f>
        <v>21</v>
      </c>
      <c r="N20" s="33">
        <f>IF(INDEX('PCD Prevalence'!$H$2:$P$1000,MATCH($A20&amp;$B20&amp;$C20,'PCD Prevalence'!$A$2:$A$1000,0),MATCH(N$1,'PCD Prevalence'!$H$1:$P$1,0))=0,"",INDEX('PCD Prevalence'!$H$2:$P$1000,MATCH($A20&amp;$B20&amp;$C20,'PCD Prevalence'!$A$2:$A$1000,0),MATCH(N$1,'PCD Prevalence'!$H$1:$P$1,0)))</f>
        <v>21</v>
      </c>
      <c r="O20" s="33">
        <f>IF(INDEX('PCD Prevalence'!$H$2:$P$1000,MATCH($A20&amp;$B20&amp;$C20,'PCD Prevalence'!$A$2:$A$1000,0),MATCH(O$1,'PCD Prevalence'!$H$1:$P$1,0))=0,"",INDEX('PCD Prevalence'!$H$2:$P$1000,MATCH($A20&amp;$B20&amp;$C20,'PCD Prevalence'!$A$2:$A$1000,0),MATCH(O$1,'PCD Prevalence'!$H$1:$P$1,0)))</f>
        <v>25</v>
      </c>
      <c r="P20" s="33">
        <f>IF(INDEX('PCD Prevalence'!$H$2:$P$1000,MATCH($A20&amp;$B20&amp;$C20,'PCD Prevalence'!$A$2:$A$1000,0),MATCH(P$1,'PCD Prevalence'!$H$1:$P$1,0))=0,"",INDEX('PCD Prevalence'!$H$2:$P$1000,MATCH($A20&amp;$B20&amp;$C20,'PCD Prevalence'!$A$2:$A$1000,0),MATCH(P$1,'PCD Prevalence'!$H$1:$P$1,0)))</f>
        <v>33</v>
      </c>
      <c r="Q20" s="33" t="str">
        <f>IF(INDEX('PCD Prevalence'!$H$2:$P$1000,MATCH($A20&amp;$B20&amp;$C20,'PCD Prevalence'!$A$2:$A$1000,0),MATCH(Q$1,'PCD Prevalence'!$H$1:$P$1,0))=0,"",INDEX('PCD Prevalence'!$H$2:$P$1000,MATCH($A20&amp;$B20&amp;$C20,'PCD Prevalence'!$A$2:$A$1000,0),MATCH(Q$1,'PCD Prevalence'!$H$1:$P$1,0)))</f>
        <v/>
      </c>
      <c r="R20" s="33" t="str">
        <f>IF(INDEX('PCD Prevalence'!$H$2:$P$1000,MATCH($A20&amp;$B20&amp;$C20,'PCD Prevalence'!$A$2:$A$1000,0),MATCH(R$1,'PCD Prevalence'!$H$1:$P$1,0))=0,"",INDEX('PCD Prevalence'!$H$2:$P$1000,MATCH($A20&amp;$B20&amp;$C20,'PCD Prevalence'!$A$2:$A$1000,0),MATCH(R$1,'PCD Prevalence'!$H$1:$P$1,0)))</f>
        <v/>
      </c>
      <c r="S20" s="33" t="str">
        <f>IF(INDEX('PCD Prevalence'!$H$2:$P$1000,MATCH($A20&amp;$B20&amp;$C20,'PCD Prevalence'!$A$2:$A$1000,0),MATCH(S$1,'PCD Prevalence'!$H$1:$P$1,0))=0,"",INDEX('PCD Prevalence'!$H$2:$P$1000,MATCH($A20&amp;$B20&amp;$C20,'PCD Prevalence'!$A$2:$A$1000,0),MATCH(S$1,'PCD Prevalence'!$H$1:$P$1,0)))</f>
        <v/>
      </c>
      <c r="T20" s="33" t="str">
        <f>IF(INDEX('PCD Prevalence'!$H$2:$P$1000,MATCH($A20&amp;$B20&amp;$C20,'PCD Prevalence'!$A$2:$A$1000,0),MATCH(T$1,'PCD Prevalence'!$H$1:$P$1,0))=0,"",INDEX('PCD Prevalence'!$H$2:$P$1000,MATCH($A20&amp;$B20&amp;$C20,'PCD Prevalence'!$A$2:$A$1000,0),MATCH(T$1,'PCD Prevalence'!$H$1:$P$1,0)))</f>
        <v/>
      </c>
    </row>
    <row r="21" spans="1:20" x14ac:dyDescent="0.35">
      <c r="A21" s="10" t="s">
        <v>35</v>
      </c>
      <c r="B21" s="10" t="s">
        <v>5957</v>
      </c>
      <c r="C21" t="s">
        <v>36</v>
      </c>
      <c r="D21" t="s">
        <v>6001</v>
      </c>
      <c r="E21" t="s">
        <v>68</v>
      </c>
      <c r="F21" t="s">
        <v>3860</v>
      </c>
      <c r="G21" t="s">
        <v>3859</v>
      </c>
      <c r="I21" t="s">
        <v>6043</v>
      </c>
      <c r="J21" s="27" t="str">
        <f>INDEX(Category!G:G,MATCH(A21&amp;B21,Category!B:B,0))</f>
        <v>Type A2</v>
      </c>
      <c r="L21" s="33" t="str">
        <f>IF(INDEX('PCD Prevalence'!$H$2:$P$1000,MATCH($A21&amp;$B21&amp;$C21,'PCD Prevalence'!$A$2:$A$1000,0),MATCH(L$1,'PCD Prevalence'!$H$1:$P$1,0))=0,"",INDEX('PCD Prevalence'!$H$2:$P$1000,MATCH($A21&amp;$B21&amp;$C21,'PCD Prevalence'!$A$2:$A$1000,0),MATCH(L$1,'PCD Prevalence'!$H$1:$P$1,0)))</f>
        <v/>
      </c>
      <c r="M21" s="33" t="str">
        <f>IF(INDEX('PCD Prevalence'!$H$2:$P$1000,MATCH($A21&amp;$B21&amp;$C21,'PCD Prevalence'!$A$2:$A$1000,0),MATCH(M$1,'PCD Prevalence'!$H$1:$P$1,0))=0,"",INDEX('PCD Prevalence'!$H$2:$P$1000,MATCH($A21&amp;$B21&amp;$C21,'PCD Prevalence'!$A$2:$A$1000,0),MATCH(M$1,'PCD Prevalence'!$H$1:$P$1,0)))</f>
        <v/>
      </c>
      <c r="N21" s="33">
        <f>IF(INDEX('PCD Prevalence'!$H$2:$P$1000,MATCH($A21&amp;$B21&amp;$C21,'PCD Prevalence'!$A$2:$A$1000,0),MATCH(N$1,'PCD Prevalence'!$H$1:$P$1,0))=0,"",INDEX('PCD Prevalence'!$H$2:$P$1000,MATCH($A21&amp;$B21&amp;$C21,'PCD Prevalence'!$A$2:$A$1000,0),MATCH(N$1,'PCD Prevalence'!$H$1:$P$1,0)))</f>
        <v>8</v>
      </c>
      <c r="O21" s="33">
        <f>IF(INDEX('PCD Prevalence'!$H$2:$P$1000,MATCH($A21&amp;$B21&amp;$C21,'PCD Prevalence'!$A$2:$A$1000,0),MATCH(O$1,'PCD Prevalence'!$H$1:$P$1,0))=0,"",INDEX('PCD Prevalence'!$H$2:$P$1000,MATCH($A21&amp;$B21&amp;$C21,'PCD Prevalence'!$A$2:$A$1000,0),MATCH(O$1,'PCD Prevalence'!$H$1:$P$1,0)))</f>
        <v>10</v>
      </c>
      <c r="P21" s="33">
        <f>IF(INDEX('PCD Prevalence'!$H$2:$P$1000,MATCH($A21&amp;$B21&amp;$C21,'PCD Prevalence'!$A$2:$A$1000,0),MATCH(P$1,'PCD Prevalence'!$H$1:$P$1,0))=0,"",INDEX('PCD Prevalence'!$H$2:$P$1000,MATCH($A21&amp;$B21&amp;$C21,'PCD Prevalence'!$A$2:$A$1000,0),MATCH(P$1,'PCD Prevalence'!$H$1:$P$1,0)))</f>
        <v>82</v>
      </c>
      <c r="Q21" s="33" t="str">
        <f>IF(INDEX('PCD Prevalence'!$H$2:$P$1000,MATCH($A21&amp;$B21&amp;$C21,'PCD Prevalence'!$A$2:$A$1000,0),MATCH(Q$1,'PCD Prevalence'!$H$1:$P$1,0))=0,"",INDEX('PCD Prevalence'!$H$2:$P$1000,MATCH($A21&amp;$B21&amp;$C21,'PCD Prevalence'!$A$2:$A$1000,0),MATCH(Q$1,'PCD Prevalence'!$H$1:$P$1,0)))</f>
        <v/>
      </c>
      <c r="R21" s="33" t="str">
        <f>IF(INDEX('PCD Prevalence'!$H$2:$P$1000,MATCH($A21&amp;$B21&amp;$C21,'PCD Prevalence'!$A$2:$A$1000,0),MATCH(R$1,'PCD Prevalence'!$H$1:$P$1,0))=0,"",INDEX('PCD Prevalence'!$H$2:$P$1000,MATCH($A21&amp;$B21&amp;$C21,'PCD Prevalence'!$A$2:$A$1000,0),MATCH(R$1,'PCD Prevalence'!$H$1:$P$1,0)))</f>
        <v/>
      </c>
      <c r="S21" s="33" t="str">
        <f>IF(INDEX('PCD Prevalence'!$H$2:$P$1000,MATCH($A21&amp;$B21&amp;$C21,'PCD Prevalence'!$A$2:$A$1000,0),MATCH(S$1,'PCD Prevalence'!$H$1:$P$1,0))=0,"",INDEX('PCD Prevalence'!$H$2:$P$1000,MATCH($A21&amp;$B21&amp;$C21,'PCD Prevalence'!$A$2:$A$1000,0),MATCH(S$1,'PCD Prevalence'!$H$1:$P$1,0)))</f>
        <v/>
      </c>
      <c r="T21" s="33" t="str">
        <f>IF(INDEX('PCD Prevalence'!$H$2:$P$1000,MATCH($A21&amp;$B21&amp;$C21,'PCD Prevalence'!$A$2:$A$1000,0),MATCH(T$1,'PCD Prevalence'!$H$1:$P$1,0))=0,"",INDEX('PCD Prevalence'!$H$2:$P$1000,MATCH($A21&amp;$B21&amp;$C21,'PCD Prevalence'!$A$2:$A$1000,0),MATCH(T$1,'PCD Prevalence'!$H$1:$P$1,0)))</f>
        <v/>
      </c>
    </row>
    <row r="22" spans="1:20" x14ac:dyDescent="0.35">
      <c r="A22" s="10" t="s">
        <v>39</v>
      </c>
      <c r="B22" s="10" t="s">
        <v>5956</v>
      </c>
      <c r="C22" t="s">
        <v>40</v>
      </c>
      <c r="D22" t="s">
        <v>6002</v>
      </c>
      <c r="E22" t="s">
        <v>78</v>
      </c>
      <c r="F22" t="s">
        <v>3860</v>
      </c>
      <c r="G22" t="s">
        <v>3859</v>
      </c>
      <c r="I22" t="s">
        <v>6043</v>
      </c>
      <c r="J22" s="27" t="str">
        <f>INDEX(Category!G:G,MATCH(A22&amp;B22,Category!B:B,0))</f>
        <v>Type A2</v>
      </c>
      <c r="L22" s="33" t="str">
        <f>IF(INDEX('PCD Prevalence'!$H$2:$P$1000,MATCH($A22&amp;$B22&amp;$C22,'PCD Prevalence'!$A$2:$A$1000,0),MATCH(L$1,'PCD Prevalence'!$H$1:$P$1,0))=0,"",INDEX('PCD Prevalence'!$H$2:$P$1000,MATCH($A22&amp;$B22&amp;$C22,'PCD Prevalence'!$A$2:$A$1000,0),MATCH(L$1,'PCD Prevalence'!$H$1:$P$1,0)))</f>
        <v/>
      </c>
      <c r="M22" s="33" t="str">
        <f>IF(INDEX('PCD Prevalence'!$H$2:$P$1000,MATCH($A22&amp;$B22&amp;$C22,'PCD Prevalence'!$A$2:$A$1000,0),MATCH(M$1,'PCD Prevalence'!$H$1:$P$1,0))=0,"",INDEX('PCD Prevalence'!$H$2:$P$1000,MATCH($A22&amp;$B22&amp;$C22,'PCD Prevalence'!$A$2:$A$1000,0),MATCH(M$1,'PCD Prevalence'!$H$1:$P$1,0)))</f>
        <v/>
      </c>
      <c r="N22" s="33">
        <f>IF(INDEX('PCD Prevalence'!$H$2:$P$1000,MATCH($A22&amp;$B22&amp;$C22,'PCD Prevalence'!$A$2:$A$1000,0),MATCH(N$1,'PCD Prevalence'!$H$1:$P$1,0))=0,"",INDEX('PCD Prevalence'!$H$2:$P$1000,MATCH($A22&amp;$B22&amp;$C22,'PCD Prevalence'!$A$2:$A$1000,0),MATCH(N$1,'PCD Prevalence'!$H$1:$P$1,0)))</f>
        <v>18.2</v>
      </c>
      <c r="O22" s="33">
        <f>IF(INDEX('PCD Prevalence'!$H$2:$P$1000,MATCH($A22&amp;$B22&amp;$C22,'PCD Prevalence'!$A$2:$A$1000,0),MATCH(O$1,'PCD Prevalence'!$H$1:$P$1,0))=0,"",INDEX('PCD Prevalence'!$H$2:$P$1000,MATCH($A22&amp;$B22&amp;$C22,'PCD Prevalence'!$A$2:$A$1000,0),MATCH(O$1,'PCD Prevalence'!$H$1:$P$1,0)))</f>
        <v>40.4</v>
      </c>
      <c r="P22" s="33">
        <f>IF(INDEX('PCD Prevalence'!$H$2:$P$1000,MATCH($A22&amp;$B22&amp;$C22,'PCD Prevalence'!$A$2:$A$1000,0),MATCH(P$1,'PCD Prevalence'!$H$1:$P$1,0))=0,"",INDEX('PCD Prevalence'!$H$2:$P$1000,MATCH($A22&amp;$B22&amp;$C22,'PCD Prevalence'!$A$2:$A$1000,0),MATCH(P$1,'PCD Prevalence'!$H$1:$P$1,0)))</f>
        <v>33.700000000000003</v>
      </c>
      <c r="Q22" s="33">
        <f>IF(INDEX('PCD Prevalence'!$H$2:$P$1000,MATCH($A22&amp;$B22&amp;$C22,'PCD Prevalence'!$A$2:$A$1000,0),MATCH(Q$1,'PCD Prevalence'!$H$1:$P$1,0))=0,"",INDEX('PCD Prevalence'!$H$2:$P$1000,MATCH($A22&amp;$B22&amp;$C22,'PCD Prevalence'!$A$2:$A$1000,0),MATCH(Q$1,'PCD Prevalence'!$H$1:$P$1,0)))</f>
        <v>7.7</v>
      </c>
      <c r="R22" s="33" t="str">
        <f>IF(INDEX('PCD Prevalence'!$H$2:$P$1000,MATCH($A22&amp;$B22&amp;$C22,'PCD Prevalence'!$A$2:$A$1000,0),MATCH(R$1,'PCD Prevalence'!$H$1:$P$1,0))=0,"",INDEX('PCD Prevalence'!$H$2:$P$1000,MATCH($A22&amp;$B22&amp;$C22,'PCD Prevalence'!$A$2:$A$1000,0),MATCH(R$1,'PCD Prevalence'!$H$1:$P$1,0)))</f>
        <v/>
      </c>
      <c r="S22" s="33" t="str">
        <f>IF(INDEX('PCD Prevalence'!$H$2:$P$1000,MATCH($A22&amp;$B22&amp;$C22,'PCD Prevalence'!$A$2:$A$1000,0),MATCH(S$1,'PCD Prevalence'!$H$1:$P$1,0))=0,"",INDEX('PCD Prevalence'!$H$2:$P$1000,MATCH($A22&amp;$B22&amp;$C22,'PCD Prevalence'!$A$2:$A$1000,0),MATCH(S$1,'PCD Prevalence'!$H$1:$P$1,0)))</f>
        <v/>
      </c>
      <c r="T22" s="33" t="str">
        <f>IF(INDEX('PCD Prevalence'!$H$2:$P$1000,MATCH($A22&amp;$B22&amp;$C22,'PCD Prevalence'!$A$2:$A$1000,0),MATCH(T$1,'PCD Prevalence'!$H$1:$P$1,0))=0,"",INDEX('PCD Prevalence'!$H$2:$P$1000,MATCH($A22&amp;$B22&amp;$C22,'PCD Prevalence'!$A$2:$A$1000,0),MATCH(T$1,'PCD Prevalence'!$H$1:$P$1,0)))</f>
        <v/>
      </c>
    </row>
    <row r="23" spans="1:20" x14ac:dyDescent="0.35">
      <c r="A23" s="10" t="s">
        <v>1866</v>
      </c>
      <c r="B23" s="10" t="s">
        <v>4256</v>
      </c>
      <c r="C23" t="s">
        <v>1867</v>
      </c>
      <c r="D23" t="s">
        <v>6001</v>
      </c>
      <c r="E23" t="s">
        <v>61</v>
      </c>
      <c r="F23" t="s">
        <v>3860</v>
      </c>
      <c r="G23" t="s">
        <v>3860</v>
      </c>
      <c r="H23" t="s">
        <v>6046</v>
      </c>
      <c r="I23" t="s">
        <v>6043</v>
      </c>
      <c r="J23" s="27" t="str">
        <f>INDEX(Category!G:G,MATCH(A23&amp;B23,Category!B:B,0))</f>
        <v>Type A1</v>
      </c>
      <c r="K23">
        <v>114231</v>
      </c>
      <c r="L23" s="33" t="str">
        <f>IF(INDEX('PCD Prevalence'!$H$2:$P$1000,MATCH($A23&amp;$B23&amp;$C23,'PCD Prevalence'!$A$2:$A$1000,0),MATCH(L$1,'PCD Prevalence'!$H$1:$P$1,0))=0,"",INDEX('PCD Prevalence'!$H$2:$P$1000,MATCH($A23&amp;$B23&amp;$C23,'PCD Prevalence'!$A$2:$A$1000,0),MATCH(L$1,'PCD Prevalence'!$H$1:$P$1,0)))</f>
        <v/>
      </c>
      <c r="M23" s="33">
        <f>IF(INDEX('PCD Prevalence'!$H$2:$P$1000,MATCH($A23&amp;$B23&amp;$C23,'PCD Prevalence'!$A$2:$A$1000,0),MATCH(M$1,'PCD Prevalence'!$H$1:$P$1,0))=0,"",INDEX('PCD Prevalence'!$H$2:$P$1000,MATCH($A23&amp;$B23&amp;$C23,'PCD Prevalence'!$A$2:$A$1000,0),MATCH(M$1,'PCD Prevalence'!$H$1:$P$1,0)))</f>
        <v>10.60567652380661</v>
      </c>
      <c r="N23" s="33">
        <f>IF(INDEX('PCD Prevalence'!$H$2:$P$1000,MATCH($A23&amp;$B23&amp;$C23,'PCD Prevalence'!$A$2:$A$1000,0),MATCH(N$1,'PCD Prevalence'!$H$1:$P$1,0))=0,"",INDEX('PCD Prevalence'!$H$2:$P$1000,MATCH($A23&amp;$B23&amp;$C23,'PCD Prevalence'!$A$2:$A$1000,0),MATCH(N$1,'PCD Prevalence'!$H$1:$P$1,0)))</f>
        <v>24.377409288380345</v>
      </c>
      <c r="O23" s="33">
        <f>IF(INDEX('PCD Prevalence'!$H$2:$P$1000,MATCH($A23&amp;$B23&amp;$C23,'PCD Prevalence'!$A$2:$A$1000,0),MATCH(O$1,'PCD Prevalence'!$H$1:$P$1,0))=0,"",INDEX('PCD Prevalence'!$H$2:$P$1000,MATCH($A23&amp;$B23&amp;$C23,'PCD Prevalence'!$A$2:$A$1000,0),MATCH(O$1,'PCD Prevalence'!$H$1:$P$1,0)))</f>
        <v>28.69293100584785</v>
      </c>
      <c r="P23" s="33">
        <f>IF(INDEX('PCD Prevalence'!$H$2:$P$1000,MATCH($A23&amp;$B23&amp;$C23,'PCD Prevalence'!$A$2:$A$1000,0),MATCH(P$1,'PCD Prevalence'!$H$1:$P$1,0))=0,"",INDEX('PCD Prevalence'!$H$2:$P$1000,MATCH($A23&amp;$B23&amp;$C23,'PCD Prevalence'!$A$2:$A$1000,0),MATCH(P$1,'PCD Prevalence'!$H$1:$P$1,0)))</f>
        <v>36.32398318196519</v>
      </c>
      <c r="Q23" s="33" t="str">
        <f>IF(INDEX('PCD Prevalence'!$H$2:$P$1000,MATCH($A23&amp;$B23&amp;$C23,'PCD Prevalence'!$A$2:$A$1000,0),MATCH(Q$1,'PCD Prevalence'!$H$1:$P$1,0))=0,"",INDEX('PCD Prevalence'!$H$2:$P$1000,MATCH($A23&amp;$B23&amp;$C23,'PCD Prevalence'!$A$2:$A$1000,0),MATCH(Q$1,'PCD Prevalence'!$H$1:$P$1,0)))</f>
        <v/>
      </c>
      <c r="R23" s="33" t="str">
        <f>IF(INDEX('PCD Prevalence'!$H$2:$P$1000,MATCH($A23&amp;$B23&amp;$C23,'PCD Prevalence'!$A$2:$A$1000,0),MATCH(R$1,'PCD Prevalence'!$H$1:$P$1,0))=0,"",INDEX('PCD Prevalence'!$H$2:$P$1000,MATCH($A23&amp;$B23&amp;$C23,'PCD Prevalence'!$A$2:$A$1000,0),MATCH(R$1,'PCD Prevalence'!$H$1:$P$1,0)))</f>
        <v/>
      </c>
      <c r="S23" s="33" t="str">
        <f>IF(INDEX('PCD Prevalence'!$H$2:$P$1000,MATCH($A23&amp;$B23&amp;$C23,'PCD Prevalence'!$A$2:$A$1000,0),MATCH(S$1,'PCD Prevalence'!$H$1:$P$1,0))=0,"",INDEX('PCD Prevalence'!$H$2:$P$1000,MATCH($A23&amp;$B23&amp;$C23,'PCD Prevalence'!$A$2:$A$1000,0),MATCH(S$1,'PCD Prevalence'!$H$1:$P$1,0)))</f>
        <v/>
      </c>
      <c r="T23" s="33" t="str">
        <f>IF(INDEX('PCD Prevalence'!$H$2:$P$1000,MATCH($A23&amp;$B23&amp;$C23,'PCD Prevalence'!$A$2:$A$1000,0),MATCH(T$1,'PCD Prevalence'!$H$1:$P$1,0))=0,"",INDEX('PCD Prevalence'!$H$2:$P$1000,MATCH($A23&amp;$B23&amp;$C23,'PCD Prevalence'!$A$2:$A$1000,0),MATCH(T$1,'PCD Prevalence'!$H$1:$P$1,0)))</f>
        <v/>
      </c>
    </row>
    <row r="24" spans="1:20" x14ac:dyDescent="0.35">
      <c r="A24" s="10" t="s">
        <v>77</v>
      </c>
      <c r="B24" s="10" t="s">
        <v>5959</v>
      </c>
      <c r="C24" t="s">
        <v>1935</v>
      </c>
      <c r="D24" t="s">
        <v>6001</v>
      </c>
      <c r="E24" t="s">
        <v>78</v>
      </c>
      <c r="F24" t="s">
        <v>3860</v>
      </c>
      <c r="G24" t="s">
        <v>3860</v>
      </c>
      <c r="H24" t="s">
        <v>6047</v>
      </c>
      <c r="I24" t="s">
        <v>6043</v>
      </c>
      <c r="J24" s="27" t="str">
        <f>INDEX(Category!G:G,MATCH(A24&amp;B24,Category!B:B,0))</f>
        <v>Type A1</v>
      </c>
      <c r="K24">
        <v>15772</v>
      </c>
      <c r="L24" s="33">
        <f>IF(INDEX('PCD Prevalence'!$H$2:$P$1000,MATCH($A24&amp;$B24&amp;$C24,'PCD Prevalence'!$A$2:$A$1000,0),MATCH(L$1,'PCD Prevalence'!$H$1:$P$1,0))=0,"",INDEX('PCD Prevalence'!$H$2:$P$1000,MATCH($A24&amp;$B24&amp;$C24,'PCD Prevalence'!$A$2:$A$1000,0),MATCH(L$1,'PCD Prevalence'!$H$1:$P$1,0)))</f>
        <v>6.2</v>
      </c>
      <c r="M24" s="33">
        <f>IF(INDEX('PCD Prevalence'!$H$2:$P$1000,MATCH($A24&amp;$B24&amp;$C24,'PCD Prevalence'!$A$2:$A$1000,0),MATCH(M$1,'PCD Prevalence'!$H$1:$P$1,0))=0,"",INDEX('PCD Prevalence'!$H$2:$P$1000,MATCH($A24&amp;$B24&amp;$C24,'PCD Prevalence'!$A$2:$A$1000,0),MATCH(M$1,'PCD Prevalence'!$H$1:$P$1,0)))</f>
        <v>24.8</v>
      </c>
      <c r="N24" s="33">
        <f>IF(INDEX('PCD Prevalence'!$H$2:$P$1000,MATCH($A24&amp;$B24&amp;$C24,'PCD Prevalence'!$A$2:$A$1000,0),MATCH(N$1,'PCD Prevalence'!$H$1:$P$1,0))=0,"",INDEX('PCD Prevalence'!$H$2:$P$1000,MATCH($A24&amp;$B24&amp;$C24,'PCD Prevalence'!$A$2:$A$1000,0),MATCH(N$1,'PCD Prevalence'!$H$1:$P$1,0)))</f>
        <v>16.600000000000001</v>
      </c>
      <c r="O24" s="33">
        <f>IF(INDEX('PCD Prevalence'!$H$2:$P$1000,MATCH($A24&amp;$B24&amp;$C24,'PCD Prevalence'!$A$2:$A$1000,0),MATCH(O$1,'PCD Prevalence'!$H$1:$P$1,0))=0,"",INDEX('PCD Prevalence'!$H$2:$P$1000,MATCH($A24&amp;$B24&amp;$C24,'PCD Prevalence'!$A$2:$A$1000,0),MATCH(O$1,'PCD Prevalence'!$H$1:$P$1,0)))</f>
        <v>21.6</v>
      </c>
      <c r="P24" s="33">
        <f>IF(INDEX('PCD Prevalence'!$H$2:$P$1000,MATCH($A24&amp;$B24&amp;$C24,'PCD Prevalence'!$A$2:$A$1000,0),MATCH(P$1,'PCD Prevalence'!$H$1:$P$1,0))=0,"",INDEX('PCD Prevalence'!$H$2:$P$1000,MATCH($A24&amp;$B24&amp;$C24,'PCD Prevalence'!$A$2:$A$1000,0),MATCH(P$1,'PCD Prevalence'!$H$1:$P$1,0)))</f>
        <v>30.9</v>
      </c>
      <c r="Q24" s="33" t="str">
        <f>IF(INDEX('PCD Prevalence'!$H$2:$P$1000,MATCH($A24&amp;$B24&amp;$C24,'PCD Prevalence'!$A$2:$A$1000,0),MATCH(Q$1,'PCD Prevalence'!$H$1:$P$1,0))=0,"",INDEX('PCD Prevalence'!$H$2:$P$1000,MATCH($A24&amp;$B24&amp;$C24,'PCD Prevalence'!$A$2:$A$1000,0),MATCH(Q$1,'PCD Prevalence'!$H$1:$P$1,0)))</f>
        <v/>
      </c>
      <c r="R24" s="33" t="str">
        <f>IF(INDEX('PCD Prevalence'!$H$2:$P$1000,MATCH($A24&amp;$B24&amp;$C24,'PCD Prevalence'!$A$2:$A$1000,0),MATCH(R$1,'PCD Prevalence'!$H$1:$P$1,0))=0,"",INDEX('PCD Prevalence'!$H$2:$P$1000,MATCH($A24&amp;$B24&amp;$C24,'PCD Prevalence'!$A$2:$A$1000,0),MATCH(R$1,'PCD Prevalence'!$H$1:$P$1,0)))</f>
        <v/>
      </c>
      <c r="S24" s="33" t="str">
        <f>IF(INDEX('PCD Prevalence'!$H$2:$P$1000,MATCH($A24&amp;$B24&amp;$C24,'PCD Prevalence'!$A$2:$A$1000,0),MATCH(S$1,'PCD Prevalence'!$H$1:$P$1,0))=0,"",INDEX('PCD Prevalence'!$H$2:$P$1000,MATCH($A24&amp;$B24&amp;$C24,'PCD Prevalence'!$A$2:$A$1000,0),MATCH(S$1,'PCD Prevalence'!$H$1:$P$1,0)))</f>
        <v/>
      </c>
      <c r="T24" s="33" t="str">
        <f>IF(INDEX('PCD Prevalence'!$H$2:$P$1000,MATCH($A24&amp;$B24&amp;$C24,'PCD Prevalence'!$A$2:$A$1000,0),MATCH(T$1,'PCD Prevalence'!$H$1:$P$1,0))=0,"",INDEX('PCD Prevalence'!$H$2:$P$1000,MATCH($A24&amp;$B24&amp;$C24,'PCD Prevalence'!$A$2:$A$1000,0),MATCH(T$1,'PCD Prevalence'!$H$1:$P$1,0)))</f>
        <v/>
      </c>
    </row>
    <row r="25" spans="1:20" x14ac:dyDescent="0.35">
      <c r="A25" s="10" t="s">
        <v>2141</v>
      </c>
      <c r="B25" s="10" t="s">
        <v>5960</v>
      </c>
      <c r="C25" t="s">
        <v>2186</v>
      </c>
      <c r="D25" t="s">
        <v>6001</v>
      </c>
      <c r="E25" t="s">
        <v>78</v>
      </c>
      <c r="F25" t="s">
        <v>3860</v>
      </c>
      <c r="G25" t="s">
        <v>3860</v>
      </c>
      <c r="H25" t="s">
        <v>6047</v>
      </c>
      <c r="I25" t="s">
        <v>6043</v>
      </c>
      <c r="J25" s="27" t="str">
        <f>INDEX(Category!G:G,MATCH(A25&amp;B25,Category!B:B,0))</f>
        <v>Type B</v>
      </c>
      <c r="K25">
        <v>1152</v>
      </c>
      <c r="L25" s="33">
        <f>IF(INDEX('PCD Prevalence'!$H$2:$P$1000,MATCH($A25&amp;$B25&amp;$C25,'PCD Prevalence'!$A$2:$A$1000,0),MATCH(L$1,'PCD Prevalence'!$H$1:$P$1,0))=0,"",INDEX('PCD Prevalence'!$H$2:$P$1000,MATCH($A25&amp;$B25&amp;$C25,'PCD Prevalence'!$A$2:$A$1000,0),MATCH(L$1,'PCD Prevalence'!$H$1:$P$1,0)))</f>
        <v>4.3600000000000003</v>
      </c>
      <c r="M25" s="33">
        <f>IF(INDEX('PCD Prevalence'!$H$2:$P$1000,MATCH($A25&amp;$B25&amp;$C25,'PCD Prevalence'!$A$2:$A$1000,0),MATCH(M$1,'PCD Prevalence'!$H$1:$P$1,0))=0,"",INDEX('PCD Prevalence'!$H$2:$P$1000,MATCH($A25&amp;$B25&amp;$C25,'PCD Prevalence'!$A$2:$A$1000,0),MATCH(M$1,'PCD Prevalence'!$H$1:$P$1,0)))</f>
        <v>20.51</v>
      </c>
      <c r="N25" s="33">
        <f>IF(INDEX('PCD Prevalence'!$H$2:$P$1000,MATCH($A25&amp;$B25&amp;$C25,'PCD Prevalence'!$A$2:$A$1000,0),MATCH(N$1,'PCD Prevalence'!$H$1:$P$1,0))=0,"",INDEX('PCD Prevalence'!$H$2:$P$1000,MATCH($A25&amp;$B25&amp;$C25,'PCD Prevalence'!$A$2:$A$1000,0),MATCH(N$1,'PCD Prevalence'!$H$1:$P$1,0)))</f>
        <v>19.02</v>
      </c>
      <c r="O25" s="33">
        <f>IF(INDEX('PCD Prevalence'!$H$2:$P$1000,MATCH($A25&amp;$B25&amp;$C25,'PCD Prevalence'!$A$2:$A$1000,0),MATCH(O$1,'PCD Prevalence'!$H$1:$P$1,0))=0,"",INDEX('PCD Prevalence'!$H$2:$P$1000,MATCH($A25&amp;$B25&amp;$C25,'PCD Prevalence'!$A$2:$A$1000,0),MATCH(O$1,'PCD Prevalence'!$H$1:$P$1,0)))</f>
        <v>34.549999999999997</v>
      </c>
      <c r="P25" s="33">
        <f>IF(INDEX('PCD Prevalence'!$H$2:$P$1000,MATCH($A25&amp;$B25&amp;$C25,'PCD Prevalence'!$A$2:$A$1000,0),MATCH(P$1,'PCD Prevalence'!$H$1:$P$1,0))=0,"",INDEX('PCD Prevalence'!$H$2:$P$1000,MATCH($A25&amp;$B25&amp;$C25,'PCD Prevalence'!$A$2:$A$1000,0),MATCH(P$1,'PCD Prevalence'!$H$1:$P$1,0)))</f>
        <v>21.55</v>
      </c>
      <c r="Q25" s="33" t="str">
        <f>IF(INDEX('PCD Prevalence'!$H$2:$P$1000,MATCH($A25&amp;$B25&amp;$C25,'PCD Prevalence'!$A$2:$A$1000,0),MATCH(Q$1,'PCD Prevalence'!$H$1:$P$1,0))=0,"",INDEX('PCD Prevalence'!$H$2:$P$1000,MATCH($A25&amp;$B25&amp;$C25,'PCD Prevalence'!$A$2:$A$1000,0),MATCH(Q$1,'PCD Prevalence'!$H$1:$P$1,0)))</f>
        <v/>
      </c>
      <c r="R25" s="33" t="str">
        <f>IF(INDEX('PCD Prevalence'!$H$2:$P$1000,MATCH($A25&amp;$B25&amp;$C25,'PCD Prevalence'!$A$2:$A$1000,0),MATCH(R$1,'PCD Prevalence'!$H$1:$P$1,0))=0,"",INDEX('PCD Prevalence'!$H$2:$P$1000,MATCH($A25&amp;$B25&amp;$C25,'PCD Prevalence'!$A$2:$A$1000,0),MATCH(R$1,'PCD Prevalence'!$H$1:$P$1,0)))</f>
        <v/>
      </c>
      <c r="S25" s="33" t="str">
        <f>IF(INDEX('PCD Prevalence'!$H$2:$P$1000,MATCH($A25&amp;$B25&amp;$C25,'PCD Prevalence'!$A$2:$A$1000,0),MATCH(S$1,'PCD Prevalence'!$H$1:$P$1,0))=0,"",INDEX('PCD Prevalence'!$H$2:$P$1000,MATCH($A25&amp;$B25&amp;$C25,'PCD Prevalence'!$A$2:$A$1000,0),MATCH(S$1,'PCD Prevalence'!$H$1:$P$1,0)))</f>
        <v/>
      </c>
      <c r="T25" s="33" t="str">
        <f>IF(INDEX('PCD Prevalence'!$H$2:$P$1000,MATCH($A25&amp;$B25&amp;$C25,'PCD Prevalence'!$A$2:$A$1000,0),MATCH(T$1,'PCD Prevalence'!$H$1:$P$1,0))=0,"",INDEX('PCD Prevalence'!$H$2:$P$1000,MATCH($A25&amp;$B25&amp;$C25,'PCD Prevalence'!$A$2:$A$1000,0),MATCH(T$1,'PCD Prevalence'!$H$1:$P$1,0)))</f>
        <v/>
      </c>
    </row>
    <row r="26" spans="1:20" x14ac:dyDescent="0.35">
      <c r="A26" s="10" t="s">
        <v>2332</v>
      </c>
      <c r="B26" s="10" t="s">
        <v>5961</v>
      </c>
      <c r="C26" t="s">
        <v>2333</v>
      </c>
      <c r="D26" t="s">
        <v>6002</v>
      </c>
      <c r="E26" t="s">
        <v>78</v>
      </c>
      <c r="F26" t="s">
        <v>3860</v>
      </c>
      <c r="G26" t="s">
        <v>3859</v>
      </c>
      <c r="I26" t="s">
        <v>6043</v>
      </c>
      <c r="J26" s="27" t="str">
        <f>INDEX(Category!G:G,MATCH(A26&amp;B26,Category!B:B,0))</f>
        <v>Type A2</v>
      </c>
      <c r="L26" s="33" t="str">
        <f>IF(INDEX('PCD Prevalence'!$H$2:$P$1000,MATCH($A26&amp;$B26&amp;$C26,'PCD Prevalence'!$A$2:$A$1000,0),MATCH(L$1,'PCD Prevalence'!$H$1:$P$1,0))=0,"",INDEX('PCD Prevalence'!$H$2:$P$1000,MATCH($A26&amp;$B26&amp;$C26,'PCD Prevalence'!$A$2:$A$1000,0),MATCH(L$1,'PCD Prevalence'!$H$1:$P$1,0)))</f>
        <v/>
      </c>
      <c r="M26" s="33" t="str">
        <f>IF(INDEX('PCD Prevalence'!$H$2:$P$1000,MATCH($A26&amp;$B26&amp;$C26,'PCD Prevalence'!$A$2:$A$1000,0),MATCH(M$1,'PCD Prevalence'!$H$1:$P$1,0))=0,"",INDEX('PCD Prevalence'!$H$2:$P$1000,MATCH($A26&amp;$B26&amp;$C26,'PCD Prevalence'!$A$2:$A$1000,0),MATCH(M$1,'PCD Prevalence'!$H$1:$P$1,0)))</f>
        <v/>
      </c>
      <c r="N26" s="33" t="str">
        <f>IF(INDEX('PCD Prevalence'!$H$2:$P$1000,MATCH($A26&amp;$B26&amp;$C26,'PCD Prevalence'!$A$2:$A$1000,0),MATCH(N$1,'PCD Prevalence'!$H$1:$P$1,0))=0,"",INDEX('PCD Prevalence'!$H$2:$P$1000,MATCH($A26&amp;$B26&amp;$C26,'PCD Prevalence'!$A$2:$A$1000,0),MATCH(N$1,'PCD Prevalence'!$H$1:$P$1,0)))</f>
        <v/>
      </c>
      <c r="O26" s="33" t="str">
        <f>IF(INDEX('PCD Prevalence'!$H$2:$P$1000,MATCH($A26&amp;$B26&amp;$C26,'PCD Prevalence'!$A$2:$A$1000,0),MATCH(O$1,'PCD Prevalence'!$H$1:$P$1,0))=0,"",INDEX('PCD Prevalence'!$H$2:$P$1000,MATCH($A26&amp;$B26&amp;$C26,'PCD Prevalence'!$A$2:$A$1000,0),MATCH(O$1,'PCD Prevalence'!$H$1:$P$1,0)))</f>
        <v/>
      </c>
      <c r="P26" s="33" t="str">
        <f>IF(INDEX('PCD Prevalence'!$H$2:$P$1000,MATCH($A26&amp;$B26&amp;$C26,'PCD Prevalence'!$A$2:$A$1000,0),MATCH(P$1,'PCD Prevalence'!$H$1:$P$1,0))=0,"",INDEX('PCD Prevalence'!$H$2:$P$1000,MATCH($A26&amp;$B26&amp;$C26,'PCD Prevalence'!$A$2:$A$1000,0),MATCH(P$1,'PCD Prevalence'!$H$1:$P$1,0)))</f>
        <v/>
      </c>
      <c r="Q26" s="33" t="str">
        <f>IF(INDEX('PCD Prevalence'!$H$2:$P$1000,MATCH($A26&amp;$B26&amp;$C26,'PCD Prevalence'!$A$2:$A$1000,0),MATCH(Q$1,'PCD Prevalence'!$H$1:$P$1,0))=0,"",INDEX('PCD Prevalence'!$H$2:$P$1000,MATCH($A26&amp;$B26&amp;$C26,'PCD Prevalence'!$A$2:$A$1000,0),MATCH(Q$1,'PCD Prevalence'!$H$1:$P$1,0)))</f>
        <v/>
      </c>
      <c r="R26" s="33" t="str">
        <f>IF(INDEX('PCD Prevalence'!$H$2:$P$1000,MATCH($A26&amp;$B26&amp;$C26,'PCD Prevalence'!$A$2:$A$1000,0),MATCH(R$1,'PCD Prevalence'!$H$1:$P$1,0))=0,"",INDEX('PCD Prevalence'!$H$2:$P$1000,MATCH($A26&amp;$B26&amp;$C26,'PCD Prevalence'!$A$2:$A$1000,0),MATCH(R$1,'PCD Prevalence'!$H$1:$P$1,0)))</f>
        <v/>
      </c>
      <c r="S26" s="33" t="str">
        <f>IF(INDEX('PCD Prevalence'!$H$2:$P$1000,MATCH($A26&amp;$B26&amp;$C26,'PCD Prevalence'!$A$2:$A$1000,0),MATCH(S$1,'PCD Prevalence'!$H$1:$P$1,0))=0,"",INDEX('PCD Prevalence'!$H$2:$P$1000,MATCH($A26&amp;$B26&amp;$C26,'PCD Prevalence'!$A$2:$A$1000,0),MATCH(S$1,'PCD Prevalence'!$H$1:$P$1,0)))</f>
        <v/>
      </c>
      <c r="T26" s="33" t="str">
        <f>IF(INDEX('PCD Prevalence'!$H$2:$P$1000,MATCH($A26&amp;$B26&amp;$C26,'PCD Prevalence'!$A$2:$A$1000,0),MATCH(T$1,'PCD Prevalence'!$H$1:$P$1,0))=0,"",INDEX('PCD Prevalence'!$H$2:$P$1000,MATCH($A26&amp;$B26&amp;$C26,'PCD Prevalence'!$A$2:$A$1000,0),MATCH(T$1,'PCD Prevalence'!$H$1:$P$1,0)))</f>
        <v/>
      </c>
    </row>
    <row r="27" spans="1:20" x14ac:dyDescent="0.35">
      <c r="A27" s="10" t="s">
        <v>2147</v>
      </c>
      <c r="B27" s="10" t="s">
        <v>4256</v>
      </c>
      <c r="C27" t="s">
        <v>2148</v>
      </c>
      <c r="D27" t="s">
        <v>6002</v>
      </c>
      <c r="E27" t="s">
        <v>6050</v>
      </c>
      <c r="F27" t="s">
        <v>3860</v>
      </c>
      <c r="G27" t="s">
        <v>3859</v>
      </c>
      <c r="I27" t="s">
        <v>6044</v>
      </c>
      <c r="J27" s="27" t="str">
        <f>INDEX(Category!G:G,MATCH(A27&amp;B27,Category!B:B,0))</f>
        <v>Type A2</v>
      </c>
      <c r="L27" s="33" t="str">
        <f>IF(INDEX('PCD Prevalence'!$H$2:$P$1000,MATCH($A27&amp;$B27&amp;$C27,'PCD Prevalence'!$A$2:$A$1000,0),MATCH(L$1,'PCD Prevalence'!$H$1:$P$1,0))=0,"",INDEX('PCD Prevalence'!$H$2:$P$1000,MATCH($A27&amp;$B27&amp;$C27,'PCD Prevalence'!$A$2:$A$1000,0),MATCH(L$1,'PCD Prevalence'!$H$1:$P$1,0)))</f>
        <v/>
      </c>
      <c r="M27" s="33">
        <f>IF(INDEX('PCD Prevalence'!$H$2:$P$1000,MATCH($A27&amp;$B27&amp;$C27,'PCD Prevalence'!$A$2:$A$1000,0),MATCH(M$1,'PCD Prevalence'!$H$1:$P$1,0))=0,"",INDEX('PCD Prevalence'!$H$2:$P$1000,MATCH($A27&amp;$B27&amp;$C27,'PCD Prevalence'!$A$2:$A$1000,0),MATCH(M$1,'PCD Prevalence'!$H$1:$P$1,0)))</f>
        <v>13</v>
      </c>
      <c r="N27" s="33">
        <f>IF(INDEX('PCD Prevalence'!$H$2:$P$1000,MATCH($A27&amp;$B27&amp;$C27,'PCD Prevalence'!$A$2:$A$1000,0),MATCH(N$1,'PCD Prevalence'!$H$1:$P$1,0))=0,"",INDEX('PCD Prevalence'!$H$2:$P$1000,MATCH($A27&amp;$B27&amp;$C27,'PCD Prevalence'!$A$2:$A$1000,0),MATCH(N$1,'PCD Prevalence'!$H$1:$P$1,0)))</f>
        <v>22</v>
      </c>
      <c r="O27" s="33">
        <f>IF(INDEX('PCD Prevalence'!$H$2:$P$1000,MATCH($A27&amp;$B27&amp;$C27,'PCD Prevalence'!$A$2:$A$1000,0),MATCH(O$1,'PCD Prevalence'!$H$1:$P$1,0))=0,"",INDEX('PCD Prevalence'!$H$2:$P$1000,MATCH($A27&amp;$B27&amp;$C27,'PCD Prevalence'!$A$2:$A$1000,0),MATCH(O$1,'PCD Prevalence'!$H$1:$P$1,0)))</f>
        <v>18</v>
      </c>
      <c r="P27" s="33">
        <f>IF(INDEX('PCD Prevalence'!$H$2:$P$1000,MATCH($A27&amp;$B27&amp;$C27,'PCD Prevalence'!$A$2:$A$1000,0),MATCH(P$1,'PCD Prevalence'!$H$1:$P$1,0))=0,"",INDEX('PCD Prevalence'!$H$2:$P$1000,MATCH($A27&amp;$B27&amp;$C27,'PCD Prevalence'!$A$2:$A$1000,0),MATCH(P$1,'PCD Prevalence'!$H$1:$P$1,0)))</f>
        <v>19</v>
      </c>
      <c r="Q27" s="33" t="str">
        <f>IF(INDEX('PCD Prevalence'!$H$2:$P$1000,MATCH($A27&amp;$B27&amp;$C27,'PCD Prevalence'!$A$2:$A$1000,0),MATCH(Q$1,'PCD Prevalence'!$H$1:$P$1,0))=0,"",INDEX('PCD Prevalence'!$H$2:$P$1000,MATCH($A27&amp;$B27&amp;$C27,'PCD Prevalence'!$A$2:$A$1000,0),MATCH(Q$1,'PCD Prevalence'!$H$1:$P$1,0)))</f>
        <v/>
      </c>
      <c r="R27" s="33">
        <f>IF(INDEX('PCD Prevalence'!$H$2:$P$1000,MATCH($A27&amp;$B27&amp;$C27,'PCD Prevalence'!$A$2:$A$1000,0),MATCH(R$1,'PCD Prevalence'!$H$1:$P$1,0))=0,"",INDEX('PCD Prevalence'!$H$2:$P$1000,MATCH($A27&amp;$B27&amp;$C27,'PCD Prevalence'!$A$2:$A$1000,0),MATCH(R$1,'PCD Prevalence'!$H$1:$P$1,0)))</f>
        <v>29</v>
      </c>
      <c r="S27" s="33" t="str">
        <f>IF(INDEX('PCD Prevalence'!$H$2:$P$1000,MATCH($A27&amp;$B27&amp;$C27,'PCD Prevalence'!$A$2:$A$1000,0),MATCH(S$1,'PCD Prevalence'!$H$1:$P$1,0))=0,"",INDEX('PCD Prevalence'!$H$2:$P$1000,MATCH($A27&amp;$B27&amp;$C27,'PCD Prevalence'!$A$2:$A$1000,0),MATCH(S$1,'PCD Prevalence'!$H$1:$P$1,0)))</f>
        <v/>
      </c>
      <c r="T27" s="33" t="str">
        <f>IF(INDEX('PCD Prevalence'!$H$2:$P$1000,MATCH($A27&amp;$B27&amp;$C27,'PCD Prevalence'!$A$2:$A$1000,0),MATCH(T$1,'PCD Prevalence'!$H$1:$P$1,0))=0,"",INDEX('PCD Prevalence'!$H$2:$P$1000,MATCH($A27&amp;$B27&amp;$C27,'PCD Prevalence'!$A$2:$A$1000,0),MATCH(T$1,'PCD Prevalence'!$H$1:$P$1,0)))</f>
        <v/>
      </c>
    </row>
    <row r="28" spans="1:20" x14ac:dyDescent="0.35">
      <c r="A28" s="10" t="s">
        <v>2147</v>
      </c>
      <c r="B28" s="10" t="s">
        <v>4256</v>
      </c>
      <c r="C28" t="s">
        <v>2168</v>
      </c>
      <c r="D28" t="s">
        <v>6001</v>
      </c>
      <c r="E28" t="s">
        <v>68</v>
      </c>
      <c r="F28" t="s">
        <v>3860</v>
      </c>
      <c r="G28" t="s">
        <v>3859</v>
      </c>
      <c r="I28" t="s">
        <v>6044</v>
      </c>
      <c r="J28" s="27" t="str">
        <f>INDEX(Category!G:G,MATCH(A28&amp;B28,Category!B:B,0))</f>
        <v>Type A2</v>
      </c>
      <c r="L28" s="33" t="str">
        <f>IF(INDEX('PCD Prevalence'!$H$2:$P$1000,MATCH($A28&amp;$B28&amp;$C28,'PCD Prevalence'!$A$2:$A$1000,0),MATCH(L$1,'PCD Prevalence'!$H$1:$P$1,0))=0,"",INDEX('PCD Prevalence'!$H$2:$P$1000,MATCH($A28&amp;$B28&amp;$C28,'PCD Prevalence'!$A$2:$A$1000,0),MATCH(L$1,'PCD Prevalence'!$H$1:$P$1,0)))</f>
        <v/>
      </c>
      <c r="M28" s="33">
        <f>IF(INDEX('PCD Prevalence'!$H$2:$P$1000,MATCH($A28&amp;$B28&amp;$C28,'PCD Prevalence'!$A$2:$A$1000,0),MATCH(M$1,'PCD Prevalence'!$H$1:$P$1,0))=0,"",INDEX('PCD Prevalence'!$H$2:$P$1000,MATCH($A28&amp;$B28&amp;$C28,'PCD Prevalence'!$A$2:$A$1000,0),MATCH(M$1,'PCD Prevalence'!$H$1:$P$1,0)))</f>
        <v>17</v>
      </c>
      <c r="N28" s="33">
        <f>IF(INDEX('PCD Prevalence'!$H$2:$P$1000,MATCH($A28&amp;$B28&amp;$C28,'PCD Prevalence'!$A$2:$A$1000,0),MATCH(N$1,'PCD Prevalence'!$H$1:$P$1,0))=0,"",INDEX('PCD Prevalence'!$H$2:$P$1000,MATCH($A28&amp;$B28&amp;$C28,'PCD Prevalence'!$A$2:$A$1000,0),MATCH(N$1,'PCD Prevalence'!$H$1:$P$1,0)))</f>
        <v>18</v>
      </c>
      <c r="O28" s="33">
        <f>IF(INDEX('PCD Prevalence'!$H$2:$P$1000,MATCH($A28&amp;$B28&amp;$C28,'PCD Prevalence'!$A$2:$A$1000,0),MATCH(O$1,'PCD Prevalence'!$H$1:$P$1,0))=0,"",INDEX('PCD Prevalence'!$H$2:$P$1000,MATCH($A28&amp;$B28&amp;$C28,'PCD Prevalence'!$A$2:$A$1000,0),MATCH(O$1,'PCD Prevalence'!$H$1:$P$1,0)))</f>
        <v>19</v>
      </c>
      <c r="P28" s="33">
        <f>IF(INDEX('PCD Prevalence'!$H$2:$P$1000,MATCH($A28&amp;$B28&amp;$C28,'PCD Prevalence'!$A$2:$A$1000,0),MATCH(P$1,'PCD Prevalence'!$H$1:$P$1,0))=0,"",INDEX('PCD Prevalence'!$H$2:$P$1000,MATCH($A28&amp;$B28&amp;$C28,'PCD Prevalence'!$A$2:$A$1000,0),MATCH(P$1,'PCD Prevalence'!$H$1:$P$1,0)))</f>
        <v>19</v>
      </c>
      <c r="Q28" s="33" t="str">
        <f>IF(INDEX('PCD Prevalence'!$H$2:$P$1000,MATCH($A28&amp;$B28&amp;$C28,'PCD Prevalence'!$A$2:$A$1000,0),MATCH(Q$1,'PCD Prevalence'!$H$1:$P$1,0))=0,"",INDEX('PCD Prevalence'!$H$2:$P$1000,MATCH($A28&amp;$B28&amp;$C28,'PCD Prevalence'!$A$2:$A$1000,0),MATCH(Q$1,'PCD Prevalence'!$H$1:$P$1,0)))</f>
        <v/>
      </c>
      <c r="R28" s="33">
        <f>IF(INDEX('PCD Prevalence'!$H$2:$P$1000,MATCH($A28&amp;$B28&amp;$C28,'PCD Prevalence'!$A$2:$A$1000,0),MATCH(R$1,'PCD Prevalence'!$H$1:$P$1,0))=0,"",INDEX('PCD Prevalence'!$H$2:$P$1000,MATCH($A28&amp;$B28&amp;$C28,'PCD Prevalence'!$A$2:$A$1000,0),MATCH(R$1,'PCD Prevalence'!$H$1:$P$1,0)))</f>
        <v>27</v>
      </c>
      <c r="S28" s="33" t="str">
        <f>IF(INDEX('PCD Prevalence'!$H$2:$P$1000,MATCH($A28&amp;$B28&amp;$C28,'PCD Prevalence'!$A$2:$A$1000,0),MATCH(S$1,'PCD Prevalence'!$H$1:$P$1,0))=0,"",INDEX('PCD Prevalence'!$H$2:$P$1000,MATCH($A28&amp;$B28&amp;$C28,'PCD Prevalence'!$A$2:$A$1000,0),MATCH(S$1,'PCD Prevalence'!$H$1:$P$1,0)))</f>
        <v/>
      </c>
      <c r="T28" s="33" t="str">
        <f>IF(INDEX('PCD Prevalence'!$H$2:$P$1000,MATCH($A28&amp;$B28&amp;$C28,'PCD Prevalence'!$A$2:$A$1000,0),MATCH(T$1,'PCD Prevalence'!$H$1:$P$1,0))=0,"",INDEX('PCD Prevalence'!$H$2:$P$1000,MATCH($A28&amp;$B28&amp;$C28,'PCD Prevalence'!$A$2:$A$1000,0),MATCH(T$1,'PCD Prevalence'!$H$1:$P$1,0)))</f>
        <v/>
      </c>
    </row>
    <row r="29" spans="1:20" x14ac:dyDescent="0.35">
      <c r="A29" s="10" t="s">
        <v>2147</v>
      </c>
      <c r="B29" s="10" t="s">
        <v>4256</v>
      </c>
      <c r="C29" t="s">
        <v>2169</v>
      </c>
      <c r="F29" t="s">
        <v>3859</v>
      </c>
      <c r="J29" s="27" t="str">
        <f>INDEX(Category!G:G,MATCH(A29&amp;B29,Category!B:B,0))</f>
        <v>Type A2</v>
      </c>
      <c r="L29" s="33" t="str">
        <f>IF(INDEX('PCD Prevalence'!$H$2:$P$1000,MATCH($A29&amp;$B29&amp;$C29,'PCD Prevalence'!$A$2:$A$1000,0),MATCH(L$1,'PCD Prevalence'!$H$1:$P$1,0))=0,"",INDEX('PCD Prevalence'!$H$2:$P$1000,MATCH($A29&amp;$B29&amp;$C29,'PCD Prevalence'!$A$2:$A$1000,0),MATCH(L$1,'PCD Prevalence'!$H$1:$P$1,0)))</f>
        <v/>
      </c>
      <c r="M29" s="33">
        <f>IF(INDEX('PCD Prevalence'!$H$2:$P$1000,MATCH($A29&amp;$B29&amp;$C29,'PCD Prevalence'!$A$2:$A$1000,0),MATCH(M$1,'PCD Prevalence'!$H$1:$P$1,0))=0,"",INDEX('PCD Prevalence'!$H$2:$P$1000,MATCH($A29&amp;$B29&amp;$C29,'PCD Prevalence'!$A$2:$A$1000,0),MATCH(M$1,'PCD Prevalence'!$H$1:$P$1,0)))</f>
        <v>16</v>
      </c>
      <c r="N29" s="33">
        <f>IF(INDEX('PCD Prevalence'!$H$2:$P$1000,MATCH($A29&amp;$B29&amp;$C29,'PCD Prevalence'!$A$2:$A$1000,0),MATCH(N$1,'PCD Prevalence'!$H$1:$P$1,0))=0,"",INDEX('PCD Prevalence'!$H$2:$P$1000,MATCH($A29&amp;$B29&amp;$C29,'PCD Prevalence'!$A$2:$A$1000,0),MATCH(N$1,'PCD Prevalence'!$H$1:$P$1,0)))</f>
        <v>9</v>
      </c>
      <c r="O29" s="33">
        <f>IF(INDEX('PCD Prevalence'!$H$2:$P$1000,MATCH($A29&amp;$B29&amp;$C29,'PCD Prevalence'!$A$2:$A$1000,0),MATCH(O$1,'PCD Prevalence'!$H$1:$P$1,0))=0,"",INDEX('PCD Prevalence'!$H$2:$P$1000,MATCH($A29&amp;$B29&amp;$C29,'PCD Prevalence'!$A$2:$A$1000,0),MATCH(O$1,'PCD Prevalence'!$H$1:$P$1,0)))</f>
        <v>23</v>
      </c>
      <c r="P29" s="33">
        <f>IF(INDEX('PCD Prevalence'!$H$2:$P$1000,MATCH($A29&amp;$B29&amp;$C29,'PCD Prevalence'!$A$2:$A$1000,0),MATCH(P$1,'PCD Prevalence'!$H$1:$P$1,0))=0,"",INDEX('PCD Prevalence'!$H$2:$P$1000,MATCH($A29&amp;$B29&amp;$C29,'PCD Prevalence'!$A$2:$A$1000,0),MATCH(P$1,'PCD Prevalence'!$H$1:$P$1,0)))</f>
        <v>16</v>
      </c>
      <c r="Q29" s="33" t="str">
        <f>IF(INDEX('PCD Prevalence'!$H$2:$P$1000,MATCH($A29&amp;$B29&amp;$C29,'PCD Prevalence'!$A$2:$A$1000,0),MATCH(Q$1,'PCD Prevalence'!$H$1:$P$1,0))=0,"",INDEX('PCD Prevalence'!$H$2:$P$1000,MATCH($A29&amp;$B29&amp;$C29,'PCD Prevalence'!$A$2:$A$1000,0),MATCH(Q$1,'PCD Prevalence'!$H$1:$P$1,0)))</f>
        <v/>
      </c>
      <c r="R29" s="33">
        <f>IF(INDEX('PCD Prevalence'!$H$2:$P$1000,MATCH($A29&amp;$B29&amp;$C29,'PCD Prevalence'!$A$2:$A$1000,0),MATCH(R$1,'PCD Prevalence'!$H$1:$P$1,0))=0,"",INDEX('PCD Prevalence'!$H$2:$P$1000,MATCH($A29&amp;$B29&amp;$C29,'PCD Prevalence'!$A$2:$A$1000,0),MATCH(R$1,'PCD Prevalence'!$H$1:$P$1,0)))</f>
        <v>35</v>
      </c>
      <c r="S29" s="33" t="str">
        <f>IF(INDEX('PCD Prevalence'!$H$2:$P$1000,MATCH($A29&amp;$B29&amp;$C29,'PCD Prevalence'!$A$2:$A$1000,0),MATCH(S$1,'PCD Prevalence'!$H$1:$P$1,0))=0,"",INDEX('PCD Prevalence'!$H$2:$P$1000,MATCH($A29&amp;$B29&amp;$C29,'PCD Prevalence'!$A$2:$A$1000,0),MATCH(S$1,'PCD Prevalence'!$H$1:$P$1,0)))</f>
        <v/>
      </c>
      <c r="T29" s="33" t="str">
        <f>IF(INDEX('PCD Prevalence'!$H$2:$P$1000,MATCH($A29&amp;$B29&amp;$C29,'PCD Prevalence'!$A$2:$A$1000,0),MATCH(T$1,'PCD Prevalence'!$H$1:$P$1,0))=0,"",INDEX('PCD Prevalence'!$H$2:$P$1000,MATCH($A29&amp;$B29&amp;$C29,'PCD Prevalence'!$A$2:$A$1000,0),MATCH(T$1,'PCD Prevalence'!$H$1:$P$1,0)))</f>
        <v/>
      </c>
    </row>
    <row r="30" spans="1:20" x14ac:dyDescent="0.35">
      <c r="A30" s="10" t="s">
        <v>2367</v>
      </c>
      <c r="B30" s="10" t="s">
        <v>5962</v>
      </c>
      <c r="C30" t="s">
        <v>2422</v>
      </c>
      <c r="D30" t="s">
        <v>6001</v>
      </c>
      <c r="E30" t="s">
        <v>78</v>
      </c>
      <c r="F30" t="s">
        <v>3860</v>
      </c>
      <c r="G30" t="s">
        <v>3859</v>
      </c>
      <c r="I30" t="s">
        <v>6044</v>
      </c>
      <c r="J30" s="27" t="str">
        <f>INDEX(Category!G:G,MATCH(A30&amp;B30,Category!B:B,0))</f>
        <v>Type A2</v>
      </c>
      <c r="L30" s="33">
        <f>IF(INDEX('PCD Prevalence'!$H$2:$P$1000,MATCH($A30&amp;$B30&amp;$C30,'PCD Prevalence'!$A$2:$A$1000,0),MATCH(L$1,'PCD Prevalence'!$H$1:$P$1,0))=0,"",INDEX('PCD Prevalence'!$H$2:$P$1000,MATCH($A30&amp;$B30&amp;$C30,'PCD Prevalence'!$A$2:$A$1000,0),MATCH(L$1,'PCD Prevalence'!$H$1:$P$1,0)))</f>
        <v>2.6</v>
      </c>
      <c r="M30" s="33">
        <f>IF(INDEX('PCD Prevalence'!$H$2:$P$1000,MATCH($A30&amp;$B30&amp;$C30,'PCD Prevalence'!$A$2:$A$1000,0),MATCH(M$1,'PCD Prevalence'!$H$1:$P$1,0))=0,"",INDEX('PCD Prevalence'!$H$2:$P$1000,MATCH($A30&amp;$B30&amp;$C30,'PCD Prevalence'!$A$2:$A$1000,0),MATCH(M$1,'PCD Prevalence'!$H$1:$P$1,0)))</f>
        <v>19.899999999999999</v>
      </c>
      <c r="N30" s="33">
        <f>IF(INDEX('PCD Prevalence'!$H$2:$P$1000,MATCH($A30&amp;$B30&amp;$C30,'PCD Prevalence'!$A$2:$A$1000,0),MATCH(N$1,'PCD Prevalence'!$H$1:$P$1,0))=0,"",INDEX('PCD Prevalence'!$H$2:$P$1000,MATCH($A30&amp;$B30&amp;$C30,'PCD Prevalence'!$A$2:$A$1000,0),MATCH(N$1,'PCD Prevalence'!$H$1:$P$1,0)))</f>
        <v>1.9</v>
      </c>
      <c r="O30" s="33">
        <f>IF(INDEX('PCD Prevalence'!$H$2:$P$1000,MATCH($A30&amp;$B30&amp;$C30,'PCD Prevalence'!$A$2:$A$1000,0),MATCH(O$1,'PCD Prevalence'!$H$1:$P$1,0))=0,"",INDEX('PCD Prevalence'!$H$2:$P$1000,MATCH($A30&amp;$B30&amp;$C30,'PCD Prevalence'!$A$2:$A$1000,0),MATCH(O$1,'PCD Prevalence'!$H$1:$P$1,0)))</f>
        <v>17.100000000000001</v>
      </c>
      <c r="P30" s="33">
        <f>IF(INDEX('PCD Prevalence'!$H$2:$P$1000,MATCH($A30&amp;$B30&amp;$C30,'PCD Prevalence'!$A$2:$A$1000,0),MATCH(P$1,'PCD Prevalence'!$H$1:$P$1,0))=0,"",INDEX('PCD Prevalence'!$H$2:$P$1000,MATCH($A30&amp;$B30&amp;$C30,'PCD Prevalence'!$A$2:$A$1000,0),MATCH(P$1,'PCD Prevalence'!$H$1:$P$1,0)))</f>
        <v>24.7</v>
      </c>
      <c r="Q30" s="33" t="str">
        <f>IF(INDEX('PCD Prevalence'!$H$2:$P$1000,MATCH($A30&amp;$B30&amp;$C30,'PCD Prevalence'!$A$2:$A$1000,0),MATCH(Q$1,'PCD Prevalence'!$H$1:$P$1,0))=0,"",INDEX('PCD Prevalence'!$H$2:$P$1000,MATCH($A30&amp;$B30&amp;$C30,'PCD Prevalence'!$A$2:$A$1000,0),MATCH(Q$1,'PCD Prevalence'!$H$1:$P$1,0)))</f>
        <v/>
      </c>
      <c r="R30" s="33" t="str">
        <f>IF(INDEX('PCD Prevalence'!$H$2:$P$1000,MATCH($A30&amp;$B30&amp;$C30,'PCD Prevalence'!$A$2:$A$1000,0),MATCH(R$1,'PCD Prevalence'!$H$1:$P$1,0))=0,"",INDEX('PCD Prevalence'!$H$2:$P$1000,MATCH($A30&amp;$B30&amp;$C30,'PCD Prevalence'!$A$2:$A$1000,0),MATCH(R$1,'PCD Prevalence'!$H$1:$P$1,0)))</f>
        <v/>
      </c>
      <c r="S30" s="33">
        <f>IF(INDEX('PCD Prevalence'!$H$2:$P$1000,MATCH($A30&amp;$B30&amp;$C30,'PCD Prevalence'!$A$2:$A$1000,0),MATCH(S$1,'PCD Prevalence'!$H$1:$P$1,0))=0,"",INDEX('PCD Prevalence'!$H$2:$P$1000,MATCH($A30&amp;$B30&amp;$C30,'PCD Prevalence'!$A$2:$A$1000,0),MATCH(S$1,'PCD Prevalence'!$H$1:$P$1,0)))</f>
        <v>12.3</v>
      </c>
      <c r="T30" s="33">
        <f>IF(INDEX('PCD Prevalence'!$H$2:$P$1000,MATCH($A30&amp;$B30&amp;$C30,'PCD Prevalence'!$A$2:$A$1000,0),MATCH(T$1,'PCD Prevalence'!$H$1:$P$1,0))=0,"",INDEX('PCD Prevalence'!$H$2:$P$1000,MATCH($A30&amp;$B30&amp;$C30,'PCD Prevalence'!$A$2:$A$1000,0),MATCH(T$1,'PCD Prevalence'!$H$1:$P$1,0)))</f>
        <v>21.5</v>
      </c>
    </row>
    <row r="31" spans="1:20" x14ac:dyDescent="0.35">
      <c r="A31" s="10" t="s">
        <v>2438</v>
      </c>
      <c r="B31" s="10" t="s">
        <v>5959</v>
      </c>
      <c r="C31" t="s">
        <v>2439</v>
      </c>
      <c r="D31" t="s">
        <v>6002</v>
      </c>
      <c r="E31" t="s">
        <v>64</v>
      </c>
      <c r="F31" t="s">
        <v>3860</v>
      </c>
      <c r="G31" t="s">
        <v>3859</v>
      </c>
      <c r="I31" t="s">
        <v>6044</v>
      </c>
      <c r="J31" s="27" t="str">
        <f>INDEX(Category!G:G,MATCH(A31&amp;B31,Category!B:B,0))</f>
        <v>Type A2</v>
      </c>
      <c r="L31" s="33" t="str">
        <f>IF(INDEX('PCD Prevalence'!$H$2:$P$1000,MATCH($A31&amp;$B31&amp;$C31,'PCD Prevalence'!$A$2:$A$1000,0),MATCH(L$1,'PCD Prevalence'!$H$1:$P$1,0))=0,"",INDEX('PCD Prevalence'!$H$2:$P$1000,MATCH($A31&amp;$B31&amp;$C31,'PCD Prevalence'!$A$2:$A$1000,0),MATCH(L$1,'PCD Prevalence'!$H$1:$P$1,0)))</f>
        <v/>
      </c>
      <c r="M31" s="33" t="str">
        <f>IF(INDEX('PCD Prevalence'!$H$2:$P$1000,MATCH($A31&amp;$B31&amp;$C31,'PCD Prevalence'!$A$2:$A$1000,0),MATCH(M$1,'PCD Prevalence'!$H$1:$P$1,0))=0,"",INDEX('PCD Prevalence'!$H$2:$P$1000,MATCH($A31&amp;$B31&amp;$C31,'PCD Prevalence'!$A$2:$A$1000,0),MATCH(M$1,'PCD Prevalence'!$H$1:$P$1,0)))</f>
        <v/>
      </c>
      <c r="N31" s="33" t="str">
        <f>IF(INDEX('PCD Prevalence'!$H$2:$P$1000,MATCH($A31&amp;$B31&amp;$C31,'PCD Prevalence'!$A$2:$A$1000,0),MATCH(N$1,'PCD Prevalence'!$H$1:$P$1,0))=0,"",INDEX('PCD Prevalence'!$H$2:$P$1000,MATCH($A31&amp;$B31&amp;$C31,'PCD Prevalence'!$A$2:$A$1000,0),MATCH(N$1,'PCD Prevalence'!$H$1:$P$1,0)))</f>
        <v/>
      </c>
      <c r="O31" s="33" t="str">
        <f>IF(INDEX('PCD Prevalence'!$H$2:$P$1000,MATCH($A31&amp;$B31&amp;$C31,'PCD Prevalence'!$A$2:$A$1000,0),MATCH(O$1,'PCD Prevalence'!$H$1:$P$1,0))=0,"",INDEX('PCD Prevalence'!$H$2:$P$1000,MATCH($A31&amp;$B31&amp;$C31,'PCD Prevalence'!$A$2:$A$1000,0),MATCH(O$1,'PCD Prevalence'!$H$1:$P$1,0)))</f>
        <v/>
      </c>
      <c r="P31" s="33" t="str">
        <f>IF(INDEX('PCD Prevalence'!$H$2:$P$1000,MATCH($A31&amp;$B31&amp;$C31,'PCD Prevalence'!$A$2:$A$1000,0),MATCH(P$1,'PCD Prevalence'!$H$1:$P$1,0))=0,"",INDEX('PCD Prevalence'!$H$2:$P$1000,MATCH($A31&amp;$B31&amp;$C31,'PCD Prevalence'!$A$2:$A$1000,0),MATCH(P$1,'PCD Prevalence'!$H$1:$P$1,0)))</f>
        <v/>
      </c>
      <c r="Q31" s="33" t="str">
        <f>IF(INDEX('PCD Prevalence'!$H$2:$P$1000,MATCH($A31&amp;$B31&amp;$C31,'PCD Prevalence'!$A$2:$A$1000,0),MATCH(Q$1,'PCD Prevalence'!$H$1:$P$1,0))=0,"",INDEX('PCD Prevalence'!$H$2:$P$1000,MATCH($A31&amp;$B31&amp;$C31,'PCD Prevalence'!$A$2:$A$1000,0),MATCH(Q$1,'PCD Prevalence'!$H$1:$P$1,0)))</f>
        <v/>
      </c>
      <c r="R31" s="33" t="str">
        <f>IF(INDEX('PCD Prevalence'!$H$2:$P$1000,MATCH($A31&amp;$B31&amp;$C31,'PCD Prevalence'!$A$2:$A$1000,0),MATCH(R$1,'PCD Prevalence'!$H$1:$P$1,0))=0,"",INDEX('PCD Prevalence'!$H$2:$P$1000,MATCH($A31&amp;$B31&amp;$C31,'PCD Prevalence'!$A$2:$A$1000,0),MATCH(R$1,'PCD Prevalence'!$H$1:$P$1,0)))</f>
        <v/>
      </c>
      <c r="S31" s="33" t="str">
        <f>IF(INDEX('PCD Prevalence'!$H$2:$P$1000,MATCH($A31&amp;$B31&amp;$C31,'PCD Prevalence'!$A$2:$A$1000,0),MATCH(S$1,'PCD Prevalence'!$H$1:$P$1,0))=0,"",INDEX('PCD Prevalence'!$H$2:$P$1000,MATCH($A31&amp;$B31&amp;$C31,'PCD Prevalence'!$A$2:$A$1000,0),MATCH(S$1,'PCD Prevalence'!$H$1:$P$1,0)))</f>
        <v/>
      </c>
      <c r="T31" s="33" t="str">
        <f>IF(INDEX('PCD Prevalence'!$H$2:$P$1000,MATCH($A31&amp;$B31&amp;$C31,'PCD Prevalence'!$A$2:$A$1000,0),MATCH(T$1,'PCD Prevalence'!$H$1:$P$1,0))=0,"",INDEX('PCD Prevalence'!$H$2:$P$1000,MATCH($A31&amp;$B31&amp;$C31,'PCD Prevalence'!$A$2:$A$1000,0),MATCH(T$1,'PCD Prevalence'!$H$1:$P$1,0)))</f>
        <v/>
      </c>
    </row>
    <row r="32" spans="1:20" x14ac:dyDescent="0.35">
      <c r="A32" s="10" t="s">
        <v>2438</v>
      </c>
      <c r="B32" s="10" t="s">
        <v>4351</v>
      </c>
      <c r="C32" t="s">
        <v>5892</v>
      </c>
      <c r="D32" t="s">
        <v>5999</v>
      </c>
      <c r="E32" t="s">
        <v>64</v>
      </c>
      <c r="F32" t="s">
        <v>3860</v>
      </c>
      <c r="G32" t="s">
        <v>3859</v>
      </c>
      <c r="I32" t="s">
        <v>6044</v>
      </c>
      <c r="J32" s="27" t="str">
        <f>INDEX(Category!G:G,MATCH(A32&amp;B32,Category!B:B,0))</f>
        <v>Type A2</v>
      </c>
      <c r="L32" s="33" t="str">
        <f>IF(INDEX('PCD Prevalence'!$H$2:$P$1000,MATCH($A32&amp;$B32&amp;$C32,'PCD Prevalence'!$A$2:$A$1000,0),MATCH(L$1,'PCD Prevalence'!$H$1:$P$1,0))=0,"",INDEX('PCD Prevalence'!$H$2:$P$1000,MATCH($A32&amp;$B32&amp;$C32,'PCD Prevalence'!$A$2:$A$1000,0),MATCH(L$1,'PCD Prevalence'!$H$1:$P$1,0)))</f>
        <v/>
      </c>
      <c r="M32" s="33" t="str">
        <f>IF(INDEX('PCD Prevalence'!$H$2:$P$1000,MATCH($A32&amp;$B32&amp;$C32,'PCD Prevalence'!$A$2:$A$1000,0),MATCH(M$1,'PCD Prevalence'!$H$1:$P$1,0))=0,"",INDEX('PCD Prevalence'!$H$2:$P$1000,MATCH($A32&amp;$B32&amp;$C32,'PCD Prevalence'!$A$2:$A$1000,0),MATCH(M$1,'PCD Prevalence'!$H$1:$P$1,0)))</f>
        <v/>
      </c>
      <c r="N32" s="33" t="str">
        <f>IF(INDEX('PCD Prevalence'!$H$2:$P$1000,MATCH($A32&amp;$B32&amp;$C32,'PCD Prevalence'!$A$2:$A$1000,0),MATCH(N$1,'PCD Prevalence'!$H$1:$P$1,0))=0,"",INDEX('PCD Prevalence'!$H$2:$P$1000,MATCH($A32&amp;$B32&amp;$C32,'PCD Prevalence'!$A$2:$A$1000,0),MATCH(N$1,'PCD Prevalence'!$H$1:$P$1,0)))</f>
        <v/>
      </c>
      <c r="O32" s="33" t="str">
        <f>IF(INDEX('PCD Prevalence'!$H$2:$P$1000,MATCH($A32&amp;$B32&amp;$C32,'PCD Prevalence'!$A$2:$A$1000,0),MATCH(O$1,'PCD Prevalence'!$H$1:$P$1,0))=0,"",INDEX('PCD Prevalence'!$H$2:$P$1000,MATCH($A32&amp;$B32&amp;$C32,'PCD Prevalence'!$A$2:$A$1000,0),MATCH(O$1,'PCD Prevalence'!$H$1:$P$1,0)))</f>
        <v/>
      </c>
      <c r="P32" s="33" t="str">
        <f>IF(INDEX('PCD Prevalence'!$H$2:$P$1000,MATCH($A32&amp;$B32&amp;$C32,'PCD Prevalence'!$A$2:$A$1000,0),MATCH(P$1,'PCD Prevalence'!$H$1:$P$1,0))=0,"",INDEX('PCD Prevalence'!$H$2:$P$1000,MATCH($A32&amp;$B32&amp;$C32,'PCD Prevalence'!$A$2:$A$1000,0),MATCH(P$1,'PCD Prevalence'!$H$1:$P$1,0)))</f>
        <v/>
      </c>
      <c r="Q32" s="33" t="str">
        <f>IF(INDEX('PCD Prevalence'!$H$2:$P$1000,MATCH($A32&amp;$B32&amp;$C32,'PCD Prevalence'!$A$2:$A$1000,0),MATCH(Q$1,'PCD Prevalence'!$H$1:$P$1,0))=0,"",INDEX('PCD Prevalence'!$H$2:$P$1000,MATCH($A32&amp;$B32&amp;$C32,'PCD Prevalence'!$A$2:$A$1000,0),MATCH(Q$1,'PCD Prevalence'!$H$1:$P$1,0)))</f>
        <v/>
      </c>
      <c r="R32" s="33" t="str">
        <f>IF(INDEX('PCD Prevalence'!$H$2:$P$1000,MATCH($A32&amp;$B32&amp;$C32,'PCD Prevalence'!$A$2:$A$1000,0),MATCH(R$1,'PCD Prevalence'!$H$1:$P$1,0))=0,"",INDEX('PCD Prevalence'!$H$2:$P$1000,MATCH($A32&amp;$B32&amp;$C32,'PCD Prevalence'!$A$2:$A$1000,0),MATCH(R$1,'PCD Prevalence'!$H$1:$P$1,0)))</f>
        <v/>
      </c>
      <c r="S32" s="33" t="str">
        <f>IF(INDEX('PCD Prevalence'!$H$2:$P$1000,MATCH($A32&amp;$B32&amp;$C32,'PCD Prevalence'!$A$2:$A$1000,0),MATCH(S$1,'PCD Prevalence'!$H$1:$P$1,0))=0,"",INDEX('PCD Prevalence'!$H$2:$P$1000,MATCH($A32&amp;$B32&amp;$C32,'PCD Prevalence'!$A$2:$A$1000,0),MATCH(S$1,'PCD Prevalence'!$H$1:$P$1,0)))</f>
        <v/>
      </c>
      <c r="T32" s="33" t="str">
        <f>IF(INDEX('PCD Prevalence'!$H$2:$P$1000,MATCH($A32&amp;$B32&amp;$C32,'PCD Prevalence'!$A$2:$A$1000,0),MATCH(T$1,'PCD Prevalence'!$H$1:$P$1,0))=0,"",INDEX('PCD Prevalence'!$H$2:$P$1000,MATCH($A32&amp;$B32&amp;$C32,'PCD Prevalence'!$A$2:$A$1000,0),MATCH(T$1,'PCD Prevalence'!$H$1:$P$1,0)))</f>
        <v/>
      </c>
    </row>
    <row r="33" spans="1:20" x14ac:dyDescent="0.35">
      <c r="A33" s="10" t="s">
        <v>2446</v>
      </c>
      <c r="B33" s="10" t="s">
        <v>5951</v>
      </c>
      <c r="C33" t="s">
        <v>2447</v>
      </c>
      <c r="D33" t="s">
        <v>6000</v>
      </c>
      <c r="E33" t="s">
        <v>6051</v>
      </c>
      <c r="F33" t="s">
        <v>3860</v>
      </c>
      <c r="G33" t="s">
        <v>3860</v>
      </c>
      <c r="I33" t="s">
        <v>6044</v>
      </c>
      <c r="J33" s="27" t="str">
        <f>INDEX(Category!G:G,MATCH(A33&amp;B33,Category!B:B,0))</f>
        <v>Type B</v>
      </c>
      <c r="K33">
        <v>614</v>
      </c>
      <c r="L33" s="33" t="str">
        <f>IF(INDEX('PCD Prevalence'!$H$2:$P$1000,MATCH($A33&amp;$B33&amp;$C33,'PCD Prevalence'!$A$2:$A$1000,0),MATCH(L$1,'PCD Prevalence'!$H$1:$P$1,0))=0,"",INDEX('PCD Prevalence'!$H$2:$P$1000,MATCH($A33&amp;$B33&amp;$C33,'PCD Prevalence'!$A$2:$A$1000,0),MATCH(L$1,'PCD Prevalence'!$H$1:$P$1,0)))</f>
        <v/>
      </c>
      <c r="M33" s="33">
        <f>IF(INDEX('PCD Prevalence'!$H$2:$P$1000,MATCH($A33&amp;$B33&amp;$C33,'PCD Prevalence'!$A$2:$A$1000,0),MATCH(M$1,'PCD Prevalence'!$H$1:$P$1,0))=0,"",INDEX('PCD Prevalence'!$H$2:$P$1000,MATCH($A33&amp;$B33&amp;$C33,'PCD Prevalence'!$A$2:$A$1000,0),MATCH(M$1,'PCD Prevalence'!$H$1:$P$1,0)))</f>
        <v>41.25</v>
      </c>
      <c r="N33" s="33">
        <f>IF(INDEX('PCD Prevalence'!$H$2:$P$1000,MATCH($A33&amp;$B33&amp;$C33,'PCD Prevalence'!$A$2:$A$1000,0),MATCH(N$1,'PCD Prevalence'!$H$1:$P$1,0))=0,"",INDEX('PCD Prevalence'!$H$2:$P$1000,MATCH($A33&amp;$B33&amp;$C33,'PCD Prevalence'!$A$2:$A$1000,0),MATCH(N$1,'PCD Prevalence'!$H$1:$P$1,0)))</f>
        <v>10.43</v>
      </c>
      <c r="O33" s="33">
        <f>IF(INDEX('PCD Prevalence'!$H$2:$P$1000,MATCH($A33&amp;$B33&amp;$C33,'PCD Prevalence'!$A$2:$A$1000,0),MATCH(O$1,'PCD Prevalence'!$H$1:$P$1,0))=0,"",INDEX('PCD Prevalence'!$H$2:$P$1000,MATCH($A33&amp;$B33&amp;$C33,'PCD Prevalence'!$A$2:$A$1000,0),MATCH(O$1,'PCD Prevalence'!$H$1:$P$1,0)))</f>
        <v>33.6</v>
      </c>
      <c r="P33" s="33">
        <f>IF(INDEX('PCD Prevalence'!$H$2:$P$1000,MATCH($A33&amp;$B33&amp;$C33,'PCD Prevalence'!$A$2:$A$1000,0),MATCH(P$1,'PCD Prevalence'!$H$1:$P$1,0))=0,"",INDEX('PCD Prevalence'!$H$2:$P$1000,MATCH($A33&amp;$B33&amp;$C33,'PCD Prevalence'!$A$2:$A$1000,0),MATCH(P$1,'PCD Prevalence'!$H$1:$P$1,0)))</f>
        <v>14.72</v>
      </c>
      <c r="Q33" s="33" t="str">
        <f>IF(INDEX('PCD Prevalence'!$H$2:$P$1000,MATCH($A33&amp;$B33&amp;$C33,'PCD Prevalence'!$A$2:$A$1000,0),MATCH(Q$1,'PCD Prevalence'!$H$1:$P$1,0))=0,"",INDEX('PCD Prevalence'!$H$2:$P$1000,MATCH($A33&amp;$B33&amp;$C33,'PCD Prevalence'!$A$2:$A$1000,0),MATCH(Q$1,'PCD Prevalence'!$H$1:$P$1,0)))</f>
        <v/>
      </c>
      <c r="R33" s="33" t="str">
        <f>IF(INDEX('PCD Prevalence'!$H$2:$P$1000,MATCH($A33&amp;$B33&amp;$C33,'PCD Prevalence'!$A$2:$A$1000,0),MATCH(R$1,'PCD Prevalence'!$H$1:$P$1,0))=0,"",INDEX('PCD Prevalence'!$H$2:$P$1000,MATCH($A33&amp;$B33&amp;$C33,'PCD Prevalence'!$A$2:$A$1000,0),MATCH(R$1,'PCD Prevalence'!$H$1:$P$1,0)))</f>
        <v/>
      </c>
      <c r="S33" s="33" t="str">
        <f>IF(INDEX('PCD Prevalence'!$H$2:$P$1000,MATCH($A33&amp;$B33&amp;$C33,'PCD Prevalence'!$A$2:$A$1000,0),MATCH(S$1,'PCD Prevalence'!$H$1:$P$1,0))=0,"",INDEX('PCD Prevalence'!$H$2:$P$1000,MATCH($A33&amp;$B33&amp;$C33,'PCD Prevalence'!$A$2:$A$1000,0),MATCH(S$1,'PCD Prevalence'!$H$1:$P$1,0)))</f>
        <v/>
      </c>
      <c r="T33" s="33" t="str">
        <f>IF(INDEX('PCD Prevalence'!$H$2:$P$1000,MATCH($A33&amp;$B33&amp;$C33,'PCD Prevalence'!$A$2:$A$1000,0),MATCH(T$1,'PCD Prevalence'!$H$1:$P$1,0))=0,"",INDEX('PCD Prevalence'!$H$2:$P$1000,MATCH($A33&amp;$B33&amp;$C33,'PCD Prevalence'!$A$2:$A$1000,0),MATCH(T$1,'PCD Prevalence'!$H$1:$P$1,0)))</f>
        <v/>
      </c>
    </row>
    <row r="34" spans="1:20" x14ac:dyDescent="0.35">
      <c r="A34" s="10" t="s">
        <v>2446</v>
      </c>
      <c r="B34" s="10" t="s">
        <v>5951</v>
      </c>
      <c r="C34" t="s">
        <v>2572</v>
      </c>
      <c r="D34" t="s">
        <v>6002</v>
      </c>
      <c r="E34" t="s">
        <v>6051</v>
      </c>
      <c r="F34" t="s">
        <v>3860</v>
      </c>
      <c r="G34" t="s">
        <v>3860</v>
      </c>
      <c r="I34" t="s">
        <v>6043</v>
      </c>
      <c r="J34" s="27" t="str">
        <f>INDEX(Category!G:G,MATCH(A34&amp;B34,Category!B:B,0))</f>
        <v>Type B</v>
      </c>
      <c r="K34">
        <v>6144</v>
      </c>
      <c r="L34" s="33" t="str">
        <f>IF(INDEX('PCD Prevalence'!$H$2:$P$1000,MATCH($A34&amp;$B34&amp;$C34,'PCD Prevalence'!$A$2:$A$1000,0),MATCH(L$1,'PCD Prevalence'!$H$1:$P$1,0))=0,"",INDEX('PCD Prevalence'!$H$2:$P$1000,MATCH($A34&amp;$B34&amp;$C34,'PCD Prevalence'!$A$2:$A$1000,0),MATCH(L$1,'PCD Prevalence'!$H$1:$P$1,0)))</f>
        <v/>
      </c>
      <c r="M34" s="33">
        <f>IF(INDEX('PCD Prevalence'!$H$2:$P$1000,MATCH($A34&amp;$B34&amp;$C34,'PCD Prevalence'!$A$2:$A$1000,0),MATCH(M$1,'PCD Prevalence'!$H$1:$P$1,0))=0,"",INDEX('PCD Prevalence'!$H$2:$P$1000,MATCH($A34&amp;$B34&amp;$C34,'PCD Prevalence'!$A$2:$A$1000,0),MATCH(M$1,'PCD Prevalence'!$H$1:$P$1,0)))</f>
        <v>5.7</v>
      </c>
      <c r="N34" s="33">
        <f>IF(INDEX('PCD Prevalence'!$H$2:$P$1000,MATCH($A34&amp;$B34&amp;$C34,'PCD Prevalence'!$A$2:$A$1000,0),MATCH(N$1,'PCD Prevalence'!$H$1:$P$1,0))=0,"",INDEX('PCD Prevalence'!$H$2:$P$1000,MATCH($A34&amp;$B34&amp;$C34,'PCD Prevalence'!$A$2:$A$1000,0),MATCH(N$1,'PCD Prevalence'!$H$1:$P$1,0)))</f>
        <v>35.6</v>
      </c>
      <c r="O34" s="33">
        <f>IF(INDEX('PCD Prevalence'!$H$2:$P$1000,MATCH($A34&amp;$B34&amp;$C34,'PCD Prevalence'!$A$2:$A$1000,0),MATCH(O$1,'PCD Prevalence'!$H$1:$P$1,0))=0,"",INDEX('PCD Prevalence'!$H$2:$P$1000,MATCH($A34&amp;$B34&amp;$C34,'PCD Prevalence'!$A$2:$A$1000,0),MATCH(O$1,'PCD Prevalence'!$H$1:$P$1,0)))</f>
        <v>45</v>
      </c>
      <c r="P34" s="33">
        <f>IF(INDEX('PCD Prevalence'!$H$2:$P$1000,MATCH($A34&amp;$B34&amp;$C34,'PCD Prevalence'!$A$2:$A$1000,0),MATCH(P$1,'PCD Prevalence'!$H$1:$P$1,0))=0,"",INDEX('PCD Prevalence'!$H$2:$P$1000,MATCH($A34&amp;$B34&amp;$C34,'PCD Prevalence'!$A$2:$A$1000,0),MATCH(P$1,'PCD Prevalence'!$H$1:$P$1,0)))</f>
        <v>13.6</v>
      </c>
      <c r="Q34" s="33" t="str">
        <f>IF(INDEX('PCD Prevalence'!$H$2:$P$1000,MATCH($A34&amp;$B34&amp;$C34,'PCD Prevalence'!$A$2:$A$1000,0),MATCH(Q$1,'PCD Prevalence'!$H$1:$P$1,0))=0,"",INDEX('PCD Prevalence'!$H$2:$P$1000,MATCH($A34&amp;$B34&amp;$C34,'PCD Prevalence'!$A$2:$A$1000,0),MATCH(Q$1,'PCD Prevalence'!$H$1:$P$1,0)))</f>
        <v/>
      </c>
      <c r="R34" s="33" t="str">
        <f>IF(INDEX('PCD Prevalence'!$H$2:$P$1000,MATCH($A34&amp;$B34&amp;$C34,'PCD Prevalence'!$A$2:$A$1000,0),MATCH(R$1,'PCD Prevalence'!$H$1:$P$1,0))=0,"",INDEX('PCD Prevalence'!$H$2:$P$1000,MATCH($A34&amp;$B34&amp;$C34,'PCD Prevalence'!$A$2:$A$1000,0),MATCH(R$1,'PCD Prevalence'!$H$1:$P$1,0)))</f>
        <v/>
      </c>
      <c r="S34" s="33" t="str">
        <f>IF(INDEX('PCD Prevalence'!$H$2:$P$1000,MATCH($A34&amp;$B34&amp;$C34,'PCD Prevalence'!$A$2:$A$1000,0),MATCH(S$1,'PCD Prevalence'!$H$1:$P$1,0))=0,"",INDEX('PCD Prevalence'!$H$2:$P$1000,MATCH($A34&amp;$B34&amp;$C34,'PCD Prevalence'!$A$2:$A$1000,0),MATCH(S$1,'PCD Prevalence'!$H$1:$P$1,0)))</f>
        <v/>
      </c>
      <c r="T34" s="33" t="str">
        <f>IF(INDEX('PCD Prevalence'!$H$2:$P$1000,MATCH($A34&amp;$B34&amp;$C34,'PCD Prevalence'!$A$2:$A$1000,0),MATCH(T$1,'PCD Prevalence'!$H$1:$P$1,0))=0,"",INDEX('PCD Prevalence'!$H$2:$P$1000,MATCH($A34&amp;$B34&amp;$C34,'PCD Prevalence'!$A$2:$A$1000,0),MATCH(T$1,'PCD Prevalence'!$H$1:$P$1,0)))</f>
        <v/>
      </c>
    </row>
    <row r="35" spans="1:20" x14ac:dyDescent="0.35">
      <c r="A35" s="10" t="s">
        <v>2446</v>
      </c>
      <c r="B35" s="10" t="s">
        <v>5951</v>
      </c>
      <c r="C35" t="s">
        <v>2574</v>
      </c>
      <c r="D35" t="s">
        <v>6002</v>
      </c>
      <c r="E35" t="s">
        <v>6051</v>
      </c>
      <c r="F35" t="s">
        <v>3860</v>
      </c>
      <c r="G35" t="s">
        <v>3860</v>
      </c>
      <c r="I35" t="s">
        <v>6044</v>
      </c>
      <c r="J35" s="27" t="str">
        <f>INDEX(Category!G:G,MATCH(A35&amp;B35,Category!B:B,0))</f>
        <v>Type B</v>
      </c>
      <c r="K35">
        <v>1521</v>
      </c>
      <c r="L35" s="33" t="str">
        <f>IF(INDEX('PCD Prevalence'!$H$2:$P$1000,MATCH($A35&amp;$B35&amp;$C35,'PCD Prevalence'!$A$2:$A$1000,0),MATCH(L$1,'PCD Prevalence'!$H$1:$P$1,0))=0,"",INDEX('PCD Prevalence'!$H$2:$P$1000,MATCH($A35&amp;$B35&amp;$C35,'PCD Prevalence'!$A$2:$A$1000,0),MATCH(L$1,'PCD Prevalence'!$H$1:$P$1,0)))</f>
        <v/>
      </c>
      <c r="M35" s="33">
        <f>IF(INDEX('PCD Prevalence'!$H$2:$P$1000,MATCH($A35&amp;$B35&amp;$C35,'PCD Prevalence'!$A$2:$A$1000,0),MATCH(M$1,'PCD Prevalence'!$H$1:$P$1,0))=0,"",INDEX('PCD Prevalence'!$H$2:$P$1000,MATCH($A35&amp;$B35&amp;$C35,'PCD Prevalence'!$A$2:$A$1000,0),MATCH(M$1,'PCD Prevalence'!$H$1:$P$1,0)))</f>
        <v>41.2</v>
      </c>
      <c r="N35" s="33">
        <f>IF(INDEX('PCD Prevalence'!$H$2:$P$1000,MATCH($A35&amp;$B35&amp;$C35,'PCD Prevalence'!$A$2:$A$1000,0),MATCH(N$1,'PCD Prevalence'!$H$1:$P$1,0))=0,"",INDEX('PCD Prevalence'!$H$2:$P$1000,MATCH($A35&amp;$B35&amp;$C35,'PCD Prevalence'!$A$2:$A$1000,0),MATCH(N$1,'PCD Prevalence'!$H$1:$P$1,0)))</f>
        <v>7.96</v>
      </c>
      <c r="O35" s="33">
        <f>IF(INDEX('PCD Prevalence'!$H$2:$P$1000,MATCH($A35&amp;$B35&amp;$C35,'PCD Prevalence'!$A$2:$A$1000,0),MATCH(O$1,'PCD Prevalence'!$H$1:$P$1,0))=0,"",INDEX('PCD Prevalence'!$H$2:$P$1000,MATCH($A35&amp;$B35&amp;$C35,'PCD Prevalence'!$A$2:$A$1000,0),MATCH(O$1,'PCD Prevalence'!$H$1:$P$1,0)))</f>
        <v>34.06</v>
      </c>
      <c r="P35" s="33">
        <f>IF(INDEX('PCD Prevalence'!$H$2:$P$1000,MATCH($A35&amp;$B35&amp;$C35,'PCD Prevalence'!$A$2:$A$1000,0),MATCH(P$1,'PCD Prevalence'!$H$1:$P$1,0))=0,"",INDEX('PCD Prevalence'!$H$2:$P$1000,MATCH($A35&amp;$B35&amp;$C35,'PCD Prevalence'!$A$2:$A$1000,0),MATCH(P$1,'PCD Prevalence'!$H$1:$P$1,0)))</f>
        <v>14.79</v>
      </c>
      <c r="Q35" s="33" t="str">
        <f>IF(INDEX('PCD Prevalence'!$H$2:$P$1000,MATCH($A35&amp;$B35&amp;$C35,'PCD Prevalence'!$A$2:$A$1000,0),MATCH(Q$1,'PCD Prevalence'!$H$1:$P$1,0))=0,"",INDEX('PCD Prevalence'!$H$2:$P$1000,MATCH($A35&amp;$B35&amp;$C35,'PCD Prevalence'!$A$2:$A$1000,0),MATCH(Q$1,'PCD Prevalence'!$H$1:$P$1,0)))</f>
        <v/>
      </c>
      <c r="R35" s="33" t="str">
        <f>IF(INDEX('PCD Prevalence'!$H$2:$P$1000,MATCH($A35&amp;$B35&amp;$C35,'PCD Prevalence'!$A$2:$A$1000,0),MATCH(R$1,'PCD Prevalence'!$H$1:$P$1,0))=0,"",INDEX('PCD Prevalence'!$H$2:$P$1000,MATCH($A35&amp;$B35&amp;$C35,'PCD Prevalence'!$A$2:$A$1000,0),MATCH(R$1,'PCD Prevalence'!$H$1:$P$1,0)))</f>
        <v/>
      </c>
      <c r="S35" s="33" t="str">
        <f>IF(INDEX('PCD Prevalence'!$H$2:$P$1000,MATCH($A35&amp;$B35&amp;$C35,'PCD Prevalence'!$A$2:$A$1000,0),MATCH(S$1,'PCD Prevalence'!$H$1:$P$1,0))=0,"",INDEX('PCD Prevalence'!$H$2:$P$1000,MATCH($A35&amp;$B35&amp;$C35,'PCD Prevalence'!$A$2:$A$1000,0),MATCH(S$1,'PCD Prevalence'!$H$1:$P$1,0)))</f>
        <v/>
      </c>
      <c r="T35" s="33" t="str">
        <f>IF(INDEX('PCD Prevalence'!$H$2:$P$1000,MATCH($A35&amp;$B35&amp;$C35,'PCD Prevalence'!$A$2:$A$1000,0),MATCH(T$1,'PCD Prevalence'!$H$1:$P$1,0))=0,"",INDEX('PCD Prevalence'!$H$2:$P$1000,MATCH($A35&amp;$B35&amp;$C35,'PCD Prevalence'!$A$2:$A$1000,0),MATCH(T$1,'PCD Prevalence'!$H$1:$P$1,0)))</f>
        <v/>
      </c>
    </row>
    <row r="36" spans="1:20" x14ac:dyDescent="0.35">
      <c r="A36" s="10" t="s">
        <v>2810</v>
      </c>
      <c r="B36" s="10" t="s">
        <v>4256</v>
      </c>
      <c r="C36" t="s">
        <v>2811</v>
      </c>
      <c r="D36" t="s">
        <v>5999</v>
      </c>
      <c r="E36" t="s">
        <v>6049</v>
      </c>
      <c r="F36" t="s">
        <v>3860</v>
      </c>
      <c r="G36" t="s">
        <v>3860</v>
      </c>
      <c r="I36" t="s">
        <v>6044</v>
      </c>
      <c r="J36" s="27" t="str">
        <f>INDEX(Category!G:G,MATCH(A36&amp;B36,Category!B:B,0))</f>
        <v>Type C</v>
      </c>
      <c r="K36">
        <v>7017</v>
      </c>
      <c r="L36" s="33">
        <f>IF(INDEX('PCD Prevalence'!$H$2:$P$1000,MATCH($A36&amp;$B36&amp;$C36,'PCD Prevalence'!$A$2:$A$1000,0),MATCH(L$1,'PCD Prevalence'!$H$1:$P$1,0))=0,"",INDEX('PCD Prevalence'!$H$2:$P$1000,MATCH($A36&amp;$B36&amp;$C36,'PCD Prevalence'!$A$2:$A$1000,0),MATCH(L$1,'PCD Prevalence'!$H$1:$P$1,0)))</f>
        <v>3.4345161750035631</v>
      </c>
      <c r="M36" s="33">
        <f>IF(INDEX('PCD Prevalence'!$H$2:$P$1000,MATCH($A36&amp;$B36&amp;$C36,'PCD Prevalence'!$A$2:$A$1000,0),MATCH(M$1,'PCD Prevalence'!$H$1:$P$1,0))=0,"",INDEX('PCD Prevalence'!$H$2:$P$1000,MATCH($A36&amp;$B36&amp;$C36,'PCD Prevalence'!$A$2:$A$1000,0),MATCH(M$1,'PCD Prevalence'!$H$1:$P$1,0)))</f>
        <v>22.716260510189539</v>
      </c>
      <c r="N36" s="33">
        <f>IF(INDEX('PCD Prevalence'!$H$2:$P$1000,MATCH($A36&amp;$B36&amp;$C36,'PCD Prevalence'!$A$2:$A$1000,0),MATCH(N$1,'PCD Prevalence'!$H$1:$P$1,0))=0,"",INDEX('PCD Prevalence'!$H$2:$P$1000,MATCH($A36&amp;$B36&amp;$C36,'PCD Prevalence'!$A$2:$A$1000,0),MATCH(N$1,'PCD Prevalence'!$H$1:$P$1,0)))</f>
        <v>13.025509476984467</v>
      </c>
      <c r="O36" s="33">
        <f>IF(INDEX('PCD Prevalence'!$H$2:$P$1000,MATCH($A36&amp;$B36&amp;$C36,'PCD Prevalence'!$A$2:$A$1000,0),MATCH(O$1,'PCD Prevalence'!$H$1:$P$1,0))=0,"",INDEX('PCD Prevalence'!$H$2:$P$1000,MATCH($A36&amp;$B36&amp;$C36,'PCD Prevalence'!$A$2:$A$1000,0),MATCH(O$1,'PCD Prevalence'!$H$1:$P$1,0)))</f>
        <v>22.730511614650133</v>
      </c>
      <c r="P36" s="33">
        <f>IF(INDEX('PCD Prevalence'!$H$2:$P$1000,MATCH($A36&amp;$B36&amp;$C36,'PCD Prevalence'!$A$2:$A$1000,0),MATCH(P$1,'PCD Prevalence'!$H$1:$P$1,0))=0,"",INDEX('PCD Prevalence'!$H$2:$P$1000,MATCH($A36&amp;$B36&amp;$C36,'PCD Prevalence'!$A$2:$A$1000,0),MATCH(P$1,'PCD Prevalence'!$H$1:$P$1,0)))</f>
        <v>38.093202223172298</v>
      </c>
      <c r="Q36" s="33" t="str">
        <f>IF(INDEX('PCD Prevalence'!$H$2:$P$1000,MATCH($A36&amp;$B36&amp;$C36,'PCD Prevalence'!$A$2:$A$1000,0),MATCH(Q$1,'PCD Prevalence'!$H$1:$P$1,0))=0,"",INDEX('PCD Prevalence'!$H$2:$P$1000,MATCH($A36&amp;$B36&amp;$C36,'PCD Prevalence'!$A$2:$A$1000,0),MATCH(Q$1,'PCD Prevalence'!$H$1:$P$1,0)))</f>
        <v/>
      </c>
      <c r="R36" s="33" t="str">
        <f>IF(INDEX('PCD Prevalence'!$H$2:$P$1000,MATCH($A36&amp;$B36&amp;$C36,'PCD Prevalence'!$A$2:$A$1000,0),MATCH(R$1,'PCD Prevalence'!$H$1:$P$1,0))=0,"",INDEX('PCD Prevalence'!$H$2:$P$1000,MATCH($A36&amp;$B36&amp;$C36,'PCD Prevalence'!$A$2:$A$1000,0),MATCH(R$1,'PCD Prevalence'!$H$1:$P$1,0)))</f>
        <v/>
      </c>
      <c r="S36" s="33" t="str">
        <f>IF(INDEX('PCD Prevalence'!$H$2:$P$1000,MATCH($A36&amp;$B36&amp;$C36,'PCD Prevalence'!$A$2:$A$1000,0),MATCH(S$1,'PCD Prevalence'!$H$1:$P$1,0))=0,"",INDEX('PCD Prevalence'!$H$2:$P$1000,MATCH($A36&amp;$B36&amp;$C36,'PCD Prevalence'!$A$2:$A$1000,0),MATCH(S$1,'PCD Prevalence'!$H$1:$P$1,0)))</f>
        <v/>
      </c>
      <c r="T36" s="33" t="str">
        <f>IF(INDEX('PCD Prevalence'!$H$2:$P$1000,MATCH($A36&amp;$B36&amp;$C36,'PCD Prevalence'!$A$2:$A$1000,0),MATCH(T$1,'PCD Prevalence'!$H$1:$P$1,0))=0,"",INDEX('PCD Prevalence'!$H$2:$P$1000,MATCH($A36&amp;$B36&amp;$C36,'PCD Prevalence'!$A$2:$A$1000,0),MATCH(T$1,'PCD Prevalence'!$H$1:$P$1,0)))</f>
        <v/>
      </c>
    </row>
    <row r="37" spans="1:20" x14ac:dyDescent="0.35">
      <c r="A37" s="10" t="s">
        <v>3316</v>
      </c>
      <c r="B37" s="10" t="s">
        <v>4256</v>
      </c>
      <c r="C37" t="s">
        <v>3507</v>
      </c>
      <c r="D37" t="s">
        <v>6001</v>
      </c>
      <c r="E37" t="s">
        <v>3696</v>
      </c>
      <c r="F37" t="s">
        <v>3860</v>
      </c>
      <c r="G37" t="s">
        <v>3860</v>
      </c>
      <c r="I37" t="s">
        <v>6044</v>
      </c>
      <c r="J37" s="27" t="str">
        <f>INDEX(Category!G:G,MATCH(A37&amp;B37,Category!B:B,0))</f>
        <v>Type C</v>
      </c>
      <c r="K37">
        <v>1612</v>
      </c>
      <c r="L37" s="33" t="str">
        <f>IF(INDEX('PCD Prevalence'!$H$2:$P$1000,MATCH($A37&amp;$B37&amp;$C37,'PCD Prevalence'!$A$2:$A$1000,0),MATCH(L$1,'PCD Prevalence'!$H$1:$P$1,0))=0,"",INDEX('PCD Prevalence'!$H$2:$P$1000,MATCH($A37&amp;$B37&amp;$C37,'PCD Prevalence'!$A$2:$A$1000,0),MATCH(L$1,'PCD Prevalence'!$H$1:$P$1,0)))</f>
        <v/>
      </c>
      <c r="M37" s="33">
        <f>IF(INDEX('PCD Prevalence'!$H$2:$P$1000,MATCH($A37&amp;$B37&amp;$C37,'PCD Prevalence'!$A$2:$A$1000,0),MATCH(M$1,'PCD Prevalence'!$H$1:$P$1,0))=0,"",INDEX('PCD Prevalence'!$H$2:$P$1000,MATCH($A37&amp;$B37&amp;$C37,'PCD Prevalence'!$A$2:$A$1000,0),MATCH(M$1,'PCD Prevalence'!$H$1:$P$1,0)))</f>
        <v>52.79</v>
      </c>
      <c r="N37" s="33">
        <f>IF(INDEX('PCD Prevalence'!$H$2:$P$1000,MATCH($A37&amp;$B37&amp;$C37,'PCD Prevalence'!$A$2:$A$1000,0),MATCH(N$1,'PCD Prevalence'!$H$1:$P$1,0))=0,"",INDEX('PCD Prevalence'!$H$2:$P$1000,MATCH($A37&amp;$B37&amp;$C37,'PCD Prevalence'!$A$2:$A$1000,0),MATCH(N$1,'PCD Prevalence'!$H$1:$P$1,0)))</f>
        <v>1.1200000000000001</v>
      </c>
      <c r="O37" s="33">
        <f>IF(INDEX('PCD Prevalence'!$H$2:$P$1000,MATCH($A37&amp;$B37&amp;$C37,'PCD Prevalence'!$A$2:$A$1000,0),MATCH(O$1,'PCD Prevalence'!$H$1:$P$1,0))=0,"",INDEX('PCD Prevalence'!$H$2:$P$1000,MATCH($A37&amp;$B37&amp;$C37,'PCD Prevalence'!$A$2:$A$1000,0),MATCH(O$1,'PCD Prevalence'!$H$1:$P$1,0)))</f>
        <v>37.72</v>
      </c>
      <c r="P37" s="33">
        <f>IF(INDEX('PCD Prevalence'!$H$2:$P$1000,MATCH($A37&amp;$B37&amp;$C37,'PCD Prevalence'!$A$2:$A$1000,0),MATCH(P$1,'PCD Prevalence'!$H$1:$P$1,0))=0,"",INDEX('PCD Prevalence'!$H$2:$P$1000,MATCH($A37&amp;$B37&amp;$C37,'PCD Prevalence'!$A$2:$A$1000,0),MATCH(P$1,'PCD Prevalence'!$H$1:$P$1,0)))</f>
        <v>8.3699999999999992</v>
      </c>
      <c r="Q37" s="33" t="str">
        <f>IF(INDEX('PCD Prevalence'!$H$2:$P$1000,MATCH($A37&amp;$B37&amp;$C37,'PCD Prevalence'!$A$2:$A$1000,0),MATCH(Q$1,'PCD Prevalence'!$H$1:$P$1,0))=0,"",INDEX('PCD Prevalence'!$H$2:$P$1000,MATCH($A37&amp;$B37&amp;$C37,'PCD Prevalence'!$A$2:$A$1000,0),MATCH(Q$1,'PCD Prevalence'!$H$1:$P$1,0)))</f>
        <v/>
      </c>
      <c r="R37" s="33" t="str">
        <f>IF(INDEX('PCD Prevalence'!$H$2:$P$1000,MATCH($A37&amp;$B37&amp;$C37,'PCD Prevalence'!$A$2:$A$1000,0),MATCH(R$1,'PCD Prevalence'!$H$1:$P$1,0))=0,"",INDEX('PCD Prevalence'!$H$2:$P$1000,MATCH($A37&amp;$B37&amp;$C37,'PCD Prevalence'!$A$2:$A$1000,0),MATCH(R$1,'PCD Prevalence'!$H$1:$P$1,0)))</f>
        <v/>
      </c>
      <c r="S37" s="33" t="str">
        <f>IF(INDEX('PCD Prevalence'!$H$2:$P$1000,MATCH($A37&amp;$B37&amp;$C37,'PCD Prevalence'!$A$2:$A$1000,0),MATCH(S$1,'PCD Prevalence'!$H$1:$P$1,0))=0,"",INDEX('PCD Prevalence'!$H$2:$P$1000,MATCH($A37&amp;$B37&amp;$C37,'PCD Prevalence'!$A$2:$A$1000,0),MATCH(S$1,'PCD Prevalence'!$H$1:$P$1,0)))</f>
        <v/>
      </c>
      <c r="T37" s="33" t="str">
        <f>IF(INDEX('PCD Prevalence'!$H$2:$P$1000,MATCH($A37&amp;$B37&amp;$C37,'PCD Prevalence'!$A$2:$A$1000,0),MATCH(T$1,'PCD Prevalence'!$H$1:$P$1,0))=0,"",INDEX('PCD Prevalence'!$H$2:$P$1000,MATCH($A37&amp;$B37&amp;$C37,'PCD Prevalence'!$A$2:$A$1000,0),MATCH(T$1,'PCD Prevalence'!$H$1:$P$1,0)))</f>
        <v/>
      </c>
    </row>
    <row r="38" spans="1:20" x14ac:dyDescent="0.35">
      <c r="A38" s="10" t="s">
        <v>3316</v>
      </c>
      <c r="B38" s="10" t="s">
        <v>4256</v>
      </c>
      <c r="C38" t="s">
        <v>3509</v>
      </c>
      <c r="F38" t="s">
        <v>3859</v>
      </c>
      <c r="J38" s="27" t="str">
        <f>INDEX(Category!G:G,MATCH(A38&amp;B38,Category!B:B,0))</f>
        <v>Type C</v>
      </c>
      <c r="L38" s="33" t="str">
        <f>IF(INDEX('PCD Prevalence'!$H$2:$P$1000,MATCH($A38&amp;$B38&amp;$C38,'PCD Prevalence'!$A$2:$A$1000,0),MATCH(L$1,'PCD Prevalence'!$H$1:$P$1,0))=0,"",INDEX('PCD Prevalence'!$H$2:$P$1000,MATCH($A38&amp;$B38&amp;$C38,'PCD Prevalence'!$A$2:$A$1000,0),MATCH(L$1,'PCD Prevalence'!$H$1:$P$1,0)))</f>
        <v/>
      </c>
      <c r="M38" s="33">
        <f>IF(INDEX('PCD Prevalence'!$H$2:$P$1000,MATCH($A38&amp;$B38&amp;$C38,'PCD Prevalence'!$A$2:$A$1000,0),MATCH(M$1,'PCD Prevalence'!$H$1:$P$1,0))=0,"",INDEX('PCD Prevalence'!$H$2:$P$1000,MATCH($A38&amp;$B38&amp;$C38,'PCD Prevalence'!$A$2:$A$1000,0),MATCH(M$1,'PCD Prevalence'!$H$1:$P$1,0)))</f>
        <v>26.09</v>
      </c>
      <c r="N38" s="33">
        <f>IF(INDEX('PCD Prevalence'!$H$2:$P$1000,MATCH($A38&amp;$B38&amp;$C38,'PCD Prevalence'!$A$2:$A$1000,0),MATCH(N$1,'PCD Prevalence'!$H$1:$P$1,0))=0,"",INDEX('PCD Prevalence'!$H$2:$P$1000,MATCH($A38&amp;$B38&amp;$C38,'PCD Prevalence'!$A$2:$A$1000,0),MATCH(N$1,'PCD Prevalence'!$H$1:$P$1,0)))</f>
        <v>3.64</v>
      </c>
      <c r="O38" s="33">
        <f>IF(INDEX('PCD Prevalence'!$H$2:$P$1000,MATCH($A38&amp;$B38&amp;$C38,'PCD Prevalence'!$A$2:$A$1000,0),MATCH(O$1,'PCD Prevalence'!$H$1:$P$1,0))=0,"",INDEX('PCD Prevalence'!$H$2:$P$1000,MATCH($A38&amp;$B38&amp;$C38,'PCD Prevalence'!$A$2:$A$1000,0),MATCH(O$1,'PCD Prevalence'!$H$1:$P$1,0)))</f>
        <v>67.569999999999993</v>
      </c>
      <c r="P38" s="33">
        <f>IF(INDEX('PCD Prevalence'!$H$2:$P$1000,MATCH($A38&amp;$B38&amp;$C38,'PCD Prevalence'!$A$2:$A$1000,0),MATCH(P$1,'PCD Prevalence'!$H$1:$P$1,0))=0,"",INDEX('PCD Prevalence'!$H$2:$P$1000,MATCH($A38&amp;$B38&amp;$C38,'PCD Prevalence'!$A$2:$A$1000,0),MATCH(P$1,'PCD Prevalence'!$H$1:$P$1,0)))</f>
        <v>2.7</v>
      </c>
      <c r="Q38" s="33" t="str">
        <f>IF(INDEX('PCD Prevalence'!$H$2:$P$1000,MATCH($A38&amp;$B38&amp;$C38,'PCD Prevalence'!$A$2:$A$1000,0),MATCH(Q$1,'PCD Prevalence'!$H$1:$P$1,0))=0,"",INDEX('PCD Prevalence'!$H$2:$P$1000,MATCH($A38&amp;$B38&amp;$C38,'PCD Prevalence'!$A$2:$A$1000,0),MATCH(Q$1,'PCD Prevalence'!$H$1:$P$1,0)))</f>
        <v/>
      </c>
      <c r="R38" s="33" t="str">
        <f>IF(INDEX('PCD Prevalence'!$H$2:$P$1000,MATCH($A38&amp;$B38&amp;$C38,'PCD Prevalence'!$A$2:$A$1000,0),MATCH(R$1,'PCD Prevalence'!$H$1:$P$1,0))=0,"",INDEX('PCD Prevalence'!$H$2:$P$1000,MATCH($A38&amp;$B38&amp;$C38,'PCD Prevalence'!$A$2:$A$1000,0),MATCH(R$1,'PCD Prevalence'!$H$1:$P$1,0)))</f>
        <v/>
      </c>
      <c r="S38" s="33" t="str">
        <f>IF(INDEX('PCD Prevalence'!$H$2:$P$1000,MATCH($A38&amp;$B38&amp;$C38,'PCD Prevalence'!$A$2:$A$1000,0),MATCH(S$1,'PCD Prevalence'!$H$1:$P$1,0))=0,"",INDEX('PCD Prevalence'!$H$2:$P$1000,MATCH($A38&amp;$B38&amp;$C38,'PCD Prevalence'!$A$2:$A$1000,0),MATCH(S$1,'PCD Prevalence'!$H$1:$P$1,0)))</f>
        <v/>
      </c>
      <c r="T38" s="33" t="str">
        <f>IF(INDEX('PCD Prevalence'!$H$2:$P$1000,MATCH($A38&amp;$B38&amp;$C38,'PCD Prevalence'!$A$2:$A$1000,0),MATCH(T$1,'PCD Prevalence'!$H$1:$P$1,0))=0,"",INDEX('PCD Prevalence'!$H$2:$P$1000,MATCH($A38&amp;$B38&amp;$C38,'PCD Prevalence'!$A$2:$A$1000,0),MATCH(T$1,'PCD Prevalence'!$H$1:$P$1,0)))</f>
        <v/>
      </c>
    </row>
    <row r="39" spans="1:20" x14ac:dyDescent="0.35">
      <c r="A39" s="10" t="s">
        <v>3701</v>
      </c>
      <c r="B39" s="10" t="s">
        <v>5956</v>
      </c>
      <c r="C39" t="s">
        <v>3702</v>
      </c>
      <c r="D39" t="s">
        <v>6001</v>
      </c>
      <c r="E39" t="s">
        <v>78</v>
      </c>
      <c r="F39" t="s">
        <v>3860</v>
      </c>
      <c r="G39" t="s">
        <v>3860</v>
      </c>
      <c r="H39" t="s">
        <v>6047</v>
      </c>
      <c r="I39" t="s">
        <v>6043</v>
      </c>
      <c r="J39" s="27" t="str">
        <f>INDEX(Category!G:G,MATCH(A39&amp;B39,Category!B:B,0))</f>
        <v>Type A1</v>
      </c>
      <c r="K39">
        <v>1332</v>
      </c>
      <c r="L39" s="33">
        <f>IF(INDEX('PCD Prevalence'!$H$2:$P$1000,MATCH($A39&amp;$B39&amp;$C39,'PCD Prevalence'!$A$2:$A$1000,0),MATCH(L$1,'PCD Prevalence'!$H$1:$P$1,0))=0,"",INDEX('PCD Prevalence'!$H$2:$P$1000,MATCH($A39&amp;$B39&amp;$C39,'PCD Prevalence'!$A$2:$A$1000,0),MATCH(L$1,'PCD Prevalence'!$H$1:$P$1,0)))</f>
        <v>3.8</v>
      </c>
      <c r="M39" s="33">
        <f>IF(INDEX('PCD Prevalence'!$H$2:$P$1000,MATCH($A39&amp;$B39&amp;$C39,'PCD Prevalence'!$A$2:$A$1000,0),MATCH(M$1,'PCD Prevalence'!$H$1:$P$1,0))=0,"",INDEX('PCD Prevalence'!$H$2:$P$1000,MATCH($A39&amp;$B39&amp;$C39,'PCD Prevalence'!$A$2:$A$1000,0),MATCH(M$1,'PCD Prevalence'!$H$1:$P$1,0)))</f>
        <v>27.6</v>
      </c>
      <c r="N39" s="33">
        <f>IF(INDEX('PCD Prevalence'!$H$2:$P$1000,MATCH($A39&amp;$B39&amp;$C39,'PCD Prevalence'!$A$2:$A$1000,0),MATCH(N$1,'PCD Prevalence'!$H$1:$P$1,0))=0,"",INDEX('PCD Prevalence'!$H$2:$P$1000,MATCH($A39&amp;$B39&amp;$C39,'PCD Prevalence'!$A$2:$A$1000,0),MATCH(N$1,'PCD Prevalence'!$H$1:$P$1,0)))</f>
        <v>17.2</v>
      </c>
      <c r="O39" s="33">
        <f>IF(INDEX('PCD Prevalence'!$H$2:$P$1000,MATCH($A39&amp;$B39&amp;$C39,'PCD Prevalence'!$A$2:$A$1000,0),MATCH(O$1,'PCD Prevalence'!$H$1:$P$1,0))=0,"",INDEX('PCD Prevalence'!$H$2:$P$1000,MATCH($A39&amp;$B39&amp;$C39,'PCD Prevalence'!$A$2:$A$1000,0),MATCH(O$1,'PCD Prevalence'!$H$1:$P$1,0)))</f>
        <v>21.3</v>
      </c>
      <c r="P39" s="33">
        <f>IF(INDEX('PCD Prevalence'!$H$2:$P$1000,MATCH($A39&amp;$B39&amp;$C39,'PCD Prevalence'!$A$2:$A$1000,0),MATCH(P$1,'PCD Prevalence'!$H$1:$P$1,0))=0,"",INDEX('PCD Prevalence'!$H$2:$P$1000,MATCH($A39&amp;$B39&amp;$C39,'PCD Prevalence'!$A$2:$A$1000,0),MATCH(P$1,'PCD Prevalence'!$H$1:$P$1,0)))</f>
        <v>30</v>
      </c>
      <c r="Q39" s="33" t="str">
        <f>IF(INDEX('PCD Prevalence'!$H$2:$P$1000,MATCH($A39&amp;$B39&amp;$C39,'PCD Prevalence'!$A$2:$A$1000,0),MATCH(Q$1,'PCD Prevalence'!$H$1:$P$1,0))=0,"",INDEX('PCD Prevalence'!$H$2:$P$1000,MATCH($A39&amp;$B39&amp;$C39,'PCD Prevalence'!$A$2:$A$1000,0),MATCH(Q$1,'PCD Prevalence'!$H$1:$P$1,0)))</f>
        <v/>
      </c>
      <c r="R39" s="33" t="str">
        <f>IF(INDEX('PCD Prevalence'!$H$2:$P$1000,MATCH($A39&amp;$B39&amp;$C39,'PCD Prevalence'!$A$2:$A$1000,0),MATCH(R$1,'PCD Prevalence'!$H$1:$P$1,0))=0,"",INDEX('PCD Prevalence'!$H$2:$P$1000,MATCH($A39&amp;$B39&amp;$C39,'PCD Prevalence'!$A$2:$A$1000,0),MATCH(R$1,'PCD Prevalence'!$H$1:$P$1,0)))</f>
        <v/>
      </c>
      <c r="S39" s="33" t="str">
        <f>IF(INDEX('PCD Prevalence'!$H$2:$P$1000,MATCH($A39&amp;$B39&amp;$C39,'PCD Prevalence'!$A$2:$A$1000,0),MATCH(S$1,'PCD Prevalence'!$H$1:$P$1,0))=0,"",INDEX('PCD Prevalence'!$H$2:$P$1000,MATCH($A39&amp;$B39&amp;$C39,'PCD Prevalence'!$A$2:$A$1000,0),MATCH(S$1,'PCD Prevalence'!$H$1:$P$1,0)))</f>
        <v/>
      </c>
      <c r="T39" s="33" t="str">
        <f>IF(INDEX('PCD Prevalence'!$H$2:$P$1000,MATCH($A39&amp;$B39&amp;$C39,'PCD Prevalence'!$A$2:$A$1000,0),MATCH(T$1,'PCD Prevalence'!$H$1:$P$1,0))=0,"",INDEX('PCD Prevalence'!$H$2:$P$1000,MATCH($A39&amp;$B39&amp;$C39,'PCD Prevalence'!$A$2:$A$1000,0),MATCH(T$1,'PCD Prevalence'!$H$1:$P$1,0)))</f>
        <v/>
      </c>
    </row>
    <row r="40" spans="1:20" x14ac:dyDescent="0.35">
      <c r="A40" s="10" t="s">
        <v>3975</v>
      </c>
      <c r="B40" s="10" t="s">
        <v>5950</v>
      </c>
      <c r="C40" t="s">
        <v>3976</v>
      </c>
      <c r="D40" t="s">
        <v>6001</v>
      </c>
      <c r="E40" t="s">
        <v>6052</v>
      </c>
      <c r="F40" t="s">
        <v>3860</v>
      </c>
      <c r="G40" t="s">
        <v>3859</v>
      </c>
      <c r="I40" t="s">
        <v>6044</v>
      </c>
      <c r="J40" s="27" t="str">
        <f>INDEX(Category!G:G,MATCH(A40&amp;B40,Category!B:B,0))</f>
        <v>Type C</v>
      </c>
      <c r="L40" s="33" t="str">
        <f>IF(INDEX('PCD Prevalence'!$H$2:$P$1000,MATCH($A40&amp;$B40&amp;$C40,'PCD Prevalence'!$A$2:$A$1000,0),MATCH(L$1,'PCD Prevalence'!$H$1:$P$1,0))=0,"",INDEX('PCD Prevalence'!$H$2:$P$1000,MATCH($A40&amp;$B40&amp;$C40,'PCD Prevalence'!$A$2:$A$1000,0),MATCH(L$1,'PCD Prevalence'!$H$1:$P$1,0)))</f>
        <v/>
      </c>
      <c r="M40" s="33">
        <f>IF(INDEX('PCD Prevalence'!$H$2:$P$1000,MATCH($A40&amp;$B40&amp;$C40,'PCD Prevalence'!$A$2:$A$1000,0),MATCH(M$1,'PCD Prevalence'!$H$1:$P$1,0))=0,"",INDEX('PCD Prevalence'!$H$2:$P$1000,MATCH($A40&amp;$B40&amp;$C40,'PCD Prevalence'!$A$2:$A$1000,0),MATCH(M$1,'PCD Prevalence'!$H$1:$P$1,0)))</f>
        <v>4.5999999999999996</v>
      </c>
      <c r="N40" s="33">
        <f>IF(INDEX('PCD Prevalence'!$H$2:$P$1000,MATCH($A40&amp;$B40&amp;$C40,'PCD Prevalence'!$A$2:$A$1000,0),MATCH(N$1,'PCD Prevalence'!$H$1:$P$1,0))=0,"",INDEX('PCD Prevalence'!$H$2:$P$1000,MATCH($A40&amp;$B40&amp;$C40,'PCD Prevalence'!$A$2:$A$1000,0),MATCH(N$1,'PCD Prevalence'!$H$1:$P$1,0)))</f>
        <v>9.1999999999999993</v>
      </c>
      <c r="O40" s="33">
        <f>IF(INDEX('PCD Prevalence'!$H$2:$P$1000,MATCH($A40&amp;$B40&amp;$C40,'PCD Prevalence'!$A$2:$A$1000,0),MATCH(O$1,'PCD Prevalence'!$H$1:$P$1,0))=0,"",INDEX('PCD Prevalence'!$H$2:$P$1000,MATCH($A40&amp;$B40&amp;$C40,'PCD Prevalence'!$A$2:$A$1000,0),MATCH(O$1,'PCD Prevalence'!$H$1:$P$1,0)))</f>
        <v>85.5</v>
      </c>
      <c r="P40" s="33" t="str">
        <f>IF(INDEX('PCD Prevalence'!$H$2:$P$1000,MATCH($A40&amp;$B40&amp;$C40,'PCD Prevalence'!$A$2:$A$1000,0),MATCH(P$1,'PCD Prevalence'!$H$1:$P$1,0))=0,"",INDEX('PCD Prevalence'!$H$2:$P$1000,MATCH($A40&amp;$B40&amp;$C40,'PCD Prevalence'!$A$2:$A$1000,0),MATCH(P$1,'PCD Prevalence'!$H$1:$P$1,0)))</f>
        <v/>
      </c>
      <c r="Q40" s="33" t="str">
        <f>IF(INDEX('PCD Prevalence'!$H$2:$P$1000,MATCH($A40&amp;$B40&amp;$C40,'PCD Prevalence'!$A$2:$A$1000,0),MATCH(Q$1,'PCD Prevalence'!$H$1:$P$1,0))=0,"",INDEX('PCD Prevalence'!$H$2:$P$1000,MATCH($A40&amp;$B40&amp;$C40,'PCD Prevalence'!$A$2:$A$1000,0),MATCH(Q$1,'PCD Prevalence'!$H$1:$P$1,0)))</f>
        <v/>
      </c>
      <c r="R40" s="33" t="str">
        <f>IF(INDEX('PCD Prevalence'!$H$2:$P$1000,MATCH($A40&amp;$B40&amp;$C40,'PCD Prevalence'!$A$2:$A$1000,0),MATCH(R$1,'PCD Prevalence'!$H$1:$P$1,0))=0,"",INDEX('PCD Prevalence'!$H$2:$P$1000,MATCH($A40&amp;$B40&amp;$C40,'PCD Prevalence'!$A$2:$A$1000,0),MATCH(R$1,'PCD Prevalence'!$H$1:$P$1,0)))</f>
        <v/>
      </c>
      <c r="S40" s="33" t="str">
        <f>IF(INDEX('PCD Prevalence'!$H$2:$P$1000,MATCH($A40&amp;$B40&amp;$C40,'PCD Prevalence'!$A$2:$A$1000,0),MATCH(S$1,'PCD Prevalence'!$H$1:$P$1,0))=0,"",INDEX('PCD Prevalence'!$H$2:$P$1000,MATCH($A40&amp;$B40&amp;$C40,'PCD Prevalence'!$A$2:$A$1000,0),MATCH(S$1,'PCD Prevalence'!$H$1:$P$1,0)))</f>
        <v/>
      </c>
      <c r="T40" s="33" t="str">
        <f>IF(INDEX('PCD Prevalence'!$H$2:$P$1000,MATCH($A40&amp;$B40&amp;$C40,'PCD Prevalence'!$A$2:$A$1000,0),MATCH(T$1,'PCD Prevalence'!$H$1:$P$1,0))=0,"",INDEX('PCD Prevalence'!$H$2:$P$1000,MATCH($A40&amp;$B40&amp;$C40,'PCD Prevalence'!$A$2:$A$1000,0),MATCH(T$1,'PCD Prevalence'!$H$1:$P$1,0)))</f>
        <v/>
      </c>
    </row>
    <row r="41" spans="1:20" x14ac:dyDescent="0.35">
      <c r="A41" s="10" t="s">
        <v>3975</v>
      </c>
      <c r="B41" s="10" t="s">
        <v>5950</v>
      </c>
      <c r="C41" t="s">
        <v>3977</v>
      </c>
      <c r="D41" t="s">
        <v>6001</v>
      </c>
      <c r="E41" t="s">
        <v>6053</v>
      </c>
      <c r="F41" t="s">
        <v>3860</v>
      </c>
      <c r="G41" t="s">
        <v>3859</v>
      </c>
      <c r="I41" t="s">
        <v>6044</v>
      </c>
      <c r="J41" s="27" t="str">
        <f>INDEX(Category!G:G,MATCH(A41&amp;B41,Category!B:B,0))</f>
        <v>Type C</v>
      </c>
      <c r="L41" s="33" t="str">
        <f>IF(INDEX('PCD Prevalence'!$H$2:$P$1000,MATCH($A41&amp;$B41&amp;$C41,'PCD Prevalence'!$A$2:$A$1000,0),MATCH(L$1,'PCD Prevalence'!$H$1:$P$1,0))=0,"",INDEX('PCD Prevalence'!$H$2:$P$1000,MATCH($A41&amp;$B41&amp;$C41,'PCD Prevalence'!$A$2:$A$1000,0),MATCH(L$1,'PCD Prevalence'!$H$1:$P$1,0)))</f>
        <v/>
      </c>
      <c r="M41" s="33">
        <f>IF(INDEX('PCD Prevalence'!$H$2:$P$1000,MATCH($A41&amp;$B41&amp;$C41,'PCD Prevalence'!$A$2:$A$1000,0),MATCH(M$1,'PCD Prevalence'!$H$1:$P$1,0))=0,"",INDEX('PCD Prevalence'!$H$2:$P$1000,MATCH($A41&amp;$B41&amp;$C41,'PCD Prevalence'!$A$2:$A$1000,0),MATCH(M$1,'PCD Prevalence'!$H$1:$P$1,0)))</f>
        <v>20.7</v>
      </c>
      <c r="N41" s="33">
        <f>IF(INDEX('PCD Prevalence'!$H$2:$P$1000,MATCH($A41&amp;$B41&amp;$C41,'PCD Prevalence'!$A$2:$A$1000,0),MATCH(N$1,'PCD Prevalence'!$H$1:$P$1,0))=0,"",INDEX('PCD Prevalence'!$H$2:$P$1000,MATCH($A41&amp;$B41&amp;$C41,'PCD Prevalence'!$A$2:$A$1000,0),MATCH(N$1,'PCD Prevalence'!$H$1:$P$1,0)))</f>
        <v>8.3000000000000007</v>
      </c>
      <c r="O41" s="33">
        <f>IF(INDEX('PCD Prevalence'!$H$2:$P$1000,MATCH($A41&amp;$B41&amp;$C41,'PCD Prevalence'!$A$2:$A$1000,0),MATCH(O$1,'PCD Prevalence'!$H$1:$P$1,0))=0,"",INDEX('PCD Prevalence'!$H$2:$P$1000,MATCH($A41&amp;$B41&amp;$C41,'PCD Prevalence'!$A$2:$A$1000,0),MATCH(O$1,'PCD Prevalence'!$H$1:$P$1,0)))</f>
        <v>68.599999999999994</v>
      </c>
      <c r="P41" s="33" t="str">
        <f>IF(INDEX('PCD Prevalence'!$H$2:$P$1000,MATCH($A41&amp;$B41&amp;$C41,'PCD Prevalence'!$A$2:$A$1000,0),MATCH(P$1,'PCD Prevalence'!$H$1:$P$1,0))=0,"",INDEX('PCD Prevalence'!$H$2:$P$1000,MATCH($A41&amp;$B41&amp;$C41,'PCD Prevalence'!$A$2:$A$1000,0),MATCH(P$1,'PCD Prevalence'!$H$1:$P$1,0)))</f>
        <v/>
      </c>
      <c r="Q41" s="33" t="str">
        <f>IF(INDEX('PCD Prevalence'!$H$2:$P$1000,MATCH($A41&amp;$B41&amp;$C41,'PCD Prevalence'!$A$2:$A$1000,0),MATCH(Q$1,'PCD Prevalence'!$H$1:$P$1,0))=0,"",INDEX('PCD Prevalence'!$H$2:$P$1000,MATCH($A41&amp;$B41&amp;$C41,'PCD Prevalence'!$A$2:$A$1000,0),MATCH(Q$1,'PCD Prevalence'!$H$1:$P$1,0)))</f>
        <v/>
      </c>
      <c r="R41" s="33" t="str">
        <f>IF(INDEX('PCD Prevalence'!$H$2:$P$1000,MATCH($A41&amp;$B41&amp;$C41,'PCD Prevalence'!$A$2:$A$1000,0),MATCH(R$1,'PCD Prevalence'!$H$1:$P$1,0))=0,"",INDEX('PCD Prevalence'!$H$2:$P$1000,MATCH($A41&amp;$B41&amp;$C41,'PCD Prevalence'!$A$2:$A$1000,0),MATCH(R$1,'PCD Prevalence'!$H$1:$P$1,0)))</f>
        <v/>
      </c>
      <c r="S41" s="33" t="str">
        <f>IF(INDEX('PCD Prevalence'!$H$2:$P$1000,MATCH($A41&amp;$B41&amp;$C41,'PCD Prevalence'!$A$2:$A$1000,0),MATCH(S$1,'PCD Prevalence'!$H$1:$P$1,0))=0,"",INDEX('PCD Prevalence'!$H$2:$P$1000,MATCH($A41&amp;$B41&amp;$C41,'PCD Prevalence'!$A$2:$A$1000,0),MATCH(S$1,'PCD Prevalence'!$H$1:$P$1,0)))</f>
        <v/>
      </c>
      <c r="T41" s="33" t="str">
        <f>IF(INDEX('PCD Prevalence'!$H$2:$P$1000,MATCH($A41&amp;$B41&amp;$C41,'PCD Prevalence'!$A$2:$A$1000,0),MATCH(T$1,'PCD Prevalence'!$H$1:$P$1,0))=0,"",INDEX('PCD Prevalence'!$H$2:$P$1000,MATCH($A41&amp;$B41&amp;$C41,'PCD Prevalence'!$A$2:$A$1000,0),MATCH(T$1,'PCD Prevalence'!$H$1:$P$1,0)))</f>
        <v/>
      </c>
    </row>
    <row r="42" spans="1:20" x14ac:dyDescent="0.35">
      <c r="A42" s="10" t="s">
        <v>4095</v>
      </c>
      <c r="B42" s="10" t="s">
        <v>5959</v>
      </c>
      <c r="C42" t="s">
        <v>4096</v>
      </c>
      <c r="E42" t="s">
        <v>100</v>
      </c>
      <c r="F42" t="s">
        <v>3859</v>
      </c>
      <c r="J42" s="27" t="str">
        <f>INDEX(Category!G:G,MATCH(A42&amp;B42,Category!B:B,0))</f>
        <v>Type C</v>
      </c>
      <c r="L42" s="33">
        <f>IF(INDEX('PCD Prevalence'!$H$2:$P$1000,MATCH($A42&amp;$B42&amp;$C42,'PCD Prevalence'!$A$2:$A$1000,0),MATCH(L$1,'PCD Prevalence'!$H$1:$P$1,0))=0,"",INDEX('PCD Prevalence'!$H$2:$P$1000,MATCH($A42&amp;$B42&amp;$C42,'PCD Prevalence'!$A$2:$A$1000,0),MATCH(L$1,'PCD Prevalence'!$H$1:$P$1,0)))</f>
        <v>34.986595174262739</v>
      </c>
      <c r="M42" s="33">
        <f>IF(INDEX('PCD Prevalence'!$H$2:$P$1000,MATCH($A42&amp;$B42&amp;$C42,'PCD Prevalence'!$A$2:$A$1000,0),MATCH(M$1,'PCD Prevalence'!$H$1:$P$1,0))=0,"",INDEX('PCD Prevalence'!$H$2:$P$1000,MATCH($A42&amp;$B42&amp;$C42,'PCD Prevalence'!$A$2:$A$1000,0),MATCH(M$1,'PCD Prevalence'!$H$1:$P$1,0)))</f>
        <v>2.5469168900804289</v>
      </c>
      <c r="N42" s="33">
        <f>IF(INDEX('PCD Prevalence'!$H$2:$P$1000,MATCH($A42&amp;$B42&amp;$C42,'PCD Prevalence'!$A$2:$A$1000,0),MATCH(N$1,'PCD Prevalence'!$H$1:$P$1,0))=0,"",INDEX('PCD Prevalence'!$H$2:$P$1000,MATCH($A42&amp;$B42&amp;$C42,'PCD Prevalence'!$A$2:$A$1000,0),MATCH(N$1,'PCD Prevalence'!$H$1:$P$1,0)))</f>
        <v>5.6300268096514747</v>
      </c>
      <c r="O42" s="33">
        <f>IF(INDEX('PCD Prevalence'!$H$2:$P$1000,MATCH($A42&amp;$B42&amp;$C42,'PCD Prevalence'!$A$2:$A$1000,0),MATCH(O$1,'PCD Prevalence'!$H$1:$P$1,0))=0,"",INDEX('PCD Prevalence'!$H$2:$P$1000,MATCH($A42&amp;$B42&amp;$C42,'PCD Prevalence'!$A$2:$A$1000,0),MATCH(O$1,'PCD Prevalence'!$H$1:$P$1,0)))</f>
        <v>27.34584450402145</v>
      </c>
      <c r="P42" s="33">
        <f>IF(INDEX('PCD Prevalence'!$H$2:$P$1000,MATCH($A42&amp;$B42&amp;$C42,'PCD Prevalence'!$A$2:$A$1000,0),MATCH(P$1,'PCD Prevalence'!$H$1:$P$1,0))=0,"",INDEX('PCD Prevalence'!$H$2:$P$1000,MATCH($A42&amp;$B42&amp;$C42,'PCD Prevalence'!$A$2:$A$1000,0),MATCH(P$1,'PCD Prevalence'!$H$1:$P$1,0)))</f>
        <v>29.490616621983914</v>
      </c>
      <c r="Q42" s="33" t="str">
        <f>IF(INDEX('PCD Prevalence'!$H$2:$P$1000,MATCH($A42&amp;$B42&amp;$C42,'PCD Prevalence'!$A$2:$A$1000,0),MATCH(Q$1,'PCD Prevalence'!$H$1:$P$1,0))=0,"",INDEX('PCD Prevalence'!$H$2:$P$1000,MATCH($A42&amp;$B42&amp;$C42,'PCD Prevalence'!$A$2:$A$1000,0),MATCH(Q$1,'PCD Prevalence'!$H$1:$P$1,0)))</f>
        <v/>
      </c>
      <c r="R42" s="33" t="str">
        <f>IF(INDEX('PCD Prevalence'!$H$2:$P$1000,MATCH($A42&amp;$B42&amp;$C42,'PCD Prevalence'!$A$2:$A$1000,0),MATCH(R$1,'PCD Prevalence'!$H$1:$P$1,0))=0,"",INDEX('PCD Prevalence'!$H$2:$P$1000,MATCH($A42&amp;$B42&amp;$C42,'PCD Prevalence'!$A$2:$A$1000,0),MATCH(R$1,'PCD Prevalence'!$H$1:$P$1,0)))</f>
        <v/>
      </c>
      <c r="S42" s="33" t="str">
        <f>IF(INDEX('PCD Prevalence'!$H$2:$P$1000,MATCH($A42&amp;$B42&amp;$C42,'PCD Prevalence'!$A$2:$A$1000,0),MATCH(S$1,'PCD Prevalence'!$H$1:$P$1,0))=0,"",INDEX('PCD Prevalence'!$H$2:$P$1000,MATCH($A42&amp;$B42&amp;$C42,'PCD Prevalence'!$A$2:$A$1000,0),MATCH(S$1,'PCD Prevalence'!$H$1:$P$1,0)))</f>
        <v/>
      </c>
      <c r="T42" s="33" t="str">
        <f>IF(INDEX('PCD Prevalence'!$H$2:$P$1000,MATCH($A42&amp;$B42&amp;$C42,'PCD Prevalence'!$A$2:$A$1000,0),MATCH(T$1,'PCD Prevalence'!$H$1:$P$1,0))=0,"",INDEX('PCD Prevalence'!$H$2:$P$1000,MATCH($A42&amp;$B42&amp;$C42,'PCD Prevalence'!$A$2:$A$1000,0),MATCH(T$1,'PCD Prevalence'!$H$1:$P$1,0)))</f>
        <v/>
      </c>
    </row>
    <row r="43" spans="1:20" x14ac:dyDescent="0.35">
      <c r="A43" s="10" t="s">
        <v>39</v>
      </c>
      <c r="B43" s="10" t="s">
        <v>4256</v>
      </c>
      <c r="C43" t="s">
        <v>3883</v>
      </c>
      <c r="D43" t="s">
        <v>6001</v>
      </c>
      <c r="E43" t="s">
        <v>6054</v>
      </c>
      <c r="F43" t="s">
        <v>3860</v>
      </c>
      <c r="G43" t="s">
        <v>3859</v>
      </c>
      <c r="I43" t="s">
        <v>6044</v>
      </c>
      <c r="J43" s="27" t="str">
        <f>INDEX(Category!G:G,MATCH(A43&amp;B43,Category!B:B,0))</f>
        <v>Type A2</v>
      </c>
      <c r="L43" s="33" t="str">
        <f>IF(INDEX('PCD Prevalence'!$H$2:$P$1000,MATCH($A43&amp;$B43&amp;$C43,'PCD Prevalence'!$A$2:$A$1000,0),MATCH(L$1,'PCD Prevalence'!$H$1:$P$1,0))=0,"",INDEX('PCD Prevalence'!$H$2:$P$1000,MATCH($A43&amp;$B43&amp;$C43,'PCD Prevalence'!$A$2:$A$1000,0),MATCH(L$1,'PCD Prevalence'!$H$1:$P$1,0)))</f>
        <v/>
      </c>
      <c r="M43" s="33" t="str">
        <f>IF(INDEX('PCD Prevalence'!$H$2:$P$1000,MATCH($A43&amp;$B43&amp;$C43,'PCD Prevalence'!$A$2:$A$1000,0),MATCH(M$1,'PCD Prevalence'!$H$1:$P$1,0))=0,"",INDEX('PCD Prevalence'!$H$2:$P$1000,MATCH($A43&amp;$B43&amp;$C43,'PCD Prevalence'!$A$2:$A$1000,0),MATCH(M$1,'PCD Prevalence'!$H$1:$P$1,0)))</f>
        <v/>
      </c>
      <c r="N43" s="33" t="str">
        <f>IF(INDEX('PCD Prevalence'!$H$2:$P$1000,MATCH($A43&amp;$B43&amp;$C43,'PCD Prevalence'!$A$2:$A$1000,0),MATCH(N$1,'PCD Prevalence'!$H$1:$P$1,0))=0,"",INDEX('PCD Prevalence'!$H$2:$P$1000,MATCH($A43&amp;$B43&amp;$C43,'PCD Prevalence'!$A$2:$A$1000,0),MATCH(N$1,'PCD Prevalence'!$H$1:$P$1,0)))</f>
        <v/>
      </c>
      <c r="O43" s="33">
        <f>IF(INDEX('PCD Prevalence'!$H$2:$P$1000,MATCH($A43&amp;$B43&amp;$C43,'PCD Prevalence'!$A$2:$A$1000,0),MATCH(O$1,'PCD Prevalence'!$H$1:$P$1,0))=0,"",INDEX('PCD Prevalence'!$H$2:$P$1000,MATCH($A43&amp;$B43&amp;$C43,'PCD Prevalence'!$A$2:$A$1000,0),MATCH(O$1,'PCD Prevalence'!$H$1:$P$1,0)))</f>
        <v>45</v>
      </c>
      <c r="P43" s="33">
        <f>IF(INDEX('PCD Prevalence'!$H$2:$P$1000,MATCH($A43&amp;$B43&amp;$C43,'PCD Prevalence'!$A$2:$A$1000,0),MATCH(P$1,'PCD Prevalence'!$H$1:$P$1,0))=0,"",INDEX('PCD Prevalence'!$H$2:$P$1000,MATCH($A43&amp;$B43&amp;$C43,'PCD Prevalence'!$A$2:$A$1000,0),MATCH(P$1,'PCD Prevalence'!$H$1:$P$1,0)))</f>
        <v>36</v>
      </c>
      <c r="Q43" s="33">
        <f>IF(INDEX('PCD Prevalence'!$H$2:$P$1000,MATCH($A43&amp;$B43&amp;$C43,'PCD Prevalence'!$A$2:$A$1000,0),MATCH(Q$1,'PCD Prevalence'!$H$1:$P$1,0))=0,"",INDEX('PCD Prevalence'!$H$2:$P$1000,MATCH($A43&amp;$B43&amp;$C43,'PCD Prevalence'!$A$2:$A$1000,0),MATCH(Q$1,'PCD Prevalence'!$H$1:$P$1,0)))</f>
        <v>19</v>
      </c>
      <c r="R43" s="33" t="str">
        <f>IF(INDEX('PCD Prevalence'!$H$2:$P$1000,MATCH($A43&amp;$B43&amp;$C43,'PCD Prevalence'!$A$2:$A$1000,0),MATCH(R$1,'PCD Prevalence'!$H$1:$P$1,0))=0,"",INDEX('PCD Prevalence'!$H$2:$P$1000,MATCH($A43&amp;$B43&amp;$C43,'PCD Prevalence'!$A$2:$A$1000,0),MATCH(R$1,'PCD Prevalence'!$H$1:$P$1,0)))</f>
        <v/>
      </c>
      <c r="S43" s="33" t="str">
        <f>IF(INDEX('PCD Prevalence'!$H$2:$P$1000,MATCH($A43&amp;$B43&amp;$C43,'PCD Prevalence'!$A$2:$A$1000,0),MATCH(S$1,'PCD Prevalence'!$H$1:$P$1,0))=0,"",INDEX('PCD Prevalence'!$H$2:$P$1000,MATCH($A43&amp;$B43&amp;$C43,'PCD Prevalence'!$A$2:$A$1000,0),MATCH(S$1,'PCD Prevalence'!$H$1:$P$1,0)))</f>
        <v/>
      </c>
      <c r="T43" s="33" t="str">
        <f>IF(INDEX('PCD Prevalence'!$H$2:$P$1000,MATCH($A43&amp;$B43&amp;$C43,'PCD Prevalence'!$A$2:$A$1000,0),MATCH(T$1,'PCD Prevalence'!$H$1:$P$1,0))=0,"",INDEX('PCD Prevalence'!$H$2:$P$1000,MATCH($A43&amp;$B43&amp;$C43,'PCD Prevalence'!$A$2:$A$1000,0),MATCH(T$1,'PCD Prevalence'!$H$1:$P$1,0)))</f>
        <v/>
      </c>
    </row>
    <row r="44" spans="1:20" x14ac:dyDescent="0.35">
      <c r="A44" s="10" t="s">
        <v>4545</v>
      </c>
      <c r="B44" s="10" t="s">
        <v>4275</v>
      </c>
      <c r="C44" t="s">
        <v>4546</v>
      </c>
      <c r="D44" t="s">
        <v>6001</v>
      </c>
      <c r="E44" t="s">
        <v>78</v>
      </c>
      <c r="F44" t="s">
        <v>3860</v>
      </c>
      <c r="G44" t="s">
        <v>3860</v>
      </c>
      <c r="H44" t="s">
        <v>6047</v>
      </c>
      <c r="I44" t="s">
        <v>6044</v>
      </c>
      <c r="J44" s="27" t="str">
        <f>INDEX(Category!G:G,MATCH(A44&amp;B44,Category!B:B,0))</f>
        <v>Type B</v>
      </c>
      <c r="K44">
        <v>541</v>
      </c>
      <c r="L44" s="33" t="str">
        <f>IF(INDEX('PCD Prevalence'!$H$2:$P$1000,MATCH($A44&amp;$B44&amp;$C44,'PCD Prevalence'!$A$2:$A$1000,0),MATCH(L$1,'PCD Prevalence'!$H$1:$P$1,0))=0,"",INDEX('PCD Prevalence'!$H$2:$P$1000,MATCH($A44&amp;$B44&amp;$C44,'PCD Prevalence'!$A$2:$A$1000,0),MATCH(L$1,'PCD Prevalence'!$H$1:$P$1,0)))</f>
        <v/>
      </c>
      <c r="M44" s="33">
        <f>IF(INDEX('PCD Prevalence'!$H$2:$P$1000,MATCH($A44&amp;$B44&amp;$C44,'PCD Prevalence'!$A$2:$A$1000,0),MATCH(M$1,'PCD Prevalence'!$H$1:$P$1,0))=0,"",INDEX('PCD Prevalence'!$H$2:$P$1000,MATCH($A44&amp;$B44&amp;$C44,'PCD Prevalence'!$A$2:$A$1000,0),MATCH(M$1,'PCD Prevalence'!$H$1:$P$1,0)))</f>
        <v>25.609756097560975</v>
      </c>
      <c r="N44" s="33">
        <f>IF(INDEX('PCD Prevalence'!$H$2:$P$1000,MATCH($A44&amp;$B44&amp;$C44,'PCD Prevalence'!$A$2:$A$1000,0),MATCH(N$1,'PCD Prevalence'!$H$1:$P$1,0))=0,"",INDEX('PCD Prevalence'!$H$2:$P$1000,MATCH($A44&amp;$B44&amp;$C44,'PCD Prevalence'!$A$2:$A$1000,0),MATCH(N$1,'PCD Prevalence'!$H$1:$P$1,0)))</f>
        <v>8.9430894308943092</v>
      </c>
      <c r="O44" s="33">
        <f>IF(INDEX('PCD Prevalence'!$H$2:$P$1000,MATCH($A44&amp;$B44&amp;$C44,'PCD Prevalence'!$A$2:$A$1000,0),MATCH(O$1,'PCD Prevalence'!$H$1:$P$1,0))=0,"",INDEX('PCD Prevalence'!$H$2:$P$1000,MATCH($A44&amp;$B44&amp;$C44,'PCD Prevalence'!$A$2:$A$1000,0),MATCH(O$1,'PCD Prevalence'!$H$1:$P$1,0)))</f>
        <v>19.105691056910569</v>
      </c>
      <c r="P44" s="33">
        <f>IF(INDEX('PCD Prevalence'!$H$2:$P$1000,MATCH($A44&amp;$B44&amp;$C44,'PCD Prevalence'!$A$2:$A$1000,0),MATCH(P$1,'PCD Prevalence'!$H$1:$P$1,0))=0,"",INDEX('PCD Prevalence'!$H$2:$P$1000,MATCH($A44&amp;$B44&amp;$C44,'PCD Prevalence'!$A$2:$A$1000,0),MATCH(P$1,'PCD Prevalence'!$H$1:$P$1,0)))</f>
        <v>46.341463414634148</v>
      </c>
      <c r="Q44" s="33" t="str">
        <f>IF(INDEX('PCD Prevalence'!$H$2:$P$1000,MATCH($A44&amp;$B44&amp;$C44,'PCD Prevalence'!$A$2:$A$1000,0),MATCH(Q$1,'PCD Prevalence'!$H$1:$P$1,0))=0,"",INDEX('PCD Prevalence'!$H$2:$P$1000,MATCH($A44&amp;$B44&amp;$C44,'PCD Prevalence'!$A$2:$A$1000,0),MATCH(Q$1,'PCD Prevalence'!$H$1:$P$1,0)))</f>
        <v/>
      </c>
      <c r="R44" s="33" t="str">
        <f>IF(INDEX('PCD Prevalence'!$H$2:$P$1000,MATCH($A44&amp;$B44&amp;$C44,'PCD Prevalence'!$A$2:$A$1000,0),MATCH(R$1,'PCD Prevalence'!$H$1:$P$1,0))=0,"",INDEX('PCD Prevalence'!$H$2:$P$1000,MATCH($A44&amp;$B44&amp;$C44,'PCD Prevalence'!$A$2:$A$1000,0),MATCH(R$1,'PCD Prevalence'!$H$1:$P$1,0)))</f>
        <v/>
      </c>
      <c r="S44" s="33" t="str">
        <f>IF(INDEX('PCD Prevalence'!$H$2:$P$1000,MATCH($A44&amp;$B44&amp;$C44,'PCD Prevalence'!$A$2:$A$1000,0),MATCH(S$1,'PCD Prevalence'!$H$1:$P$1,0))=0,"",INDEX('PCD Prevalence'!$H$2:$P$1000,MATCH($A44&amp;$B44&amp;$C44,'PCD Prevalence'!$A$2:$A$1000,0),MATCH(S$1,'PCD Prevalence'!$H$1:$P$1,0)))</f>
        <v/>
      </c>
      <c r="T44" s="33" t="str">
        <f>IF(INDEX('PCD Prevalence'!$H$2:$P$1000,MATCH($A44&amp;$B44&amp;$C44,'PCD Prevalence'!$A$2:$A$1000,0),MATCH(T$1,'PCD Prevalence'!$H$1:$P$1,0))=0,"",INDEX('PCD Prevalence'!$H$2:$P$1000,MATCH($A44&amp;$B44&amp;$C44,'PCD Prevalence'!$A$2:$A$1000,0),MATCH(T$1,'PCD Prevalence'!$H$1:$P$1,0)))</f>
        <v/>
      </c>
    </row>
    <row r="45" spans="1:20" x14ac:dyDescent="0.35">
      <c r="A45" s="10" t="s">
        <v>4603</v>
      </c>
      <c r="B45" s="10" t="s">
        <v>5964</v>
      </c>
      <c r="C45" t="s">
        <v>4604</v>
      </c>
      <c r="D45" t="s">
        <v>6001</v>
      </c>
      <c r="E45" t="s">
        <v>6055</v>
      </c>
      <c r="F45" t="s">
        <v>3860</v>
      </c>
      <c r="G45" t="s">
        <v>3860</v>
      </c>
      <c r="H45" t="s">
        <v>6047</v>
      </c>
      <c r="I45" t="s">
        <v>6044</v>
      </c>
      <c r="J45" s="27" t="str">
        <f>INDEX(Category!G:G,MATCH(A45&amp;B45,Category!B:B,0))</f>
        <v>Type C</v>
      </c>
      <c r="K45">
        <v>1051</v>
      </c>
      <c r="L45" s="33">
        <f>IF(INDEX('PCD Prevalence'!$H$2:$P$1000,MATCH($A45&amp;$B45&amp;$C45,'PCD Prevalence'!$A$2:$A$1000,0),MATCH(L$1,'PCD Prevalence'!$H$1:$P$1,0))=0,"",INDEX('PCD Prevalence'!$H$2:$P$1000,MATCH($A45&amp;$B45&amp;$C45,'PCD Prevalence'!$A$2:$A$1000,0),MATCH(L$1,'PCD Prevalence'!$H$1:$P$1,0)))</f>
        <v>7.1</v>
      </c>
      <c r="M45" s="33">
        <f>IF(INDEX('PCD Prevalence'!$H$2:$P$1000,MATCH($A45&amp;$B45&amp;$C45,'PCD Prevalence'!$A$2:$A$1000,0),MATCH(M$1,'PCD Prevalence'!$H$1:$P$1,0))=0,"",INDEX('PCD Prevalence'!$H$2:$P$1000,MATCH($A45&amp;$B45&amp;$C45,'PCD Prevalence'!$A$2:$A$1000,0),MATCH(M$1,'PCD Prevalence'!$H$1:$P$1,0)))</f>
        <v>23</v>
      </c>
      <c r="N45" s="33">
        <f>IF(INDEX('PCD Prevalence'!$H$2:$P$1000,MATCH($A45&amp;$B45&amp;$C45,'PCD Prevalence'!$A$2:$A$1000,0),MATCH(N$1,'PCD Prevalence'!$H$1:$P$1,0))=0,"",INDEX('PCD Prevalence'!$H$2:$P$1000,MATCH($A45&amp;$B45&amp;$C45,'PCD Prevalence'!$A$2:$A$1000,0),MATCH(N$1,'PCD Prevalence'!$H$1:$P$1,0)))</f>
        <v>4.2</v>
      </c>
      <c r="O45" s="33">
        <f>IF(INDEX('PCD Prevalence'!$H$2:$P$1000,MATCH($A45&amp;$B45&amp;$C45,'PCD Prevalence'!$A$2:$A$1000,0),MATCH(O$1,'PCD Prevalence'!$H$1:$P$1,0))=0,"",INDEX('PCD Prevalence'!$H$2:$P$1000,MATCH($A45&amp;$B45&amp;$C45,'PCD Prevalence'!$A$2:$A$1000,0),MATCH(O$1,'PCD Prevalence'!$H$1:$P$1,0)))</f>
        <v>22</v>
      </c>
      <c r="P45" s="33">
        <f>IF(INDEX('PCD Prevalence'!$H$2:$P$1000,MATCH($A45&amp;$B45&amp;$C45,'PCD Prevalence'!$A$2:$A$1000,0),MATCH(P$1,'PCD Prevalence'!$H$1:$P$1,0))=0,"",INDEX('PCD Prevalence'!$H$2:$P$1000,MATCH($A45&amp;$B45&amp;$C45,'PCD Prevalence'!$A$2:$A$1000,0),MATCH(P$1,'PCD Prevalence'!$H$1:$P$1,0)))</f>
        <v>43.7</v>
      </c>
      <c r="Q45" s="33" t="str">
        <f>IF(INDEX('PCD Prevalence'!$H$2:$P$1000,MATCH($A45&amp;$B45&amp;$C45,'PCD Prevalence'!$A$2:$A$1000,0),MATCH(Q$1,'PCD Prevalence'!$H$1:$P$1,0))=0,"",INDEX('PCD Prevalence'!$H$2:$P$1000,MATCH($A45&amp;$B45&amp;$C45,'PCD Prevalence'!$A$2:$A$1000,0),MATCH(Q$1,'PCD Prevalence'!$H$1:$P$1,0)))</f>
        <v/>
      </c>
      <c r="R45" s="33" t="str">
        <f>IF(INDEX('PCD Prevalence'!$H$2:$P$1000,MATCH($A45&amp;$B45&amp;$C45,'PCD Prevalence'!$A$2:$A$1000,0),MATCH(R$1,'PCD Prevalence'!$H$1:$P$1,0))=0,"",INDEX('PCD Prevalence'!$H$2:$P$1000,MATCH($A45&amp;$B45&amp;$C45,'PCD Prevalence'!$A$2:$A$1000,0),MATCH(R$1,'PCD Prevalence'!$H$1:$P$1,0)))</f>
        <v/>
      </c>
      <c r="S45" s="33" t="str">
        <f>IF(INDEX('PCD Prevalence'!$H$2:$P$1000,MATCH($A45&amp;$B45&amp;$C45,'PCD Prevalence'!$A$2:$A$1000,0),MATCH(S$1,'PCD Prevalence'!$H$1:$P$1,0))=0,"",INDEX('PCD Prevalence'!$H$2:$P$1000,MATCH($A45&amp;$B45&amp;$C45,'PCD Prevalence'!$A$2:$A$1000,0),MATCH(S$1,'PCD Prevalence'!$H$1:$P$1,0)))</f>
        <v/>
      </c>
      <c r="T45" s="33" t="str">
        <f>IF(INDEX('PCD Prevalence'!$H$2:$P$1000,MATCH($A45&amp;$B45&amp;$C45,'PCD Prevalence'!$A$2:$A$1000,0),MATCH(T$1,'PCD Prevalence'!$H$1:$P$1,0))=0,"",INDEX('PCD Prevalence'!$H$2:$P$1000,MATCH($A45&amp;$B45&amp;$C45,'PCD Prevalence'!$A$2:$A$1000,0),MATCH(T$1,'PCD Prevalence'!$H$1:$P$1,0)))</f>
        <v/>
      </c>
    </row>
    <row r="46" spans="1:20" x14ac:dyDescent="0.35">
      <c r="A46" s="10" t="s">
        <v>4661</v>
      </c>
      <c r="B46" s="10" t="s">
        <v>5965</v>
      </c>
      <c r="C46" t="s">
        <v>4663</v>
      </c>
      <c r="E46" t="s">
        <v>78</v>
      </c>
      <c r="F46" t="s">
        <v>3859</v>
      </c>
      <c r="J46" s="27" t="str">
        <f>INDEX(Category!G:G,MATCH(A46&amp;B46,Category!B:B,0))</f>
        <v>Type B</v>
      </c>
      <c r="L46" s="33" t="str">
        <f>IF(INDEX('PCD Prevalence'!$H$2:$P$1000,MATCH($A46&amp;$B46&amp;$C46,'PCD Prevalence'!$A$2:$A$1000,0),MATCH(L$1,'PCD Prevalence'!$H$1:$P$1,0))=0,"",INDEX('PCD Prevalence'!$H$2:$P$1000,MATCH($A46&amp;$B46&amp;$C46,'PCD Prevalence'!$A$2:$A$1000,0),MATCH(L$1,'PCD Prevalence'!$H$1:$P$1,0)))</f>
        <v/>
      </c>
      <c r="M46" s="33">
        <f>IF(INDEX('PCD Prevalence'!$H$2:$P$1000,MATCH($A46&amp;$B46&amp;$C46,'PCD Prevalence'!$A$2:$A$1000,0),MATCH(M$1,'PCD Prevalence'!$H$1:$P$1,0))=0,"",INDEX('PCD Prevalence'!$H$2:$P$1000,MATCH($A46&amp;$B46&amp;$C46,'PCD Prevalence'!$A$2:$A$1000,0),MATCH(M$1,'PCD Prevalence'!$H$1:$P$1,0)))</f>
        <v>24.8</v>
      </c>
      <c r="N46" s="33">
        <f>IF(INDEX('PCD Prevalence'!$H$2:$P$1000,MATCH($A46&amp;$B46&amp;$C46,'PCD Prevalence'!$A$2:$A$1000,0),MATCH(N$1,'PCD Prevalence'!$H$1:$P$1,0))=0,"",INDEX('PCD Prevalence'!$H$2:$P$1000,MATCH($A46&amp;$B46&amp;$C46,'PCD Prevalence'!$A$2:$A$1000,0),MATCH(N$1,'PCD Prevalence'!$H$1:$P$1,0)))</f>
        <v>16.8</v>
      </c>
      <c r="O46" s="33">
        <f>IF(INDEX('PCD Prevalence'!$H$2:$P$1000,MATCH($A46&amp;$B46&amp;$C46,'PCD Prevalence'!$A$2:$A$1000,0),MATCH(O$1,'PCD Prevalence'!$H$1:$P$1,0))=0,"",INDEX('PCD Prevalence'!$H$2:$P$1000,MATCH($A46&amp;$B46&amp;$C46,'PCD Prevalence'!$A$2:$A$1000,0),MATCH(O$1,'PCD Prevalence'!$H$1:$P$1,0)))</f>
        <v>17.5</v>
      </c>
      <c r="P46" s="33">
        <f>IF(INDEX('PCD Prevalence'!$H$2:$P$1000,MATCH($A46&amp;$B46&amp;$C46,'PCD Prevalence'!$A$2:$A$1000,0),MATCH(P$1,'PCD Prevalence'!$H$1:$P$1,0))=0,"",INDEX('PCD Prevalence'!$H$2:$P$1000,MATCH($A46&amp;$B46&amp;$C46,'PCD Prevalence'!$A$2:$A$1000,0),MATCH(P$1,'PCD Prevalence'!$H$1:$P$1,0)))</f>
        <v>40.9</v>
      </c>
      <c r="Q46" s="33" t="str">
        <f>IF(INDEX('PCD Prevalence'!$H$2:$P$1000,MATCH($A46&amp;$B46&amp;$C46,'PCD Prevalence'!$A$2:$A$1000,0),MATCH(Q$1,'PCD Prevalence'!$H$1:$P$1,0))=0,"",INDEX('PCD Prevalence'!$H$2:$P$1000,MATCH($A46&amp;$B46&amp;$C46,'PCD Prevalence'!$A$2:$A$1000,0),MATCH(Q$1,'PCD Prevalence'!$H$1:$P$1,0)))</f>
        <v/>
      </c>
      <c r="R46" s="33" t="str">
        <f>IF(INDEX('PCD Prevalence'!$H$2:$P$1000,MATCH($A46&amp;$B46&amp;$C46,'PCD Prevalence'!$A$2:$A$1000,0),MATCH(R$1,'PCD Prevalence'!$H$1:$P$1,0))=0,"",INDEX('PCD Prevalence'!$H$2:$P$1000,MATCH($A46&amp;$B46&amp;$C46,'PCD Prevalence'!$A$2:$A$1000,0),MATCH(R$1,'PCD Prevalence'!$H$1:$P$1,0)))</f>
        <v/>
      </c>
      <c r="S46" s="33" t="str">
        <f>IF(INDEX('PCD Prevalence'!$H$2:$P$1000,MATCH($A46&amp;$B46&amp;$C46,'PCD Prevalence'!$A$2:$A$1000,0),MATCH(S$1,'PCD Prevalence'!$H$1:$P$1,0))=0,"",INDEX('PCD Prevalence'!$H$2:$P$1000,MATCH($A46&amp;$B46&amp;$C46,'PCD Prevalence'!$A$2:$A$1000,0),MATCH(S$1,'PCD Prevalence'!$H$1:$P$1,0)))</f>
        <v/>
      </c>
      <c r="T46" s="33" t="str">
        <f>IF(INDEX('PCD Prevalence'!$H$2:$P$1000,MATCH($A46&amp;$B46&amp;$C46,'PCD Prevalence'!$A$2:$A$1000,0),MATCH(T$1,'PCD Prevalence'!$H$1:$P$1,0))=0,"",INDEX('PCD Prevalence'!$H$2:$P$1000,MATCH($A46&amp;$B46&amp;$C46,'PCD Prevalence'!$A$2:$A$1000,0),MATCH(T$1,'PCD Prevalence'!$H$1:$P$1,0)))</f>
        <v/>
      </c>
    </row>
    <row r="47" spans="1:20" x14ac:dyDescent="0.35">
      <c r="A47" s="10" t="s">
        <v>4747</v>
      </c>
      <c r="B47" s="10" t="s">
        <v>5960</v>
      </c>
      <c r="C47" t="s">
        <v>4748</v>
      </c>
      <c r="E47" t="s">
        <v>61</v>
      </c>
      <c r="F47" t="s">
        <v>3859</v>
      </c>
      <c r="J47" s="27" t="str">
        <f>INDEX(Category!G:G,MATCH(A47&amp;B47,Category!B:B,0))</f>
        <v>Type C</v>
      </c>
      <c r="L47" s="33">
        <f>IF(INDEX('PCD Prevalence'!$H$2:$P$1000,MATCH($A47&amp;$B47&amp;$C47,'PCD Prevalence'!$A$2:$A$1000,0),MATCH(L$1,'PCD Prevalence'!$H$1:$P$1,0))=0,"",INDEX('PCD Prevalence'!$H$2:$P$1000,MATCH($A47&amp;$B47&amp;$C47,'PCD Prevalence'!$A$2:$A$1000,0),MATCH(L$1,'PCD Prevalence'!$H$1:$P$1,0)))</f>
        <v>2.2000000000000002</v>
      </c>
      <c r="M47" s="33">
        <f>IF(INDEX('PCD Prevalence'!$H$2:$P$1000,MATCH($A47&amp;$B47&amp;$C47,'PCD Prevalence'!$A$2:$A$1000,0),MATCH(M$1,'PCD Prevalence'!$H$1:$P$1,0))=0,"",INDEX('PCD Prevalence'!$H$2:$P$1000,MATCH($A47&amp;$B47&amp;$C47,'PCD Prevalence'!$A$2:$A$1000,0),MATCH(M$1,'PCD Prevalence'!$H$1:$P$1,0)))</f>
        <v>28</v>
      </c>
      <c r="N47" s="33">
        <f>IF(INDEX('PCD Prevalence'!$H$2:$P$1000,MATCH($A47&amp;$B47&amp;$C47,'PCD Prevalence'!$A$2:$A$1000,0),MATCH(N$1,'PCD Prevalence'!$H$1:$P$1,0))=0,"",INDEX('PCD Prevalence'!$H$2:$P$1000,MATCH($A47&amp;$B47&amp;$C47,'PCD Prevalence'!$A$2:$A$1000,0),MATCH(N$1,'PCD Prevalence'!$H$1:$P$1,0)))</f>
        <v>5.5</v>
      </c>
      <c r="O47" s="33">
        <f>IF(INDEX('PCD Prevalence'!$H$2:$P$1000,MATCH($A47&amp;$B47&amp;$C47,'PCD Prevalence'!$A$2:$A$1000,0),MATCH(O$1,'PCD Prevalence'!$H$1:$P$1,0))=0,"",INDEX('PCD Prevalence'!$H$2:$P$1000,MATCH($A47&amp;$B47&amp;$C47,'PCD Prevalence'!$A$2:$A$1000,0),MATCH(O$1,'PCD Prevalence'!$H$1:$P$1,0)))</f>
        <v>39</v>
      </c>
      <c r="P47" s="33">
        <f>IF(INDEX('PCD Prevalence'!$H$2:$P$1000,MATCH($A47&amp;$B47&amp;$C47,'PCD Prevalence'!$A$2:$A$1000,0),MATCH(P$1,'PCD Prevalence'!$H$1:$P$1,0))=0,"",INDEX('PCD Prevalence'!$H$2:$P$1000,MATCH($A47&amp;$B47&amp;$C47,'PCD Prevalence'!$A$2:$A$1000,0),MATCH(P$1,'PCD Prevalence'!$H$1:$P$1,0)))</f>
        <v>25</v>
      </c>
      <c r="Q47" s="33" t="str">
        <f>IF(INDEX('PCD Prevalence'!$H$2:$P$1000,MATCH($A47&amp;$B47&amp;$C47,'PCD Prevalence'!$A$2:$A$1000,0),MATCH(Q$1,'PCD Prevalence'!$H$1:$P$1,0))=0,"",INDEX('PCD Prevalence'!$H$2:$P$1000,MATCH($A47&amp;$B47&amp;$C47,'PCD Prevalence'!$A$2:$A$1000,0),MATCH(Q$1,'PCD Prevalence'!$H$1:$P$1,0)))</f>
        <v/>
      </c>
      <c r="R47" s="33" t="str">
        <f>IF(INDEX('PCD Prevalence'!$H$2:$P$1000,MATCH($A47&amp;$B47&amp;$C47,'PCD Prevalence'!$A$2:$A$1000,0),MATCH(R$1,'PCD Prevalence'!$H$1:$P$1,0))=0,"",INDEX('PCD Prevalence'!$H$2:$P$1000,MATCH($A47&amp;$B47&amp;$C47,'PCD Prevalence'!$A$2:$A$1000,0),MATCH(R$1,'PCD Prevalence'!$H$1:$P$1,0)))</f>
        <v/>
      </c>
      <c r="S47" s="33" t="str">
        <f>IF(INDEX('PCD Prevalence'!$H$2:$P$1000,MATCH($A47&amp;$B47&amp;$C47,'PCD Prevalence'!$A$2:$A$1000,0),MATCH(S$1,'PCD Prevalence'!$H$1:$P$1,0))=0,"",INDEX('PCD Prevalence'!$H$2:$P$1000,MATCH($A47&amp;$B47&amp;$C47,'PCD Prevalence'!$A$2:$A$1000,0),MATCH(S$1,'PCD Prevalence'!$H$1:$P$1,0)))</f>
        <v/>
      </c>
      <c r="T47" s="33" t="str">
        <f>IF(INDEX('PCD Prevalence'!$H$2:$P$1000,MATCH($A47&amp;$B47&amp;$C47,'PCD Prevalence'!$A$2:$A$1000,0),MATCH(T$1,'PCD Prevalence'!$H$1:$P$1,0))=0,"",INDEX('PCD Prevalence'!$H$2:$P$1000,MATCH($A47&amp;$B47&amp;$C47,'PCD Prevalence'!$A$2:$A$1000,0),MATCH(T$1,'PCD Prevalence'!$H$1:$P$1,0)))</f>
        <v/>
      </c>
    </row>
    <row r="48" spans="1:20" x14ac:dyDescent="0.35">
      <c r="A48" s="10" t="s">
        <v>4756</v>
      </c>
      <c r="B48" s="10" t="s">
        <v>5966</v>
      </c>
      <c r="C48" t="s">
        <v>4830</v>
      </c>
      <c r="D48" t="s">
        <v>6001</v>
      </c>
      <c r="E48" t="s">
        <v>6056</v>
      </c>
      <c r="F48" t="s">
        <v>3860</v>
      </c>
      <c r="G48" t="s">
        <v>3860</v>
      </c>
      <c r="H48" t="s">
        <v>6046</v>
      </c>
      <c r="I48" t="s">
        <v>6044</v>
      </c>
      <c r="J48" s="27" t="str">
        <f>INDEX(Category!G:G,MATCH(A48&amp;B48,Category!B:B,0))</f>
        <v>Type B</v>
      </c>
      <c r="K48">
        <v>2140</v>
      </c>
      <c r="L48" s="33">
        <f>IF(INDEX('PCD Prevalence'!$H$2:$P$1000,MATCH($A48&amp;$B48&amp;$C48,'PCD Prevalence'!$A$2:$A$1000,0),MATCH(L$1,'PCD Prevalence'!$H$1:$P$1,0))=0,"",INDEX('PCD Prevalence'!$H$2:$P$1000,MATCH($A48&amp;$B48&amp;$C48,'PCD Prevalence'!$A$2:$A$1000,0),MATCH(L$1,'PCD Prevalence'!$H$1:$P$1,0)))</f>
        <v>6</v>
      </c>
      <c r="M48" s="33">
        <f>IF(INDEX('PCD Prevalence'!$H$2:$P$1000,MATCH($A48&amp;$B48&amp;$C48,'PCD Prevalence'!$A$2:$A$1000,0),MATCH(M$1,'PCD Prevalence'!$H$1:$P$1,0))=0,"",INDEX('PCD Prevalence'!$H$2:$P$1000,MATCH($A48&amp;$B48&amp;$C48,'PCD Prevalence'!$A$2:$A$1000,0),MATCH(M$1,'PCD Prevalence'!$H$1:$P$1,0)))</f>
        <v>14</v>
      </c>
      <c r="N48" s="33">
        <f>IF(INDEX('PCD Prevalence'!$H$2:$P$1000,MATCH($A48&amp;$B48&amp;$C48,'PCD Prevalence'!$A$2:$A$1000,0),MATCH(N$1,'PCD Prevalence'!$H$1:$P$1,0))=0,"",INDEX('PCD Prevalence'!$H$2:$P$1000,MATCH($A48&amp;$B48&amp;$C48,'PCD Prevalence'!$A$2:$A$1000,0),MATCH(N$1,'PCD Prevalence'!$H$1:$P$1,0)))</f>
        <v>27</v>
      </c>
      <c r="O48" s="33">
        <f>IF(INDEX('PCD Prevalence'!$H$2:$P$1000,MATCH($A48&amp;$B48&amp;$C48,'PCD Prevalence'!$A$2:$A$1000,0),MATCH(O$1,'PCD Prevalence'!$H$1:$P$1,0))=0,"",INDEX('PCD Prevalence'!$H$2:$P$1000,MATCH($A48&amp;$B48&amp;$C48,'PCD Prevalence'!$A$2:$A$1000,0),MATCH(O$1,'PCD Prevalence'!$H$1:$P$1,0)))</f>
        <v>7</v>
      </c>
      <c r="P48" s="33">
        <f>IF(INDEX('PCD Prevalence'!$H$2:$P$1000,MATCH($A48&amp;$B48&amp;$C48,'PCD Prevalence'!$A$2:$A$1000,0),MATCH(P$1,'PCD Prevalence'!$H$1:$P$1,0))=0,"",INDEX('PCD Prevalence'!$H$2:$P$1000,MATCH($A48&amp;$B48&amp;$C48,'PCD Prevalence'!$A$2:$A$1000,0),MATCH(P$1,'PCD Prevalence'!$H$1:$P$1,0)))</f>
        <v>46</v>
      </c>
      <c r="Q48" s="33" t="str">
        <f>IF(INDEX('PCD Prevalence'!$H$2:$P$1000,MATCH($A48&amp;$B48&amp;$C48,'PCD Prevalence'!$A$2:$A$1000,0),MATCH(Q$1,'PCD Prevalence'!$H$1:$P$1,0))=0,"",INDEX('PCD Prevalence'!$H$2:$P$1000,MATCH($A48&amp;$B48&amp;$C48,'PCD Prevalence'!$A$2:$A$1000,0),MATCH(Q$1,'PCD Prevalence'!$H$1:$P$1,0)))</f>
        <v/>
      </c>
      <c r="R48" s="33" t="str">
        <f>IF(INDEX('PCD Prevalence'!$H$2:$P$1000,MATCH($A48&amp;$B48&amp;$C48,'PCD Prevalence'!$A$2:$A$1000,0),MATCH(R$1,'PCD Prevalence'!$H$1:$P$1,0))=0,"",INDEX('PCD Prevalence'!$H$2:$P$1000,MATCH($A48&amp;$B48&amp;$C48,'PCD Prevalence'!$A$2:$A$1000,0),MATCH(R$1,'PCD Prevalence'!$H$1:$P$1,0)))</f>
        <v/>
      </c>
      <c r="S48" s="33" t="str">
        <f>IF(INDEX('PCD Prevalence'!$H$2:$P$1000,MATCH($A48&amp;$B48&amp;$C48,'PCD Prevalence'!$A$2:$A$1000,0),MATCH(S$1,'PCD Prevalence'!$H$1:$P$1,0))=0,"",INDEX('PCD Prevalence'!$H$2:$P$1000,MATCH($A48&amp;$B48&amp;$C48,'PCD Prevalence'!$A$2:$A$1000,0),MATCH(S$1,'PCD Prevalence'!$H$1:$P$1,0)))</f>
        <v/>
      </c>
      <c r="T48" s="33" t="str">
        <f>IF(INDEX('PCD Prevalence'!$H$2:$P$1000,MATCH($A48&amp;$B48&amp;$C48,'PCD Prevalence'!$A$2:$A$1000,0),MATCH(T$1,'PCD Prevalence'!$H$1:$P$1,0))=0,"",INDEX('PCD Prevalence'!$H$2:$P$1000,MATCH($A48&amp;$B48&amp;$C48,'PCD Prevalence'!$A$2:$A$1000,0),MATCH(T$1,'PCD Prevalence'!$H$1:$P$1,0)))</f>
        <v/>
      </c>
    </row>
    <row r="49" spans="1:20" x14ac:dyDescent="0.35">
      <c r="A49" s="10" t="s">
        <v>4831</v>
      </c>
      <c r="B49" s="10" t="s">
        <v>5956</v>
      </c>
      <c r="C49" t="s">
        <v>4832</v>
      </c>
      <c r="D49" t="s">
        <v>6001</v>
      </c>
      <c r="E49" t="s">
        <v>78</v>
      </c>
      <c r="F49" t="s">
        <v>3860</v>
      </c>
      <c r="G49" t="s">
        <v>3860</v>
      </c>
      <c r="H49" t="s">
        <v>6047</v>
      </c>
      <c r="I49" t="s">
        <v>6044</v>
      </c>
      <c r="J49" s="27" t="str">
        <f>INDEX(Category!G:G,MATCH(A49&amp;B49,Category!B:B,0))</f>
        <v>Type B</v>
      </c>
      <c r="K49">
        <v>1017</v>
      </c>
      <c r="L49" s="33">
        <f>IF(INDEX('PCD Prevalence'!$H$2:$P$1000,MATCH($A49&amp;$B49&amp;$C49,'PCD Prevalence'!$A$2:$A$1000,0),MATCH(L$1,'PCD Prevalence'!$H$1:$P$1,0))=0,"",INDEX('PCD Prevalence'!$H$2:$P$1000,MATCH($A49&amp;$B49&amp;$C49,'PCD Prevalence'!$A$2:$A$1000,0),MATCH(L$1,'PCD Prevalence'!$H$1:$P$1,0)))</f>
        <v>4.13</v>
      </c>
      <c r="M49" s="33">
        <f>IF(INDEX('PCD Prevalence'!$H$2:$P$1000,MATCH($A49&amp;$B49&amp;$C49,'PCD Prevalence'!$A$2:$A$1000,0),MATCH(M$1,'PCD Prevalence'!$H$1:$P$1,0))=0,"",INDEX('PCD Prevalence'!$H$2:$P$1000,MATCH($A49&amp;$B49&amp;$C49,'PCD Prevalence'!$A$2:$A$1000,0),MATCH(M$1,'PCD Prevalence'!$H$1:$P$1,0)))</f>
        <v>44.35</v>
      </c>
      <c r="N49" s="33">
        <f>IF(INDEX('PCD Prevalence'!$H$2:$P$1000,MATCH($A49&amp;$B49&amp;$C49,'PCD Prevalence'!$A$2:$A$1000,0),MATCH(N$1,'PCD Prevalence'!$H$1:$P$1,0))=0,"",INDEX('PCD Prevalence'!$H$2:$P$1000,MATCH($A49&amp;$B49&amp;$C49,'PCD Prevalence'!$A$2:$A$1000,0),MATCH(N$1,'PCD Prevalence'!$H$1:$P$1,0)))</f>
        <v>7.96</v>
      </c>
      <c r="O49" s="33">
        <f>IF(INDEX('PCD Prevalence'!$H$2:$P$1000,MATCH($A49&amp;$B49&amp;$C49,'PCD Prevalence'!$A$2:$A$1000,0),MATCH(O$1,'PCD Prevalence'!$H$1:$P$1,0))=0,"",INDEX('PCD Prevalence'!$H$2:$P$1000,MATCH($A49&amp;$B49&amp;$C49,'PCD Prevalence'!$A$2:$A$1000,0),MATCH(O$1,'PCD Prevalence'!$H$1:$P$1,0)))</f>
        <v>20.350000000000001</v>
      </c>
      <c r="P49" s="33">
        <f>IF(INDEX('PCD Prevalence'!$H$2:$P$1000,MATCH($A49&amp;$B49&amp;$C49,'PCD Prevalence'!$A$2:$A$1000,0),MATCH(P$1,'PCD Prevalence'!$H$1:$P$1,0))=0,"",INDEX('PCD Prevalence'!$H$2:$P$1000,MATCH($A49&amp;$B49&amp;$C49,'PCD Prevalence'!$A$2:$A$1000,0),MATCH(P$1,'PCD Prevalence'!$H$1:$P$1,0)))</f>
        <v>23.21</v>
      </c>
      <c r="Q49" s="33" t="str">
        <f>IF(INDEX('PCD Prevalence'!$H$2:$P$1000,MATCH($A49&amp;$B49&amp;$C49,'PCD Prevalence'!$A$2:$A$1000,0),MATCH(Q$1,'PCD Prevalence'!$H$1:$P$1,0))=0,"",INDEX('PCD Prevalence'!$H$2:$P$1000,MATCH($A49&amp;$B49&amp;$C49,'PCD Prevalence'!$A$2:$A$1000,0),MATCH(Q$1,'PCD Prevalence'!$H$1:$P$1,0)))</f>
        <v/>
      </c>
      <c r="R49" s="33" t="str">
        <f>IF(INDEX('PCD Prevalence'!$H$2:$P$1000,MATCH($A49&amp;$B49&amp;$C49,'PCD Prevalence'!$A$2:$A$1000,0),MATCH(R$1,'PCD Prevalence'!$H$1:$P$1,0))=0,"",INDEX('PCD Prevalence'!$H$2:$P$1000,MATCH($A49&amp;$B49&amp;$C49,'PCD Prevalence'!$A$2:$A$1000,0),MATCH(R$1,'PCD Prevalence'!$H$1:$P$1,0)))</f>
        <v/>
      </c>
      <c r="S49" s="33" t="str">
        <f>IF(INDEX('PCD Prevalence'!$H$2:$P$1000,MATCH($A49&amp;$B49&amp;$C49,'PCD Prevalence'!$A$2:$A$1000,0),MATCH(S$1,'PCD Prevalence'!$H$1:$P$1,0))=0,"",INDEX('PCD Prevalence'!$H$2:$P$1000,MATCH($A49&amp;$B49&amp;$C49,'PCD Prevalence'!$A$2:$A$1000,0),MATCH(S$1,'PCD Prevalence'!$H$1:$P$1,0)))</f>
        <v/>
      </c>
      <c r="T49" s="33" t="str">
        <f>IF(INDEX('PCD Prevalence'!$H$2:$P$1000,MATCH($A49&amp;$B49&amp;$C49,'PCD Prevalence'!$A$2:$A$1000,0),MATCH(T$1,'PCD Prevalence'!$H$1:$P$1,0))=0,"",INDEX('PCD Prevalence'!$H$2:$P$1000,MATCH($A49&amp;$B49&amp;$C49,'PCD Prevalence'!$A$2:$A$1000,0),MATCH(T$1,'PCD Prevalence'!$H$1:$P$1,0)))</f>
        <v/>
      </c>
    </row>
    <row r="50" spans="1:20" x14ac:dyDescent="0.35">
      <c r="A50" s="10" t="s">
        <v>5018</v>
      </c>
      <c r="B50" s="10" t="s">
        <v>5951</v>
      </c>
      <c r="C50" t="s">
        <v>5019</v>
      </c>
      <c r="D50" t="s">
        <v>6001</v>
      </c>
      <c r="E50" t="s">
        <v>85</v>
      </c>
      <c r="F50" t="s">
        <v>3860</v>
      </c>
      <c r="G50" t="s">
        <v>3860</v>
      </c>
      <c r="H50" t="s">
        <v>6046</v>
      </c>
      <c r="I50" t="s">
        <v>6043</v>
      </c>
      <c r="J50" s="27" t="str">
        <f>INDEX(Category!G:G,MATCH(A50&amp;B50,Category!B:B,0))</f>
        <v>Type A1</v>
      </c>
      <c r="K50">
        <v>3529</v>
      </c>
      <c r="L50" s="33" t="str">
        <f>IF(INDEX('PCD Prevalence'!$H$2:$P$1000,MATCH($A50&amp;$B50&amp;$C50,'PCD Prevalence'!$A$2:$A$1000,0),MATCH(L$1,'PCD Prevalence'!$H$1:$P$1,0))=0,"",INDEX('PCD Prevalence'!$H$2:$P$1000,MATCH($A50&amp;$B50&amp;$C50,'PCD Prevalence'!$A$2:$A$1000,0),MATCH(L$1,'PCD Prevalence'!$H$1:$P$1,0)))</f>
        <v/>
      </c>
      <c r="M50" s="33">
        <f>IF(INDEX('PCD Prevalence'!$H$2:$P$1000,MATCH($A50&amp;$B50&amp;$C50,'PCD Prevalence'!$A$2:$A$1000,0),MATCH(M$1,'PCD Prevalence'!$H$1:$P$1,0))=0,"",INDEX('PCD Prevalence'!$H$2:$P$1000,MATCH($A50&amp;$B50&amp;$C50,'PCD Prevalence'!$A$2:$A$1000,0),MATCH(M$1,'PCD Prevalence'!$H$1:$P$1,0)))</f>
        <v>8</v>
      </c>
      <c r="N50" s="33">
        <f>IF(INDEX('PCD Prevalence'!$H$2:$P$1000,MATCH($A50&amp;$B50&amp;$C50,'PCD Prevalence'!$A$2:$A$1000,0),MATCH(N$1,'PCD Prevalence'!$H$1:$P$1,0))=0,"",INDEX('PCD Prevalence'!$H$2:$P$1000,MATCH($A50&amp;$B50&amp;$C50,'PCD Prevalence'!$A$2:$A$1000,0),MATCH(N$1,'PCD Prevalence'!$H$1:$P$1,0)))</f>
        <v>23</v>
      </c>
      <c r="O50" s="33">
        <f>IF(INDEX('PCD Prevalence'!$H$2:$P$1000,MATCH($A50&amp;$B50&amp;$C50,'PCD Prevalence'!$A$2:$A$1000,0),MATCH(O$1,'PCD Prevalence'!$H$1:$P$1,0))=0,"",INDEX('PCD Prevalence'!$H$2:$P$1000,MATCH($A50&amp;$B50&amp;$C50,'PCD Prevalence'!$A$2:$A$1000,0),MATCH(O$1,'PCD Prevalence'!$H$1:$P$1,0)))</f>
        <v>26</v>
      </c>
      <c r="P50" s="33">
        <f>IF(INDEX('PCD Prevalence'!$H$2:$P$1000,MATCH($A50&amp;$B50&amp;$C50,'PCD Prevalence'!$A$2:$A$1000,0),MATCH(P$1,'PCD Prevalence'!$H$1:$P$1,0))=0,"",INDEX('PCD Prevalence'!$H$2:$P$1000,MATCH($A50&amp;$B50&amp;$C50,'PCD Prevalence'!$A$2:$A$1000,0),MATCH(P$1,'PCD Prevalence'!$H$1:$P$1,0)))</f>
        <v>42</v>
      </c>
      <c r="Q50" s="33" t="str">
        <f>IF(INDEX('PCD Prevalence'!$H$2:$P$1000,MATCH($A50&amp;$B50&amp;$C50,'PCD Prevalence'!$A$2:$A$1000,0),MATCH(Q$1,'PCD Prevalence'!$H$1:$P$1,0))=0,"",INDEX('PCD Prevalence'!$H$2:$P$1000,MATCH($A50&amp;$B50&amp;$C50,'PCD Prevalence'!$A$2:$A$1000,0),MATCH(Q$1,'PCD Prevalence'!$H$1:$P$1,0)))</f>
        <v/>
      </c>
      <c r="R50" s="33" t="str">
        <f>IF(INDEX('PCD Prevalence'!$H$2:$P$1000,MATCH($A50&amp;$B50&amp;$C50,'PCD Prevalence'!$A$2:$A$1000,0),MATCH(R$1,'PCD Prevalence'!$H$1:$P$1,0))=0,"",INDEX('PCD Prevalence'!$H$2:$P$1000,MATCH($A50&amp;$B50&amp;$C50,'PCD Prevalence'!$A$2:$A$1000,0),MATCH(R$1,'PCD Prevalence'!$H$1:$P$1,0)))</f>
        <v/>
      </c>
      <c r="S50" s="33" t="str">
        <f>IF(INDEX('PCD Prevalence'!$H$2:$P$1000,MATCH($A50&amp;$B50&amp;$C50,'PCD Prevalence'!$A$2:$A$1000,0),MATCH(S$1,'PCD Prevalence'!$H$1:$P$1,0))=0,"",INDEX('PCD Prevalence'!$H$2:$P$1000,MATCH($A50&amp;$B50&amp;$C50,'PCD Prevalence'!$A$2:$A$1000,0),MATCH(S$1,'PCD Prevalence'!$H$1:$P$1,0)))</f>
        <v/>
      </c>
      <c r="T50" s="33" t="str">
        <f>IF(INDEX('PCD Prevalence'!$H$2:$P$1000,MATCH($A50&amp;$B50&amp;$C50,'PCD Prevalence'!$A$2:$A$1000,0),MATCH(T$1,'PCD Prevalence'!$H$1:$P$1,0))=0,"",INDEX('PCD Prevalence'!$H$2:$P$1000,MATCH($A50&amp;$B50&amp;$C50,'PCD Prevalence'!$A$2:$A$1000,0),MATCH(T$1,'PCD Prevalence'!$H$1:$P$1,0)))</f>
        <v/>
      </c>
    </row>
    <row r="51" spans="1:20" x14ac:dyDescent="0.35">
      <c r="A51" s="10" t="s">
        <v>5310</v>
      </c>
      <c r="B51" s="10" t="s">
        <v>5959</v>
      </c>
      <c r="C51" t="s">
        <v>5311</v>
      </c>
      <c r="E51" t="s">
        <v>72</v>
      </c>
      <c r="F51" t="s">
        <v>3859</v>
      </c>
      <c r="J51" s="27" t="str">
        <f>INDEX(Category!G:G,MATCH(A51&amp;B51,Category!B:B,0))</f>
        <v>Type A1</v>
      </c>
      <c r="L51" s="33">
        <f>IF(INDEX('PCD Prevalence'!$H$2:$P$1000,MATCH($A51&amp;$B51&amp;$C51,'PCD Prevalence'!$A$2:$A$1000,0),MATCH(L$1,'PCD Prevalence'!$H$1:$P$1,0))=0,"",INDEX('PCD Prevalence'!$H$2:$P$1000,MATCH($A51&amp;$B51&amp;$C51,'PCD Prevalence'!$A$2:$A$1000,0),MATCH(L$1,'PCD Prevalence'!$H$1:$P$1,0)))</f>
        <v>10.199999999999999</v>
      </c>
      <c r="M51" s="33">
        <f>IF(INDEX('PCD Prevalence'!$H$2:$P$1000,MATCH($A51&amp;$B51&amp;$C51,'PCD Prevalence'!$A$2:$A$1000,0),MATCH(M$1,'PCD Prevalence'!$H$1:$P$1,0))=0,"",INDEX('PCD Prevalence'!$H$2:$P$1000,MATCH($A51&amp;$B51&amp;$C51,'PCD Prevalence'!$A$2:$A$1000,0),MATCH(M$1,'PCD Prevalence'!$H$1:$P$1,0)))</f>
        <v>15.4</v>
      </c>
      <c r="N51" s="33">
        <f>IF(INDEX('PCD Prevalence'!$H$2:$P$1000,MATCH($A51&amp;$B51&amp;$C51,'PCD Prevalence'!$A$2:$A$1000,0),MATCH(N$1,'PCD Prevalence'!$H$1:$P$1,0))=0,"",INDEX('PCD Prevalence'!$H$2:$P$1000,MATCH($A51&amp;$B51&amp;$C51,'PCD Prevalence'!$A$2:$A$1000,0),MATCH(N$1,'PCD Prevalence'!$H$1:$P$1,0)))</f>
        <v>13.3</v>
      </c>
      <c r="O51" s="33">
        <f>IF(INDEX('PCD Prevalence'!$H$2:$P$1000,MATCH($A51&amp;$B51&amp;$C51,'PCD Prevalence'!$A$2:$A$1000,0),MATCH(O$1,'PCD Prevalence'!$H$1:$P$1,0))=0,"",INDEX('PCD Prevalence'!$H$2:$P$1000,MATCH($A51&amp;$B51&amp;$C51,'PCD Prevalence'!$A$2:$A$1000,0),MATCH(O$1,'PCD Prevalence'!$H$1:$P$1,0)))</f>
        <v>25.4</v>
      </c>
      <c r="P51" s="33">
        <f>IF(INDEX('PCD Prevalence'!$H$2:$P$1000,MATCH($A51&amp;$B51&amp;$C51,'PCD Prevalence'!$A$2:$A$1000,0),MATCH(P$1,'PCD Prevalence'!$H$1:$P$1,0))=0,"",INDEX('PCD Prevalence'!$H$2:$P$1000,MATCH($A51&amp;$B51&amp;$C51,'PCD Prevalence'!$A$2:$A$1000,0),MATCH(P$1,'PCD Prevalence'!$H$1:$P$1,0)))</f>
        <v>35.700000000000003</v>
      </c>
      <c r="Q51" s="33" t="str">
        <f>IF(INDEX('PCD Prevalence'!$H$2:$P$1000,MATCH($A51&amp;$B51&amp;$C51,'PCD Prevalence'!$A$2:$A$1000,0),MATCH(Q$1,'PCD Prevalence'!$H$1:$P$1,0))=0,"",INDEX('PCD Prevalence'!$H$2:$P$1000,MATCH($A51&amp;$B51&amp;$C51,'PCD Prevalence'!$A$2:$A$1000,0),MATCH(Q$1,'PCD Prevalence'!$H$1:$P$1,0)))</f>
        <v/>
      </c>
      <c r="R51" s="33" t="str">
        <f>IF(INDEX('PCD Prevalence'!$H$2:$P$1000,MATCH($A51&amp;$B51&amp;$C51,'PCD Prevalence'!$A$2:$A$1000,0),MATCH(R$1,'PCD Prevalence'!$H$1:$P$1,0))=0,"",INDEX('PCD Prevalence'!$H$2:$P$1000,MATCH($A51&amp;$B51&amp;$C51,'PCD Prevalence'!$A$2:$A$1000,0),MATCH(R$1,'PCD Prevalence'!$H$1:$P$1,0)))</f>
        <v/>
      </c>
      <c r="S51" s="33" t="str">
        <f>IF(INDEX('PCD Prevalence'!$H$2:$P$1000,MATCH($A51&amp;$B51&amp;$C51,'PCD Prevalence'!$A$2:$A$1000,0),MATCH(S$1,'PCD Prevalence'!$H$1:$P$1,0))=0,"",INDEX('PCD Prevalence'!$H$2:$P$1000,MATCH($A51&amp;$B51&amp;$C51,'PCD Prevalence'!$A$2:$A$1000,0),MATCH(S$1,'PCD Prevalence'!$H$1:$P$1,0)))</f>
        <v/>
      </c>
      <c r="T51" s="33" t="str">
        <f>IF(INDEX('PCD Prevalence'!$H$2:$P$1000,MATCH($A51&amp;$B51&amp;$C51,'PCD Prevalence'!$A$2:$A$1000,0),MATCH(T$1,'PCD Prevalence'!$H$1:$P$1,0))=0,"",INDEX('PCD Prevalence'!$H$2:$P$1000,MATCH($A51&amp;$B51&amp;$C51,'PCD Prevalence'!$A$2:$A$1000,0),MATCH(T$1,'PCD Prevalence'!$H$1:$P$1,0)))</f>
        <v/>
      </c>
    </row>
    <row r="52" spans="1:20" x14ac:dyDescent="0.35">
      <c r="A52" s="10" t="s">
        <v>5382</v>
      </c>
      <c r="B52" s="10" t="s">
        <v>5956</v>
      </c>
      <c r="C52" t="s">
        <v>5383</v>
      </c>
      <c r="D52" t="s">
        <v>6000</v>
      </c>
      <c r="E52" t="s">
        <v>78</v>
      </c>
      <c r="F52" t="s">
        <v>3860</v>
      </c>
      <c r="G52" t="s">
        <v>3860</v>
      </c>
      <c r="H52" t="s">
        <v>6047</v>
      </c>
      <c r="I52" t="s">
        <v>6043</v>
      </c>
      <c r="J52" s="27" t="str">
        <f>INDEX(Category!G:G,MATCH(A52&amp;B52,Category!B:B,0))</f>
        <v>Type B</v>
      </c>
      <c r="K52">
        <v>6728</v>
      </c>
      <c r="L52" s="33" t="str">
        <f>IF(INDEX('PCD Prevalence'!$H$2:$P$1000,MATCH($A52&amp;$B52&amp;$C52,'PCD Prevalence'!$A$2:$A$1000,0),MATCH(L$1,'PCD Prevalence'!$H$1:$P$1,0))=0,"",INDEX('PCD Prevalence'!$H$2:$P$1000,MATCH($A52&amp;$B52&amp;$C52,'PCD Prevalence'!$A$2:$A$1000,0),MATCH(L$1,'PCD Prevalence'!$H$1:$P$1,0)))</f>
        <v/>
      </c>
      <c r="M52" s="33">
        <f>IF(INDEX('PCD Prevalence'!$H$2:$P$1000,MATCH($A52&amp;$B52&amp;$C52,'PCD Prevalence'!$A$2:$A$1000,0),MATCH(M$1,'PCD Prevalence'!$H$1:$P$1,0))=0,"",INDEX('PCD Prevalence'!$H$2:$P$1000,MATCH($A52&amp;$B52&amp;$C52,'PCD Prevalence'!$A$2:$A$1000,0),MATCH(M$1,'PCD Prevalence'!$H$1:$P$1,0)))</f>
        <v>10.199999999999999</v>
      </c>
      <c r="N52" s="33">
        <f>IF(INDEX('PCD Prevalence'!$H$2:$P$1000,MATCH($A52&amp;$B52&amp;$C52,'PCD Prevalence'!$A$2:$A$1000,0),MATCH(N$1,'PCD Prevalence'!$H$1:$P$1,0))=0,"",INDEX('PCD Prevalence'!$H$2:$P$1000,MATCH($A52&amp;$B52&amp;$C52,'PCD Prevalence'!$A$2:$A$1000,0),MATCH(N$1,'PCD Prevalence'!$H$1:$P$1,0)))</f>
        <v>12.9</v>
      </c>
      <c r="O52" s="33">
        <f>IF(INDEX('PCD Prevalence'!$H$2:$P$1000,MATCH($A52&amp;$B52&amp;$C52,'PCD Prevalence'!$A$2:$A$1000,0),MATCH(O$1,'PCD Prevalence'!$H$1:$P$1,0))=0,"",INDEX('PCD Prevalence'!$H$2:$P$1000,MATCH($A52&amp;$B52&amp;$C52,'PCD Prevalence'!$A$2:$A$1000,0),MATCH(O$1,'PCD Prevalence'!$H$1:$P$1,0)))</f>
        <v>30</v>
      </c>
      <c r="P52" s="33">
        <f>IF(INDEX('PCD Prevalence'!$H$2:$P$1000,MATCH($A52&amp;$B52&amp;$C52,'PCD Prevalence'!$A$2:$A$1000,0),MATCH(P$1,'PCD Prevalence'!$H$1:$P$1,0))=0,"",INDEX('PCD Prevalence'!$H$2:$P$1000,MATCH($A52&amp;$B52&amp;$C52,'PCD Prevalence'!$A$2:$A$1000,0),MATCH(P$1,'PCD Prevalence'!$H$1:$P$1,0)))</f>
        <v>46.9</v>
      </c>
      <c r="Q52" s="33" t="str">
        <f>IF(INDEX('PCD Prevalence'!$H$2:$P$1000,MATCH($A52&amp;$B52&amp;$C52,'PCD Prevalence'!$A$2:$A$1000,0),MATCH(Q$1,'PCD Prevalence'!$H$1:$P$1,0))=0,"",INDEX('PCD Prevalence'!$H$2:$P$1000,MATCH($A52&amp;$B52&amp;$C52,'PCD Prevalence'!$A$2:$A$1000,0),MATCH(Q$1,'PCD Prevalence'!$H$1:$P$1,0)))</f>
        <v/>
      </c>
      <c r="R52" s="33" t="str">
        <f>IF(INDEX('PCD Prevalence'!$H$2:$P$1000,MATCH($A52&amp;$B52&amp;$C52,'PCD Prevalence'!$A$2:$A$1000,0),MATCH(R$1,'PCD Prevalence'!$H$1:$P$1,0))=0,"",INDEX('PCD Prevalence'!$H$2:$P$1000,MATCH($A52&amp;$B52&amp;$C52,'PCD Prevalence'!$A$2:$A$1000,0),MATCH(R$1,'PCD Prevalence'!$H$1:$P$1,0)))</f>
        <v/>
      </c>
      <c r="S52" s="33" t="str">
        <f>IF(INDEX('PCD Prevalence'!$H$2:$P$1000,MATCH($A52&amp;$B52&amp;$C52,'PCD Prevalence'!$A$2:$A$1000,0),MATCH(S$1,'PCD Prevalence'!$H$1:$P$1,0))=0,"",INDEX('PCD Prevalence'!$H$2:$P$1000,MATCH($A52&amp;$B52&amp;$C52,'PCD Prevalence'!$A$2:$A$1000,0),MATCH(S$1,'PCD Prevalence'!$H$1:$P$1,0)))</f>
        <v/>
      </c>
      <c r="T52" s="33" t="str">
        <f>IF(INDEX('PCD Prevalence'!$H$2:$P$1000,MATCH($A52&amp;$B52&amp;$C52,'PCD Prevalence'!$A$2:$A$1000,0),MATCH(T$1,'PCD Prevalence'!$H$1:$P$1,0))=0,"",INDEX('PCD Prevalence'!$H$2:$P$1000,MATCH($A52&amp;$B52&amp;$C52,'PCD Prevalence'!$A$2:$A$1000,0),MATCH(T$1,'PCD Prevalence'!$H$1:$P$1,0)))</f>
        <v/>
      </c>
    </row>
    <row r="53" spans="1:20" x14ac:dyDescent="0.35">
      <c r="A53" s="10" t="s">
        <v>5586</v>
      </c>
      <c r="B53" s="10" t="s">
        <v>5967</v>
      </c>
      <c r="C53" t="s">
        <v>5587</v>
      </c>
      <c r="D53" t="s">
        <v>6002</v>
      </c>
      <c r="E53" t="s">
        <v>78</v>
      </c>
      <c r="F53" t="s">
        <v>3860</v>
      </c>
      <c r="G53" t="s">
        <v>3860</v>
      </c>
      <c r="H53" t="s">
        <v>6047</v>
      </c>
      <c r="I53" t="s">
        <v>6043</v>
      </c>
      <c r="J53" s="27" t="str">
        <f>INDEX(Category!G:G,MATCH(A53&amp;B53,Category!B:B,0))</f>
        <v>Type B</v>
      </c>
      <c r="K53">
        <v>741</v>
      </c>
      <c r="L53" s="33" t="str">
        <f>IF(INDEX('PCD Prevalence'!$H$2:$P$1000,MATCH($A53&amp;$B53&amp;$C53,'PCD Prevalence'!$A$2:$A$1000,0),MATCH(L$1,'PCD Prevalence'!$H$1:$P$1,0))=0,"",INDEX('PCD Prevalence'!$H$2:$P$1000,MATCH($A53&amp;$B53&amp;$C53,'PCD Prevalence'!$A$2:$A$1000,0),MATCH(L$1,'PCD Prevalence'!$H$1:$P$1,0)))</f>
        <v/>
      </c>
      <c r="M53" s="33">
        <f>IF(INDEX('PCD Prevalence'!$H$2:$P$1000,MATCH($A53&amp;$B53&amp;$C53,'PCD Prevalence'!$A$2:$A$1000,0),MATCH(M$1,'PCD Prevalence'!$H$1:$P$1,0))=0,"",INDEX('PCD Prevalence'!$H$2:$P$1000,MATCH($A53&amp;$B53&amp;$C53,'PCD Prevalence'!$A$2:$A$1000,0),MATCH(M$1,'PCD Prevalence'!$H$1:$P$1,0)))</f>
        <v>15.5</v>
      </c>
      <c r="N53" s="33">
        <f>IF(INDEX('PCD Prevalence'!$H$2:$P$1000,MATCH($A53&amp;$B53&amp;$C53,'PCD Prevalence'!$A$2:$A$1000,0),MATCH(N$1,'PCD Prevalence'!$H$1:$P$1,0))=0,"",INDEX('PCD Prevalence'!$H$2:$P$1000,MATCH($A53&amp;$B53&amp;$C53,'PCD Prevalence'!$A$2:$A$1000,0),MATCH(N$1,'PCD Prevalence'!$H$1:$P$1,0)))</f>
        <v>6.89</v>
      </c>
      <c r="O53" s="33">
        <f>IF(INDEX('PCD Prevalence'!$H$2:$P$1000,MATCH($A53&amp;$B53&amp;$C53,'PCD Prevalence'!$A$2:$A$1000,0),MATCH(O$1,'PCD Prevalence'!$H$1:$P$1,0))=0,"",INDEX('PCD Prevalence'!$H$2:$P$1000,MATCH($A53&amp;$B53&amp;$C53,'PCD Prevalence'!$A$2:$A$1000,0),MATCH(O$1,'PCD Prevalence'!$H$1:$P$1,0)))</f>
        <v>37.9</v>
      </c>
      <c r="P53" s="33">
        <f>IF(INDEX('PCD Prevalence'!$H$2:$P$1000,MATCH($A53&amp;$B53&amp;$C53,'PCD Prevalence'!$A$2:$A$1000,0),MATCH(P$1,'PCD Prevalence'!$H$1:$P$1,0))=0,"",INDEX('PCD Prevalence'!$H$2:$P$1000,MATCH($A53&amp;$B53&amp;$C53,'PCD Prevalence'!$A$2:$A$1000,0),MATCH(P$1,'PCD Prevalence'!$H$1:$P$1,0)))</f>
        <v>39.700000000000003</v>
      </c>
      <c r="Q53" s="33" t="str">
        <f>IF(INDEX('PCD Prevalence'!$H$2:$P$1000,MATCH($A53&amp;$B53&amp;$C53,'PCD Prevalence'!$A$2:$A$1000,0),MATCH(Q$1,'PCD Prevalence'!$H$1:$P$1,0))=0,"",INDEX('PCD Prevalence'!$H$2:$P$1000,MATCH($A53&amp;$B53&amp;$C53,'PCD Prevalence'!$A$2:$A$1000,0),MATCH(Q$1,'PCD Prevalence'!$H$1:$P$1,0)))</f>
        <v/>
      </c>
      <c r="R53" s="33" t="str">
        <f>IF(INDEX('PCD Prevalence'!$H$2:$P$1000,MATCH($A53&amp;$B53&amp;$C53,'PCD Prevalence'!$A$2:$A$1000,0),MATCH(R$1,'PCD Prevalence'!$H$1:$P$1,0))=0,"",INDEX('PCD Prevalence'!$H$2:$P$1000,MATCH($A53&amp;$B53&amp;$C53,'PCD Prevalence'!$A$2:$A$1000,0),MATCH(R$1,'PCD Prevalence'!$H$1:$P$1,0)))</f>
        <v/>
      </c>
      <c r="S53" s="33" t="str">
        <f>IF(INDEX('PCD Prevalence'!$H$2:$P$1000,MATCH($A53&amp;$B53&amp;$C53,'PCD Prevalence'!$A$2:$A$1000,0),MATCH(S$1,'PCD Prevalence'!$H$1:$P$1,0))=0,"",INDEX('PCD Prevalence'!$H$2:$P$1000,MATCH($A53&amp;$B53&amp;$C53,'PCD Prevalence'!$A$2:$A$1000,0),MATCH(S$1,'PCD Prevalence'!$H$1:$P$1,0)))</f>
        <v/>
      </c>
      <c r="T53" s="33" t="str">
        <f>IF(INDEX('PCD Prevalence'!$H$2:$P$1000,MATCH($A53&amp;$B53&amp;$C53,'PCD Prevalence'!$A$2:$A$1000,0),MATCH(T$1,'PCD Prevalence'!$H$1:$P$1,0))=0,"",INDEX('PCD Prevalence'!$H$2:$P$1000,MATCH($A53&amp;$B53&amp;$C53,'PCD Prevalence'!$A$2:$A$1000,0),MATCH(T$1,'PCD Prevalence'!$H$1:$P$1,0)))</f>
        <v/>
      </c>
    </row>
    <row r="54" spans="1:20" x14ac:dyDescent="0.35">
      <c r="A54" s="10" t="s">
        <v>39</v>
      </c>
      <c r="B54" s="10" t="s">
        <v>6030</v>
      </c>
      <c r="C54" t="s">
        <v>5656</v>
      </c>
      <c r="E54" t="s">
        <v>78</v>
      </c>
      <c r="F54" t="s">
        <v>3859</v>
      </c>
      <c r="J54" s="27">
        <f>INDEX(Category!G:G,MATCH(A54&amp;B54,Category!B:B,0))</f>
        <v>0</v>
      </c>
      <c r="L54" s="33" t="str">
        <f>IF(INDEX('PCD Prevalence'!$H$2:$P$1000,MATCH($A54&amp;$B54&amp;$C54,'PCD Prevalence'!$A$2:$A$1000,0),MATCH(L$1,'PCD Prevalence'!$H$1:$P$1,0))=0,"",INDEX('PCD Prevalence'!$H$2:$P$1000,MATCH($A54&amp;$B54&amp;$C54,'PCD Prevalence'!$A$2:$A$1000,0),MATCH(L$1,'PCD Prevalence'!$H$1:$P$1,0)))</f>
        <v/>
      </c>
      <c r="M54" s="33" t="str">
        <f>IF(INDEX('PCD Prevalence'!$H$2:$P$1000,MATCH($A54&amp;$B54&amp;$C54,'PCD Prevalence'!$A$2:$A$1000,0),MATCH(M$1,'PCD Prevalence'!$H$1:$P$1,0))=0,"",INDEX('PCD Prevalence'!$H$2:$P$1000,MATCH($A54&amp;$B54&amp;$C54,'PCD Prevalence'!$A$2:$A$1000,0),MATCH(M$1,'PCD Prevalence'!$H$1:$P$1,0)))</f>
        <v/>
      </c>
      <c r="N54" s="33" t="str">
        <f>IF(INDEX('PCD Prevalence'!$H$2:$P$1000,MATCH($A54&amp;$B54&amp;$C54,'PCD Prevalence'!$A$2:$A$1000,0),MATCH(N$1,'PCD Prevalence'!$H$1:$P$1,0))=0,"",INDEX('PCD Prevalence'!$H$2:$P$1000,MATCH($A54&amp;$B54&amp;$C54,'PCD Prevalence'!$A$2:$A$1000,0),MATCH(N$1,'PCD Prevalence'!$H$1:$P$1,0)))</f>
        <v/>
      </c>
      <c r="O54" s="33" t="str">
        <f>IF(INDEX('PCD Prevalence'!$H$2:$P$1000,MATCH($A54&amp;$B54&amp;$C54,'PCD Prevalence'!$A$2:$A$1000,0),MATCH(O$1,'PCD Prevalence'!$H$1:$P$1,0))=0,"",INDEX('PCD Prevalence'!$H$2:$P$1000,MATCH($A54&amp;$B54&amp;$C54,'PCD Prevalence'!$A$2:$A$1000,0),MATCH(O$1,'PCD Prevalence'!$H$1:$P$1,0)))</f>
        <v/>
      </c>
      <c r="P54" s="33" t="str">
        <f>IF(INDEX('PCD Prevalence'!$H$2:$P$1000,MATCH($A54&amp;$B54&amp;$C54,'PCD Prevalence'!$A$2:$A$1000,0),MATCH(P$1,'PCD Prevalence'!$H$1:$P$1,0))=0,"",INDEX('PCD Prevalence'!$H$2:$P$1000,MATCH($A54&amp;$B54&amp;$C54,'PCD Prevalence'!$A$2:$A$1000,0),MATCH(P$1,'PCD Prevalence'!$H$1:$P$1,0)))</f>
        <v/>
      </c>
      <c r="Q54" s="33" t="str">
        <f>IF(INDEX('PCD Prevalence'!$H$2:$P$1000,MATCH($A54&amp;$B54&amp;$C54,'PCD Prevalence'!$A$2:$A$1000,0),MATCH(Q$1,'PCD Prevalence'!$H$1:$P$1,0))=0,"",INDEX('PCD Prevalence'!$H$2:$P$1000,MATCH($A54&amp;$B54&amp;$C54,'PCD Prevalence'!$A$2:$A$1000,0),MATCH(Q$1,'PCD Prevalence'!$H$1:$P$1,0)))</f>
        <v/>
      </c>
      <c r="R54" s="33" t="str">
        <f>IF(INDEX('PCD Prevalence'!$H$2:$P$1000,MATCH($A54&amp;$B54&amp;$C54,'PCD Prevalence'!$A$2:$A$1000,0),MATCH(R$1,'PCD Prevalence'!$H$1:$P$1,0))=0,"",INDEX('PCD Prevalence'!$H$2:$P$1000,MATCH($A54&amp;$B54&amp;$C54,'PCD Prevalence'!$A$2:$A$1000,0),MATCH(R$1,'PCD Prevalence'!$H$1:$P$1,0)))</f>
        <v/>
      </c>
      <c r="S54" s="33" t="str">
        <f>IF(INDEX('PCD Prevalence'!$H$2:$P$1000,MATCH($A54&amp;$B54&amp;$C54,'PCD Prevalence'!$A$2:$A$1000,0),MATCH(S$1,'PCD Prevalence'!$H$1:$P$1,0))=0,"",INDEX('PCD Prevalence'!$H$2:$P$1000,MATCH($A54&amp;$B54&amp;$C54,'PCD Prevalence'!$A$2:$A$1000,0),MATCH(S$1,'PCD Prevalence'!$H$1:$P$1,0)))</f>
        <v/>
      </c>
      <c r="T54" s="33" t="str">
        <f>IF(INDEX('PCD Prevalence'!$H$2:$P$1000,MATCH($A54&amp;$B54&amp;$C54,'PCD Prevalence'!$A$2:$A$1000,0),MATCH(T$1,'PCD Prevalence'!$H$1:$P$1,0))=0,"",INDEX('PCD Prevalence'!$H$2:$P$1000,MATCH($A54&amp;$B54&amp;$C54,'PCD Prevalence'!$A$2:$A$1000,0),MATCH(T$1,'PCD Prevalence'!$H$1:$P$1,0)))</f>
        <v/>
      </c>
    </row>
    <row r="55" spans="1:20" x14ac:dyDescent="0.35">
      <c r="A55" s="10" t="s">
        <v>5657</v>
      </c>
      <c r="B55" s="10" t="s">
        <v>4256</v>
      </c>
      <c r="C55" t="s">
        <v>5658</v>
      </c>
      <c r="D55" t="s">
        <v>5999</v>
      </c>
      <c r="E55" t="s">
        <v>6058</v>
      </c>
      <c r="F55" t="s">
        <v>3860</v>
      </c>
      <c r="G55" t="s">
        <v>3860</v>
      </c>
      <c r="I55" t="s">
        <v>6044</v>
      </c>
      <c r="J55" s="27" t="str">
        <f>INDEX(Category!G:G,MATCH(A55&amp;B55,Category!B:B,0))</f>
        <v>Type C</v>
      </c>
      <c r="K55">
        <v>6365</v>
      </c>
      <c r="L55" s="33" t="str">
        <f>IF(INDEX('PCD Prevalence'!$H$2:$P$1000,MATCH($A55&amp;$B55&amp;$C55,'PCD Prevalence'!$A$2:$A$1000,0),MATCH(L$1,'PCD Prevalence'!$H$1:$P$1,0))=0,"",INDEX('PCD Prevalence'!$H$2:$P$1000,MATCH($A55&amp;$B55&amp;$C55,'PCD Prevalence'!$A$2:$A$1000,0),MATCH(L$1,'PCD Prevalence'!$H$1:$P$1,0)))</f>
        <v/>
      </c>
      <c r="M55" s="33">
        <f>IF(INDEX('PCD Prevalence'!$H$2:$P$1000,MATCH($A55&amp;$B55&amp;$C55,'PCD Prevalence'!$A$2:$A$1000,0),MATCH(M$1,'PCD Prevalence'!$H$1:$P$1,0))=0,"",INDEX('PCD Prevalence'!$H$2:$P$1000,MATCH($A55&amp;$B55&amp;$C55,'PCD Prevalence'!$A$2:$A$1000,0),MATCH(M$1,'PCD Prevalence'!$H$1:$P$1,0)))</f>
        <v>20.5</v>
      </c>
      <c r="N55" s="33">
        <f>IF(INDEX('PCD Prevalence'!$H$2:$P$1000,MATCH($A55&amp;$B55&amp;$C55,'PCD Prevalence'!$A$2:$A$1000,0),MATCH(N$1,'PCD Prevalence'!$H$1:$P$1,0))=0,"",INDEX('PCD Prevalence'!$H$2:$P$1000,MATCH($A55&amp;$B55&amp;$C55,'PCD Prevalence'!$A$2:$A$1000,0),MATCH(N$1,'PCD Prevalence'!$H$1:$P$1,0)))</f>
        <v>16.399999999999999</v>
      </c>
      <c r="O55" s="33">
        <f>IF(INDEX('PCD Prevalence'!$H$2:$P$1000,MATCH($A55&amp;$B55&amp;$C55,'PCD Prevalence'!$A$2:$A$1000,0),MATCH(O$1,'PCD Prevalence'!$H$1:$P$1,0))=0,"",INDEX('PCD Prevalence'!$H$2:$P$1000,MATCH($A55&amp;$B55&amp;$C55,'PCD Prevalence'!$A$2:$A$1000,0),MATCH(O$1,'PCD Prevalence'!$H$1:$P$1,0)))</f>
        <v>22.8</v>
      </c>
      <c r="P55" s="33">
        <f>IF(INDEX('PCD Prevalence'!$H$2:$P$1000,MATCH($A55&amp;$B55&amp;$C55,'PCD Prevalence'!$A$2:$A$1000,0),MATCH(P$1,'PCD Prevalence'!$H$1:$P$1,0))=0,"",INDEX('PCD Prevalence'!$H$2:$P$1000,MATCH($A55&amp;$B55&amp;$C55,'PCD Prevalence'!$A$2:$A$1000,0),MATCH(P$1,'PCD Prevalence'!$H$1:$P$1,0)))</f>
        <v>40.299999999999997</v>
      </c>
      <c r="Q55" s="33" t="str">
        <f>IF(INDEX('PCD Prevalence'!$H$2:$P$1000,MATCH($A55&amp;$B55&amp;$C55,'PCD Prevalence'!$A$2:$A$1000,0),MATCH(Q$1,'PCD Prevalence'!$H$1:$P$1,0))=0,"",INDEX('PCD Prevalence'!$H$2:$P$1000,MATCH($A55&amp;$B55&amp;$C55,'PCD Prevalence'!$A$2:$A$1000,0),MATCH(Q$1,'PCD Prevalence'!$H$1:$P$1,0)))</f>
        <v/>
      </c>
      <c r="R55" s="33" t="str">
        <f>IF(INDEX('PCD Prevalence'!$H$2:$P$1000,MATCH($A55&amp;$B55&amp;$C55,'PCD Prevalence'!$A$2:$A$1000,0),MATCH(R$1,'PCD Prevalence'!$H$1:$P$1,0))=0,"",INDEX('PCD Prevalence'!$H$2:$P$1000,MATCH($A55&amp;$B55&amp;$C55,'PCD Prevalence'!$A$2:$A$1000,0),MATCH(R$1,'PCD Prevalence'!$H$1:$P$1,0)))</f>
        <v/>
      </c>
      <c r="S55" s="33" t="str">
        <f>IF(INDEX('PCD Prevalence'!$H$2:$P$1000,MATCH($A55&amp;$B55&amp;$C55,'PCD Prevalence'!$A$2:$A$1000,0),MATCH(S$1,'PCD Prevalence'!$H$1:$P$1,0))=0,"",INDEX('PCD Prevalence'!$H$2:$P$1000,MATCH($A55&amp;$B55&amp;$C55,'PCD Prevalence'!$A$2:$A$1000,0),MATCH(S$1,'PCD Prevalence'!$H$1:$P$1,0)))</f>
        <v/>
      </c>
      <c r="T55" s="33" t="str">
        <f>IF(INDEX('PCD Prevalence'!$H$2:$P$1000,MATCH($A55&amp;$B55&amp;$C55,'PCD Prevalence'!$A$2:$A$1000,0),MATCH(T$1,'PCD Prevalence'!$H$1:$P$1,0))=0,"",INDEX('PCD Prevalence'!$H$2:$P$1000,MATCH($A55&amp;$B55&amp;$C55,'PCD Prevalence'!$A$2:$A$1000,0),MATCH(T$1,'PCD Prevalence'!$H$1:$P$1,0)))</f>
        <v/>
      </c>
    </row>
    <row r="56" spans="1:20" x14ac:dyDescent="0.35">
      <c r="A56" s="10" t="s">
        <v>5894</v>
      </c>
      <c r="B56" s="10" t="s">
        <v>5951</v>
      </c>
      <c r="C56" t="s">
        <v>5895</v>
      </c>
      <c r="D56" t="s">
        <v>6001</v>
      </c>
      <c r="E56" t="s">
        <v>6057</v>
      </c>
      <c r="F56" t="s">
        <v>3860</v>
      </c>
      <c r="G56" t="s">
        <v>3860</v>
      </c>
      <c r="H56" t="s">
        <v>6047</v>
      </c>
      <c r="I56" t="s">
        <v>6044</v>
      </c>
      <c r="J56" s="27" t="str">
        <f>INDEX(Category!G:G,MATCH(A56&amp;B56,Category!B:B,0))</f>
        <v>Type A1</v>
      </c>
      <c r="K56">
        <v>721</v>
      </c>
      <c r="L56" s="33" t="str">
        <f>IF(INDEX('PCD Prevalence'!$H$2:$P$1000,MATCH($A56&amp;$B56&amp;$C56,'PCD Prevalence'!$A$2:$A$1000,0),MATCH(L$1,'PCD Prevalence'!$H$1:$P$1,0))=0,"",INDEX('PCD Prevalence'!$H$2:$P$1000,MATCH($A56&amp;$B56&amp;$C56,'PCD Prevalence'!$A$2:$A$1000,0),MATCH(L$1,'PCD Prevalence'!$H$1:$P$1,0)))</f>
        <v/>
      </c>
      <c r="M56" s="33">
        <f>IF(INDEX('PCD Prevalence'!$H$2:$P$1000,MATCH($A56&amp;$B56&amp;$C56,'PCD Prevalence'!$A$2:$A$1000,0),MATCH(M$1,'PCD Prevalence'!$H$1:$P$1,0))=0,"",INDEX('PCD Prevalence'!$H$2:$P$1000,MATCH($A56&amp;$B56&amp;$C56,'PCD Prevalence'!$A$2:$A$1000,0),MATCH(M$1,'PCD Prevalence'!$H$1:$P$1,0)))</f>
        <v>18.600000000000001</v>
      </c>
      <c r="N56" s="33">
        <f>IF(INDEX('PCD Prevalence'!$H$2:$P$1000,MATCH($A56&amp;$B56&amp;$C56,'PCD Prevalence'!$A$2:$A$1000,0),MATCH(N$1,'PCD Prevalence'!$H$1:$P$1,0))=0,"",INDEX('PCD Prevalence'!$H$2:$P$1000,MATCH($A56&amp;$B56&amp;$C56,'PCD Prevalence'!$A$2:$A$1000,0),MATCH(N$1,'PCD Prevalence'!$H$1:$P$1,0)))</f>
        <v>11.8</v>
      </c>
      <c r="O56" s="33">
        <f>IF(INDEX('PCD Prevalence'!$H$2:$P$1000,MATCH($A56&amp;$B56&amp;$C56,'PCD Prevalence'!$A$2:$A$1000,0),MATCH(O$1,'PCD Prevalence'!$H$1:$P$1,0))=0,"",INDEX('PCD Prevalence'!$H$2:$P$1000,MATCH($A56&amp;$B56&amp;$C56,'PCD Prevalence'!$A$2:$A$1000,0),MATCH(O$1,'PCD Prevalence'!$H$1:$P$1,0)))</f>
        <v>23.3</v>
      </c>
      <c r="P56" s="33">
        <f>IF(INDEX('PCD Prevalence'!$H$2:$P$1000,MATCH($A56&amp;$B56&amp;$C56,'PCD Prevalence'!$A$2:$A$1000,0),MATCH(P$1,'PCD Prevalence'!$H$1:$P$1,0))=0,"",INDEX('PCD Prevalence'!$H$2:$P$1000,MATCH($A56&amp;$B56&amp;$C56,'PCD Prevalence'!$A$2:$A$1000,0),MATCH(P$1,'PCD Prevalence'!$H$1:$P$1,0)))</f>
        <v>46.3</v>
      </c>
      <c r="Q56" s="33" t="str">
        <f>IF(INDEX('PCD Prevalence'!$H$2:$P$1000,MATCH($A56&amp;$B56&amp;$C56,'PCD Prevalence'!$A$2:$A$1000,0),MATCH(Q$1,'PCD Prevalence'!$H$1:$P$1,0))=0,"",INDEX('PCD Prevalence'!$H$2:$P$1000,MATCH($A56&amp;$B56&amp;$C56,'PCD Prevalence'!$A$2:$A$1000,0),MATCH(Q$1,'PCD Prevalence'!$H$1:$P$1,0)))</f>
        <v/>
      </c>
      <c r="R56" s="33" t="str">
        <f>IF(INDEX('PCD Prevalence'!$H$2:$P$1000,MATCH($A56&amp;$B56&amp;$C56,'PCD Prevalence'!$A$2:$A$1000,0),MATCH(R$1,'PCD Prevalence'!$H$1:$P$1,0))=0,"",INDEX('PCD Prevalence'!$H$2:$P$1000,MATCH($A56&amp;$B56&amp;$C56,'PCD Prevalence'!$A$2:$A$1000,0),MATCH(R$1,'PCD Prevalence'!$H$1:$P$1,0)))</f>
        <v/>
      </c>
      <c r="S56" s="33" t="str">
        <f>IF(INDEX('PCD Prevalence'!$H$2:$P$1000,MATCH($A56&amp;$B56&amp;$C56,'PCD Prevalence'!$A$2:$A$1000,0),MATCH(S$1,'PCD Prevalence'!$H$1:$P$1,0))=0,"",INDEX('PCD Prevalence'!$H$2:$P$1000,MATCH($A56&amp;$B56&amp;$C56,'PCD Prevalence'!$A$2:$A$1000,0),MATCH(S$1,'PCD Prevalence'!$H$1:$P$1,0)))</f>
        <v/>
      </c>
      <c r="T56" s="33" t="str">
        <f>IF(INDEX('PCD Prevalence'!$H$2:$P$1000,MATCH($A56&amp;$B56&amp;$C56,'PCD Prevalence'!$A$2:$A$1000,0),MATCH(T$1,'PCD Prevalence'!$H$1:$P$1,0))=0,"",INDEX('PCD Prevalence'!$H$2:$P$1000,MATCH($A56&amp;$B56&amp;$C56,'PCD Prevalence'!$A$2:$A$1000,0),MATCH(T$1,'PCD Prevalence'!$H$1:$P$1,0)))</f>
        <v/>
      </c>
    </row>
    <row r="57" spans="1:20" x14ac:dyDescent="0.35">
      <c r="A57" s="10" t="s">
        <v>3701</v>
      </c>
      <c r="B57" s="10" t="s">
        <v>5963</v>
      </c>
      <c r="C57" t="s">
        <v>5810</v>
      </c>
      <c r="E57" t="s">
        <v>78</v>
      </c>
      <c r="F57" t="s">
        <v>3859</v>
      </c>
      <c r="J57" s="27" t="str">
        <f>INDEX(Category!G:G,MATCH(A57&amp;B57,Category!B:B,0))</f>
        <v>Type B</v>
      </c>
      <c r="L57" s="33">
        <f>IF(INDEX('PCD Prevalence'!$H$2:$P$1000,MATCH($A57&amp;$B57&amp;$C57,'PCD Prevalence'!$A$2:$A$1000,0),MATCH(L$1,'PCD Prevalence'!$H$1:$P$1,0))=0,"",INDEX('PCD Prevalence'!$H$2:$P$1000,MATCH($A57&amp;$B57&amp;$C57,'PCD Prevalence'!$A$2:$A$1000,0),MATCH(L$1,'PCD Prevalence'!$H$1:$P$1,0)))</f>
        <v>6.2</v>
      </c>
      <c r="M57" s="33">
        <f>IF(INDEX('PCD Prevalence'!$H$2:$P$1000,MATCH($A57&amp;$B57&amp;$C57,'PCD Prevalence'!$A$2:$A$1000,0),MATCH(M$1,'PCD Prevalence'!$H$1:$P$1,0))=0,"",INDEX('PCD Prevalence'!$H$2:$P$1000,MATCH($A57&amp;$B57&amp;$C57,'PCD Prevalence'!$A$2:$A$1000,0),MATCH(M$1,'PCD Prevalence'!$H$1:$P$1,0)))</f>
        <v>18.850000000000001</v>
      </c>
      <c r="N57" s="33">
        <f>IF(INDEX('PCD Prevalence'!$H$2:$P$1000,MATCH($A57&amp;$B57&amp;$C57,'PCD Prevalence'!$A$2:$A$1000,0),MATCH(N$1,'PCD Prevalence'!$H$1:$P$1,0))=0,"",INDEX('PCD Prevalence'!$H$2:$P$1000,MATCH($A57&amp;$B57&amp;$C57,'PCD Prevalence'!$A$2:$A$1000,0),MATCH(N$1,'PCD Prevalence'!$H$1:$P$1,0)))</f>
        <v>13.02</v>
      </c>
      <c r="O57" s="33">
        <f>IF(INDEX('PCD Prevalence'!$H$2:$P$1000,MATCH($A57&amp;$B57&amp;$C57,'PCD Prevalence'!$A$2:$A$1000,0),MATCH(O$1,'PCD Prevalence'!$H$1:$P$1,0))=0,"",INDEX('PCD Prevalence'!$H$2:$P$1000,MATCH($A57&amp;$B57&amp;$C57,'PCD Prevalence'!$A$2:$A$1000,0),MATCH(O$1,'PCD Prevalence'!$H$1:$P$1,0)))</f>
        <v>33.94</v>
      </c>
      <c r="P57" s="33">
        <f>IF(INDEX('PCD Prevalence'!$H$2:$P$1000,MATCH($A57&amp;$B57&amp;$C57,'PCD Prevalence'!$A$2:$A$1000,0),MATCH(P$1,'PCD Prevalence'!$H$1:$P$1,0))=0,"",INDEX('PCD Prevalence'!$H$2:$P$1000,MATCH($A57&amp;$B57&amp;$C57,'PCD Prevalence'!$A$2:$A$1000,0),MATCH(P$1,'PCD Prevalence'!$H$1:$P$1,0)))</f>
        <v>27.98</v>
      </c>
      <c r="Q57" s="33" t="str">
        <f>IF(INDEX('PCD Prevalence'!$H$2:$P$1000,MATCH($A57&amp;$B57&amp;$C57,'PCD Prevalence'!$A$2:$A$1000,0),MATCH(Q$1,'PCD Prevalence'!$H$1:$P$1,0))=0,"",INDEX('PCD Prevalence'!$H$2:$P$1000,MATCH($A57&amp;$B57&amp;$C57,'PCD Prevalence'!$A$2:$A$1000,0),MATCH(Q$1,'PCD Prevalence'!$H$1:$P$1,0)))</f>
        <v/>
      </c>
      <c r="R57" s="33" t="str">
        <f>IF(INDEX('PCD Prevalence'!$H$2:$P$1000,MATCH($A57&amp;$B57&amp;$C57,'PCD Prevalence'!$A$2:$A$1000,0),MATCH(R$1,'PCD Prevalence'!$H$1:$P$1,0))=0,"",INDEX('PCD Prevalence'!$H$2:$P$1000,MATCH($A57&amp;$B57&amp;$C57,'PCD Prevalence'!$A$2:$A$1000,0),MATCH(R$1,'PCD Prevalence'!$H$1:$P$1,0)))</f>
        <v/>
      </c>
      <c r="S57" s="33" t="str">
        <f>IF(INDEX('PCD Prevalence'!$H$2:$P$1000,MATCH($A57&amp;$B57&amp;$C57,'PCD Prevalence'!$A$2:$A$1000,0),MATCH(S$1,'PCD Prevalence'!$H$1:$P$1,0))=0,"",INDEX('PCD Prevalence'!$H$2:$P$1000,MATCH($A57&amp;$B57&amp;$C57,'PCD Prevalence'!$A$2:$A$1000,0),MATCH(S$1,'PCD Prevalence'!$H$1:$P$1,0)))</f>
        <v/>
      </c>
      <c r="T57" s="33" t="str">
        <f>IF(INDEX('PCD Prevalence'!$H$2:$P$1000,MATCH($A57&amp;$B57&amp;$C57,'PCD Prevalence'!$A$2:$A$1000,0),MATCH(T$1,'PCD Prevalence'!$H$1:$P$1,0))=0,"",INDEX('PCD Prevalence'!$H$2:$P$1000,MATCH($A57&amp;$B57&amp;$C57,'PCD Prevalence'!$A$2:$A$1000,0),MATCH(T$1,'PCD Prevalence'!$H$1:$P$1,0)))</f>
        <v/>
      </c>
    </row>
  </sheetData>
  <autoFilter ref="A1:T57" xr:uid="{7AA42C8C-1D7B-4C39-B8DA-641F27FAD60E}"/>
  <conditionalFormatting sqref="J1:K1 E1:I57">
    <cfRule type="cellIs" dxfId="0" priority="1"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6"/>
  <sheetViews>
    <sheetView topLeftCell="A4" workbookViewId="0">
      <selection activeCell="B8" activeCellId="27" sqref="B69 B68 B67 B66 B65 B64 B58 B55 B51 B50 B49 B46 B43 B42 B41 B38 B37 B34 B30 B29 B26 B24 B23 B21 B18 B14 B12 B8"/>
    </sheetView>
  </sheetViews>
  <sheetFormatPr defaultRowHeight="14.5" x14ac:dyDescent="0.35"/>
  <cols>
    <col min="2" max="2" width="17.7265625" bestFit="1" customWidth="1"/>
    <col min="3" max="3" width="22.90625" customWidth="1"/>
    <col min="4" max="4" width="22.90625" bestFit="1" customWidth="1"/>
    <col min="5" max="5" width="10.08984375" customWidth="1"/>
    <col min="6" max="7" width="9.1796875" customWidth="1"/>
    <col min="8" max="16" width="7.1796875" customWidth="1"/>
    <col min="18" max="18" width="45.54296875" bestFit="1" customWidth="1"/>
  </cols>
  <sheetData>
    <row r="1" spans="1:24" x14ac:dyDescent="0.35">
      <c r="A1" t="s">
        <v>6032</v>
      </c>
      <c r="B1" s="6" t="s">
        <v>111</v>
      </c>
      <c r="C1" s="6" t="s">
        <v>5949</v>
      </c>
      <c r="D1" s="6" t="s">
        <v>110</v>
      </c>
      <c r="E1" s="6" t="s">
        <v>2720</v>
      </c>
      <c r="F1" s="6" t="s">
        <v>3858</v>
      </c>
      <c r="G1" s="6" t="s">
        <v>2336</v>
      </c>
      <c r="H1" s="6" t="s">
        <v>0</v>
      </c>
      <c r="I1" s="6" t="s">
        <v>1</v>
      </c>
      <c r="J1" s="6" t="s">
        <v>2</v>
      </c>
      <c r="K1" s="6" t="s">
        <v>3</v>
      </c>
      <c r="L1" s="6" t="s">
        <v>4</v>
      </c>
      <c r="M1" s="6" t="s">
        <v>24</v>
      </c>
      <c r="N1" s="6" t="s">
        <v>2178</v>
      </c>
      <c r="O1" s="6" t="s">
        <v>2435</v>
      </c>
      <c r="P1" s="6" t="s">
        <v>2423</v>
      </c>
      <c r="Q1" s="6" t="s">
        <v>1682</v>
      </c>
      <c r="R1" s="6" t="s">
        <v>1683</v>
      </c>
      <c r="S1" s="6"/>
      <c r="T1" s="6" t="s">
        <v>1</v>
      </c>
      <c r="U1" s="6" t="s">
        <v>2</v>
      </c>
      <c r="V1" s="6" t="s">
        <v>24</v>
      </c>
      <c r="W1" s="6" t="s">
        <v>3</v>
      </c>
      <c r="X1" s="6" t="s">
        <v>4</v>
      </c>
    </row>
    <row r="2" spans="1:24" x14ac:dyDescent="0.35">
      <c r="A2" t="str">
        <f>B2&amp;C2&amp;D2</f>
        <v>Ahlqvist 2017Combined Swedish</v>
      </c>
      <c r="B2" s="29" t="s">
        <v>30</v>
      </c>
      <c r="C2" s="29"/>
      <c r="D2" s="29" t="s">
        <v>31</v>
      </c>
      <c r="E2">
        <f>COUNTIF(Descriptives!B:B,'PCD Prevalence'!$D2)</f>
        <v>0</v>
      </c>
      <c r="F2" t="s">
        <v>3860</v>
      </c>
      <c r="G2" t="s">
        <v>2337</v>
      </c>
      <c r="H2">
        <v>6.4</v>
      </c>
      <c r="I2">
        <v>17.5</v>
      </c>
      <c r="J2">
        <v>15.3</v>
      </c>
      <c r="K2">
        <v>21.6</v>
      </c>
      <c r="L2">
        <v>39.1</v>
      </c>
      <c r="Q2">
        <f>SUM(H2:L2)</f>
        <v>99.9</v>
      </c>
      <c r="T2" s="9">
        <f t="shared" ref="T2:U4" si="0">IF(I2=0,"",I2*100/SUM($I2:$L2))</f>
        <v>18.71657754010695</v>
      </c>
      <c r="U2" s="9">
        <f t="shared" si="0"/>
        <v>16.363636363636363</v>
      </c>
      <c r="V2" s="9" t="str">
        <f>IF(M2=0,"",M2*100/SUM($I2:$L2))</f>
        <v/>
      </c>
      <c r="W2" s="9">
        <f t="shared" ref="W2:X4" si="1">IF(K2=0,"",K2*100/SUM($I2:$L2))</f>
        <v>23.101604278074866</v>
      </c>
      <c r="X2" s="9">
        <f t="shared" si="1"/>
        <v>41.81818181818182</v>
      </c>
    </row>
    <row r="3" spans="1:24" x14ac:dyDescent="0.35">
      <c r="A3" t="str">
        <f t="shared" ref="A3:A66" si="2">B3&amp;C3&amp;D3</f>
        <v>Ahlqvist 2018Lancet Diabetes EndocrinologyANDIS MEN</v>
      </c>
      <c r="B3" s="30" t="s">
        <v>5</v>
      </c>
      <c r="C3" s="28" t="s">
        <v>5950</v>
      </c>
      <c r="D3" s="29" t="s">
        <v>6</v>
      </c>
      <c r="E3">
        <f>COUNTIF(Descriptives!B:B,'PCD Prevalence'!$D3)</f>
        <v>0</v>
      </c>
      <c r="F3" t="s">
        <v>3860</v>
      </c>
      <c r="G3" t="s">
        <v>2337</v>
      </c>
      <c r="H3">
        <v>6</v>
      </c>
      <c r="I3">
        <v>19.100000000000001</v>
      </c>
      <c r="J3">
        <v>15.1</v>
      </c>
      <c r="K3">
        <v>19</v>
      </c>
      <c r="L3">
        <v>40.799999999999997</v>
      </c>
      <c r="Q3">
        <f>SUM(H3:L3)</f>
        <v>100</v>
      </c>
      <c r="R3" t="s">
        <v>1868</v>
      </c>
      <c r="T3" s="9">
        <f t="shared" si="0"/>
        <v>20.319148936170215</v>
      </c>
      <c r="U3" s="9">
        <f t="shared" si="0"/>
        <v>16.063829787234042</v>
      </c>
      <c r="V3" s="9" t="str">
        <f>IF(M3=0,"",M3*100/SUM($I3:$L3))</f>
        <v/>
      </c>
      <c r="W3" s="9">
        <f t="shared" si="1"/>
        <v>20.212765957446809</v>
      </c>
      <c r="X3" s="9">
        <f t="shared" si="1"/>
        <v>43.40425531914893</v>
      </c>
    </row>
    <row r="4" spans="1:24" x14ac:dyDescent="0.35">
      <c r="A4" t="str">
        <f t="shared" si="2"/>
        <v>Ahlqvist 2018Lancet Diabetes EndocrinologyANDIS WOMEN</v>
      </c>
      <c r="B4" s="30" t="s">
        <v>5</v>
      </c>
      <c r="C4" s="28" t="s">
        <v>5950</v>
      </c>
      <c r="D4" s="29" t="s">
        <v>7</v>
      </c>
      <c r="E4">
        <f>COUNTIF(Descriptives!B:B,'PCD Prevalence'!$D4)</f>
        <v>0</v>
      </c>
      <c r="F4" t="s">
        <v>3860</v>
      </c>
      <c r="G4" t="s">
        <v>2337</v>
      </c>
      <c r="H4">
        <v>7.1</v>
      </c>
      <c r="I4">
        <v>15.2</v>
      </c>
      <c r="J4">
        <v>15.5</v>
      </c>
      <c r="K4">
        <v>25.5</v>
      </c>
      <c r="L4">
        <v>36.700000000000003</v>
      </c>
      <c r="Q4">
        <f>SUM(H4:L4)</f>
        <v>100</v>
      </c>
      <c r="T4" s="9">
        <f t="shared" si="0"/>
        <v>16.361679224973088</v>
      </c>
      <c r="U4" s="9">
        <f t="shared" si="0"/>
        <v>16.684607104413345</v>
      </c>
      <c r="V4" s="9" t="str">
        <f>IF(M4=0,"",M4*100/SUM($I4:$L4))</f>
        <v/>
      </c>
      <c r="W4" s="9">
        <f t="shared" si="1"/>
        <v>27.448869752421956</v>
      </c>
      <c r="X4" s="9">
        <f t="shared" si="1"/>
        <v>39.504843918191604</v>
      </c>
    </row>
    <row r="5" spans="1:24" x14ac:dyDescent="0.35">
      <c r="A5" t="str">
        <f t="shared" si="2"/>
        <v>Ahlqvist 2018Lancet Diabetes EndocrinologyANDIS</v>
      </c>
      <c r="B5" s="30" t="s">
        <v>5</v>
      </c>
      <c r="C5" s="28" t="s">
        <v>5950</v>
      </c>
      <c r="D5" s="29" t="s">
        <v>152</v>
      </c>
      <c r="E5">
        <f>COUNTIF(Descriptives!B:B,'PCD Prevalence'!$D5)</f>
        <v>13</v>
      </c>
      <c r="F5" t="s">
        <v>3860</v>
      </c>
      <c r="G5" t="s">
        <v>2337</v>
      </c>
      <c r="H5" s="15">
        <v>6.4</v>
      </c>
      <c r="I5" s="15">
        <v>17.5</v>
      </c>
      <c r="J5" s="15">
        <v>15.3</v>
      </c>
      <c r="K5" s="15">
        <v>21.6</v>
      </c>
      <c r="L5" s="15">
        <v>39.1</v>
      </c>
      <c r="M5" s="15"/>
      <c r="N5" s="15"/>
      <c r="R5" t="s">
        <v>4193</v>
      </c>
      <c r="T5" s="9"/>
      <c r="U5" s="9"/>
      <c r="V5" s="9"/>
      <c r="W5" s="9"/>
      <c r="X5" s="9"/>
    </row>
    <row r="6" spans="1:24" x14ac:dyDescent="0.35">
      <c r="A6" t="str">
        <f t="shared" si="2"/>
        <v>Ahlqvist 2018Lancet Diabetes EndocrinologySCANIA DR</v>
      </c>
      <c r="B6" s="30" t="s">
        <v>5</v>
      </c>
      <c r="C6" s="28" t="s">
        <v>5950</v>
      </c>
      <c r="D6" s="29" t="s">
        <v>8</v>
      </c>
      <c r="E6">
        <f>COUNTIF(Descriptives!B:B,'PCD Prevalence'!$D6)</f>
        <v>0</v>
      </c>
      <c r="F6" t="s">
        <v>3859</v>
      </c>
      <c r="G6" t="s">
        <v>2337</v>
      </c>
      <c r="H6">
        <v>10.1</v>
      </c>
      <c r="I6">
        <v>18.8</v>
      </c>
      <c r="J6">
        <v>20.9</v>
      </c>
      <c r="K6">
        <v>16.600000000000001</v>
      </c>
      <c r="L6">
        <v>33.6</v>
      </c>
      <c r="Q6">
        <f t="shared" ref="Q6:Q16" si="3">SUM(H6:L6)</f>
        <v>100</v>
      </c>
      <c r="R6" t="s">
        <v>4189</v>
      </c>
      <c r="T6" s="9">
        <f t="shared" ref="T6:T16" si="4">IF(I6=0,"",I6*100/SUM($I6:$L6))</f>
        <v>20.912124582869854</v>
      </c>
      <c r="U6" s="9">
        <f t="shared" ref="U6:U16" si="5">IF(J6=0,"",J6*100/SUM($I6:$L6))</f>
        <v>23.248053392658509</v>
      </c>
      <c r="V6" s="9" t="str">
        <f t="shared" ref="V6:V16" si="6">IF(M6=0,"",M6*100/SUM($I6:$L6))</f>
        <v/>
      </c>
      <c r="W6" s="9">
        <f t="shared" ref="W6:W16" si="7">IF(K6=0,"",K6*100/SUM($I6:$L6))</f>
        <v>18.464961067853171</v>
      </c>
      <c r="X6" s="9">
        <f t="shared" ref="X6:X16" si="8">IF(L6=0,"",L6*100/SUM($I6:$L6))</f>
        <v>37.374860956618463</v>
      </c>
    </row>
    <row r="7" spans="1:24" x14ac:dyDescent="0.35">
      <c r="A7" t="str">
        <f t="shared" si="2"/>
        <v>Ahlqvist 2018Lancet Diabetes EndocrinologyANDIU</v>
      </c>
      <c r="B7" s="30" t="s">
        <v>5</v>
      </c>
      <c r="C7" s="28" t="s">
        <v>5950</v>
      </c>
      <c r="D7" s="29" t="s">
        <v>9</v>
      </c>
      <c r="E7">
        <f>COUNTIF(Descriptives!B:B,'PCD Prevalence'!$D7)</f>
        <v>0</v>
      </c>
      <c r="F7" t="s">
        <v>3859</v>
      </c>
      <c r="G7" t="s">
        <v>2337</v>
      </c>
      <c r="H7">
        <v>7.6</v>
      </c>
      <c r="I7">
        <v>14.6</v>
      </c>
      <c r="J7">
        <v>15.2</v>
      </c>
      <c r="K7">
        <v>21</v>
      </c>
      <c r="L7">
        <v>41.7</v>
      </c>
      <c r="Q7">
        <f t="shared" si="3"/>
        <v>100.1</v>
      </c>
      <c r="R7" t="s">
        <v>4189</v>
      </c>
      <c r="T7" s="9">
        <f t="shared" si="4"/>
        <v>15.783783783783784</v>
      </c>
      <c r="U7" s="9">
        <f t="shared" si="5"/>
        <v>16.432432432432432</v>
      </c>
      <c r="V7" s="9" t="str">
        <f t="shared" si="6"/>
        <v/>
      </c>
      <c r="W7" s="9">
        <f t="shared" si="7"/>
        <v>22.702702702702702</v>
      </c>
      <c r="X7" s="9">
        <f t="shared" si="8"/>
        <v>45.081081081081081</v>
      </c>
    </row>
    <row r="8" spans="1:24" x14ac:dyDescent="0.35">
      <c r="A8" t="str">
        <f t="shared" si="2"/>
        <v>Ahlqvist 2018Lancet Diabetes EndocrinologyFinnish DIREVA</v>
      </c>
      <c r="B8" s="30" t="s">
        <v>5</v>
      </c>
      <c r="C8" s="28" t="s">
        <v>5950</v>
      </c>
      <c r="D8" s="29" t="s">
        <v>10</v>
      </c>
      <c r="E8">
        <f>COUNTIF(Descriptives!B:B,'PCD Prevalence'!$D8)</f>
        <v>0</v>
      </c>
      <c r="F8" t="s">
        <v>3859</v>
      </c>
      <c r="G8" t="s">
        <v>2337</v>
      </c>
      <c r="H8">
        <v>9.9</v>
      </c>
      <c r="I8">
        <v>8.9</v>
      </c>
      <c r="J8">
        <v>11.2</v>
      </c>
      <c r="K8">
        <v>22.8</v>
      </c>
      <c r="L8">
        <v>47.3</v>
      </c>
      <c r="Q8">
        <f t="shared" si="3"/>
        <v>100.1</v>
      </c>
      <c r="R8" t="s">
        <v>4189</v>
      </c>
      <c r="T8" s="9">
        <f t="shared" si="4"/>
        <v>9.8669623059866964</v>
      </c>
      <c r="U8" s="9">
        <f t="shared" si="5"/>
        <v>12.416851441241684</v>
      </c>
      <c r="V8" s="9" t="str">
        <f t="shared" si="6"/>
        <v/>
      </c>
      <c r="W8" s="9">
        <f t="shared" si="7"/>
        <v>25.277161862527716</v>
      </c>
      <c r="X8" s="9">
        <f t="shared" si="8"/>
        <v>52.439024390243901</v>
      </c>
    </row>
    <row r="9" spans="1:24" x14ac:dyDescent="0.35">
      <c r="A9" t="str">
        <f t="shared" si="2"/>
        <v>Zou 2019Lancet Diabetes EndocrinologyCNDMDS</v>
      </c>
      <c r="B9" s="30" t="s">
        <v>11</v>
      </c>
      <c r="C9" s="28" t="s">
        <v>5950</v>
      </c>
      <c r="D9" s="29" t="s">
        <v>12</v>
      </c>
      <c r="E9">
        <f>COUNTIF(Descriptives!B:B,'PCD Prevalence'!$D9)</f>
        <v>18</v>
      </c>
      <c r="F9" t="s">
        <v>3860</v>
      </c>
      <c r="G9" t="s">
        <v>2335</v>
      </c>
      <c r="I9">
        <v>13.5</v>
      </c>
      <c r="J9">
        <v>8.6</v>
      </c>
      <c r="K9">
        <v>32.700000000000003</v>
      </c>
      <c r="L9">
        <v>45.1</v>
      </c>
      <c r="Q9">
        <f t="shared" si="3"/>
        <v>99.9</v>
      </c>
      <c r="T9" s="9">
        <f t="shared" si="4"/>
        <v>13.513513513513512</v>
      </c>
      <c r="U9" s="9">
        <f t="shared" si="5"/>
        <v>8.6086086086086073</v>
      </c>
      <c r="V9" s="9" t="str">
        <f t="shared" si="6"/>
        <v/>
      </c>
      <c r="W9" s="9">
        <f t="shared" si="7"/>
        <v>32.732732732732735</v>
      </c>
      <c r="X9" s="9">
        <f t="shared" si="8"/>
        <v>45.145145145145143</v>
      </c>
    </row>
    <row r="10" spans="1:24" x14ac:dyDescent="0.35">
      <c r="A10" t="str">
        <f t="shared" si="2"/>
        <v>Zou 2019Lancet Diabetes EndocrinologyNHANES III</v>
      </c>
      <c r="B10" s="30" t="s">
        <v>11</v>
      </c>
      <c r="C10" s="28" t="s">
        <v>5950</v>
      </c>
      <c r="D10" s="29" t="s">
        <v>13</v>
      </c>
      <c r="E10">
        <f>COUNTIF(Descriptives!B:B,'PCD Prevalence'!$D10)</f>
        <v>18</v>
      </c>
      <c r="F10" t="s">
        <v>3860</v>
      </c>
      <c r="G10" t="s">
        <v>2337</v>
      </c>
      <c r="I10">
        <v>14.3</v>
      </c>
      <c r="J10">
        <v>7.9</v>
      </c>
      <c r="K10">
        <v>32.4</v>
      </c>
      <c r="L10">
        <v>45.4</v>
      </c>
      <c r="Q10">
        <f t="shared" si="3"/>
        <v>100</v>
      </c>
      <c r="T10" s="9">
        <f t="shared" si="4"/>
        <v>14.3</v>
      </c>
      <c r="U10" s="9">
        <f t="shared" si="5"/>
        <v>7.9</v>
      </c>
      <c r="V10" s="9" t="str">
        <f t="shared" si="6"/>
        <v/>
      </c>
      <c r="W10" s="9">
        <f t="shared" si="7"/>
        <v>32.4</v>
      </c>
      <c r="X10" s="9">
        <f t="shared" si="8"/>
        <v>45.4</v>
      </c>
    </row>
    <row r="11" spans="1:24" x14ac:dyDescent="0.35">
      <c r="A11" t="str">
        <f t="shared" si="2"/>
        <v>Zou 2019Lancet Diabetes EndocrinologyNHANES III - NHW</v>
      </c>
      <c r="B11" s="30" t="s">
        <v>11</v>
      </c>
      <c r="C11" s="28" t="s">
        <v>5950</v>
      </c>
      <c r="D11" s="29" t="s">
        <v>14</v>
      </c>
      <c r="E11">
        <f>COUNTIF(Descriptives!B:B,'PCD Prevalence'!$D11)</f>
        <v>0</v>
      </c>
      <c r="F11" t="s">
        <v>3859</v>
      </c>
      <c r="G11" t="s">
        <v>2337</v>
      </c>
      <c r="I11">
        <v>11.2</v>
      </c>
      <c r="J11">
        <v>15.5</v>
      </c>
      <c r="K11">
        <v>30</v>
      </c>
      <c r="L11">
        <v>43.3</v>
      </c>
      <c r="Q11">
        <f t="shared" si="3"/>
        <v>100</v>
      </c>
      <c r="R11" t="s">
        <v>4190</v>
      </c>
      <c r="T11" s="9">
        <f t="shared" si="4"/>
        <v>11.2</v>
      </c>
      <c r="U11" s="9">
        <f t="shared" si="5"/>
        <v>15.5</v>
      </c>
      <c r="V11" s="9" t="str">
        <f t="shared" si="6"/>
        <v/>
      </c>
      <c r="W11" s="9">
        <f t="shared" si="7"/>
        <v>30</v>
      </c>
      <c r="X11" s="9">
        <f t="shared" si="8"/>
        <v>43.3</v>
      </c>
    </row>
    <row r="12" spans="1:24" x14ac:dyDescent="0.35">
      <c r="A12" t="str">
        <f t="shared" si="2"/>
        <v>Zou 2019Lancet Diabetes EndocrinologyNHANES III - NHB</v>
      </c>
      <c r="B12" s="30" t="s">
        <v>11</v>
      </c>
      <c r="C12" s="28" t="s">
        <v>5950</v>
      </c>
      <c r="D12" s="29" t="s">
        <v>15</v>
      </c>
      <c r="E12">
        <f>COUNTIF(Descriptives!B:B,'PCD Prevalence'!$D12)</f>
        <v>0</v>
      </c>
      <c r="F12" t="s">
        <v>3859</v>
      </c>
      <c r="G12" t="s">
        <v>2337</v>
      </c>
      <c r="I12">
        <v>11.2</v>
      </c>
      <c r="J12">
        <v>12.8</v>
      </c>
      <c r="K12">
        <v>30.9</v>
      </c>
      <c r="L12">
        <v>45</v>
      </c>
      <c r="Q12">
        <f t="shared" si="3"/>
        <v>99.9</v>
      </c>
      <c r="R12" t="s">
        <v>4190</v>
      </c>
      <c r="T12" s="9">
        <f t="shared" si="4"/>
        <v>11.211211211211211</v>
      </c>
      <c r="U12" s="9">
        <f t="shared" si="5"/>
        <v>12.812812812812812</v>
      </c>
      <c r="V12" s="9" t="str">
        <f t="shared" si="6"/>
        <v/>
      </c>
      <c r="W12" s="9">
        <f t="shared" si="7"/>
        <v>30.930930930930931</v>
      </c>
      <c r="X12" s="9">
        <f t="shared" si="8"/>
        <v>45.045045045045043</v>
      </c>
    </row>
    <row r="13" spans="1:24" x14ac:dyDescent="0.35">
      <c r="A13" t="str">
        <f t="shared" si="2"/>
        <v>Zou 2019Lancet Diabetes EndocrinologyNHANES III - HIS</v>
      </c>
      <c r="B13" s="30" t="s">
        <v>11</v>
      </c>
      <c r="C13" s="28" t="s">
        <v>5950</v>
      </c>
      <c r="D13" s="29" t="s">
        <v>16</v>
      </c>
      <c r="E13">
        <f>COUNTIF(Descriptives!B:B,'PCD Prevalence'!$D13)</f>
        <v>0</v>
      </c>
      <c r="F13" t="s">
        <v>3859</v>
      </c>
      <c r="G13" t="s">
        <v>2337</v>
      </c>
      <c r="I13">
        <v>18.7</v>
      </c>
      <c r="J13">
        <v>9</v>
      </c>
      <c r="K13">
        <v>15</v>
      </c>
      <c r="L13">
        <v>57.2</v>
      </c>
      <c r="Q13">
        <f t="shared" si="3"/>
        <v>99.9</v>
      </c>
      <c r="R13" t="s">
        <v>4190</v>
      </c>
      <c r="T13" s="9">
        <f t="shared" si="4"/>
        <v>18.718718718718719</v>
      </c>
      <c r="U13" s="9">
        <f t="shared" si="5"/>
        <v>9.0090090090090094</v>
      </c>
      <c r="V13" s="9" t="str">
        <f t="shared" si="6"/>
        <v/>
      </c>
      <c r="W13" s="9">
        <f t="shared" si="7"/>
        <v>15.015015015015015</v>
      </c>
      <c r="X13" s="9">
        <f t="shared" si="8"/>
        <v>57.257257257257251</v>
      </c>
    </row>
    <row r="14" spans="1:24" x14ac:dyDescent="0.35">
      <c r="A14" t="str">
        <f t="shared" si="2"/>
        <v>Dennis 2019Lancet Diabetes EndocrinologyADOPT</v>
      </c>
      <c r="B14" s="30" t="s">
        <v>17</v>
      </c>
      <c r="C14" s="28" t="s">
        <v>5950</v>
      </c>
      <c r="D14" s="29" t="s">
        <v>18</v>
      </c>
      <c r="E14">
        <f>COUNTIF(Descriptives!B:B,'PCD Prevalence'!$D14)</f>
        <v>18</v>
      </c>
      <c r="F14" t="s">
        <v>3860</v>
      </c>
      <c r="G14" t="s">
        <v>2337</v>
      </c>
      <c r="H14">
        <v>4</v>
      </c>
      <c r="I14">
        <v>20</v>
      </c>
      <c r="J14">
        <v>20</v>
      </c>
      <c r="K14">
        <v>22</v>
      </c>
      <c r="L14">
        <v>34</v>
      </c>
      <c r="Q14">
        <f t="shared" si="3"/>
        <v>100</v>
      </c>
      <c r="R14" t="s">
        <v>1871</v>
      </c>
      <c r="T14" s="9">
        <f t="shared" si="4"/>
        <v>20.833333333333332</v>
      </c>
      <c r="U14" s="9">
        <f t="shared" si="5"/>
        <v>20.833333333333332</v>
      </c>
      <c r="V14" s="9" t="str">
        <f t="shared" si="6"/>
        <v/>
      </c>
      <c r="W14" s="9">
        <f t="shared" si="7"/>
        <v>22.916666666666668</v>
      </c>
      <c r="X14" s="9">
        <f t="shared" si="8"/>
        <v>35.416666666666664</v>
      </c>
    </row>
    <row r="15" spans="1:24" x14ac:dyDescent="0.35">
      <c r="A15" t="str">
        <f t="shared" si="2"/>
        <v>Dennis 2019Lancet Diabetes EndocrinologyRECORD</v>
      </c>
      <c r="B15" s="30" t="s">
        <v>17</v>
      </c>
      <c r="C15" s="28" t="s">
        <v>5950</v>
      </c>
      <c r="D15" s="29" t="s">
        <v>19</v>
      </c>
      <c r="E15">
        <f>COUNTIF(Descriptives!B:B,'PCD Prevalence'!$D15)</f>
        <v>19</v>
      </c>
      <c r="F15" t="s">
        <v>3859</v>
      </c>
      <c r="G15" t="s">
        <v>2337</v>
      </c>
      <c r="I15">
        <v>27</v>
      </c>
      <c r="J15">
        <v>14</v>
      </c>
      <c r="K15">
        <v>26</v>
      </c>
      <c r="L15">
        <v>33</v>
      </c>
      <c r="Q15">
        <f t="shared" si="3"/>
        <v>100</v>
      </c>
      <c r="R15" t="s">
        <v>1870</v>
      </c>
      <c r="T15" s="9">
        <f t="shared" si="4"/>
        <v>27</v>
      </c>
      <c r="U15" s="9">
        <f t="shared" si="5"/>
        <v>14</v>
      </c>
      <c r="V15" s="9" t="str">
        <f t="shared" si="6"/>
        <v/>
      </c>
      <c r="W15" s="9">
        <f t="shared" si="7"/>
        <v>26</v>
      </c>
      <c r="X15" s="9">
        <f t="shared" si="8"/>
        <v>33</v>
      </c>
    </row>
    <row r="16" spans="1:24" x14ac:dyDescent="0.35">
      <c r="A16" t="str">
        <f t="shared" si="2"/>
        <v>Zaharia 2019Lancet Diabetes EndocrinologyGerman DS</v>
      </c>
      <c r="B16" s="30" t="s">
        <v>20</v>
      </c>
      <c r="C16" s="28" t="s">
        <v>5950</v>
      </c>
      <c r="D16" s="29" t="s">
        <v>21</v>
      </c>
      <c r="E16">
        <f>COUNTIF(Descriptives!B:B,'PCD Prevalence'!$D16)</f>
        <v>22</v>
      </c>
      <c r="F16" t="s">
        <v>3859</v>
      </c>
      <c r="G16" t="s">
        <v>2337</v>
      </c>
      <c r="H16">
        <v>22</v>
      </c>
      <c r="I16">
        <v>3</v>
      </c>
      <c r="J16">
        <v>11</v>
      </c>
      <c r="K16">
        <v>29</v>
      </c>
      <c r="L16">
        <v>35</v>
      </c>
      <c r="Q16">
        <f t="shared" si="3"/>
        <v>100</v>
      </c>
      <c r="R16" t="s">
        <v>1869</v>
      </c>
      <c r="T16" s="9">
        <f t="shared" si="4"/>
        <v>3.8461538461538463</v>
      </c>
      <c r="U16" s="9">
        <f t="shared" si="5"/>
        <v>14.102564102564102</v>
      </c>
      <c r="V16" s="9" t="str">
        <f t="shared" si="6"/>
        <v/>
      </c>
      <c r="W16" s="9">
        <f t="shared" si="7"/>
        <v>37.179487179487182</v>
      </c>
      <c r="X16" s="9">
        <f t="shared" si="8"/>
        <v>44.871794871794869</v>
      </c>
    </row>
    <row r="17" spans="1:24" x14ac:dyDescent="0.35">
      <c r="A17" t="str">
        <f t="shared" si="2"/>
        <v>Zaharia 2019Lancet Diabetes EndocrinologyGerman DS 5Y at Baseline</v>
      </c>
      <c r="B17" s="30" t="s">
        <v>20</v>
      </c>
      <c r="C17" s="28" t="s">
        <v>5950</v>
      </c>
      <c r="D17" s="29" t="s">
        <v>614</v>
      </c>
      <c r="E17">
        <f>COUNTIF(Descriptives!B:B,'PCD Prevalence'!$D17)</f>
        <v>21</v>
      </c>
      <c r="F17" t="s">
        <v>3859</v>
      </c>
      <c r="G17" t="s">
        <v>2337</v>
      </c>
      <c r="T17" s="9"/>
      <c r="U17" s="9"/>
      <c r="V17" s="9"/>
      <c r="W17" s="9"/>
      <c r="X17" s="9"/>
    </row>
    <row r="18" spans="1:24" x14ac:dyDescent="0.35">
      <c r="A18" t="str">
        <f t="shared" si="2"/>
        <v>Zaharia 2019Lancet Diabetes EndocrinologyGerman DS 5Y at 5Y</v>
      </c>
      <c r="B18" s="30" t="s">
        <v>20</v>
      </c>
      <c r="C18" s="28" t="s">
        <v>5950</v>
      </c>
      <c r="D18" s="32" t="s">
        <v>613</v>
      </c>
      <c r="E18">
        <f>COUNTIF(Descriptives!B:B,'PCD Prevalence'!$D18)</f>
        <v>22</v>
      </c>
      <c r="F18" t="s">
        <v>3859</v>
      </c>
      <c r="G18" t="s">
        <v>2337</v>
      </c>
      <c r="T18" s="9"/>
      <c r="U18" s="9"/>
      <c r="V18" s="9"/>
      <c r="W18" s="9"/>
      <c r="X18" s="9"/>
    </row>
    <row r="19" spans="1:24" x14ac:dyDescent="0.35">
      <c r="A19" t="str">
        <f t="shared" si="2"/>
        <v>Anjana 2020BMJ DiabetesINSPIRED</v>
      </c>
      <c r="B19" s="30" t="s">
        <v>22</v>
      </c>
      <c r="C19" s="28" t="s">
        <v>5951</v>
      </c>
      <c r="D19" s="29" t="s">
        <v>23</v>
      </c>
      <c r="E19">
        <f>COUNTIF(Descriptives!B:B,'PCD Prevalence'!$D19)</f>
        <v>24</v>
      </c>
      <c r="F19" t="s">
        <v>3860</v>
      </c>
      <c r="G19" t="s">
        <v>2335</v>
      </c>
      <c r="I19" s="2">
        <v>26.247118004611192</v>
      </c>
      <c r="J19" s="2">
        <v>25.854118633410188</v>
      </c>
      <c r="K19" s="2"/>
      <c r="L19" s="2">
        <v>35.778662754139596</v>
      </c>
      <c r="M19" s="2">
        <v>12.120100607839028</v>
      </c>
      <c r="N19" s="2"/>
      <c r="O19" s="2"/>
      <c r="P19" s="2"/>
      <c r="Q19">
        <f>SUM(H19:L19)</f>
        <v>87.879899392160979</v>
      </c>
      <c r="R19" t="s">
        <v>1681</v>
      </c>
      <c r="T19" s="9">
        <f>IF(I19=0,"",I19*100/SUM($I19:$L19))</f>
        <v>29.867032377317987</v>
      </c>
      <c r="U19" s="9">
        <f>IF(J19=0,"",J19*100/SUM($I19:$L19))</f>
        <v>29.419831852602709</v>
      </c>
      <c r="V19" s="9">
        <f>IF(M19=0,"",M19*100/SUM($I19:$L19))</f>
        <v>13.791664182219307</v>
      </c>
      <c r="W19" s="9" t="str">
        <f>IF(K19=0,"",K19*100/SUM($I19:$L19))</f>
        <v/>
      </c>
      <c r="X19" s="9">
        <f>IF(L19=0,"",L19*100/SUM($I19:$L19))</f>
        <v>40.713135770079305</v>
      </c>
    </row>
    <row r="20" spans="1:24" x14ac:dyDescent="0.35">
      <c r="A20" t="str">
        <f t="shared" si="2"/>
        <v>Anjana 2020BMJ DiabetesINSPIRED Female</v>
      </c>
      <c r="B20" s="30" t="s">
        <v>22</v>
      </c>
      <c r="C20" s="28" t="s">
        <v>5951</v>
      </c>
      <c r="D20" s="29" t="s">
        <v>788</v>
      </c>
      <c r="E20">
        <f>COUNTIF(Descriptives!B:B,'PCD Prevalence'!$D20)</f>
        <v>17</v>
      </c>
      <c r="F20" t="s">
        <v>3859</v>
      </c>
      <c r="G20" t="s">
        <v>2335</v>
      </c>
      <c r="I20" s="2"/>
      <c r="J20" s="2"/>
      <c r="K20" s="2"/>
      <c r="L20" s="2"/>
      <c r="M20" s="2"/>
      <c r="N20" s="2"/>
      <c r="O20" s="2"/>
      <c r="P20" s="2"/>
      <c r="T20" s="9"/>
      <c r="U20" s="9"/>
      <c r="V20" s="9"/>
      <c r="W20" s="9"/>
      <c r="X20" s="9"/>
    </row>
    <row r="21" spans="1:24" x14ac:dyDescent="0.35">
      <c r="A21" t="str">
        <f t="shared" si="2"/>
        <v>Anjana 2020BMJ DiabetesINSPIRED Male</v>
      </c>
      <c r="B21" s="30" t="s">
        <v>22</v>
      </c>
      <c r="C21" s="28" t="s">
        <v>5951</v>
      </c>
      <c r="D21" s="29" t="s">
        <v>787</v>
      </c>
      <c r="E21">
        <f>COUNTIF(Descriptives!B:B,'PCD Prevalence'!$D21)</f>
        <v>17</v>
      </c>
      <c r="F21" t="s">
        <v>3859</v>
      </c>
      <c r="G21" t="s">
        <v>2335</v>
      </c>
      <c r="I21" s="2"/>
      <c r="J21" s="2"/>
      <c r="K21" s="2"/>
      <c r="L21" s="2"/>
      <c r="M21" s="2"/>
      <c r="N21" s="2"/>
      <c r="O21" s="2"/>
      <c r="P21" s="2"/>
      <c r="T21" s="9"/>
      <c r="U21" s="9"/>
      <c r="V21" s="9"/>
      <c r="W21" s="9"/>
      <c r="X21" s="9"/>
    </row>
    <row r="22" spans="1:24" x14ac:dyDescent="0.35">
      <c r="A22" t="str">
        <f t="shared" si="2"/>
        <v>Anjana 2020BMJ DiabetesICMR-INDIAB</v>
      </c>
      <c r="B22" s="30" t="s">
        <v>22</v>
      </c>
      <c r="C22" s="28" t="s">
        <v>5951</v>
      </c>
      <c r="D22" s="29" t="s">
        <v>25</v>
      </c>
      <c r="E22">
        <f>COUNTIF(Descriptives!B:B,'PCD Prevalence'!$D22)</f>
        <v>13</v>
      </c>
      <c r="F22" t="s">
        <v>3860</v>
      </c>
      <c r="G22" t="s">
        <v>2335</v>
      </c>
      <c r="I22" s="2">
        <v>27.359346642468239</v>
      </c>
      <c r="J22" s="2">
        <v>30.263157894736842</v>
      </c>
      <c r="K22" s="2"/>
      <c r="L22" s="2">
        <v>34.800362976406532</v>
      </c>
      <c r="M22" s="2">
        <v>7.5771324863883853</v>
      </c>
      <c r="N22" s="2"/>
      <c r="O22" s="2"/>
      <c r="P22" s="2"/>
      <c r="Q22">
        <f>SUM(H22:L22)</f>
        <v>92.422867513611607</v>
      </c>
      <c r="R22" s="1"/>
      <c r="S22" s="1"/>
      <c r="T22" s="9">
        <f t="shared" ref="T22:T35" si="9">IF(I22=0,"",I22*100/SUM($I22:$L22))</f>
        <v>29.602356406480123</v>
      </c>
      <c r="U22" s="9">
        <f t="shared" ref="U22:U35" si="10">IF(J22=0,"",J22*100/SUM($I22:$L22))</f>
        <v>32.744231713303883</v>
      </c>
      <c r="V22" s="9">
        <f t="shared" ref="V22:V35" si="11">IF(M22=0,"",M22*100/SUM($I22:$L22))</f>
        <v>8.1983308787432509</v>
      </c>
      <c r="W22" s="9" t="str">
        <f t="shared" ref="W22:W35" si="12">IF(K22=0,"",K22*100/SUM($I22:$L22))</f>
        <v/>
      </c>
      <c r="X22" s="9">
        <f t="shared" ref="X22:X35" si="13">IF(L22=0,"",L22*100/SUM($I22:$L22))</f>
        <v>37.653411880216005</v>
      </c>
    </row>
    <row r="23" spans="1:24" x14ac:dyDescent="0.35">
      <c r="A23" t="str">
        <f t="shared" si="2"/>
        <v>Anjana 2022Diabetes Technology TherapeuticsINSPIRED DTT</v>
      </c>
      <c r="B23" s="30" t="s">
        <v>949</v>
      </c>
      <c r="C23" s="28" t="s">
        <v>5952</v>
      </c>
      <c r="D23" s="29" t="s">
        <v>950</v>
      </c>
      <c r="E23">
        <f>COUNTIF(Descriptives!B:B,'PCD Prevalence'!$D23)</f>
        <v>27</v>
      </c>
      <c r="F23" t="s">
        <v>3859</v>
      </c>
      <c r="G23" t="s">
        <v>2335</v>
      </c>
      <c r="I23" s="2">
        <v>20.774637174065173</v>
      </c>
      <c r="J23" s="2">
        <v>27.024066693035568</v>
      </c>
      <c r="K23" s="2"/>
      <c r="L23" s="2">
        <v>39.854565369519577</v>
      </c>
      <c r="M23" s="2">
        <v>12.346730763379682</v>
      </c>
      <c r="N23" s="2"/>
      <c r="O23" s="2"/>
      <c r="P23" s="2"/>
      <c r="Q23">
        <f>SUM(H23:L23)</f>
        <v>87.653269236620318</v>
      </c>
      <c r="R23" s="1" t="s">
        <v>1686</v>
      </c>
      <c r="S23" s="1"/>
      <c r="T23" s="9">
        <f t="shared" si="9"/>
        <v>23.700926793710302</v>
      </c>
      <c r="U23" s="9">
        <f t="shared" si="10"/>
        <v>30.830643201777225</v>
      </c>
      <c r="V23" s="9">
        <f t="shared" si="11"/>
        <v>14.085875941546046</v>
      </c>
      <c r="W23" s="9" t="str">
        <f t="shared" si="12"/>
        <v/>
      </c>
      <c r="X23" s="9">
        <f t="shared" si="13"/>
        <v>45.468430004512477</v>
      </c>
    </row>
    <row r="24" spans="1:24" x14ac:dyDescent="0.35">
      <c r="A24" t="str">
        <f t="shared" si="2"/>
        <v>Tanabe 2020Journal of Clin MedFukushima CKD-DEM</v>
      </c>
      <c r="B24" s="30" t="s">
        <v>26</v>
      </c>
      <c r="C24" s="28" t="s">
        <v>5953</v>
      </c>
      <c r="D24" s="29" t="s">
        <v>27</v>
      </c>
      <c r="E24">
        <f>COUNTIF(Descriptives!B:B,'PCD Prevalence'!$D24)</f>
        <v>32</v>
      </c>
      <c r="F24" t="s">
        <v>3860</v>
      </c>
      <c r="G24" t="s">
        <v>2335</v>
      </c>
      <c r="H24">
        <v>5.4</v>
      </c>
      <c r="I24">
        <v>19</v>
      </c>
      <c r="J24">
        <v>7.2</v>
      </c>
      <c r="K24">
        <v>28.9</v>
      </c>
      <c r="L24">
        <v>39.5</v>
      </c>
      <c r="Q24">
        <f>SUM(H24:L24)</f>
        <v>100</v>
      </c>
      <c r="R24" t="s">
        <v>1685</v>
      </c>
      <c r="T24" s="9">
        <f t="shared" si="9"/>
        <v>20.084566596194506</v>
      </c>
      <c r="U24" s="9">
        <f t="shared" si="10"/>
        <v>7.6109936575052854</v>
      </c>
      <c r="V24" s="9" t="str">
        <f t="shared" si="11"/>
        <v/>
      </c>
      <c r="W24" s="9">
        <f t="shared" si="12"/>
        <v>30.549682875264274</v>
      </c>
      <c r="X24" s="9">
        <f t="shared" si="13"/>
        <v>41.754756871035944</v>
      </c>
    </row>
    <row r="25" spans="1:24" x14ac:dyDescent="0.35">
      <c r="A25" t="str">
        <f t="shared" si="2"/>
        <v>Kahkoska 2020DOMDEVOTE-LEADER-SUSTAIN</v>
      </c>
      <c r="B25" s="30" t="s">
        <v>28</v>
      </c>
      <c r="C25" s="28" t="s">
        <v>5954</v>
      </c>
      <c r="D25" s="29" t="s">
        <v>29</v>
      </c>
      <c r="E25">
        <f>COUNTIF(Descriptives!B:B,'PCD Prevalence'!$D25)</f>
        <v>0</v>
      </c>
      <c r="F25" t="s">
        <v>3859</v>
      </c>
      <c r="G25" t="s">
        <v>2337</v>
      </c>
      <c r="I25" s="2">
        <v>18.705000248274491</v>
      </c>
      <c r="J25" s="2">
        <v>23.884006157207409</v>
      </c>
      <c r="K25" s="2">
        <v>20.512438552063163</v>
      </c>
      <c r="L25" s="2">
        <v>36.898555042454937</v>
      </c>
      <c r="M25" s="2"/>
      <c r="N25" s="2"/>
      <c r="O25" s="2"/>
      <c r="P25" s="2"/>
      <c r="Q25">
        <f>SUM(H25:L25)</f>
        <v>100</v>
      </c>
      <c r="R25" t="s">
        <v>1684</v>
      </c>
      <c r="T25" s="9">
        <f t="shared" si="9"/>
        <v>18.705000248274491</v>
      </c>
      <c r="U25" s="9">
        <f t="shared" si="10"/>
        <v>23.884006157207409</v>
      </c>
      <c r="V25" s="9" t="str">
        <f t="shared" si="11"/>
        <v/>
      </c>
      <c r="W25" s="9">
        <f t="shared" si="12"/>
        <v>20.512438552063163</v>
      </c>
      <c r="X25" s="9">
        <f t="shared" si="13"/>
        <v>36.898555042454937</v>
      </c>
    </row>
    <row r="26" spans="1:24" x14ac:dyDescent="0.35">
      <c r="A26" t="str">
        <f t="shared" si="2"/>
        <v>Kahkoska 2020DOMDEVOTE</v>
      </c>
      <c r="B26" s="30" t="s">
        <v>28</v>
      </c>
      <c r="C26" s="28" t="s">
        <v>5954</v>
      </c>
      <c r="D26" s="29" t="s">
        <v>1391</v>
      </c>
      <c r="E26">
        <f>COUNTIF(Descriptives!B:B,'PCD Prevalence'!$D26)</f>
        <v>24</v>
      </c>
      <c r="F26" t="s">
        <v>3859</v>
      </c>
      <c r="G26" t="s">
        <v>2337</v>
      </c>
      <c r="I26" s="2">
        <v>18.764908560826928</v>
      </c>
      <c r="J26" s="2">
        <v>23.707924728332891</v>
      </c>
      <c r="K26" s="2">
        <v>21.123774184998673</v>
      </c>
      <c r="L26" s="2">
        <v>36.403392525841504</v>
      </c>
      <c r="M26" s="2"/>
      <c r="N26" s="2"/>
      <c r="O26" s="2"/>
      <c r="P26" s="14"/>
      <c r="T26" s="9">
        <f t="shared" si="9"/>
        <v>18.764908560826928</v>
      </c>
      <c r="U26" s="9">
        <f t="shared" si="10"/>
        <v>23.707924728332891</v>
      </c>
      <c r="V26" s="9" t="str">
        <f t="shared" si="11"/>
        <v/>
      </c>
      <c r="W26" s="9">
        <f t="shared" si="12"/>
        <v>21.123774184998673</v>
      </c>
      <c r="X26" s="9">
        <f t="shared" si="13"/>
        <v>36.403392525841504</v>
      </c>
    </row>
    <row r="27" spans="1:24" x14ac:dyDescent="0.35">
      <c r="A27" t="str">
        <f t="shared" si="2"/>
        <v>Kahkoska 2020DOMLEADER</v>
      </c>
      <c r="B27" s="30" t="s">
        <v>28</v>
      </c>
      <c r="C27" s="28" t="s">
        <v>5954</v>
      </c>
      <c r="D27" s="29" t="s">
        <v>1679</v>
      </c>
      <c r="E27">
        <f>COUNTIF(Descriptives!B:B,'PCD Prevalence'!$D27)</f>
        <v>24</v>
      </c>
      <c r="F27" t="s">
        <v>3859</v>
      </c>
      <c r="G27" t="s">
        <v>2337</v>
      </c>
      <c r="I27" s="2">
        <v>18.77147766323024</v>
      </c>
      <c r="J27" s="2">
        <v>23.840206185567009</v>
      </c>
      <c r="K27" s="2">
        <v>20.221219931271477</v>
      </c>
      <c r="L27" s="2">
        <v>37.167096219931274</v>
      </c>
      <c r="M27" s="2"/>
      <c r="N27" s="2"/>
      <c r="O27" s="2"/>
      <c r="P27" s="2"/>
      <c r="T27" s="9">
        <f t="shared" si="9"/>
        <v>18.77147766323024</v>
      </c>
      <c r="U27" s="9">
        <f t="shared" si="10"/>
        <v>23.840206185567009</v>
      </c>
      <c r="V27" s="9" t="str">
        <f t="shared" si="11"/>
        <v/>
      </c>
      <c r="W27" s="9">
        <f t="shared" si="12"/>
        <v>20.221219931271477</v>
      </c>
      <c r="X27" s="9">
        <f t="shared" si="13"/>
        <v>37.167096219931274</v>
      </c>
    </row>
    <row r="28" spans="1:24" x14ac:dyDescent="0.35">
      <c r="A28" t="str">
        <f t="shared" si="2"/>
        <v>Kahkoska 2020DOMSUSTAIN-6</v>
      </c>
      <c r="B28" s="30" t="s">
        <v>28</v>
      </c>
      <c r="C28" s="28" t="s">
        <v>5954</v>
      </c>
      <c r="D28" s="29" t="s">
        <v>1680</v>
      </c>
      <c r="E28">
        <f>COUNTIF(Descriptives!B:B,'PCD Prevalence'!$D28)</f>
        <v>24</v>
      </c>
      <c r="F28" t="s">
        <v>3859</v>
      </c>
      <c r="G28" t="s">
        <v>2337</v>
      </c>
      <c r="I28" s="2">
        <v>18.419452887537993</v>
      </c>
      <c r="J28" s="2">
        <v>24.346504559270517</v>
      </c>
      <c r="K28" s="2">
        <v>19.969604863221885</v>
      </c>
      <c r="L28" s="2">
        <v>37.264437689969604</v>
      </c>
      <c r="M28" s="2"/>
      <c r="N28" s="2"/>
      <c r="O28" s="2"/>
      <c r="P28" s="2"/>
      <c r="T28" s="9">
        <f t="shared" si="9"/>
        <v>18.419452887537993</v>
      </c>
      <c r="U28" s="9">
        <f t="shared" si="10"/>
        <v>24.346504559270514</v>
      </c>
      <c r="V28" s="9" t="str">
        <f t="shared" si="11"/>
        <v/>
      </c>
      <c r="W28" s="9">
        <f t="shared" si="12"/>
        <v>19.969604863221885</v>
      </c>
      <c r="X28" s="9">
        <f t="shared" si="13"/>
        <v>37.264437689969604</v>
      </c>
    </row>
    <row r="29" spans="1:24" x14ac:dyDescent="0.35">
      <c r="A29" t="str">
        <f t="shared" si="2"/>
        <v>Aoki 2021Plos OneSAVOR-TIMI 53</v>
      </c>
      <c r="B29" s="31" t="s">
        <v>32</v>
      </c>
      <c r="C29" s="28" t="s">
        <v>5955</v>
      </c>
      <c r="D29" s="29" t="s">
        <v>2809</v>
      </c>
      <c r="E29">
        <f>COUNTIF(Descriptives!B:B,'PCD Prevalence'!$D29)</f>
        <v>5</v>
      </c>
      <c r="F29" t="s">
        <v>3860</v>
      </c>
      <c r="G29" t="s">
        <v>2337</v>
      </c>
      <c r="I29" s="2">
        <v>18</v>
      </c>
      <c r="J29" s="2">
        <v>17</v>
      </c>
      <c r="K29" s="2">
        <v>29</v>
      </c>
      <c r="L29" s="2">
        <v>37</v>
      </c>
      <c r="N29" s="2"/>
      <c r="O29" s="2"/>
      <c r="P29" s="2"/>
      <c r="Q29">
        <f t="shared" ref="Q29:Q35" si="14">SUM(H29:L29)</f>
        <v>101</v>
      </c>
      <c r="T29" s="9">
        <f t="shared" si="9"/>
        <v>17.821782178217823</v>
      </c>
      <c r="U29" s="9">
        <f t="shared" si="10"/>
        <v>16.831683168316832</v>
      </c>
      <c r="V29" s="9" t="str">
        <f t="shared" si="11"/>
        <v/>
      </c>
      <c r="W29" s="9">
        <f t="shared" si="12"/>
        <v>28.712871287128714</v>
      </c>
      <c r="X29" s="9">
        <f t="shared" si="13"/>
        <v>36.633663366336634</v>
      </c>
    </row>
    <row r="30" spans="1:24" x14ac:dyDescent="0.35">
      <c r="A30" t="str">
        <f t="shared" si="2"/>
        <v>Xing 2021Front EndocrinologyShenzhen Hospital</v>
      </c>
      <c r="B30" s="30" t="s">
        <v>33</v>
      </c>
      <c r="C30" s="28" t="s">
        <v>5956</v>
      </c>
      <c r="D30" s="29" t="s">
        <v>1693</v>
      </c>
      <c r="E30">
        <f>COUNTIF(Descriptives!B:B,'PCD Prevalence'!$D30)</f>
        <v>29</v>
      </c>
      <c r="F30" t="s">
        <v>3860</v>
      </c>
      <c r="G30" t="s">
        <v>2335</v>
      </c>
      <c r="I30" s="2">
        <v>21</v>
      </c>
      <c r="J30" s="2">
        <v>21</v>
      </c>
      <c r="K30" s="2">
        <v>25</v>
      </c>
      <c r="L30" s="2">
        <v>33</v>
      </c>
      <c r="N30" s="2"/>
      <c r="O30" s="2"/>
      <c r="P30" s="2"/>
      <c r="Q30">
        <f t="shared" si="14"/>
        <v>100</v>
      </c>
      <c r="R30" t="s">
        <v>50</v>
      </c>
      <c r="T30" s="9">
        <f t="shared" si="9"/>
        <v>21</v>
      </c>
      <c r="U30" s="9">
        <f t="shared" si="10"/>
        <v>21</v>
      </c>
      <c r="V30" s="9" t="str">
        <f t="shared" si="11"/>
        <v/>
      </c>
      <c r="W30" s="9">
        <f t="shared" si="12"/>
        <v>25</v>
      </c>
      <c r="X30" s="9">
        <f t="shared" si="13"/>
        <v>33</v>
      </c>
    </row>
    <row r="31" spans="1:24" x14ac:dyDescent="0.35">
      <c r="A31" t="str">
        <f t="shared" si="2"/>
        <v>Mathur 2022BJGPEast London PC</v>
      </c>
      <c r="B31" s="30" t="s">
        <v>35</v>
      </c>
      <c r="C31" s="28" t="s">
        <v>5957</v>
      </c>
      <c r="D31" s="29" t="s">
        <v>36</v>
      </c>
      <c r="E31">
        <f>COUNTIF(Descriptives!B:B,'PCD Prevalence'!$D31)</f>
        <v>9</v>
      </c>
      <c r="F31" t="s">
        <v>3860</v>
      </c>
      <c r="G31" t="s">
        <v>2337</v>
      </c>
      <c r="J31" s="2">
        <v>8</v>
      </c>
      <c r="K31" s="2">
        <v>10</v>
      </c>
      <c r="L31" s="2">
        <v>82</v>
      </c>
      <c r="N31" s="2"/>
      <c r="O31" s="2"/>
      <c r="P31" s="2"/>
      <c r="Q31">
        <f t="shared" si="14"/>
        <v>100</v>
      </c>
      <c r="R31" t="s">
        <v>38</v>
      </c>
      <c r="T31" s="9" t="str">
        <f t="shared" si="9"/>
        <v/>
      </c>
      <c r="U31" s="9">
        <f t="shared" si="10"/>
        <v>8</v>
      </c>
      <c r="V31" s="9" t="str">
        <f t="shared" si="11"/>
        <v/>
      </c>
      <c r="W31" s="9">
        <f t="shared" si="12"/>
        <v>10</v>
      </c>
      <c r="X31" s="9">
        <f t="shared" si="13"/>
        <v>82</v>
      </c>
    </row>
    <row r="32" spans="1:24" x14ac:dyDescent="0.35">
      <c r="A32" t="str">
        <f t="shared" si="2"/>
        <v>Mathur 2022BJGPEast London PC - White</v>
      </c>
      <c r="B32" s="30" t="s">
        <v>35</v>
      </c>
      <c r="C32" s="28" t="s">
        <v>5957</v>
      </c>
      <c r="D32" s="29" t="s">
        <v>37</v>
      </c>
      <c r="E32">
        <f>COUNTIF(Descriptives!B:B,'PCD Prevalence'!$D32)</f>
        <v>10</v>
      </c>
      <c r="F32" t="s">
        <v>3859</v>
      </c>
      <c r="G32" t="s">
        <v>2337</v>
      </c>
      <c r="J32">
        <v>9</v>
      </c>
      <c r="K32" s="2">
        <v>53</v>
      </c>
      <c r="L32" s="2">
        <v>38</v>
      </c>
      <c r="N32" s="2"/>
      <c r="O32" s="2"/>
      <c r="P32" s="2"/>
      <c r="Q32">
        <f t="shared" si="14"/>
        <v>100</v>
      </c>
      <c r="T32" s="9" t="str">
        <f t="shared" si="9"/>
        <v/>
      </c>
      <c r="U32" s="9">
        <f t="shared" si="10"/>
        <v>9</v>
      </c>
      <c r="V32" s="9" t="str">
        <f t="shared" si="11"/>
        <v/>
      </c>
      <c r="W32" s="9">
        <f t="shared" si="12"/>
        <v>53</v>
      </c>
      <c r="X32" s="9">
        <f t="shared" si="13"/>
        <v>38</v>
      </c>
    </row>
    <row r="33" spans="1:24" x14ac:dyDescent="0.35">
      <c r="A33" t="str">
        <f t="shared" si="2"/>
        <v>Mathur 2022BJGPEast London PC - South Asian</v>
      </c>
      <c r="B33" s="30" t="s">
        <v>35</v>
      </c>
      <c r="C33" s="28" t="s">
        <v>5957</v>
      </c>
      <c r="D33" s="29" t="s">
        <v>2719</v>
      </c>
      <c r="E33">
        <f>COUNTIF(Descriptives!B:B,'PCD Prevalence'!$D33)</f>
        <v>10</v>
      </c>
      <c r="F33" t="s">
        <v>3859</v>
      </c>
      <c r="G33" t="s">
        <v>2335</v>
      </c>
      <c r="J33" s="2">
        <v>7</v>
      </c>
      <c r="K33" s="2">
        <v>9</v>
      </c>
      <c r="L33" s="2">
        <v>84</v>
      </c>
      <c r="N33" s="2"/>
      <c r="O33" s="2"/>
      <c r="P33" s="2"/>
      <c r="Q33">
        <f t="shared" si="14"/>
        <v>100</v>
      </c>
      <c r="T33" s="9" t="str">
        <f t="shared" si="9"/>
        <v/>
      </c>
      <c r="U33" s="9">
        <f t="shared" si="10"/>
        <v>7</v>
      </c>
      <c r="V33" s="9" t="str">
        <f t="shared" si="11"/>
        <v/>
      </c>
      <c r="W33" s="9">
        <f t="shared" si="12"/>
        <v>9</v>
      </c>
      <c r="X33" s="9">
        <f t="shared" si="13"/>
        <v>84</v>
      </c>
    </row>
    <row r="34" spans="1:24" x14ac:dyDescent="0.35">
      <c r="A34" t="str">
        <f t="shared" si="2"/>
        <v>Mathur 2022BJGPEast London PC - Black</v>
      </c>
      <c r="B34" s="30" t="s">
        <v>35</v>
      </c>
      <c r="C34" s="28" t="s">
        <v>5957</v>
      </c>
      <c r="D34" s="29" t="s">
        <v>2718</v>
      </c>
      <c r="E34">
        <f>COUNTIF(Descriptives!B:B,'PCD Prevalence'!$D34)</f>
        <v>10</v>
      </c>
      <c r="F34" t="s">
        <v>3859</v>
      </c>
      <c r="G34" t="s">
        <v>2337</v>
      </c>
      <c r="J34" s="2">
        <v>10</v>
      </c>
      <c r="K34" s="2">
        <v>13</v>
      </c>
      <c r="L34" s="2">
        <v>76</v>
      </c>
      <c r="N34" s="2"/>
      <c r="O34" s="2"/>
      <c r="P34" s="2"/>
      <c r="Q34">
        <f t="shared" si="14"/>
        <v>99</v>
      </c>
      <c r="T34" s="9" t="str">
        <f t="shared" si="9"/>
        <v/>
      </c>
      <c r="U34" s="9">
        <f t="shared" si="10"/>
        <v>10.1010101010101</v>
      </c>
      <c r="V34" s="9" t="str">
        <f t="shared" si="11"/>
        <v/>
      </c>
      <c r="W34" s="9">
        <f t="shared" si="12"/>
        <v>13.131313131313131</v>
      </c>
      <c r="X34" s="9">
        <f t="shared" si="13"/>
        <v>76.767676767676761</v>
      </c>
    </row>
    <row r="35" spans="1:24" x14ac:dyDescent="0.35">
      <c r="A35" t="str">
        <f t="shared" si="2"/>
        <v>Wang 2022Front EndocrinologyJiading Shanghai</v>
      </c>
      <c r="B35" s="30" t="s">
        <v>39</v>
      </c>
      <c r="C35" s="28" t="s">
        <v>5956</v>
      </c>
      <c r="D35" s="29" t="s">
        <v>40</v>
      </c>
      <c r="E35">
        <f>COUNTIF(Descriptives!B:B,'PCD Prevalence'!$D35)</f>
        <v>19</v>
      </c>
      <c r="F35" t="s">
        <v>3860</v>
      </c>
      <c r="G35" t="s">
        <v>2335</v>
      </c>
      <c r="J35" s="2">
        <v>18.2</v>
      </c>
      <c r="K35" s="2">
        <v>40.4</v>
      </c>
      <c r="L35" s="2">
        <v>33.700000000000003</v>
      </c>
      <c r="M35">
        <v>7.7</v>
      </c>
      <c r="N35" s="2"/>
      <c r="O35" s="2"/>
      <c r="P35" s="2"/>
      <c r="Q35">
        <f t="shared" si="14"/>
        <v>92.3</v>
      </c>
      <c r="R35" t="s">
        <v>5891</v>
      </c>
      <c r="T35" s="9" t="str">
        <f t="shared" si="9"/>
        <v/>
      </c>
      <c r="U35" s="9">
        <f t="shared" si="10"/>
        <v>19.718309859154932</v>
      </c>
      <c r="V35" s="9">
        <f t="shared" si="11"/>
        <v>8.342361863488625</v>
      </c>
      <c r="W35" s="9">
        <f t="shared" si="12"/>
        <v>43.770314192849405</v>
      </c>
      <c r="X35" s="9">
        <f t="shared" si="13"/>
        <v>36.511375947995674</v>
      </c>
    </row>
    <row r="36" spans="1:24" x14ac:dyDescent="0.35">
      <c r="A36" t="str">
        <f t="shared" si="2"/>
        <v>Wang 2022Front EndocrinologyJiading Shanghai 4Y at Baseline</v>
      </c>
      <c r="B36" s="30" t="s">
        <v>39</v>
      </c>
      <c r="C36" s="28" t="s">
        <v>5956</v>
      </c>
      <c r="D36" s="29" t="s">
        <v>1298</v>
      </c>
      <c r="E36">
        <f>COUNTIF(Descriptives!B:B,'PCD Prevalence'!$D36)</f>
        <v>10</v>
      </c>
      <c r="F36" t="s">
        <v>3859</v>
      </c>
      <c r="G36" t="s">
        <v>2335</v>
      </c>
      <c r="J36" s="2"/>
      <c r="K36" s="2"/>
      <c r="L36" s="2"/>
      <c r="N36" s="2"/>
      <c r="O36" s="2"/>
      <c r="P36" s="2"/>
      <c r="T36" s="9"/>
      <c r="U36" s="9"/>
      <c r="V36" s="9"/>
      <c r="W36" s="9"/>
      <c r="X36" s="9"/>
    </row>
    <row r="37" spans="1:24" x14ac:dyDescent="0.35">
      <c r="A37" t="str">
        <f t="shared" si="2"/>
        <v>Wang 2022Front EndocrinologyJiading Shanghai 4Y at 4Y</v>
      </c>
      <c r="B37" s="30" t="s">
        <v>39</v>
      </c>
      <c r="C37" s="28" t="s">
        <v>5956</v>
      </c>
      <c r="D37" s="29" t="s">
        <v>1328</v>
      </c>
      <c r="E37">
        <f>COUNTIF(Descriptives!B:B,'PCD Prevalence'!$D37)</f>
        <v>10</v>
      </c>
      <c r="F37" t="s">
        <v>3859</v>
      </c>
      <c r="G37" t="s">
        <v>2335</v>
      </c>
      <c r="J37" s="2"/>
      <c r="K37" s="2"/>
      <c r="L37" s="2"/>
      <c r="N37" s="2"/>
      <c r="O37" s="2"/>
      <c r="P37" s="2"/>
      <c r="T37" s="9"/>
      <c r="U37" s="9"/>
      <c r="V37" s="9"/>
      <c r="W37" s="9"/>
      <c r="X37" s="9"/>
    </row>
    <row r="38" spans="1:24" x14ac:dyDescent="0.35">
      <c r="A38" t="str">
        <f t="shared" si="2"/>
        <v>Lugner 2021DiabetologiaSwedish Registry</v>
      </c>
      <c r="B38" s="30" t="s">
        <v>1866</v>
      </c>
      <c r="C38" s="28" t="s">
        <v>4256</v>
      </c>
      <c r="D38" s="29" t="s">
        <v>1867</v>
      </c>
      <c r="E38">
        <f>COUNTIF(Descriptives!B:B,'PCD Prevalence'!$D38)</f>
        <v>22</v>
      </c>
      <c r="F38" t="s">
        <v>3860</v>
      </c>
      <c r="G38" t="s">
        <v>2337</v>
      </c>
      <c r="I38" s="2">
        <v>10.60567652380661</v>
      </c>
      <c r="J38" s="2">
        <v>24.377409288380345</v>
      </c>
      <c r="K38" s="2">
        <v>28.69293100584785</v>
      </c>
      <c r="L38" s="2">
        <v>36.32398318196519</v>
      </c>
      <c r="N38" s="2"/>
      <c r="O38" s="2"/>
      <c r="P38" s="2"/>
      <c r="Q38">
        <f>SUM(H38:L38)</f>
        <v>100</v>
      </c>
      <c r="R38" t="s">
        <v>1889</v>
      </c>
      <c r="T38" s="9">
        <f t="shared" ref="T38:U42" si="15">IF(I38=0,"",I38*100/SUM($I38:$L38))</f>
        <v>10.60567652380661</v>
      </c>
      <c r="U38" s="9">
        <f t="shared" si="15"/>
        <v>24.377409288380345</v>
      </c>
      <c r="V38" s="9" t="str">
        <f>IF(M38=0,"",M38*100/SUM($I38:$L38))</f>
        <v/>
      </c>
      <c r="W38" s="9">
        <f t="shared" ref="W38:X42" si="16">IF(K38=0,"",K38*100/SUM($I38:$L38))</f>
        <v>28.69293100584785</v>
      </c>
      <c r="X38" s="9">
        <f t="shared" si="16"/>
        <v>36.32398318196519</v>
      </c>
    </row>
    <row r="39" spans="1:24" x14ac:dyDescent="0.35">
      <c r="A39" t="str">
        <f t="shared" si="2"/>
        <v>Li 2020J Clin Endo MetChina cities Males</v>
      </c>
      <c r="B39" s="30" t="s">
        <v>77</v>
      </c>
      <c r="C39" s="28" t="s">
        <v>5959</v>
      </c>
      <c r="D39" s="29" t="s">
        <v>2009</v>
      </c>
      <c r="E39">
        <f>COUNTIF(Descriptives!B:B,'PCD Prevalence'!$D39)</f>
        <v>7</v>
      </c>
      <c r="F39" t="s">
        <v>3860</v>
      </c>
      <c r="G39" t="s">
        <v>2335</v>
      </c>
      <c r="H39">
        <v>6.1</v>
      </c>
      <c r="I39">
        <v>25.4</v>
      </c>
      <c r="J39" s="2">
        <v>15</v>
      </c>
      <c r="K39" s="2">
        <v>23.2</v>
      </c>
      <c r="L39" s="2">
        <v>30.3</v>
      </c>
      <c r="N39" s="2"/>
      <c r="O39" s="2"/>
      <c r="P39" s="2"/>
      <c r="Q39">
        <f>SUM(H39:L39)</f>
        <v>100</v>
      </c>
      <c r="R39" t="s">
        <v>1936</v>
      </c>
      <c r="T39" s="9">
        <f t="shared" si="15"/>
        <v>27.050053248136319</v>
      </c>
      <c r="U39" s="9">
        <f t="shared" si="15"/>
        <v>15.974440894568692</v>
      </c>
      <c r="V39" s="9" t="str">
        <f>IF(M39=0,"",M39*100/SUM($I39:$L39))</f>
        <v/>
      </c>
      <c r="W39" s="9">
        <f t="shared" si="16"/>
        <v>24.707135250266244</v>
      </c>
      <c r="X39" s="9">
        <f t="shared" si="16"/>
        <v>32.268370607028757</v>
      </c>
    </row>
    <row r="40" spans="1:24" x14ac:dyDescent="0.35">
      <c r="A40" t="str">
        <f t="shared" si="2"/>
        <v>Li 2020J Clin Endo MetChina cities Females</v>
      </c>
      <c r="B40" s="30" t="s">
        <v>77</v>
      </c>
      <c r="C40" s="28" t="s">
        <v>5959</v>
      </c>
      <c r="D40" s="29" t="s">
        <v>2008</v>
      </c>
      <c r="E40">
        <f>COUNTIF(Descriptives!B:B,'PCD Prevalence'!$D40)</f>
        <v>7</v>
      </c>
      <c r="F40" t="s">
        <v>3860</v>
      </c>
      <c r="G40" t="s">
        <v>2335</v>
      </c>
      <c r="H40">
        <v>6.5</v>
      </c>
      <c r="I40">
        <v>24.9</v>
      </c>
      <c r="J40" s="2">
        <v>22.1</v>
      </c>
      <c r="K40" s="2">
        <v>16.600000000000001</v>
      </c>
      <c r="L40" s="2">
        <v>29.9</v>
      </c>
      <c r="N40" s="2"/>
      <c r="O40" s="2"/>
      <c r="P40" s="2"/>
      <c r="Q40">
        <f>SUM(H40:L40)</f>
        <v>100</v>
      </c>
      <c r="R40" t="s">
        <v>1936</v>
      </c>
      <c r="T40" s="9">
        <f t="shared" si="15"/>
        <v>26.63101604278075</v>
      </c>
      <c r="U40" s="9">
        <f t="shared" si="15"/>
        <v>23.636363636363637</v>
      </c>
      <c r="V40" s="9" t="str">
        <f>IF(M40=0,"",M40*100/SUM($I40:$L40))</f>
        <v/>
      </c>
      <c r="W40" s="9">
        <f t="shared" si="16"/>
        <v>17.754010695187169</v>
      </c>
      <c r="X40" s="9">
        <f t="shared" si="16"/>
        <v>31.978609625668451</v>
      </c>
    </row>
    <row r="41" spans="1:24" x14ac:dyDescent="0.35">
      <c r="A41" t="str">
        <f t="shared" si="2"/>
        <v>Li 2020J Clin Endo MetChina cities</v>
      </c>
      <c r="B41" s="30" t="s">
        <v>77</v>
      </c>
      <c r="C41" s="28" t="s">
        <v>5959</v>
      </c>
      <c r="D41" s="29" t="s">
        <v>1935</v>
      </c>
      <c r="E41">
        <f>COUNTIF(Descriptives!B:B,'PCD Prevalence'!$D41)</f>
        <v>32</v>
      </c>
      <c r="F41" t="s">
        <v>3860</v>
      </c>
      <c r="G41" t="s">
        <v>2335</v>
      </c>
      <c r="H41">
        <v>6.2</v>
      </c>
      <c r="I41">
        <v>24.8</v>
      </c>
      <c r="J41" s="2">
        <v>16.600000000000001</v>
      </c>
      <c r="K41" s="2">
        <v>21.6</v>
      </c>
      <c r="L41" s="2">
        <v>30.9</v>
      </c>
      <c r="N41" s="2"/>
      <c r="O41" s="2"/>
      <c r="P41" s="2"/>
      <c r="Q41">
        <f>SUM(H41:L41)</f>
        <v>100.1</v>
      </c>
      <c r="R41" t="s">
        <v>1936</v>
      </c>
      <c r="T41" s="9">
        <f t="shared" si="15"/>
        <v>26.411075612353567</v>
      </c>
      <c r="U41" s="9">
        <f t="shared" si="15"/>
        <v>17.678381256656017</v>
      </c>
      <c r="V41" s="9" t="str">
        <f>IF(M41=0,"",M41*100/SUM($I41:$L41))</f>
        <v/>
      </c>
      <c r="W41" s="9">
        <f t="shared" si="16"/>
        <v>23.003194888178914</v>
      </c>
      <c r="X41" s="9">
        <f t="shared" si="16"/>
        <v>32.907348242811501</v>
      </c>
    </row>
    <row r="42" spans="1:24" x14ac:dyDescent="0.35">
      <c r="A42" t="str">
        <f t="shared" si="2"/>
        <v>Wang 2021DMRRBeijing Hospital</v>
      </c>
      <c r="B42" s="31" t="s">
        <v>2141</v>
      </c>
      <c r="C42" s="28" t="s">
        <v>5960</v>
      </c>
      <c r="D42" s="29" t="s">
        <v>2186</v>
      </c>
      <c r="E42">
        <f>COUNTIF(Descriptives!B:B,'PCD Prevalence'!$D42)</f>
        <v>0</v>
      </c>
      <c r="F42" t="s">
        <v>3860</v>
      </c>
      <c r="G42" t="s">
        <v>2335</v>
      </c>
      <c r="H42">
        <v>4.3600000000000003</v>
      </c>
      <c r="I42">
        <v>20.51</v>
      </c>
      <c r="J42" s="2">
        <v>19.02</v>
      </c>
      <c r="K42" s="2">
        <v>34.549999999999997</v>
      </c>
      <c r="L42" s="2">
        <v>21.55</v>
      </c>
      <c r="N42" s="2"/>
      <c r="O42" s="2"/>
      <c r="P42" s="2"/>
      <c r="Q42">
        <f>SUM(H42:L42)</f>
        <v>99.99</v>
      </c>
      <c r="R42" t="s">
        <v>1868</v>
      </c>
      <c r="T42" s="9">
        <f t="shared" si="15"/>
        <v>21.447244588518249</v>
      </c>
      <c r="U42" s="9">
        <f t="shared" si="15"/>
        <v>19.889156122555683</v>
      </c>
      <c r="V42" s="9" t="str">
        <f>IF(M42=0,"",M42*100/SUM($I42:$L42))</f>
        <v/>
      </c>
      <c r="W42" s="9">
        <f t="shared" si="16"/>
        <v>36.128829865105089</v>
      </c>
      <c r="X42" s="9">
        <f t="shared" si="16"/>
        <v>22.534769423820979</v>
      </c>
    </row>
    <row r="43" spans="1:24" x14ac:dyDescent="0.35">
      <c r="A43" t="str">
        <f t="shared" si="2"/>
        <v>Liu 2022Acta DiabetologiaSENSIBLE</v>
      </c>
      <c r="B43" s="29" t="s">
        <v>2332</v>
      </c>
      <c r="C43" s="28" t="s">
        <v>5961</v>
      </c>
      <c r="D43" s="29" t="s">
        <v>2333</v>
      </c>
      <c r="E43">
        <f>COUNTIF(Descriptives!B:B,'PCD Prevalence'!$D43)</f>
        <v>0</v>
      </c>
      <c r="F43" t="s">
        <v>3860</v>
      </c>
      <c r="G43" t="s">
        <v>2335</v>
      </c>
      <c r="H43" s="13"/>
      <c r="I43" s="13"/>
      <c r="J43" s="12"/>
      <c r="K43" s="12"/>
      <c r="L43" s="12"/>
      <c r="M43" s="13"/>
      <c r="N43" s="2"/>
      <c r="O43" s="2"/>
      <c r="P43" s="2"/>
      <c r="R43" t="s">
        <v>2334</v>
      </c>
      <c r="T43" s="9"/>
      <c r="U43" s="9"/>
      <c r="V43" s="9"/>
      <c r="W43" s="9"/>
      <c r="X43" s="9"/>
    </row>
    <row r="44" spans="1:24" x14ac:dyDescent="0.35">
      <c r="A44" t="str">
        <f t="shared" si="2"/>
        <v>Slieker 2021DiabetologiaRHAPSODY DCS</v>
      </c>
      <c r="B44" s="31" t="s">
        <v>2147</v>
      </c>
      <c r="C44" s="28" t="s">
        <v>4256</v>
      </c>
      <c r="D44" s="29" t="s">
        <v>2148</v>
      </c>
      <c r="E44">
        <f>COUNTIF(Descriptives!B:B,'PCD Prevalence'!$D44)</f>
        <v>11</v>
      </c>
      <c r="F44" t="s">
        <v>3860</v>
      </c>
      <c r="G44" t="s">
        <v>2337</v>
      </c>
      <c r="I44">
        <v>13</v>
      </c>
      <c r="J44" s="2">
        <v>22</v>
      </c>
      <c r="K44" s="2">
        <v>18</v>
      </c>
      <c r="L44" s="2">
        <v>19</v>
      </c>
      <c r="N44" s="2">
        <v>29</v>
      </c>
      <c r="O44" s="2"/>
      <c r="P44" s="2"/>
      <c r="Q44">
        <f>SUM(H44:N44)</f>
        <v>101</v>
      </c>
      <c r="R44" t="s">
        <v>2179</v>
      </c>
      <c r="T44" s="9">
        <f t="shared" ref="T44:U48" si="17">IF(I44=0,"",I44*100/SUM($I44:$L44))</f>
        <v>18.055555555555557</v>
      </c>
      <c r="U44" s="9">
        <f t="shared" si="17"/>
        <v>30.555555555555557</v>
      </c>
      <c r="V44" s="9" t="str">
        <f>IF(M44=0,"",M44*100/SUM($I44:$L44))</f>
        <v/>
      </c>
      <c r="W44" s="9">
        <f t="shared" ref="W44:X48" si="18">IF(K44=0,"",K44*100/SUM($I44:$L44))</f>
        <v>25</v>
      </c>
      <c r="X44" s="9">
        <f t="shared" si="18"/>
        <v>26.388888888888889</v>
      </c>
    </row>
    <row r="45" spans="1:24" x14ac:dyDescent="0.35">
      <c r="A45" t="str">
        <f t="shared" si="2"/>
        <v>Slieker 2021DiabetologiaRHAPSODY GoDARTS</v>
      </c>
      <c r="B45" s="31" t="s">
        <v>2147</v>
      </c>
      <c r="C45" s="28" t="s">
        <v>4256</v>
      </c>
      <c r="D45" s="29" t="s">
        <v>2168</v>
      </c>
      <c r="E45">
        <f>COUNTIF(Descriptives!B:B,'PCD Prevalence'!$D45)</f>
        <v>11</v>
      </c>
      <c r="F45" t="s">
        <v>3860</v>
      </c>
      <c r="G45" t="s">
        <v>2337</v>
      </c>
      <c r="I45">
        <v>17</v>
      </c>
      <c r="J45" s="2">
        <v>18</v>
      </c>
      <c r="K45" s="2">
        <v>19</v>
      </c>
      <c r="L45" s="2">
        <v>19</v>
      </c>
      <c r="N45" s="2">
        <v>27</v>
      </c>
      <c r="O45" s="2"/>
      <c r="P45" s="2"/>
      <c r="Q45">
        <f>SUM(H45:N45)</f>
        <v>100</v>
      </c>
      <c r="R45" t="s">
        <v>2179</v>
      </c>
      <c r="T45" s="9">
        <f t="shared" si="17"/>
        <v>23.287671232876711</v>
      </c>
      <c r="U45" s="9">
        <f t="shared" si="17"/>
        <v>24.657534246575342</v>
      </c>
      <c r="V45" s="9" t="str">
        <f>IF(M45=0,"",M45*100/SUM($I45:$L45))</f>
        <v/>
      </c>
      <c r="W45" s="9">
        <f t="shared" si="18"/>
        <v>26.027397260273972</v>
      </c>
      <c r="X45" s="9">
        <f t="shared" si="18"/>
        <v>26.027397260273972</v>
      </c>
    </row>
    <row r="46" spans="1:24" x14ac:dyDescent="0.35">
      <c r="A46" t="str">
        <f t="shared" si="2"/>
        <v>Slieker 2021DiabetologiaRHAPSODY ANDIS</v>
      </c>
      <c r="B46" s="31" t="s">
        <v>2147</v>
      </c>
      <c r="C46" s="28" t="s">
        <v>4256</v>
      </c>
      <c r="D46" s="29" t="s">
        <v>2169</v>
      </c>
      <c r="E46">
        <f>COUNTIF(Descriptives!B:B,'PCD Prevalence'!$D46)</f>
        <v>11</v>
      </c>
      <c r="F46" t="s">
        <v>3860</v>
      </c>
      <c r="G46" t="s">
        <v>2337</v>
      </c>
      <c r="I46">
        <v>16</v>
      </c>
      <c r="J46" s="2">
        <v>9</v>
      </c>
      <c r="K46" s="2">
        <v>23</v>
      </c>
      <c r="L46" s="2">
        <v>16</v>
      </c>
      <c r="N46" s="2">
        <v>35</v>
      </c>
      <c r="O46" s="2"/>
      <c r="P46" s="2"/>
      <c r="Q46">
        <f>SUM(H46:N46)</f>
        <v>99</v>
      </c>
      <c r="R46" s="13" t="s">
        <v>4191</v>
      </c>
      <c r="T46" s="9">
        <f t="shared" si="17"/>
        <v>25</v>
      </c>
      <c r="U46" s="9">
        <f t="shared" si="17"/>
        <v>14.0625</v>
      </c>
      <c r="V46" s="9" t="str">
        <f>IF(M46=0,"",M46*100/SUM($I46:$L46))</f>
        <v/>
      </c>
      <c r="W46" s="9">
        <f t="shared" si="18"/>
        <v>35.9375</v>
      </c>
      <c r="X46" s="9">
        <f t="shared" si="18"/>
        <v>25</v>
      </c>
    </row>
    <row r="47" spans="1:24" x14ac:dyDescent="0.35">
      <c r="A47" t="str">
        <f t="shared" si="2"/>
        <v>Xiong 2021J Diab InvestigNCRCMDDC Men</v>
      </c>
      <c r="B47" s="30" t="s">
        <v>2367</v>
      </c>
      <c r="C47" s="28" t="s">
        <v>5962</v>
      </c>
      <c r="D47" s="29" t="s">
        <v>2369</v>
      </c>
      <c r="E47">
        <f>COUNTIF(Descriptives!B:B,'PCD Prevalence'!$D47)</f>
        <v>6</v>
      </c>
      <c r="F47" t="s">
        <v>3860</v>
      </c>
      <c r="G47" t="s">
        <v>2335</v>
      </c>
      <c r="H47">
        <v>3.5</v>
      </c>
      <c r="I47">
        <v>48.8</v>
      </c>
      <c r="K47" s="2">
        <v>47.7</v>
      </c>
      <c r="P47" s="2"/>
      <c r="Q47">
        <f>SUM(H47:N47)</f>
        <v>100</v>
      </c>
      <c r="R47" t="s">
        <v>2717</v>
      </c>
      <c r="T47" s="9">
        <f t="shared" si="17"/>
        <v>50.569948186528499</v>
      </c>
      <c r="U47" s="9" t="str">
        <f t="shared" si="17"/>
        <v/>
      </c>
      <c r="V47" s="9" t="str">
        <f>IF(M47=0,"",M47*100/SUM($I47:$L47))</f>
        <v/>
      </c>
      <c r="W47" s="9">
        <f t="shared" si="18"/>
        <v>49.430051813471501</v>
      </c>
      <c r="X47" s="9" t="str">
        <f t="shared" si="18"/>
        <v/>
      </c>
    </row>
    <row r="48" spans="1:24" x14ac:dyDescent="0.35">
      <c r="A48" t="str">
        <f t="shared" si="2"/>
        <v>Xiong 2021J Diab InvestigNCRCMDDC Women</v>
      </c>
      <c r="B48" s="30" t="s">
        <v>2367</v>
      </c>
      <c r="C48" s="28" t="s">
        <v>5962</v>
      </c>
      <c r="D48" s="29" t="s">
        <v>2368</v>
      </c>
      <c r="E48">
        <f>COUNTIF(Descriptives!B:B,'PCD Prevalence'!$D48)</f>
        <v>6</v>
      </c>
      <c r="F48" t="s">
        <v>3860</v>
      </c>
      <c r="G48" t="s">
        <v>2335</v>
      </c>
      <c r="H48">
        <v>3.9</v>
      </c>
      <c r="I48">
        <v>31.2</v>
      </c>
      <c r="K48" s="2">
        <v>64.900000000000006</v>
      </c>
      <c r="P48" s="2"/>
      <c r="Q48">
        <f>SUM(H48:N48)</f>
        <v>100</v>
      </c>
      <c r="R48" t="s">
        <v>2717</v>
      </c>
      <c r="T48" s="9">
        <f t="shared" si="17"/>
        <v>32.46618106139438</v>
      </c>
      <c r="U48" s="9" t="str">
        <f t="shared" si="17"/>
        <v/>
      </c>
      <c r="V48" s="9" t="str">
        <f>IF(M48=0,"",M48*100/SUM($I48:$L48))</f>
        <v/>
      </c>
      <c r="W48" s="9">
        <f t="shared" si="18"/>
        <v>67.53381893860562</v>
      </c>
      <c r="X48" s="9" t="str">
        <f t="shared" si="18"/>
        <v/>
      </c>
    </row>
    <row r="49" spans="1:24" x14ac:dyDescent="0.35">
      <c r="A49" t="str">
        <f t="shared" si="2"/>
        <v>Xiong 2021J Diab InvestigNCRCMDDC Additional</v>
      </c>
      <c r="B49" s="30" t="s">
        <v>2367</v>
      </c>
      <c r="C49" s="28" t="s">
        <v>5962</v>
      </c>
      <c r="D49" s="29" t="s">
        <v>2422</v>
      </c>
      <c r="E49">
        <f>COUNTIF(Descriptives!B:B,'PCD Prevalence'!$D49)</f>
        <v>8</v>
      </c>
      <c r="F49" t="s">
        <v>3860</v>
      </c>
      <c r="G49" t="s">
        <v>2335</v>
      </c>
      <c r="H49">
        <v>2.6</v>
      </c>
      <c r="I49">
        <v>19.899999999999999</v>
      </c>
      <c r="J49">
        <v>1.9</v>
      </c>
      <c r="K49">
        <v>17.100000000000001</v>
      </c>
      <c r="L49">
        <v>24.7</v>
      </c>
      <c r="O49">
        <v>12.3</v>
      </c>
      <c r="P49">
        <v>21.5</v>
      </c>
      <c r="Q49">
        <f>SUM(H49:P49)</f>
        <v>100</v>
      </c>
      <c r="R49" t="s">
        <v>2717</v>
      </c>
      <c r="T49" s="9">
        <f>IF(I49=0,"",I49*100/SUM($I49:$P49))</f>
        <v>20.431211498973305</v>
      </c>
      <c r="U49" s="9">
        <f>IF(J49=0,"",J49*100/SUM($I49:$P49))</f>
        <v>1.9507186858316223</v>
      </c>
      <c r="V49" s="9" t="str">
        <f>IF(M49=0,"",M49*100/SUM($I49:$P49))</f>
        <v/>
      </c>
      <c r="W49" s="9">
        <f>IF(K49=0,"",K49*100/SUM($I49:$P49))</f>
        <v>17.556468172484603</v>
      </c>
      <c r="X49" s="9">
        <f>IF(L49=0,"",L49*100/SUM($I49:$P49))</f>
        <v>25.359342915811091</v>
      </c>
    </row>
    <row r="50" spans="1:24" x14ac:dyDescent="0.35">
      <c r="A50" t="str">
        <f t="shared" si="2"/>
        <v>Bancks 2021J Clin Endo MetMESA-MASALA</v>
      </c>
      <c r="B50" s="28" t="s">
        <v>2438</v>
      </c>
      <c r="C50" s="28" t="s">
        <v>5959</v>
      </c>
      <c r="D50" s="29" t="s">
        <v>2439</v>
      </c>
      <c r="E50">
        <f>COUNTIF(Descriptives!B:B,'PCD Prevalence'!$D50)</f>
        <v>0</v>
      </c>
      <c r="F50" t="s">
        <v>3860</v>
      </c>
      <c r="G50" t="s">
        <v>2335</v>
      </c>
      <c r="Q50">
        <f>SUM(H50:P50)</f>
        <v>0</v>
      </c>
      <c r="R50" t="s">
        <v>2440</v>
      </c>
      <c r="T50" s="9" t="str">
        <f>IF(I50=0,"",I50*100/SUM($I50:$P50))</f>
        <v/>
      </c>
      <c r="U50" s="9" t="str">
        <f>IF(J50=0,"",J50*100/SUM($I50:$P50))</f>
        <v/>
      </c>
      <c r="V50" s="9" t="str">
        <f>IF(M50=0,"",M50*100/SUM($I50:$P50))</f>
        <v/>
      </c>
      <c r="W50" s="9" t="str">
        <f>IF(K50=0,"",K50*100/SUM($I50:$P50))</f>
        <v/>
      </c>
      <c r="X50" s="9" t="str">
        <f>IF(L50=0,"",L50*100/SUM($I50:$P50))</f>
        <v/>
      </c>
    </row>
    <row r="51" spans="1:24" x14ac:dyDescent="0.35">
      <c r="A51" t="str">
        <f t="shared" si="2"/>
        <v>Bancks 2021Diabetes CareLook AHEAD</v>
      </c>
      <c r="B51" s="28" t="s">
        <v>2438</v>
      </c>
      <c r="C51" s="28" t="s">
        <v>4351</v>
      </c>
      <c r="D51" s="29" t="s">
        <v>5892</v>
      </c>
      <c r="F51" t="s">
        <v>3860</v>
      </c>
      <c r="G51" t="s">
        <v>2337</v>
      </c>
      <c r="R51" t="s">
        <v>5893</v>
      </c>
      <c r="T51" s="9"/>
      <c r="U51" s="9"/>
      <c r="V51" s="9"/>
      <c r="W51" s="9"/>
      <c r="X51" s="9"/>
    </row>
    <row r="52" spans="1:24" x14ac:dyDescent="0.35">
      <c r="A52" t="str">
        <f t="shared" si="2"/>
        <v>Bello-Chavolla 2021BMJ DiabetesENSANUT</v>
      </c>
      <c r="B52" s="30" t="s">
        <v>2446</v>
      </c>
      <c r="C52" s="28" t="s">
        <v>5951</v>
      </c>
      <c r="D52" s="29" t="s">
        <v>2447</v>
      </c>
      <c r="E52">
        <f>COUNTIF(Descriptives!B:B,'PCD Prevalence'!$D52)</f>
        <v>0</v>
      </c>
      <c r="F52" t="s">
        <v>3860</v>
      </c>
      <c r="G52" t="s">
        <v>2337</v>
      </c>
      <c r="I52">
        <v>41.25</v>
      </c>
      <c r="J52">
        <v>10.43</v>
      </c>
      <c r="K52" s="2">
        <v>33.6</v>
      </c>
      <c r="L52">
        <v>14.72</v>
      </c>
      <c r="Q52">
        <f>SUM(H52:P52)</f>
        <v>100</v>
      </c>
      <c r="R52" t="s">
        <v>4192</v>
      </c>
      <c r="T52" s="9">
        <f t="shared" ref="T52:T79" si="19">IF(I52=0,"",I52*100/SUM($I52:$P52))</f>
        <v>41.25</v>
      </c>
      <c r="U52" s="9">
        <f t="shared" ref="U52:U79" si="20">IF(J52=0,"",J52*100/SUM($I52:$P52))</f>
        <v>10.43</v>
      </c>
      <c r="V52" s="9" t="str">
        <f t="shared" ref="V52:V79" si="21">IF(M52=0,"",M52*100/SUM($I52:$P52))</f>
        <v/>
      </c>
      <c r="W52" s="9">
        <f t="shared" ref="W52:W79" si="22">IF(K52=0,"",K52*100/SUM($I52:$P52))</f>
        <v>33.6</v>
      </c>
      <c r="X52" s="9">
        <f t="shared" ref="X52:X79" si="23">IF(L52=0,"",L52*100/SUM($I52:$P52))</f>
        <v>14.72</v>
      </c>
    </row>
    <row r="53" spans="1:24" x14ac:dyDescent="0.35">
      <c r="A53" t="str">
        <f t="shared" si="2"/>
        <v>Bello-Chavolla 2021BMJ DiabetesMS cohort Baseline</v>
      </c>
      <c r="B53" s="30" t="s">
        <v>2446</v>
      </c>
      <c r="C53" s="28" t="s">
        <v>5951</v>
      </c>
      <c r="D53" s="29" t="s">
        <v>2572</v>
      </c>
      <c r="E53">
        <f>COUNTIF(Descriptives!B:B,'PCD Prevalence'!$D53)</f>
        <v>18</v>
      </c>
      <c r="F53" t="s">
        <v>3860</v>
      </c>
      <c r="G53" t="s">
        <v>2337</v>
      </c>
      <c r="I53">
        <v>5.7</v>
      </c>
      <c r="J53">
        <v>35.6</v>
      </c>
      <c r="K53" s="2">
        <v>45</v>
      </c>
      <c r="L53">
        <v>13.6</v>
      </c>
      <c r="Q53">
        <f>SUM(H53:P53)</f>
        <v>99.9</v>
      </c>
      <c r="R53" t="s">
        <v>2448</v>
      </c>
      <c r="T53" s="9">
        <f t="shared" si="19"/>
        <v>5.7057057057057055</v>
      </c>
      <c r="U53" s="9">
        <f t="shared" si="20"/>
        <v>35.63563563563563</v>
      </c>
      <c r="V53" s="9" t="str">
        <f t="shared" si="21"/>
        <v/>
      </c>
      <c r="W53" s="9">
        <f t="shared" si="22"/>
        <v>45.045045045045043</v>
      </c>
      <c r="X53" s="9">
        <f t="shared" si="23"/>
        <v>13.613613613613612</v>
      </c>
    </row>
    <row r="54" spans="1:24" x14ac:dyDescent="0.35">
      <c r="A54" t="str">
        <f t="shared" si="2"/>
        <v>Bello-Chavolla 2021BMJ DiabetesSIGMA-UIEM cohort</v>
      </c>
      <c r="B54" s="30" t="s">
        <v>2446</v>
      </c>
      <c r="C54" s="28" t="s">
        <v>5951</v>
      </c>
      <c r="D54" s="29" t="s">
        <v>2574</v>
      </c>
      <c r="E54">
        <f>COUNTIF(Descriptives!B:B,'PCD Prevalence'!$D54)</f>
        <v>22</v>
      </c>
      <c r="F54" t="s">
        <v>3860</v>
      </c>
      <c r="G54" t="s">
        <v>2337</v>
      </c>
      <c r="I54">
        <v>41.2</v>
      </c>
      <c r="J54">
        <v>7.96</v>
      </c>
      <c r="K54" s="2">
        <v>34.06</v>
      </c>
      <c r="L54">
        <v>14.79</v>
      </c>
      <c r="Q54">
        <f>SUM(H54:P54)</f>
        <v>98.009999999999991</v>
      </c>
      <c r="R54" t="s">
        <v>2449</v>
      </c>
      <c r="T54" s="9">
        <f t="shared" si="19"/>
        <v>42.036526885011739</v>
      </c>
      <c r="U54" s="9">
        <f t="shared" si="20"/>
        <v>8.1216202428323641</v>
      </c>
      <c r="V54" s="9" t="str">
        <f t="shared" si="21"/>
        <v/>
      </c>
      <c r="W54" s="9">
        <f t="shared" si="22"/>
        <v>34.751555963677177</v>
      </c>
      <c r="X54" s="9">
        <f t="shared" si="23"/>
        <v>15.090296908478727</v>
      </c>
    </row>
    <row r="55" spans="1:24" x14ac:dyDescent="0.35">
      <c r="A55" t="str">
        <f t="shared" si="2"/>
        <v>Bello-Chavolla 2021BMJ DiabetesMS cohort 2Y Follow-up</v>
      </c>
      <c r="B55" s="30" t="s">
        <v>2446</v>
      </c>
      <c r="C55" s="28" t="s">
        <v>5951</v>
      </c>
      <c r="D55" s="29" t="s">
        <v>2573</v>
      </c>
      <c r="E55">
        <f>COUNTIF(Descriptives!B:B,'PCD Prevalence'!$D55)</f>
        <v>18</v>
      </c>
      <c r="F55" t="s">
        <v>3860</v>
      </c>
      <c r="G55" t="s">
        <v>2337</v>
      </c>
      <c r="T55" s="9" t="str">
        <f t="shared" si="19"/>
        <v/>
      </c>
      <c r="U55" s="9" t="str">
        <f t="shared" si="20"/>
        <v/>
      </c>
      <c r="V55" s="9" t="str">
        <f t="shared" si="21"/>
        <v/>
      </c>
      <c r="W55" s="9" t="str">
        <f t="shared" si="22"/>
        <v/>
      </c>
      <c r="X55" s="9" t="str">
        <f t="shared" si="23"/>
        <v/>
      </c>
    </row>
    <row r="56" spans="1:24" x14ac:dyDescent="0.35">
      <c r="A56" t="str">
        <f t="shared" si="2"/>
        <v>Pigeyre 2022DiabetologiaORIGIN</v>
      </c>
      <c r="B56" s="29" t="s">
        <v>2810</v>
      </c>
      <c r="C56" s="28" t="s">
        <v>4256</v>
      </c>
      <c r="D56" s="29" t="s">
        <v>2811</v>
      </c>
      <c r="E56">
        <f>COUNTIF(Descriptives!B:B,'PCD Prevalence'!$D56)</f>
        <v>30</v>
      </c>
      <c r="F56" t="s">
        <v>3859</v>
      </c>
      <c r="G56" t="s">
        <v>2337</v>
      </c>
      <c r="H56" s="2">
        <v>3.4345161750035631</v>
      </c>
      <c r="I56" s="2">
        <v>22.716260510189539</v>
      </c>
      <c r="J56" s="2">
        <v>13.025509476984467</v>
      </c>
      <c r="K56" s="2">
        <v>22.730511614650133</v>
      </c>
      <c r="L56" s="2">
        <v>38.093202223172298</v>
      </c>
      <c r="M56" s="20"/>
      <c r="R56" t="s">
        <v>3008</v>
      </c>
      <c r="T56" s="9">
        <f t="shared" si="19"/>
        <v>23.524203069657613</v>
      </c>
      <c r="U56" s="9">
        <f t="shared" si="20"/>
        <v>13.488783943329397</v>
      </c>
      <c r="V56" s="9" t="str">
        <f t="shared" si="21"/>
        <v/>
      </c>
      <c r="W56" s="9">
        <f t="shared" si="22"/>
        <v>23.53896103896103</v>
      </c>
      <c r="X56" s="9">
        <f t="shared" si="23"/>
        <v>39.448051948051948</v>
      </c>
    </row>
    <row r="57" spans="1:24" x14ac:dyDescent="0.35">
      <c r="A57" t="str">
        <f t="shared" si="2"/>
        <v>Pigeyre 2022DiabetologiaORIGIN Europeans</v>
      </c>
      <c r="B57" s="29" t="s">
        <v>2810</v>
      </c>
      <c r="C57" s="28" t="s">
        <v>4256</v>
      </c>
      <c r="D57" s="29" t="s">
        <v>3009</v>
      </c>
      <c r="E57">
        <f>COUNTIF(Descriptives!B:B,'PCD Prevalence'!$D57)</f>
        <v>24</v>
      </c>
      <c r="F57" t="s">
        <v>3859</v>
      </c>
      <c r="G57" t="s">
        <v>2337</v>
      </c>
      <c r="H57">
        <f>121*(100/3661)</f>
        <v>3.3051078940180276</v>
      </c>
      <c r="I57">
        <f>645*(100/3661)</f>
        <v>17.618137121005191</v>
      </c>
      <c r="J57">
        <f>580*(100/3661)</f>
        <v>15.842665938268231</v>
      </c>
      <c r="K57">
        <f>816*(100/3661)</f>
        <v>22.288992078667029</v>
      </c>
      <c r="L57">
        <f>1499*(100/3661)</f>
        <v>40.945096968041518</v>
      </c>
      <c r="R57" t="s">
        <v>3277</v>
      </c>
      <c r="T57" s="9">
        <f t="shared" si="19"/>
        <v>18.220338983050848</v>
      </c>
      <c r="U57" s="9">
        <f t="shared" si="20"/>
        <v>16.38418079096045</v>
      </c>
      <c r="V57" s="9" t="str">
        <f t="shared" si="21"/>
        <v/>
      </c>
      <c r="W57" s="9">
        <f t="shared" si="22"/>
        <v>23.050847457627114</v>
      </c>
      <c r="X57" s="9">
        <f t="shared" si="23"/>
        <v>42.344632768361578</v>
      </c>
    </row>
    <row r="58" spans="1:24" x14ac:dyDescent="0.35">
      <c r="A58" t="str">
        <f t="shared" si="2"/>
        <v>Pigeyre 2022DiabetologiaORIGIN Latin Americans</v>
      </c>
      <c r="B58" s="29" t="s">
        <v>2810</v>
      </c>
      <c r="C58" s="28" t="s">
        <v>4256</v>
      </c>
      <c r="D58" s="29" t="s">
        <v>3147</v>
      </c>
      <c r="E58">
        <f>COUNTIF(Descriptives!B:B,'PCD Prevalence'!$D58)</f>
        <v>24</v>
      </c>
      <c r="F58" t="s">
        <v>3859</v>
      </c>
      <c r="G58" t="s">
        <v>2337</v>
      </c>
      <c r="H58">
        <f>93*(100/2428)</f>
        <v>3.8303130148270177</v>
      </c>
      <c r="I58">
        <f>673*(100/2428)</f>
        <v>27.718286655683688</v>
      </c>
      <c r="J58">
        <f>268*(100/2428)</f>
        <v>11.037891268533771</v>
      </c>
      <c r="K58">
        <f>582*(100/2428)</f>
        <v>23.970345963756177</v>
      </c>
      <c r="L58">
        <f>812*(100/2428)</f>
        <v>33.443163097199339</v>
      </c>
      <c r="R58" t="s">
        <v>3277</v>
      </c>
      <c r="T58" s="9">
        <f t="shared" si="19"/>
        <v>28.822269807280513</v>
      </c>
      <c r="U58" s="9">
        <f t="shared" si="20"/>
        <v>11.477516059957173</v>
      </c>
      <c r="V58" s="9" t="str">
        <f t="shared" si="21"/>
        <v/>
      </c>
      <c r="W58" s="9">
        <f t="shared" si="22"/>
        <v>24.925053533190578</v>
      </c>
      <c r="X58" s="9">
        <f t="shared" si="23"/>
        <v>34.775160599571734</v>
      </c>
    </row>
    <row r="59" spans="1:24" x14ac:dyDescent="0.35">
      <c r="A59" t="str">
        <f t="shared" si="2"/>
        <v>Prasad 2022DiabetologiaWELLGEN Overall</v>
      </c>
      <c r="B59" s="29" t="s">
        <v>3316</v>
      </c>
      <c r="C59" s="28" t="s">
        <v>4256</v>
      </c>
      <c r="D59" s="29" t="s">
        <v>3507</v>
      </c>
      <c r="E59">
        <f>COUNTIF(Descriptives!B:B,'PCD Prevalence'!$D59)</f>
        <v>27</v>
      </c>
      <c r="F59" t="s">
        <v>3859</v>
      </c>
      <c r="G59" t="s">
        <v>2335</v>
      </c>
      <c r="I59">
        <v>52.79</v>
      </c>
      <c r="J59">
        <v>1.1200000000000001</v>
      </c>
      <c r="K59">
        <v>37.72</v>
      </c>
      <c r="L59">
        <v>8.3699999999999992</v>
      </c>
      <c r="R59" t="s">
        <v>3508</v>
      </c>
      <c r="T59" s="9">
        <f t="shared" si="19"/>
        <v>52.79</v>
      </c>
      <c r="U59" s="9">
        <f t="shared" si="20"/>
        <v>1.1200000000000001</v>
      </c>
      <c r="V59" s="9" t="str">
        <f t="shared" si="21"/>
        <v/>
      </c>
      <c r="W59" s="9">
        <f t="shared" si="22"/>
        <v>37.72</v>
      </c>
      <c r="X59" s="9">
        <f t="shared" si="23"/>
        <v>8.3699999999999992</v>
      </c>
    </row>
    <row r="60" spans="1:24" x14ac:dyDescent="0.35">
      <c r="A60" t="str">
        <f t="shared" si="2"/>
        <v>Prasad 2022DiabetologiaWELLGEN Male</v>
      </c>
      <c r="B60" s="29" t="s">
        <v>3316</v>
      </c>
      <c r="C60" s="28" t="s">
        <v>4256</v>
      </c>
      <c r="D60" s="29" t="s">
        <v>3392</v>
      </c>
      <c r="E60">
        <f>COUNTIF(Descriptives!B:B,'PCD Prevalence'!$D60)</f>
        <v>27</v>
      </c>
      <c r="F60" t="s">
        <v>3859</v>
      </c>
      <c r="G60" t="s">
        <v>2335</v>
      </c>
      <c r="I60">
        <v>60.64</v>
      </c>
      <c r="J60">
        <v>0.55000000000000004</v>
      </c>
      <c r="K60">
        <v>25.5</v>
      </c>
      <c r="L60">
        <v>13.3</v>
      </c>
      <c r="R60" t="s">
        <v>3694</v>
      </c>
      <c r="T60" s="9">
        <f t="shared" si="19"/>
        <v>60.646064606460648</v>
      </c>
      <c r="U60" s="9">
        <f t="shared" si="20"/>
        <v>0.5500550055005502</v>
      </c>
      <c r="V60" s="9" t="str">
        <f t="shared" si="21"/>
        <v/>
      </c>
      <c r="W60" s="9">
        <f t="shared" si="22"/>
        <v>25.502550255025504</v>
      </c>
      <c r="X60" s="9">
        <f t="shared" si="23"/>
        <v>13.301330133013302</v>
      </c>
    </row>
    <row r="61" spans="1:24" x14ac:dyDescent="0.35">
      <c r="A61" t="str">
        <f t="shared" si="2"/>
        <v>Prasad 2022DiabetologiaWELLGEN Female</v>
      </c>
      <c r="B61" s="29" t="s">
        <v>3316</v>
      </c>
      <c r="C61" s="28" t="s">
        <v>4256</v>
      </c>
      <c r="D61" s="29" t="s">
        <v>3393</v>
      </c>
      <c r="E61">
        <f>COUNTIF(Descriptives!B:B,'PCD Prevalence'!$D61)</f>
        <v>27</v>
      </c>
      <c r="F61" t="s">
        <v>3859</v>
      </c>
      <c r="G61" t="s">
        <v>2335</v>
      </c>
      <c r="I61">
        <v>42.82</v>
      </c>
      <c r="J61">
        <v>1.83</v>
      </c>
      <c r="K61">
        <v>53.24</v>
      </c>
      <c r="L61">
        <v>2.11</v>
      </c>
      <c r="R61" t="s">
        <v>3694</v>
      </c>
      <c r="T61" s="9">
        <f t="shared" si="19"/>
        <v>42.82</v>
      </c>
      <c r="U61" s="9">
        <f t="shared" si="20"/>
        <v>1.83</v>
      </c>
      <c r="V61" s="9" t="str">
        <f t="shared" si="21"/>
        <v/>
      </c>
      <c r="W61" s="9">
        <f t="shared" si="22"/>
        <v>53.24</v>
      </c>
      <c r="X61" s="9">
        <f t="shared" si="23"/>
        <v>2.11</v>
      </c>
    </row>
    <row r="62" spans="1:24" x14ac:dyDescent="0.35">
      <c r="A62" t="str">
        <f t="shared" si="2"/>
        <v>Prasad 2022DiabetologiaANDIS U45 Overall</v>
      </c>
      <c r="B62" s="29" t="s">
        <v>3316</v>
      </c>
      <c r="C62" s="28" t="s">
        <v>4256</v>
      </c>
      <c r="D62" s="29" t="s">
        <v>3509</v>
      </c>
      <c r="E62">
        <f>COUNTIF(Descriptives!B:B,'PCD Prevalence'!$D62)</f>
        <v>27</v>
      </c>
      <c r="F62" t="s">
        <v>3859</v>
      </c>
      <c r="G62" t="s">
        <v>2337</v>
      </c>
      <c r="I62">
        <v>26.09</v>
      </c>
      <c r="J62">
        <v>3.64</v>
      </c>
      <c r="K62">
        <v>67.569999999999993</v>
      </c>
      <c r="L62">
        <v>2.7</v>
      </c>
      <c r="R62" t="s">
        <v>3695</v>
      </c>
      <c r="T62" s="9">
        <f t="shared" si="19"/>
        <v>26.09</v>
      </c>
      <c r="U62" s="9">
        <f t="shared" si="20"/>
        <v>3.64</v>
      </c>
      <c r="V62" s="9" t="str">
        <f t="shared" si="21"/>
        <v/>
      </c>
      <c r="W62" s="9">
        <f t="shared" si="22"/>
        <v>67.569999999999993</v>
      </c>
      <c r="X62" s="9">
        <f t="shared" si="23"/>
        <v>2.7</v>
      </c>
    </row>
    <row r="63" spans="1:24" x14ac:dyDescent="0.35">
      <c r="A63" t="str">
        <f t="shared" si="2"/>
        <v>Prasad 2022DiabetologiaANDIS U45 Male</v>
      </c>
      <c r="B63" s="29" t="s">
        <v>3316</v>
      </c>
      <c r="C63" s="28" t="s">
        <v>4256</v>
      </c>
      <c r="D63" s="29" t="s">
        <v>3510</v>
      </c>
      <c r="E63">
        <f>COUNTIF(Descriptives!B:B,'PCD Prevalence'!$D63)</f>
        <v>27</v>
      </c>
      <c r="F63" t="s">
        <v>3859</v>
      </c>
      <c r="G63" t="s">
        <v>2337</v>
      </c>
      <c r="I63">
        <v>32.6</v>
      </c>
      <c r="J63">
        <v>2.82</v>
      </c>
      <c r="K63">
        <v>60.85</v>
      </c>
      <c r="L63">
        <v>3.7</v>
      </c>
      <c r="R63" t="s">
        <v>3695</v>
      </c>
      <c r="T63" s="9">
        <f t="shared" si="19"/>
        <v>32.609782934880457</v>
      </c>
      <c r="U63" s="9">
        <f t="shared" si="20"/>
        <v>2.8208462538761623</v>
      </c>
      <c r="V63" s="9" t="str">
        <f t="shared" si="21"/>
        <v/>
      </c>
      <c r="W63" s="9">
        <f t="shared" si="22"/>
        <v>60.868260478143434</v>
      </c>
      <c r="X63" s="9">
        <f t="shared" si="23"/>
        <v>3.7011103330999293</v>
      </c>
    </row>
    <row r="64" spans="1:24" x14ac:dyDescent="0.35">
      <c r="A64" t="str">
        <f t="shared" si="2"/>
        <v>Prasad 2022DiabetologiaANDIS U45 Female</v>
      </c>
      <c r="B64" s="29" t="s">
        <v>3316</v>
      </c>
      <c r="C64" s="28" t="s">
        <v>4256</v>
      </c>
      <c r="D64" s="29" t="s">
        <v>3511</v>
      </c>
      <c r="E64">
        <f>COUNTIF(Descriptives!B:B,'PCD Prevalence'!$D64)</f>
        <v>27</v>
      </c>
      <c r="F64" t="s">
        <v>3859</v>
      </c>
      <c r="G64" t="s">
        <v>2337</v>
      </c>
      <c r="I64">
        <v>16.7</v>
      </c>
      <c r="J64">
        <v>4.8</v>
      </c>
      <c r="K64">
        <v>77.2</v>
      </c>
      <c r="L64">
        <v>1.26</v>
      </c>
      <c r="R64" t="s">
        <v>3695</v>
      </c>
      <c r="T64" s="9">
        <f t="shared" si="19"/>
        <v>16.706682673069228</v>
      </c>
      <c r="U64" s="9">
        <f t="shared" si="20"/>
        <v>4.8019207683073226</v>
      </c>
      <c r="V64" s="9" t="str">
        <f t="shared" si="21"/>
        <v/>
      </c>
      <c r="W64" s="9">
        <f t="shared" si="22"/>
        <v>77.230892356942775</v>
      </c>
      <c r="X64" s="9">
        <f t="shared" si="23"/>
        <v>1.2605042016806722</v>
      </c>
    </row>
    <row r="65" spans="1:24" x14ac:dyDescent="0.35">
      <c r="A65" t="str">
        <f t="shared" si="2"/>
        <v>Zhang 2022Front EndocrinologyNanchang University</v>
      </c>
      <c r="B65" s="29" t="s">
        <v>3701</v>
      </c>
      <c r="C65" s="28" t="s">
        <v>5956</v>
      </c>
      <c r="D65" s="29" t="s">
        <v>3702</v>
      </c>
      <c r="E65">
        <f>COUNTIF(Descriptives!B:B,'PCD Prevalence'!$D65)</f>
        <v>29</v>
      </c>
      <c r="F65" t="s">
        <v>3860</v>
      </c>
      <c r="G65" t="s">
        <v>2335</v>
      </c>
      <c r="H65">
        <v>3.8</v>
      </c>
      <c r="I65">
        <v>27.6</v>
      </c>
      <c r="J65">
        <v>17.2</v>
      </c>
      <c r="K65">
        <v>21.3</v>
      </c>
      <c r="L65">
        <v>30</v>
      </c>
      <c r="R65" t="s">
        <v>5809</v>
      </c>
      <c r="T65" s="9">
        <f t="shared" si="19"/>
        <v>28.720083246618106</v>
      </c>
      <c r="U65" s="9">
        <f t="shared" si="20"/>
        <v>17.898022892819981</v>
      </c>
      <c r="V65" s="9" t="str">
        <f t="shared" si="21"/>
        <v/>
      </c>
      <c r="W65" s="9">
        <f t="shared" si="22"/>
        <v>22.164412070759628</v>
      </c>
      <c r="X65" s="9">
        <f t="shared" si="23"/>
        <v>31.217481789802292</v>
      </c>
    </row>
    <row r="66" spans="1:24" x14ac:dyDescent="0.35">
      <c r="A66" t="str">
        <f t="shared" si="2"/>
        <v>Raverdy 2022Lancet Diabetes EndocrinologyABOS France</v>
      </c>
      <c r="B66" s="29" t="s">
        <v>3975</v>
      </c>
      <c r="C66" s="28" t="s">
        <v>5950</v>
      </c>
      <c r="D66" s="29" t="s">
        <v>3976</v>
      </c>
      <c r="E66">
        <f>COUNTIF(Descriptives!B:B,'PCD Prevalence'!$D66)</f>
        <v>33</v>
      </c>
      <c r="F66" t="s">
        <v>3859</v>
      </c>
      <c r="G66" t="s">
        <v>2337</v>
      </c>
      <c r="I66">
        <v>4.5999999999999996</v>
      </c>
      <c r="J66">
        <v>9.1999999999999993</v>
      </c>
      <c r="K66">
        <v>85.5</v>
      </c>
      <c r="R66" t="s">
        <v>3978</v>
      </c>
      <c r="T66" s="9">
        <f t="shared" si="19"/>
        <v>4.6324269889224565</v>
      </c>
      <c r="U66" s="9">
        <f t="shared" si="20"/>
        <v>9.264853977844913</v>
      </c>
      <c r="V66" s="9" t="str">
        <f t="shared" si="21"/>
        <v/>
      </c>
      <c r="W66" s="9">
        <f t="shared" si="22"/>
        <v>86.102719033232631</v>
      </c>
      <c r="X66" s="9" t="str">
        <f t="shared" si="23"/>
        <v/>
      </c>
    </row>
    <row r="67" spans="1:24" x14ac:dyDescent="0.35">
      <c r="A67" t="str">
        <f t="shared" ref="A67:A83" si="24">B67&amp;C67&amp;D67</f>
        <v>Raverdy 2022Lancet Diabetes EndocrinologyOCG Brazil</v>
      </c>
      <c r="B67" s="29" t="s">
        <v>3975</v>
      </c>
      <c r="C67" s="28" t="s">
        <v>5950</v>
      </c>
      <c r="D67" s="29" t="s">
        <v>3977</v>
      </c>
      <c r="E67">
        <f>COUNTIF(Descriptives!B:B,'PCD Prevalence'!$D67)</f>
        <v>0</v>
      </c>
      <c r="F67" t="s">
        <v>3859</v>
      </c>
      <c r="G67" t="s">
        <v>2337</v>
      </c>
      <c r="I67">
        <v>20.7</v>
      </c>
      <c r="J67">
        <v>8.3000000000000007</v>
      </c>
      <c r="K67">
        <v>68.599999999999994</v>
      </c>
      <c r="R67" t="s">
        <v>3979</v>
      </c>
      <c r="T67" s="9">
        <f t="shared" si="19"/>
        <v>21.209016393442624</v>
      </c>
      <c r="U67" s="9">
        <f t="shared" si="20"/>
        <v>8.504098360655739</v>
      </c>
      <c r="V67" s="9" t="str">
        <f t="shared" si="21"/>
        <v/>
      </c>
      <c r="W67" s="9">
        <f t="shared" si="22"/>
        <v>70.28688524590163</v>
      </c>
      <c r="X67" s="9" t="str">
        <f t="shared" si="23"/>
        <v/>
      </c>
    </row>
    <row r="68" spans="1:24" x14ac:dyDescent="0.35">
      <c r="A68" t="str">
        <f t="shared" si="24"/>
        <v>Saatman 2022J Clin Endo MetCONs GDS</v>
      </c>
      <c r="B68" s="29" t="s">
        <v>4095</v>
      </c>
      <c r="C68" s="28" t="s">
        <v>5959</v>
      </c>
      <c r="D68" s="29" t="s">
        <v>4096</v>
      </c>
      <c r="E68">
        <f>COUNTIF(Descriptives!B:B,'PCD Prevalence'!$D68)</f>
        <v>18</v>
      </c>
      <c r="F68" t="s">
        <v>3859</v>
      </c>
      <c r="G68" t="s">
        <v>2337</v>
      </c>
      <c r="H68">
        <f>261*(100/746)</f>
        <v>34.986595174262739</v>
      </c>
      <c r="I68">
        <f>19*(100/746)</f>
        <v>2.5469168900804289</v>
      </c>
      <c r="J68">
        <f>42*(100/746)</f>
        <v>5.6300268096514747</v>
      </c>
      <c r="K68">
        <f>204*(100/746)</f>
        <v>27.34584450402145</v>
      </c>
      <c r="L68">
        <f>220*(100/746)</f>
        <v>29.490616621983914</v>
      </c>
      <c r="M68" s="21"/>
      <c r="R68" t="s">
        <v>4097</v>
      </c>
      <c r="T68" s="9">
        <f t="shared" si="19"/>
        <v>3.9175257731958761</v>
      </c>
      <c r="U68" s="9">
        <f t="shared" si="20"/>
        <v>8.6597938144329891</v>
      </c>
      <c r="V68" s="9" t="str">
        <f t="shared" si="21"/>
        <v/>
      </c>
      <c r="W68" s="9">
        <f t="shared" si="22"/>
        <v>42.0618556701031</v>
      </c>
      <c r="X68" s="9">
        <f t="shared" si="23"/>
        <v>45.360824742268036</v>
      </c>
    </row>
    <row r="69" spans="1:24" x14ac:dyDescent="0.35">
      <c r="A69" t="str">
        <f t="shared" si="24"/>
        <v>Wang 2022DiabetologiaSMART2D Cohort</v>
      </c>
      <c r="B69" s="29" t="s">
        <v>39</v>
      </c>
      <c r="C69" s="28" t="s">
        <v>4256</v>
      </c>
      <c r="D69" s="29" t="s">
        <v>3883</v>
      </c>
      <c r="E69">
        <f>COUNTIF(Descriptives!B:B,'PCD Prevalence'!$D69)</f>
        <v>30</v>
      </c>
      <c r="F69" t="s">
        <v>3860</v>
      </c>
      <c r="G69" t="s">
        <v>2335</v>
      </c>
      <c r="K69">
        <v>45</v>
      </c>
      <c r="L69">
        <v>36</v>
      </c>
      <c r="M69">
        <v>19</v>
      </c>
      <c r="R69" t="s">
        <v>3974</v>
      </c>
      <c r="T69" s="9" t="str">
        <f t="shared" si="19"/>
        <v/>
      </c>
      <c r="U69" s="9" t="str">
        <f t="shared" si="20"/>
        <v/>
      </c>
      <c r="V69" s="9">
        <f t="shared" si="21"/>
        <v>19</v>
      </c>
      <c r="W69" s="9">
        <f t="shared" si="22"/>
        <v>45</v>
      </c>
      <c r="X69" s="9">
        <f t="shared" si="23"/>
        <v>36</v>
      </c>
    </row>
    <row r="70" spans="1:24" x14ac:dyDescent="0.35">
      <c r="A70" t="str">
        <f t="shared" si="24"/>
        <v>Huang 2020GerontologyTongji Hospital</v>
      </c>
      <c r="B70" s="29" t="s">
        <v>4545</v>
      </c>
      <c r="C70" s="28" t="s">
        <v>4275</v>
      </c>
      <c r="D70" s="29" t="s">
        <v>4546</v>
      </c>
      <c r="E70">
        <f>COUNTIF(Descriptives!B:B,'PCD Prevalence'!$D70)</f>
        <v>12</v>
      </c>
      <c r="F70" t="s">
        <v>3860</v>
      </c>
      <c r="G70" t="s">
        <v>2335</v>
      </c>
      <c r="I70">
        <f>63*(100/246)</f>
        <v>25.609756097560975</v>
      </c>
      <c r="J70">
        <f>22*(100/246)</f>
        <v>8.9430894308943092</v>
      </c>
      <c r="K70">
        <f>47*(100/246)</f>
        <v>19.105691056910569</v>
      </c>
      <c r="L70">
        <f>114*(100/246)</f>
        <v>46.341463414634148</v>
      </c>
      <c r="R70" t="s">
        <v>4547</v>
      </c>
      <c r="T70" s="9">
        <f t="shared" si="19"/>
        <v>25.609756097560975</v>
      </c>
      <c r="U70" s="9">
        <f t="shared" si="20"/>
        <v>8.9430894308943092</v>
      </c>
      <c r="V70" s="9" t="str">
        <f t="shared" si="21"/>
        <v/>
      </c>
      <c r="W70" s="9">
        <f t="shared" si="22"/>
        <v>19.105691056910569</v>
      </c>
      <c r="X70" s="9">
        <f t="shared" si="23"/>
        <v>46.341463414634148</v>
      </c>
    </row>
    <row r="71" spans="1:24" x14ac:dyDescent="0.35">
      <c r="A71" t="str">
        <f t="shared" si="24"/>
        <v>Zaghlool 2022Nature CommunicationsQatar Biobank</v>
      </c>
      <c r="B71" s="29" t="s">
        <v>4603</v>
      </c>
      <c r="C71" s="28" t="s">
        <v>5964</v>
      </c>
      <c r="D71" s="29" t="s">
        <v>4604</v>
      </c>
      <c r="E71">
        <f>COUNTIF(Descriptives!B:B,'PCD Prevalence'!$D71)</f>
        <v>28</v>
      </c>
      <c r="F71" t="s">
        <v>3860</v>
      </c>
      <c r="G71" t="s">
        <v>2335</v>
      </c>
      <c r="H71">
        <v>7.1</v>
      </c>
      <c r="I71">
        <v>23</v>
      </c>
      <c r="J71">
        <v>4.2</v>
      </c>
      <c r="K71">
        <v>22</v>
      </c>
      <c r="L71">
        <v>43.7</v>
      </c>
      <c r="R71" t="s">
        <v>4660</v>
      </c>
      <c r="T71" s="9">
        <f t="shared" si="19"/>
        <v>24.757804090419803</v>
      </c>
      <c r="U71" s="9">
        <f t="shared" si="20"/>
        <v>4.5209903121636161</v>
      </c>
      <c r="V71" s="9" t="str">
        <f t="shared" si="21"/>
        <v/>
      </c>
      <c r="W71" s="9">
        <f t="shared" si="22"/>
        <v>23.681377825618945</v>
      </c>
      <c r="X71" s="9">
        <f t="shared" si="23"/>
        <v>47.039827771797626</v>
      </c>
    </row>
    <row r="72" spans="1:24" x14ac:dyDescent="0.35">
      <c r="A72" t="str">
        <f t="shared" si="24"/>
        <v>Peng 2022Lipids in Health and DiseaseTongji Hospital 2</v>
      </c>
      <c r="B72" s="29" t="s">
        <v>4661</v>
      </c>
      <c r="C72" s="28" t="s">
        <v>5965</v>
      </c>
      <c r="D72" s="29" t="s">
        <v>4663</v>
      </c>
      <c r="E72">
        <f>COUNTIF(Descriptives!B:B,'PCD Prevalence'!$D72)</f>
        <v>15</v>
      </c>
      <c r="F72" s="8" t="s">
        <v>3859</v>
      </c>
      <c r="G72" t="s">
        <v>2335</v>
      </c>
      <c r="I72">
        <v>24.8</v>
      </c>
      <c r="J72">
        <v>16.8</v>
      </c>
      <c r="K72">
        <v>17.5</v>
      </c>
      <c r="L72">
        <v>40.9</v>
      </c>
      <c r="R72" t="s">
        <v>4662</v>
      </c>
      <c r="T72" s="9">
        <f t="shared" si="19"/>
        <v>24.8</v>
      </c>
      <c r="U72" s="9">
        <f t="shared" si="20"/>
        <v>16.8</v>
      </c>
      <c r="V72" s="9" t="str">
        <f t="shared" si="21"/>
        <v/>
      </c>
      <c r="W72" s="9">
        <f t="shared" si="22"/>
        <v>17.5</v>
      </c>
      <c r="X72" s="9">
        <f t="shared" si="23"/>
        <v>40.9</v>
      </c>
    </row>
    <row r="73" spans="1:24" x14ac:dyDescent="0.35">
      <c r="A73" t="str">
        <f t="shared" si="24"/>
        <v>Bennet 2020DMRRANDIS Middle Eastern</v>
      </c>
      <c r="B73" s="29" t="s">
        <v>4747</v>
      </c>
      <c r="C73" s="28" t="s">
        <v>5960</v>
      </c>
      <c r="D73" s="29" t="s">
        <v>4748</v>
      </c>
      <c r="E73">
        <f>COUNTIF(Descriptives!B:B,'PCD Prevalence'!$D73)</f>
        <v>12</v>
      </c>
      <c r="F73" t="s">
        <v>3859</v>
      </c>
      <c r="G73" t="s">
        <v>2335</v>
      </c>
      <c r="H73">
        <v>2.2000000000000002</v>
      </c>
      <c r="I73">
        <v>28</v>
      </c>
      <c r="J73">
        <v>5.5</v>
      </c>
      <c r="K73">
        <v>39</v>
      </c>
      <c r="L73">
        <v>25</v>
      </c>
      <c r="R73" t="s">
        <v>4755</v>
      </c>
      <c r="T73" s="9">
        <f t="shared" si="19"/>
        <v>28.717948717948719</v>
      </c>
      <c r="U73" s="9">
        <f t="shared" si="20"/>
        <v>5.6410256410256414</v>
      </c>
      <c r="V73" s="9" t="str">
        <f t="shared" si="21"/>
        <v/>
      </c>
      <c r="W73" s="9">
        <f t="shared" si="22"/>
        <v>40</v>
      </c>
      <c r="X73" s="9">
        <f t="shared" si="23"/>
        <v>25.641025641025642</v>
      </c>
    </row>
    <row r="74" spans="1:24" x14ac:dyDescent="0.35">
      <c r="A74" t="str">
        <f t="shared" si="24"/>
        <v>Fedotkina 2021Front GeneticsDOLCE Ukraine New</v>
      </c>
      <c r="B74" s="29" t="s">
        <v>4756</v>
      </c>
      <c r="C74" s="28" t="s">
        <v>5966</v>
      </c>
      <c r="D74" s="29" t="s">
        <v>4830</v>
      </c>
      <c r="E74">
        <f>COUNTIF(Descriptives!B:B,'PCD Prevalence'!$D74)</f>
        <v>21</v>
      </c>
      <c r="F74" t="s">
        <v>3860</v>
      </c>
      <c r="G74" t="s">
        <v>2337</v>
      </c>
      <c r="H74">
        <v>6</v>
      </c>
      <c r="I74">
        <v>14</v>
      </c>
      <c r="J74">
        <v>27</v>
      </c>
      <c r="K74">
        <v>7</v>
      </c>
      <c r="L74">
        <v>46</v>
      </c>
      <c r="R74" t="s">
        <v>4757</v>
      </c>
      <c r="T74" s="9">
        <f t="shared" si="19"/>
        <v>14.893617021276595</v>
      </c>
      <c r="U74" s="9">
        <f t="shared" si="20"/>
        <v>28.723404255319149</v>
      </c>
      <c r="V74" s="9" t="str">
        <f t="shared" si="21"/>
        <v/>
      </c>
      <c r="W74" s="9">
        <f t="shared" si="22"/>
        <v>7.4468085106382977</v>
      </c>
      <c r="X74" s="9">
        <f t="shared" si="23"/>
        <v>48.936170212765958</v>
      </c>
    </row>
    <row r="75" spans="1:24" x14ac:dyDescent="0.35">
      <c r="A75" t="str">
        <f t="shared" si="24"/>
        <v>Song 2022Front EndocrinologyNanjing Hospitals</v>
      </c>
      <c r="B75" s="29" t="s">
        <v>4831</v>
      </c>
      <c r="C75" s="28" t="s">
        <v>5956</v>
      </c>
      <c r="D75" s="29" t="s">
        <v>4832</v>
      </c>
      <c r="E75">
        <f>COUNTIF(Descriptives!B:B,'PCD Prevalence'!$D75)</f>
        <v>28</v>
      </c>
      <c r="F75" t="s">
        <v>3860</v>
      </c>
      <c r="G75" t="s">
        <v>2335</v>
      </c>
      <c r="H75">
        <v>4.13</v>
      </c>
      <c r="I75">
        <v>44.35</v>
      </c>
      <c r="J75">
        <v>7.96</v>
      </c>
      <c r="K75">
        <v>20.350000000000001</v>
      </c>
      <c r="L75">
        <v>23.21</v>
      </c>
      <c r="R75" s="8" t="s">
        <v>5017</v>
      </c>
      <c r="T75" s="9">
        <f t="shared" si="19"/>
        <v>46.260561176593299</v>
      </c>
      <c r="U75" s="9">
        <f t="shared" si="20"/>
        <v>8.3029101908834875</v>
      </c>
      <c r="V75" s="9" t="str">
        <f t="shared" si="21"/>
        <v/>
      </c>
      <c r="W75" s="9">
        <f t="shared" si="22"/>
        <v>21.226661103577761</v>
      </c>
      <c r="X75" s="9">
        <f t="shared" si="23"/>
        <v>24.209867528945445</v>
      </c>
    </row>
    <row r="76" spans="1:24" x14ac:dyDescent="0.35">
      <c r="A76" t="str">
        <f t="shared" si="24"/>
        <v>Christensen 2022BMJ DiabetesDD2 Denmark</v>
      </c>
      <c r="B76" s="29" t="s">
        <v>5018</v>
      </c>
      <c r="C76" s="28" t="s">
        <v>5951</v>
      </c>
      <c r="D76" s="29" t="s">
        <v>5019</v>
      </c>
      <c r="E76">
        <f>COUNTIF(Descriptives!B:B,'PCD Prevalence'!$D76)</f>
        <v>50</v>
      </c>
      <c r="F76" t="s">
        <v>3860</v>
      </c>
      <c r="G76" t="s">
        <v>2337</v>
      </c>
      <c r="I76">
        <v>8</v>
      </c>
      <c r="J76">
        <v>23</v>
      </c>
      <c r="K76">
        <v>26</v>
      </c>
      <c r="L76">
        <v>42</v>
      </c>
      <c r="R76" t="s">
        <v>5020</v>
      </c>
      <c r="T76" s="9">
        <f t="shared" si="19"/>
        <v>8.0808080808080813</v>
      </c>
      <c r="U76" s="9">
        <f t="shared" si="20"/>
        <v>23.232323232323232</v>
      </c>
      <c r="V76" s="9" t="str">
        <f t="shared" si="21"/>
        <v/>
      </c>
      <c r="W76" s="9">
        <f t="shared" si="22"/>
        <v>26.262626262626263</v>
      </c>
      <c r="X76" s="9">
        <f t="shared" si="23"/>
        <v>42.424242424242422</v>
      </c>
    </row>
    <row r="77" spans="1:24" x14ac:dyDescent="0.35">
      <c r="A77" t="str">
        <f t="shared" si="24"/>
        <v>Tanabe 2022J Clin Endo MetFukushima CKD-DEM Sarcopenia</v>
      </c>
      <c r="B77" s="29" t="s">
        <v>5310</v>
      </c>
      <c r="C77" s="28" t="s">
        <v>5959</v>
      </c>
      <c r="D77" s="29" t="s">
        <v>5311</v>
      </c>
      <c r="E77">
        <f>COUNTIF(Descriptives!B:B,'PCD Prevalence'!$D77)</f>
        <v>22</v>
      </c>
      <c r="F77" t="s">
        <v>3860</v>
      </c>
      <c r="G77" t="s">
        <v>2335</v>
      </c>
      <c r="H77">
        <v>10.199999999999999</v>
      </c>
      <c r="I77">
        <v>15.4</v>
      </c>
      <c r="J77">
        <v>13.3</v>
      </c>
      <c r="K77">
        <v>25.4</v>
      </c>
      <c r="L77">
        <v>35.700000000000003</v>
      </c>
      <c r="R77" t="s">
        <v>5384</v>
      </c>
      <c r="T77" s="9">
        <f t="shared" si="19"/>
        <v>17.149220489977726</v>
      </c>
      <c r="U77" s="9">
        <f t="shared" si="20"/>
        <v>14.810690423162582</v>
      </c>
      <c r="V77" s="9" t="str">
        <f t="shared" si="21"/>
        <v/>
      </c>
      <c r="W77" s="9">
        <f t="shared" si="22"/>
        <v>28.285077951002222</v>
      </c>
      <c r="X77" s="9">
        <f t="shared" si="23"/>
        <v>39.755011135857458</v>
      </c>
    </row>
    <row r="78" spans="1:24" x14ac:dyDescent="0.35">
      <c r="A78" t="str">
        <f t="shared" si="24"/>
        <v>Gao 2022Front EndocrinologyCHNS 1989 to 2009</v>
      </c>
      <c r="B78" s="29" t="s">
        <v>5382</v>
      </c>
      <c r="C78" s="28" t="s">
        <v>5956</v>
      </c>
      <c r="D78" s="29" t="s">
        <v>5383</v>
      </c>
      <c r="E78">
        <f>COUNTIF(Descriptives!B:B,'PCD Prevalence'!$D78)</f>
        <v>40</v>
      </c>
      <c r="F78" t="s">
        <v>3860</v>
      </c>
      <c r="G78" t="s">
        <v>2335</v>
      </c>
      <c r="I78">
        <v>10.199999999999999</v>
      </c>
      <c r="J78">
        <v>12.9</v>
      </c>
      <c r="K78">
        <v>30</v>
      </c>
      <c r="L78">
        <v>46.9</v>
      </c>
      <c r="R78" t="s">
        <v>5385</v>
      </c>
      <c r="T78" s="9">
        <f t="shared" si="19"/>
        <v>10.199999999999999</v>
      </c>
      <c r="U78" s="9">
        <f t="shared" si="20"/>
        <v>12.9</v>
      </c>
      <c r="V78" s="9" t="str">
        <f t="shared" si="21"/>
        <v/>
      </c>
      <c r="W78" s="9">
        <f t="shared" si="22"/>
        <v>30</v>
      </c>
      <c r="X78" s="9">
        <f t="shared" si="23"/>
        <v>46.9</v>
      </c>
    </row>
    <row r="79" spans="1:24" x14ac:dyDescent="0.35">
      <c r="A79" t="str">
        <f t="shared" si="24"/>
        <v>Zou 2020Scientific ReportsREACTION China</v>
      </c>
      <c r="B79" s="29" t="s">
        <v>5586</v>
      </c>
      <c r="C79" s="28" t="s">
        <v>5967</v>
      </c>
      <c r="D79" s="29" t="s">
        <v>5587</v>
      </c>
      <c r="E79">
        <f>COUNTIF(Descriptives!B:B,'PCD Prevalence'!$D79)</f>
        <v>16</v>
      </c>
      <c r="F79" t="s">
        <v>3860</v>
      </c>
      <c r="G79" t="s">
        <v>2335</v>
      </c>
      <c r="I79">
        <v>15.5</v>
      </c>
      <c r="J79">
        <v>6.89</v>
      </c>
      <c r="K79">
        <v>37.9</v>
      </c>
      <c r="L79">
        <v>39.700000000000003</v>
      </c>
      <c r="R79" t="s">
        <v>5655</v>
      </c>
      <c r="T79" s="9">
        <f t="shared" si="19"/>
        <v>15.501550155015501</v>
      </c>
      <c r="U79" s="9">
        <f t="shared" si="20"/>
        <v>6.89068906890689</v>
      </c>
      <c r="V79" s="9" t="str">
        <f t="shared" si="21"/>
        <v/>
      </c>
      <c r="W79" s="9">
        <f t="shared" si="22"/>
        <v>37.9037903790379</v>
      </c>
      <c r="X79" s="9">
        <f t="shared" si="23"/>
        <v>39.703970397039704</v>
      </c>
    </row>
    <row r="80" spans="1:24" x14ac:dyDescent="0.35">
      <c r="A80" t="str">
        <f t="shared" si="24"/>
        <v>Wang 2022DMSCRRBeijing Hospital 2</v>
      </c>
      <c r="B80" s="29" t="s">
        <v>39</v>
      </c>
      <c r="C80" s="28" t="s">
        <v>6030</v>
      </c>
      <c r="D80" s="29" t="s">
        <v>5656</v>
      </c>
      <c r="E80">
        <f>COUNTIF(Descriptives!B:B,'PCD Prevalence'!$D80)</f>
        <v>0</v>
      </c>
      <c r="F80" t="s">
        <v>3859</v>
      </c>
      <c r="G80" t="s">
        <v>2335</v>
      </c>
    </row>
    <row r="81" spans="1:24" x14ac:dyDescent="0.35">
      <c r="A81" t="str">
        <f t="shared" si="24"/>
        <v>Zou 2022DiabetologiaCANTATA Trials</v>
      </c>
      <c r="B81" s="29" t="s">
        <v>5657</v>
      </c>
      <c r="C81" s="28" t="s">
        <v>4256</v>
      </c>
      <c r="D81" s="29" t="s">
        <v>5658</v>
      </c>
      <c r="E81">
        <f>COUNTIF(Descriptives!B:B,'PCD Prevalence'!$D81)</f>
        <v>28</v>
      </c>
      <c r="F81" t="s">
        <v>3859</v>
      </c>
      <c r="G81" t="s">
        <v>2335</v>
      </c>
      <c r="I81">
        <v>20.5</v>
      </c>
      <c r="J81">
        <v>16.399999999999999</v>
      </c>
      <c r="K81">
        <v>22.8</v>
      </c>
      <c r="L81">
        <v>40.299999999999997</v>
      </c>
      <c r="R81" t="s">
        <v>5808</v>
      </c>
      <c r="T81" s="9">
        <f t="shared" ref="T81:U83" si="25">IF(I81=0,"",I81*100/SUM($I81:$P81))</f>
        <v>20.5</v>
      </c>
      <c r="U81" s="9">
        <f t="shared" si="25"/>
        <v>16.399999999999999</v>
      </c>
      <c r="V81" s="9" t="str">
        <f>IF(M81=0,"",M81*100/SUM($I81:$P81))</f>
        <v/>
      </c>
      <c r="W81" s="9">
        <f t="shared" ref="W81:X83" si="26">IF(K81=0,"",K81*100/SUM($I81:$P81))</f>
        <v>22.8</v>
      </c>
      <c r="X81" s="9">
        <f t="shared" si="26"/>
        <v>40.299999999999997</v>
      </c>
    </row>
    <row r="82" spans="1:24" x14ac:dyDescent="0.35">
      <c r="A82" t="str">
        <f t="shared" si="24"/>
        <v>Preechasuk 2022BMJ DiabetesThai Siriraj Registry</v>
      </c>
      <c r="B82" s="29" t="s">
        <v>5894</v>
      </c>
      <c r="C82" s="28" t="s">
        <v>5951</v>
      </c>
      <c r="D82" s="29" t="s">
        <v>5895</v>
      </c>
      <c r="E82">
        <f>COUNTIF(Descriptives!B:B,'PCD Prevalence'!$D82)</f>
        <v>21</v>
      </c>
      <c r="F82" t="s">
        <v>3860</v>
      </c>
      <c r="G82" t="s">
        <v>2336</v>
      </c>
      <c r="I82">
        <v>18.600000000000001</v>
      </c>
      <c r="J82">
        <v>11.8</v>
      </c>
      <c r="K82">
        <v>23.3</v>
      </c>
      <c r="L82">
        <v>46.3</v>
      </c>
      <c r="R82" t="s">
        <v>5896</v>
      </c>
      <c r="T82" s="9">
        <f t="shared" si="25"/>
        <v>18.600000000000001</v>
      </c>
      <c r="U82" s="9">
        <f t="shared" si="25"/>
        <v>11.8</v>
      </c>
      <c r="V82" s="9" t="str">
        <f>IF(M82=0,"",M82*100/SUM($I82:$P82))</f>
        <v/>
      </c>
      <c r="W82" s="9">
        <f t="shared" si="26"/>
        <v>23.3</v>
      </c>
      <c r="X82" s="9">
        <f t="shared" si="26"/>
        <v>46.3</v>
      </c>
    </row>
    <row r="83" spans="1:24" x14ac:dyDescent="0.35">
      <c r="A83" t="str">
        <f t="shared" si="24"/>
        <v>Zhang 2022Exp Clin Endo DiabTongji Hospital 3</v>
      </c>
      <c r="B83" s="29" t="s">
        <v>3701</v>
      </c>
      <c r="C83" s="28" t="s">
        <v>5963</v>
      </c>
      <c r="D83" s="29" t="s">
        <v>5810</v>
      </c>
      <c r="E83">
        <f>COUNTIF(Descriptives!B:B,'PCD Prevalence'!$D83)</f>
        <v>14</v>
      </c>
      <c r="F83" s="8" t="s">
        <v>3859</v>
      </c>
      <c r="G83" t="s">
        <v>2335</v>
      </c>
      <c r="H83">
        <v>6.2</v>
      </c>
      <c r="I83">
        <v>18.850000000000001</v>
      </c>
      <c r="J83">
        <v>13.02</v>
      </c>
      <c r="K83">
        <v>33.94</v>
      </c>
      <c r="L83">
        <v>27.98</v>
      </c>
      <c r="R83" t="s">
        <v>5811</v>
      </c>
      <c r="T83" s="9">
        <f t="shared" si="25"/>
        <v>20.098091480968122</v>
      </c>
      <c r="U83" s="9">
        <f t="shared" si="25"/>
        <v>13.882076980488325</v>
      </c>
      <c r="V83" s="9" t="str">
        <f>IF(M83=0,"",M83*100/SUM($I83:$P83))</f>
        <v/>
      </c>
      <c r="W83" s="9">
        <f t="shared" si="26"/>
        <v>36.187226783239147</v>
      </c>
      <c r="X83" s="9">
        <f t="shared" si="26"/>
        <v>29.832604755304402</v>
      </c>
    </row>
    <row r="84" spans="1:24" x14ac:dyDescent="0.35">
      <c r="S84" s="6" t="s">
        <v>42</v>
      </c>
      <c r="T84" s="9">
        <f>MEDIAN(T2:T83)</f>
        <v>20.465605749486652</v>
      </c>
      <c r="U84" s="9">
        <f>MEDIAN(U2:U83)</f>
        <v>14.0625</v>
      </c>
      <c r="V84" s="9">
        <f>MEDIAN(V2:V83)</f>
        <v>13.791664182219307</v>
      </c>
      <c r="W84" s="9">
        <f>MEDIAN(W2:W83)</f>
        <v>26.027397260273972</v>
      </c>
      <c r="X84" s="9">
        <f>MEDIAN(X2:X83)</f>
        <v>37.31964932329403</v>
      </c>
    </row>
    <row r="85" spans="1:24" x14ac:dyDescent="0.35">
      <c r="S85" s="6" t="s">
        <v>41</v>
      </c>
      <c r="T85" s="9">
        <f>MIN(T2:T83)</f>
        <v>3.8461538461538463</v>
      </c>
      <c r="U85" s="9">
        <f>MIN(U2:U83)</f>
        <v>0.5500550055005502</v>
      </c>
      <c r="V85" s="9">
        <f>MIN(V2:V83)</f>
        <v>8.1983308787432509</v>
      </c>
      <c r="W85" s="9">
        <f>MIN(W2:W83)</f>
        <v>7.4468085106382977</v>
      </c>
      <c r="X85" s="9">
        <f>MIN(X2:X83)</f>
        <v>1.2605042016806722</v>
      </c>
    </row>
    <row r="86" spans="1:24" x14ac:dyDescent="0.35">
      <c r="S86" s="6" t="s">
        <v>43</v>
      </c>
      <c r="T86" s="9">
        <f>MAX(T2:T83)</f>
        <v>60.646064606460648</v>
      </c>
      <c r="U86" s="9">
        <f>MAX(U2:U83)</f>
        <v>35.63563563563563</v>
      </c>
      <c r="V86" s="9">
        <f>MAX(V2:V83)</f>
        <v>19</v>
      </c>
      <c r="W86" s="9">
        <f>MAX(W2:W83)</f>
        <v>86.102719033232631</v>
      </c>
      <c r="X86" s="9">
        <f>MAX(X2:X83)</f>
        <v>84</v>
      </c>
    </row>
  </sheetData>
  <autoFilter ref="D1:R86" xr:uid="{7D916694-284D-472E-BF42-B8AE2A8321C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B5897-D26F-4952-A252-228B69CB1ACA}">
  <dimension ref="A1:C14"/>
  <sheetViews>
    <sheetView workbookViewId="0">
      <selection activeCell="A10" activeCellId="4" sqref="A2 A4 A6 A8 A10"/>
    </sheetView>
  </sheetViews>
  <sheetFormatPr defaultRowHeight="14.5" x14ac:dyDescent="0.35"/>
  <cols>
    <col min="1" max="1" width="12.08984375" bestFit="1" customWidth="1"/>
    <col min="2" max="2" width="27.26953125" bestFit="1" customWidth="1"/>
    <col min="3" max="3" width="18.36328125" bestFit="1" customWidth="1"/>
  </cols>
  <sheetData>
    <row r="1" spans="1:3" x14ac:dyDescent="0.35">
      <c r="A1" s="6" t="s">
        <v>111</v>
      </c>
      <c r="B1" s="6" t="s">
        <v>5949</v>
      </c>
      <c r="C1" s="6" t="s">
        <v>110</v>
      </c>
    </row>
    <row r="2" spans="1:3" x14ac:dyDescent="0.35">
      <c r="A2" t="s">
        <v>5</v>
      </c>
      <c r="B2" s="10" t="s">
        <v>5950</v>
      </c>
      <c r="C2" t="s">
        <v>6</v>
      </c>
    </row>
    <row r="3" spans="1:3" x14ac:dyDescent="0.35">
      <c r="A3" t="s">
        <v>5</v>
      </c>
      <c r="B3" s="10" t="s">
        <v>5950</v>
      </c>
      <c r="C3" t="s">
        <v>7</v>
      </c>
    </row>
    <row r="4" spans="1:3" x14ac:dyDescent="0.35">
      <c r="A4" t="s">
        <v>22</v>
      </c>
      <c r="B4" s="10" t="s">
        <v>5951</v>
      </c>
      <c r="C4" t="s">
        <v>788</v>
      </c>
    </row>
    <row r="5" spans="1:3" x14ac:dyDescent="0.35">
      <c r="A5" t="s">
        <v>22</v>
      </c>
      <c r="B5" s="10" t="s">
        <v>5951</v>
      </c>
      <c r="C5" t="s">
        <v>787</v>
      </c>
    </row>
    <row r="6" spans="1:3" x14ac:dyDescent="0.35">
      <c r="A6" t="s">
        <v>77</v>
      </c>
      <c r="B6" s="10" t="s">
        <v>5959</v>
      </c>
      <c r="C6" t="s">
        <v>2009</v>
      </c>
    </row>
    <row r="7" spans="1:3" x14ac:dyDescent="0.35">
      <c r="A7" t="s">
        <v>77</v>
      </c>
      <c r="B7" s="10" t="s">
        <v>5959</v>
      </c>
      <c r="C7" t="s">
        <v>2008</v>
      </c>
    </row>
    <row r="8" spans="1:3" x14ac:dyDescent="0.35">
      <c r="A8" t="s">
        <v>2367</v>
      </c>
      <c r="B8" s="10" t="s">
        <v>5962</v>
      </c>
      <c r="C8" t="s">
        <v>2369</v>
      </c>
    </row>
    <row r="9" spans="1:3" x14ac:dyDescent="0.35">
      <c r="A9" t="s">
        <v>2367</v>
      </c>
      <c r="B9" s="10" t="s">
        <v>5962</v>
      </c>
      <c r="C9" t="s">
        <v>2368</v>
      </c>
    </row>
    <row r="10" spans="1:3" x14ac:dyDescent="0.35">
      <c r="A10" t="s">
        <v>3316</v>
      </c>
      <c r="B10" s="10" t="s">
        <v>4256</v>
      </c>
      <c r="C10" t="s">
        <v>3392</v>
      </c>
    </row>
    <row r="11" spans="1:3" x14ac:dyDescent="0.35">
      <c r="A11" t="s">
        <v>3316</v>
      </c>
      <c r="B11" s="10" t="s">
        <v>4256</v>
      </c>
      <c r="C11" t="s">
        <v>3393</v>
      </c>
    </row>
    <row r="12" spans="1:3" x14ac:dyDescent="0.35">
      <c r="A12" t="s">
        <v>3316</v>
      </c>
      <c r="B12" s="10" t="s">
        <v>4256</v>
      </c>
      <c r="C12" t="s">
        <v>3509</v>
      </c>
    </row>
    <row r="13" spans="1:3" x14ac:dyDescent="0.35">
      <c r="A13" t="s">
        <v>3316</v>
      </c>
      <c r="B13" s="10" t="s">
        <v>4256</v>
      </c>
      <c r="C13" t="s">
        <v>3510</v>
      </c>
    </row>
    <row r="14" spans="1:3" x14ac:dyDescent="0.35">
      <c r="A14" t="s">
        <v>3316</v>
      </c>
      <c r="B14" s="10" t="s">
        <v>4256</v>
      </c>
      <c r="C14" t="s">
        <v>3511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D2CA-E622-431F-A138-409C92C8FDD5}">
  <dimension ref="A1:P1317"/>
  <sheetViews>
    <sheetView workbookViewId="0">
      <selection activeCell="B39" sqref="B39"/>
    </sheetView>
  </sheetViews>
  <sheetFormatPr defaultRowHeight="14.5" x14ac:dyDescent="0.35"/>
  <cols>
    <col min="1" max="1" width="17.7265625" bestFit="1" customWidth="1"/>
    <col min="2" max="2" width="26.7265625" bestFit="1" customWidth="1"/>
    <col min="3" max="3" width="37.90625" bestFit="1" customWidth="1"/>
    <col min="4" max="4" width="14.453125" bestFit="1" customWidth="1"/>
    <col min="5" max="5" width="19.1796875" bestFit="1" customWidth="1"/>
    <col min="6" max="6" width="17.7265625" bestFit="1" customWidth="1"/>
    <col min="7" max="7" width="18.26953125" bestFit="1" customWidth="1"/>
    <col min="8" max="8" width="17.54296875" bestFit="1" customWidth="1"/>
    <col min="9" max="11" width="11.36328125" customWidth="1"/>
    <col min="12" max="12" width="12.1796875" bestFit="1" customWidth="1"/>
    <col min="13" max="14" width="11.1796875" bestFit="1" customWidth="1"/>
  </cols>
  <sheetData>
    <row r="1" spans="1:16" x14ac:dyDescent="0.35">
      <c r="A1" s="6" t="s">
        <v>111</v>
      </c>
      <c r="B1" s="6" t="s">
        <v>110</v>
      </c>
      <c r="C1" s="6" t="s">
        <v>113</v>
      </c>
      <c r="D1" s="6" t="s">
        <v>0</v>
      </c>
      <c r="E1" s="6" t="s">
        <v>1</v>
      </c>
      <c r="F1" s="6" t="s">
        <v>2</v>
      </c>
      <c r="G1" s="6" t="s">
        <v>3</v>
      </c>
      <c r="H1" s="6" t="s">
        <v>4</v>
      </c>
      <c r="I1" s="6" t="s">
        <v>24</v>
      </c>
      <c r="J1" s="6" t="s">
        <v>2435</v>
      </c>
      <c r="K1" s="6" t="s">
        <v>2423</v>
      </c>
      <c r="L1" s="6" t="s">
        <v>158</v>
      </c>
      <c r="M1" s="6" t="s">
        <v>159</v>
      </c>
      <c r="N1" s="6" t="s">
        <v>160</v>
      </c>
      <c r="O1" s="6" t="s">
        <v>2187</v>
      </c>
      <c r="P1" s="6" t="s">
        <v>2191</v>
      </c>
    </row>
    <row r="2" spans="1:16" x14ac:dyDescent="0.35">
      <c r="A2" t="s">
        <v>5</v>
      </c>
      <c r="B2" t="s">
        <v>152</v>
      </c>
      <c r="C2" t="s">
        <v>114</v>
      </c>
      <c r="D2">
        <v>577</v>
      </c>
      <c r="E2">
        <v>1575</v>
      </c>
      <c r="F2">
        <v>1373</v>
      </c>
      <c r="G2">
        <v>1942</v>
      </c>
      <c r="H2">
        <v>3513</v>
      </c>
      <c r="L2">
        <v>204</v>
      </c>
      <c r="M2">
        <v>723</v>
      </c>
      <c r="N2">
        <v>12112</v>
      </c>
      <c r="O2" t="s">
        <v>712</v>
      </c>
      <c r="P2" t="s">
        <v>2192</v>
      </c>
    </row>
    <row r="3" spans="1:16" x14ac:dyDescent="0.35">
      <c r="A3" t="s">
        <v>5</v>
      </c>
      <c r="B3" t="s">
        <v>152</v>
      </c>
      <c r="C3" t="s">
        <v>115</v>
      </c>
      <c r="D3">
        <v>6.4</v>
      </c>
      <c r="E3">
        <v>17.5</v>
      </c>
      <c r="F3">
        <v>15.3</v>
      </c>
      <c r="G3">
        <v>21.6</v>
      </c>
      <c r="H3">
        <v>39.1</v>
      </c>
      <c r="L3">
        <v>1.5</v>
      </c>
      <c r="M3">
        <v>5.3</v>
      </c>
      <c r="N3">
        <v>88.3</v>
      </c>
      <c r="O3" t="s">
        <v>2189</v>
      </c>
      <c r="P3" t="s">
        <v>2193</v>
      </c>
    </row>
    <row r="4" spans="1:16" x14ac:dyDescent="0.35">
      <c r="A4" t="s">
        <v>5</v>
      </c>
      <c r="B4" t="s">
        <v>152</v>
      </c>
      <c r="C4" t="s">
        <v>116</v>
      </c>
      <c r="D4">
        <v>55.1</v>
      </c>
      <c r="E4">
        <v>64.8</v>
      </c>
      <c r="F4">
        <v>58.8</v>
      </c>
      <c r="G4">
        <v>52.1</v>
      </c>
      <c r="H4">
        <v>62</v>
      </c>
      <c r="L4">
        <v>64.7</v>
      </c>
      <c r="M4">
        <v>54.1</v>
      </c>
      <c r="N4">
        <v>59.7</v>
      </c>
      <c r="O4" t="s">
        <v>2188</v>
      </c>
      <c r="P4" t="s">
        <v>2193</v>
      </c>
    </row>
    <row r="5" spans="1:16" x14ac:dyDescent="0.35">
      <c r="A5" t="s">
        <v>5</v>
      </c>
      <c r="B5" t="s">
        <v>152</v>
      </c>
      <c r="C5" t="s">
        <v>117</v>
      </c>
      <c r="D5" t="s">
        <v>127</v>
      </c>
      <c r="E5" t="s">
        <v>128</v>
      </c>
      <c r="F5" t="s">
        <v>129</v>
      </c>
      <c r="G5" t="s">
        <v>130</v>
      </c>
      <c r="H5" t="s">
        <v>131</v>
      </c>
      <c r="L5" t="s">
        <v>161</v>
      </c>
      <c r="M5" t="s">
        <v>162</v>
      </c>
      <c r="N5" t="s">
        <v>163</v>
      </c>
      <c r="O5" t="s">
        <v>2190</v>
      </c>
      <c r="P5" t="s">
        <v>2194</v>
      </c>
    </row>
    <row r="6" spans="1:16" x14ac:dyDescent="0.35">
      <c r="A6" t="s">
        <v>5</v>
      </c>
      <c r="B6" t="s">
        <v>152</v>
      </c>
      <c r="C6" t="s">
        <v>118</v>
      </c>
      <c r="D6" t="s">
        <v>132</v>
      </c>
      <c r="E6" t="s">
        <v>133</v>
      </c>
      <c r="F6" t="s">
        <v>134</v>
      </c>
      <c r="G6" t="s">
        <v>135</v>
      </c>
      <c r="H6" t="s">
        <v>136</v>
      </c>
      <c r="L6" t="s">
        <v>164</v>
      </c>
      <c r="M6" t="s">
        <v>165</v>
      </c>
      <c r="N6" t="s">
        <v>166</v>
      </c>
      <c r="O6" t="s">
        <v>2195</v>
      </c>
      <c r="P6" t="s">
        <v>2194</v>
      </c>
    </row>
    <row r="7" spans="1:16" x14ac:dyDescent="0.35">
      <c r="A7" t="s">
        <v>5</v>
      </c>
      <c r="B7" t="s">
        <v>152</v>
      </c>
      <c r="C7" t="s">
        <v>119</v>
      </c>
      <c r="D7" t="s">
        <v>137</v>
      </c>
      <c r="E7" t="s">
        <v>138</v>
      </c>
      <c r="F7" t="s">
        <v>139</v>
      </c>
      <c r="G7" t="s">
        <v>140</v>
      </c>
      <c r="H7" t="s">
        <v>141</v>
      </c>
      <c r="L7" t="s">
        <v>167</v>
      </c>
      <c r="M7" t="s">
        <v>168</v>
      </c>
      <c r="N7" t="s">
        <v>169</v>
      </c>
      <c r="O7" t="s">
        <v>2199</v>
      </c>
      <c r="P7" t="s">
        <v>2194</v>
      </c>
    </row>
    <row r="8" spans="1:16" x14ac:dyDescent="0.35">
      <c r="A8" t="s">
        <v>5</v>
      </c>
      <c r="B8" t="s">
        <v>152</v>
      </c>
      <c r="C8" t="s">
        <v>120</v>
      </c>
      <c r="D8" t="s">
        <v>142</v>
      </c>
      <c r="E8" t="s">
        <v>143</v>
      </c>
      <c r="F8" t="s">
        <v>144</v>
      </c>
      <c r="G8" t="s">
        <v>145</v>
      </c>
      <c r="H8" t="s">
        <v>146</v>
      </c>
      <c r="L8" t="s">
        <v>170</v>
      </c>
      <c r="M8" t="s">
        <v>171</v>
      </c>
      <c r="N8" t="s">
        <v>172</v>
      </c>
      <c r="O8" t="s">
        <v>2200</v>
      </c>
      <c r="P8" t="s">
        <v>2194</v>
      </c>
    </row>
    <row r="9" spans="1:16" x14ac:dyDescent="0.35">
      <c r="A9" t="s">
        <v>5</v>
      </c>
      <c r="B9" t="s">
        <v>152</v>
      </c>
      <c r="C9" t="s">
        <v>121</v>
      </c>
      <c r="D9" t="s">
        <v>147</v>
      </c>
      <c r="E9" t="s">
        <v>148</v>
      </c>
      <c r="F9" t="s">
        <v>149</v>
      </c>
      <c r="G9" t="s">
        <v>150</v>
      </c>
      <c r="H9" t="s">
        <v>151</v>
      </c>
      <c r="L9" t="s">
        <v>173</v>
      </c>
      <c r="M9" t="s">
        <v>174</v>
      </c>
      <c r="N9" t="s">
        <v>175</v>
      </c>
      <c r="O9" t="s">
        <v>2201</v>
      </c>
      <c r="P9" t="s">
        <v>2193</v>
      </c>
    </row>
    <row r="10" spans="1:16" x14ac:dyDescent="0.35">
      <c r="A10" t="s">
        <v>5</v>
      </c>
      <c r="B10" t="s">
        <v>152</v>
      </c>
      <c r="C10" t="s">
        <v>122</v>
      </c>
      <c r="D10">
        <v>41.9</v>
      </c>
      <c r="E10">
        <v>29.1</v>
      </c>
      <c r="F10">
        <v>3.7</v>
      </c>
      <c r="G10">
        <v>3.3</v>
      </c>
      <c r="H10">
        <v>1.6</v>
      </c>
      <c r="L10">
        <v>96.5</v>
      </c>
      <c r="M10">
        <v>33.4</v>
      </c>
      <c r="N10">
        <v>9.9</v>
      </c>
      <c r="O10" t="s">
        <v>2202</v>
      </c>
      <c r="P10" t="s">
        <v>2193</v>
      </c>
    </row>
    <row r="11" spans="1:16" x14ac:dyDescent="0.35">
      <c r="A11" t="s">
        <v>5</v>
      </c>
      <c r="B11" t="s">
        <v>152</v>
      </c>
      <c r="C11" t="s">
        <v>123</v>
      </c>
      <c r="D11">
        <v>44.7</v>
      </c>
      <c r="E11">
        <v>77.8</v>
      </c>
      <c r="F11">
        <v>48.8</v>
      </c>
      <c r="G11">
        <v>59.1</v>
      </c>
      <c r="H11">
        <v>44</v>
      </c>
      <c r="L11">
        <v>10.199999999999999</v>
      </c>
      <c r="M11">
        <v>43.8</v>
      </c>
      <c r="N11">
        <v>52</v>
      </c>
      <c r="O11" t="s">
        <v>2203</v>
      </c>
      <c r="P11" t="s">
        <v>2193</v>
      </c>
    </row>
    <row r="12" spans="1:16" x14ac:dyDescent="0.35">
      <c r="A12" t="s">
        <v>5</v>
      </c>
      <c r="B12" t="s">
        <v>152</v>
      </c>
      <c r="C12" t="s">
        <v>124</v>
      </c>
      <c r="D12">
        <v>59</v>
      </c>
      <c r="E12">
        <v>64</v>
      </c>
      <c r="F12">
        <v>56</v>
      </c>
      <c r="G12">
        <v>70</v>
      </c>
      <c r="H12">
        <v>58</v>
      </c>
      <c r="O12" t="s">
        <v>2204</v>
      </c>
      <c r="P12" t="s">
        <v>2193</v>
      </c>
    </row>
    <row r="13" spans="1:16" x14ac:dyDescent="0.35">
      <c r="A13" t="s">
        <v>5</v>
      </c>
      <c r="B13" t="s">
        <v>152</v>
      </c>
      <c r="C13" t="s">
        <v>126</v>
      </c>
      <c r="D13">
        <v>10.3</v>
      </c>
      <c r="E13">
        <v>7.5</v>
      </c>
      <c r="F13">
        <v>4.5</v>
      </c>
      <c r="G13">
        <v>21.7</v>
      </c>
      <c r="H13">
        <v>5</v>
      </c>
      <c r="L13">
        <v>3.9</v>
      </c>
      <c r="M13">
        <v>11.9</v>
      </c>
      <c r="N13">
        <v>11.3</v>
      </c>
      <c r="O13" t="s">
        <v>2205</v>
      </c>
      <c r="P13" t="s">
        <v>2193</v>
      </c>
    </row>
    <row r="14" spans="1:16" x14ac:dyDescent="0.35">
      <c r="A14" t="s">
        <v>5</v>
      </c>
      <c r="B14" t="s">
        <v>152</v>
      </c>
      <c r="C14" t="s">
        <v>125</v>
      </c>
      <c r="D14">
        <v>15.4</v>
      </c>
      <c r="E14">
        <v>26.6</v>
      </c>
      <c r="F14">
        <v>15.1</v>
      </c>
      <c r="G14">
        <v>32.299999999999997</v>
      </c>
      <c r="H14">
        <v>16.8</v>
      </c>
      <c r="L14">
        <v>12.5</v>
      </c>
      <c r="M14">
        <v>16.8</v>
      </c>
      <c r="N14">
        <v>23.2</v>
      </c>
      <c r="O14" t="s">
        <v>2206</v>
      </c>
      <c r="P14" t="s">
        <v>2193</v>
      </c>
    </row>
    <row r="15" spans="1:16" x14ac:dyDescent="0.35">
      <c r="A15" t="s">
        <v>11</v>
      </c>
      <c r="B15" t="s">
        <v>12</v>
      </c>
      <c r="C15" t="s">
        <v>114</v>
      </c>
      <c r="N15">
        <v>2316</v>
      </c>
      <c r="O15" t="s">
        <v>712</v>
      </c>
      <c r="P15" t="s">
        <v>2192</v>
      </c>
    </row>
    <row r="16" spans="1:16" x14ac:dyDescent="0.35">
      <c r="A16" t="s">
        <v>11</v>
      </c>
      <c r="B16" t="s">
        <v>12</v>
      </c>
      <c r="C16" t="s">
        <v>181</v>
      </c>
      <c r="N16" t="s">
        <v>192</v>
      </c>
      <c r="O16" t="s">
        <v>2199</v>
      </c>
      <c r="P16" t="s">
        <v>2217</v>
      </c>
    </row>
    <row r="17" spans="1:16" x14ac:dyDescent="0.35">
      <c r="A17" t="s">
        <v>11</v>
      </c>
      <c r="B17" t="s">
        <v>12</v>
      </c>
      <c r="C17" t="s">
        <v>177</v>
      </c>
      <c r="N17" t="s">
        <v>198</v>
      </c>
      <c r="O17" t="s">
        <v>2188</v>
      </c>
      <c r="P17" t="s">
        <v>2218</v>
      </c>
    </row>
    <row r="18" spans="1:16" x14ac:dyDescent="0.35">
      <c r="A18" t="s">
        <v>11</v>
      </c>
      <c r="B18" t="s">
        <v>12</v>
      </c>
      <c r="C18" t="s">
        <v>182</v>
      </c>
      <c r="N18" t="s">
        <v>199</v>
      </c>
      <c r="O18" t="s">
        <v>2197</v>
      </c>
      <c r="P18" t="s">
        <v>2218</v>
      </c>
    </row>
    <row r="19" spans="1:16" x14ac:dyDescent="0.35">
      <c r="A19" t="s">
        <v>11</v>
      </c>
      <c r="B19" t="s">
        <v>12</v>
      </c>
      <c r="C19" t="s">
        <v>224</v>
      </c>
      <c r="N19" t="s">
        <v>200</v>
      </c>
      <c r="O19" t="s">
        <v>2207</v>
      </c>
      <c r="P19" t="s">
        <v>2218</v>
      </c>
    </row>
    <row r="20" spans="1:16" x14ac:dyDescent="0.35">
      <c r="A20" t="s">
        <v>11</v>
      </c>
      <c r="B20" t="s">
        <v>12</v>
      </c>
      <c r="C20" t="s">
        <v>225</v>
      </c>
      <c r="N20" t="s">
        <v>201</v>
      </c>
      <c r="O20" t="s">
        <v>2208</v>
      </c>
      <c r="P20" t="s">
        <v>2218</v>
      </c>
    </row>
    <row r="21" spans="1:16" x14ac:dyDescent="0.35">
      <c r="A21" t="s">
        <v>11</v>
      </c>
      <c r="B21" t="s">
        <v>12</v>
      </c>
      <c r="C21" t="s">
        <v>226</v>
      </c>
      <c r="N21" t="s">
        <v>202</v>
      </c>
      <c r="O21" t="s">
        <v>2209</v>
      </c>
      <c r="P21" t="s">
        <v>2218</v>
      </c>
    </row>
    <row r="22" spans="1:16" x14ac:dyDescent="0.35">
      <c r="A22" t="s">
        <v>11</v>
      </c>
      <c r="B22" t="s">
        <v>12</v>
      </c>
      <c r="C22" t="s">
        <v>183</v>
      </c>
      <c r="N22" t="s">
        <v>203</v>
      </c>
      <c r="O22" t="s">
        <v>2210</v>
      </c>
      <c r="P22" t="s">
        <v>2218</v>
      </c>
    </row>
    <row r="23" spans="1:16" x14ac:dyDescent="0.35">
      <c r="A23" t="s">
        <v>11</v>
      </c>
      <c r="B23" t="s">
        <v>12</v>
      </c>
      <c r="C23" t="s">
        <v>184</v>
      </c>
      <c r="N23" t="s">
        <v>204</v>
      </c>
      <c r="O23" t="s">
        <v>2211</v>
      </c>
      <c r="P23" t="s">
        <v>2218</v>
      </c>
    </row>
    <row r="24" spans="1:16" x14ac:dyDescent="0.35">
      <c r="A24" t="s">
        <v>11</v>
      </c>
      <c r="B24" t="s">
        <v>12</v>
      </c>
      <c r="C24" t="s">
        <v>185</v>
      </c>
      <c r="N24" t="s">
        <v>205</v>
      </c>
      <c r="O24" t="s">
        <v>2195</v>
      </c>
      <c r="P24" t="s">
        <v>2217</v>
      </c>
    </row>
    <row r="25" spans="1:16" x14ac:dyDescent="0.35">
      <c r="A25" t="s">
        <v>11</v>
      </c>
      <c r="B25" t="s">
        <v>12</v>
      </c>
      <c r="C25" t="s">
        <v>186</v>
      </c>
      <c r="N25" t="s">
        <v>195</v>
      </c>
      <c r="O25" t="s">
        <v>2198</v>
      </c>
      <c r="P25" t="s">
        <v>2217</v>
      </c>
    </row>
    <row r="26" spans="1:16" x14ac:dyDescent="0.35">
      <c r="A26" t="s">
        <v>11</v>
      </c>
      <c r="B26" t="s">
        <v>12</v>
      </c>
      <c r="C26" t="s">
        <v>187</v>
      </c>
      <c r="N26" t="s">
        <v>206</v>
      </c>
      <c r="O26" t="s">
        <v>2212</v>
      </c>
      <c r="P26" t="s">
        <v>2217</v>
      </c>
    </row>
    <row r="27" spans="1:16" x14ac:dyDescent="0.35">
      <c r="A27" t="s">
        <v>11</v>
      </c>
      <c r="B27" t="s">
        <v>12</v>
      </c>
      <c r="C27" t="s">
        <v>188</v>
      </c>
      <c r="N27" t="s">
        <v>207</v>
      </c>
      <c r="O27" t="s">
        <v>2213</v>
      </c>
      <c r="P27" t="s">
        <v>2217</v>
      </c>
    </row>
    <row r="28" spans="1:16" x14ac:dyDescent="0.35">
      <c r="A28" t="s">
        <v>11</v>
      </c>
      <c r="B28" t="s">
        <v>12</v>
      </c>
      <c r="C28" t="s">
        <v>189</v>
      </c>
      <c r="N28" t="s">
        <v>197</v>
      </c>
      <c r="O28" t="s">
        <v>2214</v>
      </c>
      <c r="P28" t="s">
        <v>2217</v>
      </c>
    </row>
    <row r="29" spans="1:16" x14ac:dyDescent="0.35">
      <c r="A29" t="s">
        <v>11</v>
      </c>
      <c r="B29" t="s">
        <v>12</v>
      </c>
      <c r="C29" t="s">
        <v>179</v>
      </c>
      <c r="N29" t="s">
        <v>208</v>
      </c>
      <c r="O29" t="s">
        <v>2201</v>
      </c>
      <c r="P29" t="s">
        <v>2219</v>
      </c>
    </row>
    <row r="30" spans="1:16" x14ac:dyDescent="0.35">
      <c r="A30" t="s">
        <v>11</v>
      </c>
      <c r="B30" t="s">
        <v>12</v>
      </c>
      <c r="C30" t="s">
        <v>180</v>
      </c>
      <c r="N30" t="s">
        <v>209</v>
      </c>
      <c r="O30" t="s">
        <v>2200</v>
      </c>
      <c r="P30" t="s">
        <v>2219</v>
      </c>
    </row>
    <row r="31" spans="1:16" x14ac:dyDescent="0.35">
      <c r="A31" t="s">
        <v>11</v>
      </c>
      <c r="B31" t="s">
        <v>12</v>
      </c>
      <c r="C31" t="s">
        <v>190</v>
      </c>
      <c r="N31" t="s">
        <v>210</v>
      </c>
      <c r="O31" t="s">
        <v>2215</v>
      </c>
      <c r="P31" t="s">
        <v>2219</v>
      </c>
    </row>
    <row r="32" spans="1:16" x14ac:dyDescent="0.35">
      <c r="A32" t="s">
        <v>11</v>
      </c>
      <c r="B32" t="s">
        <v>12</v>
      </c>
      <c r="C32" t="s">
        <v>191</v>
      </c>
      <c r="N32" t="s">
        <v>211</v>
      </c>
      <c r="O32" t="s">
        <v>2216</v>
      </c>
      <c r="P32" t="s">
        <v>2219</v>
      </c>
    </row>
    <row r="33" spans="1:16" x14ac:dyDescent="0.35">
      <c r="A33" t="s">
        <v>11</v>
      </c>
      <c r="B33" t="s">
        <v>13</v>
      </c>
      <c r="C33" t="s">
        <v>114</v>
      </c>
      <c r="N33">
        <v>685</v>
      </c>
      <c r="O33" t="s">
        <v>712</v>
      </c>
      <c r="P33" t="s">
        <v>2192</v>
      </c>
    </row>
    <row r="34" spans="1:16" x14ac:dyDescent="0.35">
      <c r="A34" t="s">
        <v>11</v>
      </c>
      <c r="B34" t="s">
        <v>13</v>
      </c>
      <c r="C34" t="s">
        <v>181</v>
      </c>
      <c r="N34" t="s">
        <v>193</v>
      </c>
      <c r="O34" t="s">
        <v>2199</v>
      </c>
      <c r="P34" t="s">
        <v>2217</v>
      </c>
    </row>
    <row r="35" spans="1:16" x14ac:dyDescent="0.35">
      <c r="A35" t="s">
        <v>11</v>
      </c>
      <c r="B35" t="s">
        <v>13</v>
      </c>
      <c r="C35" t="s">
        <v>177</v>
      </c>
      <c r="N35" t="s">
        <v>212</v>
      </c>
      <c r="O35" t="s">
        <v>2188</v>
      </c>
      <c r="P35" t="s">
        <v>2218</v>
      </c>
    </row>
    <row r="36" spans="1:16" x14ac:dyDescent="0.35">
      <c r="A36" t="s">
        <v>11</v>
      </c>
      <c r="B36" t="s">
        <v>13</v>
      </c>
      <c r="C36" t="s">
        <v>182</v>
      </c>
      <c r="N36" t="s">
        <v>213</v>
      </c>
      <c r="O36" t="s">
        <v>2197</v>
      </c>
      <c r="P36" t="s">
        <v>2218</v>
      </c>
    </row>
    <row r="37" spans="1:16" x14ac:dyDescent="0.35">
      <c r="A37" t="s">
        <v>11</v>
      </c>
      <c r="B37" t="s">
        <v>13</v>
      </c>
      <c r="C37" t="s">
        <v>224</v>
      </c>
      <c r="N37" t="s">
        <v>214</v>
      </c>
      <c r="O37" t="s">
        <v>2207</v>
      </c>
      <c r="P37" t="s">
        <v>2218</v>
      </c>
    </row>
    <row r="38" spans="1:16" x14ac:dyDescent="0.35">
      <c r="A38" t="s">
        <v>11</v>
      </c>
      <c r="B38" t="s">
        <v>13</v>
      </c>
      <c r="C38" t="s">
        <v>225</v>
      </c>
      <c r="N38" t="s">
        <v>215</v>
      </c>
      <c r="O38" t="s">
        <v>2208</v>
      </c>
      <c r="P38" t="s">
        <v>2218</v>
      </c>
    </row>
    <row r="39" spans="1:16" x14ac:dyDescent="0.35">
      <c r="A39" t="s">
        <v>11</v>
      </c>
      <c r="B39" t="s">
        <v>13</v>
      </c>
      <c r="C39" t="s">
        <v>226</v>
      </c>
      <c r="N39" t="s">
        <v>216</v>
      </c>
      <c r="O39" t="s">
        <v>2209</v>
      </c>
      <c r="P39" t="s">
        <v>2218</v>
      </c>
    </row>
    <row r="40" spans="1:16" x14ac:dyDescent="0.35">
      <c r="A40" t="s">
        <v>11</v>
      </c>
      <c r="B40" t="s">
        <v>13</v>
      </c>
      <c r="C40" t="s">
        <v>183</v>
      </c>
      <c r="N40" t="s">
        <v>217</v>
      </c>
      <c r="O40" t="s">
        <v>2210</v>
      </c>
      <c r="P40" t="s">
        <v>2218</v>
      </c>
    </row>
    <row r="41" spans="1:16" x14ac:dyDescent="0.35">
      <c r="A41" t="s">
        <v>11</v>
      </c>
      <c r="B41" t="s">
        <v>13</v>
      </c>
      <c r="C41" t="s">
        <v>184</v>
      </c>
      <c r="N41" t="s">
        <v>218</v>
      </c>
      <c r="O41" t="s">
        <v>2211</v>
      </c>
      <c r="P41" t="s">
        <v>2218</v>
      </c>
    </row>
    <row r="42" spans="1:16" x14ac:dyDescent="0.35">
      <c r="A42" t="s">
        <v>11</v>
      </c>
      <c r="B42" t="s">
        <v>13</v>
      </c>
      <c r="C42" t="s">
        <v>185</v>
      </c>
      <c r="N42" t="s">
        <v>194</v>
      </c>
      <c r="O42" t="s">
        <v>2195</v>
      </c>
      <c r="P42" t="s">
        <v>2217</v>
      </c>
    </row>
    <row r="43" spans="1:16" x14ac:dyDescent="0.35">
      <c r="A43" t="s">
        <v>11</v>
      </c>
      <c r="B43" t="s">
        <v>13</v>
      </c>
      <c r="C43" t="s">
        <v>186</v>
      </c>
      <c r="N43" t="s">
        <v>196</v>
      </c>
      <c r="O43" t="s">
        <v>2198</v>
      </c>
      <c r="P43" t="s">
        <v>2217</v>
      </c>
    </row>
    <row r="44" spans="1:16" x14ac:dyDescent="0.35">
      <c r="A44" t="s">
        <v>11</v>
      </c>
      <c r="B44" t="s">
        <v>13</v>
      </c>
      <c r="C44" t="s">
        <v>187</v>
      </c>
      <c r="N44" t="s">
        <v>197</v>
      </c>
      <c r="O44" t="s">
        <v>2212</v>
      </c>
      <c r="P44" t="s">
        <v>2217</v>
      </c>
    </row>
    <row r="45" spans="1:16" x14ac:dyDescent="0.35">
      <c r="A45" t="s">
        <v>11</v>
      </c>
      <c r="B45" t="s">
        <v>13</v>
      </c>
      <c r="C45" t="s">
        <v>188</v>
      </c>
      <c r="N45" t="s">
        <v>197</v>
      </c>
      <c r="O45" t="s">
        <v>2213</v>
      </c>
      <c r="P45" t="s">
        <v>2217</v>
      </c>
    </row>
    <row r="46" spans="1:16" x14ac:dyDescent="0.35">
      <c r="A46" t="s">
        <v>11</v>
      </c>
      <c r="B46" t="s">
        <v>13</v>
      </c>
      <c r="C46" t="s">
        <v>189</v>
      </c>
      <c r="N46" t="s">
        <v>219</v>
      </c>
      <c r="O46" t="s">
        <v>2214</v>
      </c>
      <c r="P46" t="s">
        <v>2217</v>
      </c>
    </row>
    <row r="47" spans="1:16" x14ac:dyDescent="0.35">
      <c r="A47" t="s">
        <v>11</v>
      </c>
      <c r="B47" t="s">
        <v>13</v>
      </c>
      <c r="C47" t="s">
        <v>179</v>
      </c>
      <c r="N47" t="s">
        <v>220</v>
      </c>
      <c r="O47" t="s">
        <v>2201</v>
      </c>
      <c r="P47" t="s">
        <v>2219</v>
      </c>
    </row>
    <row r="48" spans="1:16" x14ac:dyDescent="0.35">
      <c r="A48" t="s">
        <v>11</v>
      </c>
      <c r="B48" t="s">
        <v>13</v>
      </c>
      <c r="C48" t="s">
        <v>180</v>
      </c>
      <c r="N48" t="s">
        <v>221</v>
      </c>
      <c r="O48" t="s">
        <v>2200</v>
      </c>
      <c r="P48" t="s">
        <v>2219</v>
      </c>
    </row>
    <row r="49" spans="1:16" x14ac:dyDescent="0.35">
      <c r="A49" t="s">
        <v>11</v>
      </c>
      <c r="B49" t="s">
        <v>13</v>
      </c>
      <c r="C49" t="s">
        <v>190</v>
      </c>
      <c r="N49" t="s">
        <v>222</v>
      </c>
      <c r="O49" t="s">
        <v>2215</v>
      </c>
      <c r="P49" t="s">
        <v>2219</v>
      </c>
    </row>
    <row r="50" spans="1:16" x14ac:dyDescent="0.35">
      <c r="A50" t="s">
        <v>11</v>
      </c>
      <c r="B50" t="s">
        <v>13</v>
      </c>
      <c r="C50" t="s">
        <v>191</v>
      </c>
      <c r="N50" t="s">
        <v>223</v>
      </c>
      <c r="O50" t="s">
        <v>2216</v>
      </c>
      <c r="P50" t="s">
        <v>2219</v>
      </c>
    </row>
    <row r="51" spans="1:16" x14ac:dyDescent="0.35">
      <c r="A51" t="s">
        <v>17</v>
      </c>
      <c r="B51" t="s">
        <v>18</v>
      </c>
      <c r="C51" t="s">
        <v>229</v>
      </c>
      <c r="D51" t="s">
        <v>247</v>
      </c>
      <c r="E51" t="s">
        <v>248</v>
      </c>
      <c r="F51" t="s">
        <v>249</v>
      </c>
      <c r="G51" t="s">
        <v>250</v>
      </c>
      <c r="H51" t="s">
        <v>251</v>
      </c>
      <c r="O51" t="s">
        <v>712</v>
      </c>
      <c r="P51" t="s">
        <v>2218</v>
      </c>
    </row>
    <row r="52" spans="1:16" x14ac:dyDescent="0.35">
      <c r="A52" t="s">
        <v>17</v>
      </c>
      <c r="B52" t="s">
        <v>18</v>
      </c>
      <c r="C52" t="s">
        <v>230</v>
      </c>
      <c r="D52" t="s">
        <v>252</v>
      </c>
      <c r="E52" t="s">
        <v>253</v>
      </c>
      <c r="F52" t="s">
        <v>254</v>
      </c>
      <c r="G52" t="s">
        <v>255</v>
      </c>
      <c r="H52" t="s">
        <v>256</v>
      </c>
      <c r="O52" t="s">
        <v>2190</v>
      </c>
      <c r="P52" t="s">
        <v>2229</v>
      </c>
    </row>
    <row r="53" spans="1:16" x14ac:dyDescent="0.35">
      <c r="A53" t="s">
        <v>17</v>
      </c>
      <c r="B53" t="s">
        <v>18</v>
      </c>
      <c r="C53" t="s">
        <v>231</v>
      </c>
      <c r="D53" t="s">
        <v>257</v>
      </c>
      <c r="E53" t="s">
        <v>258</v>
      </c>
      <c r="F53" t="s">
        <v>259</v>
      </c>
      <c r="G53" t="s">
        <v>260</v>
      </c>
      <c r="H53" t="s">
        <v>261</v>
      </c>
      <c r="O53" t="s">
        <v>2195</v>
      </c>
      <c r="P53" t="s">
        <v>2229</v>
      </c>
    </row>
    <row r="54" spans="1:16" x14ac:dyDescent="0.35">
      <c r="A54" t="s">
        <v>17</v>
      </c>
      <c r="B54" t="s">
        <v>18</v>
      </c>
      <c r="C54" t="s">
        <v>232</v>
      </c>
      <c r="D54" t="s">
        <v>262</v>
      </c>
      <c r="E54" t="s">
        <v>263</v>
      </c>
      <c r="F54" t="s">
        <v>264</v>
      </c>
      <c r="G54" t="s">
        <v>265</v>
      </c>
      <c r="H54" t="s">
        <v>266</v>
      </c>
      <c r="O54" t="s">
        <v>2199</v>
      </c>
      <c r="P54" t="s">
        <v>2229</v>
      </c>
    </row>
    <row r="55" spans="1:16" x14ac:dyDescent="0.35">
      <c r="A55" t="s">
        <v>17</v>
      </c>
      <c r="B55" t="s">
        <v>18</v>
      </c>
      <c r="C55" t="s">
        <v>233</v>
      </c>
      <c r="D55" t="s">
        <v>267</v>
      </c>
      <c r="E55" t="s">
        <v>268</v>
      </c>
      <c r="F55" t="s">
        <v>269</v>
      </c>
      <c r="G55" t="s">
        <v>270</v>
      </c>
      <c r="H55" t="s">
        <v>271</v>
      </c>
      <c r="O55" t="s">
        <v>2200</v>
      </c>
      <c r="P55" t="s">
        <v>2229</v>
      </c>
    </row>
    <row r="56" spans="1:16" x14ac:dyDescent="0.35">
      <c r="A56" t="s">
        <v>17</v>
      </c>
      <c r="B56" t="s">
        <v>18</v>
      </c>
      <c r="C56" t="s">
        <v>228</v>
      </c>
      <c r="D56" t="s">
        <v>272</v>
      </c>
      <c r="E56" t="s">
        <v>273</v>
      </c>
      <c r="F56" t="s">
        <v>274</v>
      </c>
      <c r="G56" t="s">
        <v>275</v>
      </c>
      <c r="H56" t="s">
        <v>276</v>
      </c>
      <c r="O56" t="s">
        <v>2201</v>
      </c>
      <c r="P56" t="s">
        <v>2229</v>
      </c>
    </row>
    <row r="57" spans="1:16" x14ac:dyDescent="0.35">
      <c r="A57" t="s">
        <v>17</v>
      </c>
      <c r="B57" t="s">
        <v>18</v>
      </c>
      <c r="C57" t="s">
        <v>234</v>
      </c>
      <c r="D57" t="s">
        <v>277</v>
      </c>
      <c r="E57" t="s">
        <v>278</v>
      </c>
      <c r="F57" t="s">
        <v>279</v>
      </c>
      <c r="G57" t="s">
        <v>280</v>
      </c>
      <c r="H57" t="s">
        <v>281</v>
      </c>
      <c r="O57" t="s">
        <v>2188</v>
      </c>
      <c r="P57" t="s">
        <v>2218</v>
      </c>
    </row>
    <row r="58" spans="1:16" x14ac:dyDescent="0.35">
      <c r="A58" t="s">
        <v>17</v>
      </c>
      <c r="B58" t="s">
        <v>18</v>
      </c>
      <c r="C58" t="s">
        <v>235</v>
      </c>
      <c r="D58" t="s">
        <v>282</v>
      </c>
      <c r="E58" t="s">
        <v>283</v>
      </c>
      <c r="F58" t="s">
        <v>284</v>
      </c>
      <c r="G58" t="s">
        <v>285</v>
      </c>
      <c r="H58" t="s">
        <v>286</v>
      </c>
      <c r="O58" t="s">
        <v>2223</v>
      </c>
      <c r="P58" t="s">
        <v>2218</v>
      </c>
    </row>
    <row r="59" spans="1:16" x14ac:dyDescent="0.35">
      <c r="A59" t="s">
        <v>17</v>
      </c>
      <c r="B59" t="s">
        <v>18</v>
      </c>
      <c r="C59" t="s">
        <v>236</v>
      </c>
      <c r="D59" t="s">
        <v>287</v>
      </c>
      <c r="E59" t="s">
        <v>288</v>
      </c>
      <c r="F59" t="s">
        <v>289</v>
      </c>
      <c r="G59" t="s">
        <v>290</v>
      </c>
      <c r="H59" t="s">
        <v>291</v>
      </c>
      <c r="O59" t="s">
        <v>2198</v>
      </c>
      <c r="P59" t="s">
        <v>2229</v>
      </c>
    </row>
    <row r="60" spans="1:16" x14ac:dyDescent="0.35">
      <c r="A60" t="s">
        <v>17</v>
      </c>
      <c r="B60" t="s">
        <v>18</v>
      </c>
      <c r="C60" t="s">
        <v>237</v>
      </c>
      <c r="D60" t="s">
        <v>292</v>
      </c>
      <c r="E60" t="s">
        <v>293</v>
      </c>
      <c r="F60" t="s">
        <v>294</v>
      </c>
      <c r="G60" t="s">
        <v>295</v>
      </c>
      <c r="H60" t="s">
        <v>296</v>
      </c>
      <c r="O60" t="s">
        <v>2224</v>
      </c>
      <c r="P60" t="s">
        <v>2229</v>
      </c>
    </row>
    <row r="61" spans="1:16" x14ac:dyDescent="0.35">
      <c r="A61" t="s">
        <v>17</v>
      </c>
      <c r="B61" t="s">
        <v>18</v>
      </c>
      <c r="C61" t="s">
        <v>238</v>
      </c>
      <c r="D61" t="s">
        <v>297</v>
      </c>
      <c r="E61" t="s">
        <v>298</v>
      </c>
      <c r="F61" t="s">
        <v>299</v>
      </c>
      <c r="G61" t="s">
        <v>300</v>
      </c>
      <c r="H61" t="s">
        <v>301</v>
      </c>
      <c r="O61" t="s">
        <v>2225</v>
      </c>
      <c r="P61" t="s">
        <v>2229</v>
      </c>
    </row>
    <row r="62" spans="1:16" x14ac:dyDescent="0.35">
      <c r="A62" t="s">
        <v>17</v>
      </c>
      <c r="B62" t="s">
        <v>18</v>
      </c>
      <c r="C62" t="s">
        <v>239</v>
      </c>
      <c r="D62" t="s">
        <v>302</v>
      </c>
      <c r="E62" t="s">
        <v>303</v>
      </c>
      <c r="F62" t="s">
        <v>304</v>
      </c>
      <c r="G62" t="s">
        <v>305</v>
      </c>
      <c r="H62" t="s">
        <v>306</v>
      </c>
      <c r="O62" t="s">
        <v>2220</v>
      </c>
      <c r="P62" t="s">
        <v>2229</v>
      </c>
    </row>
    <row r="63" spans="1:16" x14ac:dyDescent="0.35">
      <c r="A63" t="s">
        <v>17</v>
      </c>
      <c r="B63" t="s">
        <v>18</v>
      </c>
      <c r="C63" t="s">
        <v>240</v>
      </c>
      <c r="D63" t="s">
        <v>307</v>
      </c>
      <c r="E63" t="s">
        <v>308</v>
      </c>
      <c r="F63" t="s">
        <v>309</v>
      </c>
      <c r="G63" t="s">
        <v>310</v>
      </c>
      <c r="H63" t="s">
        <v>311</v>
      </c>
      <c r="O63" t="s">
        <v>2226</v>
      </c>
      <c r="P63" t="s">
        <v>2218</v>
      </c>
    </row>
    <row r="64" spans="1:16" x14ac:dyDescent="0.35">
      <c r="A64" t="s">
        <v>17</v>
      </c>
      <c r="B64" t="s">
        <v>18</v>
      </c>
      <c r="C64" t="s">
        <v>241</v>
      </c>
      <c r="D64" t="s">
        <v>312</v>
      </c>
      <c r="E64" t="s">
        <v>313</v>
      </c>
      <c r="F64" t="s">
        <v>314</v>
      </c>
      <c r="G64" t="s">
        <v>315</v>
      </c>
      <c r="H64" t="s">
        <v>316</v>
      </c>
      <c r="O64" t="s">
        <v>2221</v>
      </c>
      <c r="P64" t="s">
        <v>2229</v>
      </c>
    </row>
    <row r="65" spans="1:16" x14ac:dyDescent="0.35">
      <c r="A65" t="s">
        <v>17</v>
      </c>
      <c r="B65" t="s">
        <v>18</v>
      </c>
      <c r="C65" t="s">
        <v>242</v>
      </c>
      <c r="D65" t="s">
        <v>317</v>
      </c>
      <c r="E65" t="s">
        <v>318</v>
      </c>
      <c r="F65" t="s">
        <v>319</v>
      </c>
      <c r="G65" t="s">
        <v>320</v>
      </c>
      <c r="H65" t="s">
        <v>321</v>
      </c>
      <c r="O65" t="s">
        <v>2227</v>
      </c>
      <c r="P65" t="s">
        <v>2218</v>
      </c>
    </row>
    <row r="66" spans="1:16" x14ac:dyDescent="0.35">
      <c r="A66" t="s">
        <v>17</v>
      </c>
      <c r="B66" t="s">
        <v>18</v>
      </c>
      <c r="C66" t="s">
        <v>243</v>
      </c>
      <c r="D66" t="s">
        <v>322</v>
      </c>
      <c r="E66" t="s">
        <v>323</v>
      </c>
      <c r="F66" t="s">
        <v>324</v>
      </c>
      <c r="G66" t="s">
        <v>325</v>
      </c>
      <c r="H66" t="s">
        <v>326</v>
      </c>
      <c r="O66" t="s">
        <v>2215</v>
      </c>
      <c r="P66" t="s">
        <v>2229</v>
      </c>
    </row>
    <row r="67" spans="1:16" x14ac:dyDescent="0.35">
      <c r="A67" t="s">
        <v>17</v>
      </c>
      <c r="B67" t="s">
        <v>18</v>
      </c>
      <c r="C67" t="s">
        <v>244</v>
      </c>
      <c r="D67" t="s">
        <v>327</v>
      </c>
      <c r="E67" t="s">
        <v>328</v>
      </c>
      <c r="F67" t="s">
        <v>329</v>
      </c>
      <c r="G67" t="s">
        <v>330</v>
      </c>
      <c r="H67" t="s">
        <v>331</v>
      </c>
      <c r="O67" t="s">
        <v>2228</v>
      </c>
      <c r="P67" t="s">
        <v>2229</v>
      </c>
    </row>
    <row r="68" spans="1:16" x14ac:dyDescent="0.35">
      <c r="A68" t="s">
        <v>17</v>
      </c>
      <c r="B68" t="s">
        <v>18</v>
      </c>
      <c r="C68" t="s">
        <v>245</v>
      </c>
      <c r="D68" t="s">
        <v>332</v>
      </c>
      <c r="E68" t="s">
        <v>333</v>
      </c>
      <c r="F68" t="s">
        <v>334</v>
      </c>
      <c r="G68" t="s">
        <v>335</v>
      </c>
      <c r="H68" t="s">
        <v>336</v>
      </c>
      <c r="O68" t="s">
        <v>2222</v>
      </c>
      <c r="P68" t="s">
        <v>2229</v>
      </c>
    </row>
    <row r="69" spans="1:16" x14ac:dyDescent="0.35">
      <c r="A69" t="s">
        <v>17</v>
      </c>
      <c r="B69" t="s">
        <v>19</v>
      </c>
      <c r="C69" t="s">
        <v>229</v>
      </c>
      <c r="E69" t="s">
        <v>338</v>
      </c>
      <c r="F69" t="s">
        <v>339</v>
      </c>
      <c r="G69" t="s">
        <v>340</v>
      </c>
      <c r="H69" t="s">
        <v>341</v>
      </c>
      <c r="O69" t="s">
        <v>712</v>
      </c>
      <c r="P69" t="s">
        <v>2218</v>
      </c>
    </row>
    <row r="70" spans="1:16" x14ac:dyDescent="0.35">
      <c r="A70" t="s">
        <v>17</v>
      </c>
      <c r="B70" t="s">
        <v>19</v>
      </c>
      <c r="C70" t="s">
        <v>230</v>
      </c>
      <c r="E70" t="s">
        <v>342</v>
      </c>
      <c r="F70" t="s">
        <v>343</v>
      </c>
      <c r="G70" t="s">
        <v>344</v>
      </c>
      <c r="H70" t="s">
        <v>345</v>
      </c>
      <c r="O70" t="s">
        <v>2190</v>
      </c>
      <c r="P70" t="s">
        <v>2229</v>
      </c>
    </row>
    <row r="71" spans="1:16" x14ac:dyDescent="0.35">
      <c r="A71" t="s">
        <v>17</v>
      </c>
      <c r="B71" t="s">
        <v>19</v>
      </c>
      <c r="C71" t="s">
        <v>231</v>
      </c>
      <c r="E71" t="s">
        <v>258</v>
      </c>
      <c r="F71" t="s">
        <v>346</v>
      </c>
      <c r="G71" t="s">
        <v>347</v>
      </c>
      <c r="H71" t="s">
        <v>348</v>
      </c>
      <c r="O71" t="s">
        <v>2195</v>
      </c>
      <c r="P71" t="s">
        <v>2229</v>
      </c>
    </row>
    <row r="72" spans="1:16" x14ac:dyDescent="0.35">
      <c r="A72" t="s">
        <v>17</v>
      </c>
      <c r="B72" t="s">
        <v>19</v>
      </c>
      <c r="C72" t="s">
        <v>232</v>
      </c>
      <c r="E72" t="s">
        <v>349</v>
      </c>
      <c r="F72" t="s">
        <v>350</v>
      </c>
      <c r="G72" t="s">
        <v>351</v>
      </c>
      <c r="H72" t="s">
        <v>352</v>
      </c>
      <c r="O72" t="s">
        <v>2199</v>
      </c>
      <c r="P72" t="s">
        <v>2229</v>
      </c>
    </row>
    <row r="73" spans="1:16" x14ac:dyDescent="0.35">
      <c r="A73" t="s">
        <v>17</v>
      </c>
      <c r="B73" t="s">
        <v>19</v>
      </c>
      <c r="C73" t="s">
        <v>233</v>
      </c>
      <c r="E73" t="s">
        <v>353</v>
      </c>
      <c r="F73" t="s">
        <v>354</v>
      </c>
      <c r="G73" t="s">
        <v>355</v>
      </c>
      <c r="H73" t="s">
        <v>356</v>
      </c>
      <c r="O73" t="s">
        <v>2200</v>
      </c>
      <c r="P73" t="s">
        <v>2229</v>
      </c>
    </row>
    <row r="74" spans="1:16" x14ac:dyDescent="0.35">
      <c r="A74" t="s">
        <v>17</v>
      </c>
      <c r="B74" t="s">
        <v>19</v>
      </c>
      <c r="C74" t="s">
        <v>228</v>
      </c>
      <c r="E74" t="s">
        <v>357</v>
      </c>
      <c r="F74" t="s">
        <v>358</v>
      </c>
      <c r="G74" t="s">
        <v>359</v>
      </c>
      <c r="H74" t="s">
        <v>360</v>
      </c>
      <c r="O74" t="s">
        <v>2201</v>
      </c>
      <c r="P74" t="s">
        <v>2229</v>
      </c>
    </row>
    <row r="75" spans="1:16" x14ac:dyDescent="0.35">
      <c r="A75" t="s">
        <v>17</v>
      </c>
      <c r="B75" t="s">
        <v>19</v>
      </c>
      <c r="C75" t="s">
        <v>246</v>
      </c>
      <c r="E75" t="s">
        <v>361</v>
      </c>
      <c r="F75" t="s">
        <v>362</v>
      </c>
      <c r="G75" t="s">
        <v>363</v>
      </c>
      <c r="H75" t="s">
        <v>364</v>
      </c>
      <c r="O75" t="s">
        <v>2230</v>
      </c>
      <c r="P75" t="s">
        <v>2229</v>
      </c>
    </row>
    <row r="76" spans="1:16" x14ac:dyDescent="0.35">
      <c r="A76" t="s">
        <v>17</v>
      </c>
      <c r="B76" t="s">
        <v>19</v>
      </c>
      <c r="C76" t="s">
        <v>234</v>
      </c>
      <c r="E76" t="s">
        <v>365</v>
      </c>
      <c r="F76" t="s">
        <v>366</v>
      </c>
      <c r="G76" t="s">
        <v>367</v>
      </c>
      <c r="H76" t="s">
        <v>368</v>
      </c>
      <c r="O76" t="s">
        <v>2188</v>
      </c>
      <c r="P76" t="s">
        <v>2218</v>
      </c>
    </row>
    <row r="77" spans="1:16" x14ac:dyDescent="0.35">
      <c r="A77" t="s">
        <v>17</v>
      </c>
      <c r="B77" t="s">
        <v>19</v>
      </c>
      <c r="C77" t="s">
        <v>235</v>
      </c>
      <c r="E77" t="s">
        <v>369</v>
      </c>
      <c r="F77" t="s">
        <v>370</v>
      </c>
      <c r="G77" t="s">
        <v>371</v>
      </c>
      <c r="H77" t="s">
        <v>372</v>
      </c>
      <c r="O77" t="s">
        <v>2223</v>
      </c>
      <c r="P77" t="s">
        <v>2218</v>
      </c>
    </row>
    <row r="78" spans="1:16" x14ac:dyDescent="0.35">
      <c r="A78" t="s">
        <v>17</v>
      </c>
      <c r="B78" t="s">
        <v>19</v>
      </c>
      <c r="C78" t="s">
        <v>236</v>
      </c>
      <c r="E78" t="s">
        <v>373</v>
      </c>
      <c r="F78" t="s">
        <v>374</v>
      </c>
      <c r="G78" t="s">
        <v>375</v>
      </c>
      <c r="H78" t="s">
        <v>374</v>
      </c>
      <c r="O78" t="s">
        <v>2198</v>
      </c>
      <c r="P78" t="s">
        <v>2229</v>
      </c>
    </row>
    <row r="79" spans="1:16" x14ac:dyDescent="0.35">
      <c r="A79" t="s">
        <v>17</v>
      </c>
      <c r="B79" t="s">
        <v>19</v>
      </c>
      <c r="C79" t="s">
        <v>237</v>
      </c>
      <c r="E79" t="s">
        <v>376</v>
      </c>
      <c r="F79" t="s">
        <v>377</v>
      </c>
      <c r="G79" t="s">
        <v>378</v>
      </c>
      <c r="H79" t="s">
        <v>379</v>
      </c>
      <c r="O79" t="s">
        <v>2224</v>
      </c>
      <c r="P79" t="s">
        <v>2229</v>
      </c>
    </row>
    <row r="80" spans="1:16" x14ac:dyDescent="0.35">
      <c r="A80" t="s">
        <v>17</v>
      </c>
      <c r="B80" t="s">
        <v>19</v>
      </c>
      <c r="C80" t="s">
        <v>238</v>
      </c>
      <c r="E80" t="s">
        <v>337</v>
      </c>
      <c r="F80" t="s">
        <v>337</v>
      </c>
      <c r="G80" t="s">
        <v>337</v>
      </c>
      <c r="H80" t="s">
        <v>337</v>
      </c>
      <c r="O80" t="s">
        <v>2225</v>
      </c>
      <c r="P80" t="s">
        <v>2229</v>
      </c>
    </row>
    <row r="81" spans="1:16" x14ac:dyDescent="0.35">
      <c r="A81" t="s">
        <v>17</v>
      </c>
      <c r="B81" t="s">
        <v>19</v>
      </c>
      <c r="C81" t="s">
        <v>239</v>
      </c>
      <c r="E81" t="s">
        <v>380</v>
      </c>
      <c r="F81" t="s">
        <v>381</v>
      </c>
      <c r="G81" t="s">
        <v>382</v>
      </c>
      <c r="H81" t="s">
        <v>383</v>
      </c>
      <c r="O81" t="s">
        <v>2220</v>
      </c>
      <c r="P81" t="s">
        <v>2229</v>
      </c>
    </row>
    <row r="82" spans="1:16" x14ac:dyDescent="0.35">
      <c r="A82" t="s">
        <v>17</v>
      </c>
      <c r="B82" t="s">
        <v>19</v>
      </c>
      <c r="C82" t="s">
        <v>240</v>
      </c>
      <c r="E82" t="s">
        <v>384</v>
      </c>
      <c r="F82" t="s">
        <v>385</v>
      </c>
      <c r="G82" t="s">
        <v>386</v>
      </c>
      <c r="H82" t="s">
        <v>387</v>
      </c>
      <c r="O82" t="s">
        <v>2226</v>
      </c>
      <c r="P82" t="s">
        <v>2218</v>
      </c>
    </row>
    <row r="83" spans="1:16" x14ac:dyDescent="0.35">
      <c r="A83" t="s">
        <v>17</v>
      </c>
      <c r="B83" t="s">
        <v>19</v>
      </c>
      <c r="C83" t="s">
        <v>241</v>
      </c>
      <c r="E83" t="s">
        <v>388</v>
      </c>
      <c r="F83" t="s">
        <v>389</v>
      </c>
      <c r="G83" t="s">
        <v>390</v>
      </c>
      <c r="H83" t="s">
        <v>313</v>
      </c>
      <c r="O83" t="s">
        <v>2221</v>
      </c>
      <c r="P83" t="s">
        <v>2229</v>
      </c>
    </row>
    <row r="84" spans="1:16" x14ac:dyDescent="0.35">
      <c r="A84" t="s">
        <v>17</v>
      </c>
      <c r="B84" t="s">
        <v>19</v>
      </c>
      <c r="C84" t="s">
        <v>242</v>
      </c>
      <c r="E84" t="s">
        <v>391</v>
      </c>
      <c r="F84" t="s">
        <v>392</v>
      </c>
      <c r="G84" t="s">
        <v>393</v>
      </c>
      <c r="H84" t="s">
        <v>394</v>
      </c>
      <c r="O84" t="s">
        <v>2227</v>
      </c>
      <c r="P84" t="s">
        <v>2218</v>
      </c>
    </row>
    <row r="85" spans="1:16" x14ac:dyDescent="0.35">
      <c r="A85" t="s">
        <v>17</v>
      </c>
      <c r="B85" t="s">
        <v>19</v>
      </c>
      <c r="C85" t="s">
        <v>243</v>
      </c>
      <c r="E85" t="s">
        <v>300</v>
      </c>
      <c r="F85" t="s">
        <v>395</v>
      </c>
      <c r="G85" t="s">
        <v>300</v>
      </c>
      <c r="H85" t="s">
        <v>300</v>
      </c>
      <c r="O85" t="s">
        <v>2215</v>
      </c>
      <c r="P85" t="s">
        <v>2229</v>
      </c>
    </row>
    <row r="86" spans="1:16" x14ac:dyDescent="0.35">
      <c r="A86" t="s">
        <v>17</v>
      </c>
      <c r="B86" t="s">
        <v>19</v>
      </c>
      <c r="C86" t="s">
        <v>244</v>
      </c>
      <c r="E86" t="s">
        <v>396</v>
      </c>
      <c r="F86" t="s">
        <v>397</v>
      </c>
      <c r="G86" t="s">
        <v>331</v>
      </c>
      <c r="H86" t="s">
        <v>398</v>
      </c>
      <c r="O86" t="s">
        <v>2228</v>
      </c>
      <c r="P86" t="s">
        <v>2229</v>
      </c>
    </row>
    <row r="87" spans="1:16" x14ac:dyDescent="0.35">
      <c r="A87" t="s">
        <v>17</v>
      </c>
      <c r="B87" t="s">
        <v>19</v>
      </c>
      <c r="C87" t="s">
        <v>245</v>
      </c>
      <c r="E87" t="s">
        <v>399</v>
      </c>
      <c r="F87" t="s">
        <v>400</v>
      </c>
      <c r="G87" t="s">
        <v>401</v>
      </c>
      <c r="H87" t="s">
        <v>402</v>
      </c>
      <c r="O87" t="s">
        <v>2222</v>
      </c>
      <c r="P87" t="s">
        <v>2229</v>
      </c>
    </row>
    <row r="88" spans="1:16" x14ac:dyDescent="0.35">
      <c r="A88" t="s">
        <v>20</v>
      </c>
      <c r="B88" t="s">
        <v>21</v>
      </c>
      <c r="C88" t="s">
        <v>114</v>
      </c>
      <c r="D88">
        <v>247</v>
      </c>
      <c r="E88">
        <v>28</v>
      </c>
      <c r="F88">
        <v>121</v>
      </c>
      <c r="G88">
        <v>323</v>
      </c>
      <c r="H88">
        <v>386</v>
      </c>
      <c r="O88" t="s">
        <v>712</v>
      </c>
      <c r="P88" t="s">
        <v>2192</v>
      </c>
    </row>
    <row r="89" spans="1:16" x14ac:dyDescent="0.35">
      <c r="A89" t="s">
        <v>20</v>
      </c>
      <c r="B89" t="s">
        <v>21</v>
      </c>
      <c r="C89" t="s">
        <v>403</v>
      </c>
      <c r="D89" t="s">
        <v>419</v>
      </c>
      <c r="E89" t="s">
        <v>440</v>
      </c>
      <c r="F89" t="s">
        <v>461</v>
      </c>
      <c r="G89" t="s">
        <v>482</v>
      </c>
      <c r="H89" t="s">
        <v>503</v>
      </c>
      <c r="O89" t="s">
        <v>2231</v>
      </c>
      <c r="P89" t="s">
        <v>2218</v>
      </c>
    </row>
    <row r="90" spans="1:16" x14ac:dyDescent="0.35">
      <c r="A90" t="s">
        <v>20</v>
      </c>
      <c r="B90" t="s">
        <v>21</v>
      </c>
      <c r="C90" t="s">
        <v>177</v>
      </c>
      <c r="D90" t="s">
        <v>420</v>
      </c>
      <c r="E90" t="s">
        <v>441</v>
      </c>
      <c r="F90" t="s">
        <v>462</v>
      </c>
      <c r="G90" t="s">
        <v>483</v>
      </c>
      <c r="H90" t="s">
        <v>504</v>
      </c>
      <c r="O90" t="s">
        <v>2188</v>
      </c>
      <c r="P90" t="s">
        <v>2218</v>
      </c>
    </row>
    <row r="91" spans="1:16" x14ac:dyDescent="0.35">
      <c r="A91" t="s">
        <v>20</v>
      </c>
      <c r="B91" t="s">
        <v>21</v>
      </c>
      <c r="C91" t="s">
        <v>181</v>
      </c>
      <c r="D91" t="s">
        <v>421</v>
      </c>
      <c r="E91" t="s">
        <v>442</v>
      </c>
      <c r="F91" t="s">
        <v>463</v>
      </c>
      <c r="G91" t="s">
        <v>484</v>
      </c>
      <c r="H91" t="s">
        <v>505</v>
      </c>
      <c r="O91" t="s">
        <v>2199</v>
      </c>
      <c r="P91" t="s">
        <v>2229</v>
      </c>
    </row>
    <row r="92" spans="1:16" x14ac:dyDescent="0.35">
      <c r="A92" t="s">
        <v>20</v>
      </c>
      <c r="B92" t="s">
        <v>21</v>
      </c>
      <c r="C92" t="s">
        <v>185</v>
      </c>
      <c r="D92" t="s">
        <v>422</v>
      </c>
      <c r="E92" t="s">
        <v>443</v>
      </c>
      <c r="F92" t="s">
        <v>464</v>
      </c>
      <c r="G92" t="s">
        <v>485</v>
      </c>
      <c r="H92" t="s">
        <v>506</v>
      </c>
      <c r="O92" t="s">
        <v>2195</v>
      </c>
      <c r="P92" t="s">
        <v>2194</v>
      </c>
    </row>
    <row r="93" spans="1:16" x14ac:dyDescent="0.35">
      <c r="A93" t="s">
        <v>20</v>
      </c>
      <c r="B93" t="s">
        <v>21</v>
      </c>
      <c r="C93" t="s">
        <v>406</v>
      </c>
      <c r="D93" t="s">
        <v>423</v>
      </c>
      <c r="E93" t="s">
        <v>444</v>
      </c>
      <c r="F93" t="s">
        <v>465</v>
      </c>
      <c r="G93" t="s">
        <v>486</v>
      </c>
      <c r="H93" t="s">
        <v>507</v>
      </c>
      <c r="O93" t="s">
        <v>2232</v>
      </c>
      <c r="P93" t="s">
        <v>2194</v>
      </c>
    </row>
    <row r="94" spans="1:16" x14ac:dyDescent="0.35">
      <c r="A94" t="s">
        <v>20</v>
      </c>
      <c r="B94" t="s">
        <v>21</v>
      </c>
      <c r="C94" t="s">
        <v>404</v>
      </c>
      <c r="D94" t="s">
        <v>424</v>
      </c>
      <c r="E94" t="s">
        <v>445</v>
      </c>
      <c r="F94" t="s">
        <v>466</v>
      </c>
      <c r="G94" t="s">
        <v>487</v>
      </c>
      <c r="H94" t="s">
        <v>508</v>
      </c>
      <c r="O94" t="s">
        <v>2200</v>
      </c>
      <c r="P94" t="s">
        <v>2229</v>
      </c>
    </row>
    <row r="95" spans="1:16" x14ac:dyDescent="0.35">
      <c r="A95" t="s">
        <v>20</v>
      </c>
      <c r="B95" t="s">
        <v>21</v>
      </c>
      <c r="C95" t="s">
        <v>405</v>
      </c>
      <c r="D95" t="s">
        <v>425</v>
      </c>
      <c r="E95" t="s">
        <v>446</v>
      </c>
      <c r="F95" t="s">
        <v>467</v>
      </c>
      <c r="G95" t="s">
        <v>488</v>
      </c>
      <c r="H95" t="s">
        <v>509</v>
      </c>
      <c r="O95" t="s">
        <v>2201</v>
      </c>
      <c r="P95" t="s">
        <v>2229</v>
      </c>
    </row>
    <row r="96" spans="1:16" x14ac:dyDescent="0.35">
      <c r="A96" t="s">
        <v>20</v>
      </c>
      <c r="B96" t="s">
        <v>21</v>
      </c>
      <c r="C96" t="s">
        <v>407</v>
      </c>
      <c r="D96" t="s">
        <v>426</v>
      </c>
      <c r="E96" t="s">
        <v>447</v>
      </c>
      <c r="F96" t="s">
        <v>468</v>
      </c>
      <c r="G96" t="s">
        <v>489</v>
      </c>
      <c r="H96" t="s">
        <v>510</v>
      </c>
      <c r="O96" t="s">
        <v>2198</v>
      </c>
      <c r="P96" t="s">
        <v>2194</v>
      </c>
    </row>
    <row r="97" spans="1:16" x14ac:dyDescent="0.35">
      <c r="A97" t="s">
        <v>20</v>
      </c>
      <c r="B97" t="s">
        <v>21</v>
      </c>
      <c r="C97" t="s">
        <v>189</v>
      </c>
      <c r="D97" t="s">
        <v>427</v>
      </c>
      <c r="E97" t="s">
        <v>448</v>
      </c>
      <c r="F97" t="s">
        <v>469</v>
      </c>
      <c r="G97" t="s">
        <v>490</v>
      </c>
      <c r="H97" t="s">
        <v>511</v>
      </c>
      <c r="O97" t="s">
        <v>2214</v>
      </c>
      <c r="P97" t="s">
        <v>2194</v>
      </c>
    </row>
    <row r="98" spans="1:16" x14ac:dyDescent="0.35">
      <c r="A98" t="s">
        <v>20</v>
      </c>
      <c r="B98" t="s">
        <v>21</v>
      </c>
      <c r="C98" t="s">
        <v>230</v>
      </c>
      <c r="D98" t="s">
        <v>428</v>
      </c>
      <c r="E98" t="s">
        <v>449</v>
      </c>
      <c r="F98" t="s">
        <v>470</v>
      </c>
      <c r="G98" t="s">
        <v>491</v>
      </c>
      <c r="H98" t="s">
        <v>512</v>
      </c>
      <c r="O98" t="s">
        <v>2190</v>
      </c>
      <c r="P98" t="s">
        <v>2194</v>
      </c>
    </row>
    <row r="99" spans="1:16" x14ac:dyDescent="0.35">
      <c r="A99" t="s">
        <v>20</v>
      </c>
      <c r="B99" t="s">
        <v>21</v>
      </c>
      <c r="C99" t="s">
        <v>408</v>
      </c>
      <c r="D99" t="s">
        <v>429</v>
      </c>
      <c r="E99" t="s">
        <v>450</v>
      </c>
      <c r="F99" t="s">
        <v>471</v>
      </c>
      <c r="G99" t="s">
        <v>492</v>
      </c>
      <c r="H99" t="s">
        <v>513</v>
      </c>
      <c r="O99" t="s">
        <v>2233</v>
      </c>
      <c r="P99" t="s">
        <v>2229</v>
      </c>
    </row>
    <row r="100" spans="1:16" x14ac:dyDescent="0.35">
      <c r="A100" t="s">
        <v>20</v>
      </c>
      <c r="B100" t="s">
        <v>21</v>
      </c>
      <c r="C100" t="s">
        <v>409</v>
      </c>
      <c r="D100" t="s">
        <v>430</v>
      </c>
      <c r="E100" t="s">
        <v>451</v>
      </c>
      <c r="F100" t="s">
        <v>472</v>
      </c>
      <c r="G100" t="s">
        <v>493</v>
      </c>
      <c r="H100" t="s">
        <v>514</v>
      </c>
      <c r="O100" t="s">
        <v>2220</v>
      </c>
      <c r="P100" t="s">
        <v>2194</v>
      </c>
    </row>
    <row r="101" spans="1:16" x14ac:dyDescent="0.35">
      <c r="A101" t="s">
        <v>20</v>
      </c>
      <c r="B101" t="s">
        <v>21</v>
      </c>
      <c r="C101" t="s">
        <v>410</v>
      </c>
      <c r="D101" t="s">
        <v>431</v>
      </c>
      <c r="E101" t="s">
        <v>452</v>
      </c>
      <c r="F101" t="s">
        <v>473</v>
      </c>
      <c r="G101" t="s">
        <v>494</v>
      </c>
      <c r="H101" t="s">
        <v>515</v>
      </c>
      <c r="O101" t="s">
        <v>2234</v>
      </c>
      <c r="P101" t="s">
        <v>2194</v>
      </c>
    </row>
    <row r="102" spans="1:16" x14ac:dyDescent="0.35">
      <c r="A102" t="s">
        <v>20</v>
      </c>
      <c r="B102" t="s">
        <v>21</v>
      </c>
      <c r="C102" t="s">
        <v>411</v>
      </c>
      <c r="D102" t="s">
        <v>432</v>
      </c>
      <c r="E102" t="s">
        <v>453</v>
      </c>
      <c r="F102" t="s">
        <v>474</v>
      </c>
      <c r="G102" t="s">
        <v>495</v>
      </c>
      <c r="H102" t="s">
        <v>516</v>
      </c>
      <c r="O102" t="s">
        <v>2235</v>
      </c>
      <c r="P102" t="s">
        <v>2194</v>
      </c>
    </row>
    <row r="103" spans="1:16" x14ac:dyDescent="0.35">
      <c r="A103" t="s">
        <v>20</v>
      </c>
      <c r="B103" t="s">
        <v>21</v>
      </c>
      <c r="C103" t="s">
        <v>412</v>
      </c>
      <c r="D103" t="s">
        <v>433</v>
      </c>
      <c r="E103" t="s">
        <v>454</v>
      </c>
      <c r="F103" t="s">
        <v>475</v>
      </c>
      <c r="G103" t="s">
        <v>496</v>
      </c>
      <c r="H103" t="s">
        <v>517</v>
      </c>
      <c r="O103" t="s">
        <v>2228</v>
      </c>
      <c r="P103" t="s">
        <v>2194</v>
      </c>
    </row>
    <row r="104" spans="1:16" x14ac:dyDescent="0.35">
      <c r="A104" t="s">
        <v>20</v>
      </c>
      <c r="B104" t="s">
        <v>21</v>
      </c>
      <c r="C104" t="s">
        <v>413</v>
      </c>
      <c r="D104" t="s">
        <v>434</v>
      </c>
      <c r="E104" t="s">
        <v>455</v>
      </c>
      <c r="F104" t="s">
        <v>476</v>
      </c>
      <c r="G104" t="s">
        <v>497</v>
      </c>
      <c r="H104" t="s">
        <v>518</v>
      </c>
      <c r="O104" t="s">
        <v>2215</v>
      </c>
      <c r="P104" t="s">
        <v>2194</v>
      </c>
    </row>
    <row r="105" spans="1:16" x14ac:dyDescent="0.35">
      <c r="A105" t="s">
        <v>20</v>
      </c>
      <c r="B105" t="s">
        <v>21</v>
      </c>
      <c r="C105" t="s">
        <v>414</v>
      </c>
      <c r="D105" t="s">
        <v>435</v>
      </c>
      <c r="E105" t="s">
        <v>456</v>
      </c>
      <c r="F105" t="s">
        <v>477</v>
      </c>
      <c r="G105" t="s">
        <v>498</v>
      </c>
      <c r="H105" t="s">
        <v>519</v>
      </c>
      <c r="O105" t="s">
        <v>2216</v>
      </c>
      <c r="P105" t="s">
        <v>2229</v>
      </c>
    </row>
    <row r="106" spans="1:16" x14ac:dyDescent="0.35">
      <c r="A106" t="s">
        <v>20</v>
      </c>
      <c r="B106" t="s">
        <v>21</v>
      </c>
      <c r="C106" t="s">
        <v>415</v>
      </c>
      <c r="D106" t="s">
        <v>436</v>
      </c>
      <c r="E106" t="s">
        <v>457</v>
      </c>
      <c r="F106" t="s">
        <v>478</v>
      </c>
      <c r="G106" t="s">
        <v>499</v>
      </c>
      <c r="H106" t="s">
        <v>520</v>
      </c>
      <c r="O106" t="s">
        <v>2236</v>
      </c>
      <c r="P106" t="s">
        <v>2194</v>
      </c>
    </row>
    <row r="107" spans="1:16" x14ac:dyDescent="0.35">
      <c r="A107" t="s">
        <v>20</v>
      </c>
      <c r="B107" t="s">
        <v>21</v>
      </c>
      <c r="C107" t="s">
        <v>416</v>
      </c>
      <c r="D107" t="s">
        <v>437</v>
      </c>
      <c r="E107" t="s">
        <v>458</v>
      </c>
      <c r="F107" t="s">
        <v>479</v>
      </c>
      <c r="G107" t="s">
        <v>500</v>
      </c>
      <c r="H107" t="s">
        <v>521</v>
      </c>
      <c r="O107" t="s">
        <v>2237</v>
      </c>
      <c r="P107" t="s">
        <v>2218</v>
      </c>
    </row>
    <row r="108" spans="1:16" x14ac:dyDescent="0.35">
      <c r="A108" t="s">
        <v>20</v>
      </c>
      <c r="B108" t="s">
        <v>21</v>
      </c>
      <c r="C108" t="s">
        <v>417</v>
      </c>
      <c r="D108" t="s">
        <v>438</v>
      </c>
      <c r="E108" t="s">
        <v>459</v>
      </c>
      <c r="F108" t="s">
        <v>480</v>
      </c>
      <c r="G108" t="s">
        <v>501</v>
      </c>
      <c r="H108" t="s">
        <v>522</v>
      </c>
      <c r="O108" t="s">
        <v>2238</v>
      </c>
      <c r="P108" t="s">
        <v>2218</v>
      </c>
    </row>
    <row r="109" spans="1:16" x14ac:dyDescent="0.35">
      <c r="A109" t="s">
        <v>20</v>
      </c>
      <c r="B109" t="s">
        <v>21</v>
      </c>
      <c r="C109" t="s">
        <v>418</v>
      </c>
      <c r="D109" t="s">
        <v>439</v>
      </c>
      <c r="E109" t="s">
        <v>460</v>
      </c>
      <c r="F109" t="s">
        <v>481</v>
      </c>
      <c r="G109" t="s">
        <v>502</v>
      </c>
      <c r="H109" t="s">
        <v>523</v>
      </c>
      <c r="O109" t="s">
        <v>2239</v>
      </c>
      <c r="P109" t="s">
        <v>2218</v>
      </c>
    </row>
    <row r="110" spans="1:16" x14ac:dyDescent="0.35">
      <c r="A110" t="s">
        <v>20</v>
      </c>
      <c r="B110" t="s">
        <v>614</v>
      </c>
      <c r="C110" t="s">
        <v>114</v>
      </c>
      <c r="D110">
        <v>88</v>
      </c>
      <c r="E110">
        <v>10</v>
      </c>
      <c r="F110">
        <v>35</v>
      </c>
      <c r="G110">
        <v>106</v>
      </c>
      <c r="H110">
        <v>128</v>
      </c>
      <c r="O110" t="s">
        <v>712</v>
      </c>
      <c r="P110" t="s">
        <v>2192</v>
      </c>
    </row>
    <row r="111" spans="1:16" x14ac:dyDescent="0.35">
      <c r="A111" t="s">
        <v>20</v>
      </c>
      <c r="B111" t="s">
        <v>614</v>
      </c>
      <c r="C111" t="s">
        <v>403</v>
      </c>
      <c r="D111" t="s">
        <v>676</v>
      </c>
      <c r="E111" t="s">
        <v>684</v>
      </c>
      <c r="F111" t="s">
        <v>692</v>
      </c>
      <c r="G111" t="s">
        <v>699</v>
      </c>
      <c r="H111" t="s">
        <v>706</v>
      </c>
      <c r="O111" t="s">
        <v>2231</v>
      </c>
      <c r="P111" t="s">
        <v>2218</v>
      </c>
    </row>
    <row r="112" spans="1:16" x14ac:dyDescent="0.35">
      <c r="A112" t="s">
        <v>20</v>
      </c>
      <c r="B112" t="s">
        <v>614</v>
      </c>
      <c r="C112" t="s">
        <v>181</v>
      </c>
      <c r="D112" t="s">
        <v>616</v>
      </c>
      <c r="E112" t="s">
        <v>617</v>
      </c>
      <c r="F112" t="s">
        <v>618</v>
      </c>
      <c r="G112" t="s">
        <v>619</v>
      </c>
      <c r="H112" t="s">
        <v>620</v>
      </c>
      <c r="O112" t="s">
        <v>2199</v>
      </c>
      <c r="P112" t="s">
        <v>2217</v>
      </c>
    </row>
    <row r="113" spans="1:16" x14ac:dyDescent="0.35">
      <c r="A113" t="s">
        <v>20</v>
      </c>
      <c r="B113" t="s">
        <v>614</v>
      </c>
      <c r="C113" t="s">
        <v>231</v>
      </c>
      <c r="D113" t="s">
        <v>621</v>
      </c>
      <c r="E113" t="s">
        <v>622</v>
      </c>
      <c r="F113" t="s">
        <v>623</v>
      </c>
      <c r="G113" t="s">
        <v>624</v>
      </c>
      <c r="H113" t="s">
        <v>625</v>
      </c>
      <c r="O113" t="s">
        <v>2195</v>
      </c>
      <c r="P113" t="s">
        <v>2217</v>
      </c>
    </row>
    <row r="114" spans="1:16" x14ac:dyDescent="0.35">
      <c r="A114" t="s">
        <v>20</v>
      </c>
      <c r="B114" t="s">
        <v>614</v>
      </c>
      <c r="C114" t="s">
        <v>406</v>
      </c>
      <c r="D114" t="s">
        <v>626</v>
      </c>
      <c r="E114" t="s">
        <v>627</v>
      </c>
      <c r="F114" t="s">
        <v>628</v>
      </c>
      <c r="G114" t="s">
        <v>629</v>
      </c>
      <c r="H114" t="s">
        <v>630</v>
      </c>
      <c r="O114" t="s">
        <v>2232</v>
      </c>
      <c r="P114" t="s">
        <v>2217</v>
      </c>
    </row>
    <row r="115" spans="1:16" x14ac:dyDescent="0.35">
      <c r="A115" t="s">
        <v>20</v>
      </c>
      <c r="B115" t="s">
        <v>614</v>
      </c>
      <c r="C115" t="s">
        <v>404</v>
      </c>
      <c r="D115" t="s">
        <v>631</v>
      </c>
      <c r="E115" t="s">
        <v>632</v>
      </c>
      <c r="F115" t="s">
        <v>633</v>
      </c>
      <c r="G115" t="s">
        <v>634</v>
      </c>
      <c r="H115" t="s">
        <v>635</v>
      </c>
      <c r="O115" t="s">
        <v>2200</v>
      </c>
      <c r="P115" t="s">
        <v>2217</v>
      </c>
    </row>
    <row r="116" spans="1:16" x14ac:dyDescent="0.35">
      <c r="A116" t="s">
        <v>20</v>
      </c>
      <c r="B116" t="s">
        <v>614</v>
      </c>
      <c r="C116" t="s">
        <v>405</v>
      </c>
      <c r="D116" t="s">
        <v>677</v>
      </c>
      <c r="E116" t="s">
        <v>685</v>
      </c>
      <c r="F116" t="s">
        <v>693</v>
      </c>
      <c r="G116" t="s">
        <v>700</v>
      </c>
      <c r="H116" t="s">
        <v>707</v>
      </c>
      <c r="O116" t="s">
        <v>2201</v>
      </c>
      <c r="P116" t="s">
        <v>2229</v>
      </c>
    </row>
    <row r="117" spans="1:16" x14ac:dyDescent="0.35">
      <c r="A117" t="s">
        <v>20</v>
      </c>
      <c r="B117" t="s">
        <v>614</v>
      </c>
      <c r="C117" t="s">
        <v>407</v>
      </c>
      <c r="D117" t="s">
        <v>636</v>
      </c>
      <c r="E117" t="s">
        <v>637</v>
      </c>
      <c r="F117" t="s">
        <v>638</v>
      </c>
      <c r="G117" t="s">
        <v>639</v>
      </c>
      <c r="H117" t="s">
        <v>640</v>
      </c>
      <c r="O117" t="s">
        <v>2198</v>
      </c>
      <c r="P117" t="s">
        <v>2217</v>
      </c>
    </row>
    <row r="118" spans="1:16" x14ac:dyDescent="0.35">
      <c r="A118" t="s">
        <v>20</v>
      </c>
      <c r="B118" t="s">
        <v>614</v>
      </c>
      <c r="C118" t="s">
        <v>189</v>
      </c>
      <c r="D118" t="s">
        <v>641</v>
      </c>
      <c r="E118" t="s">
        <v>642</v>
      </c>
      <c r="F118" t="s">
        <v>643</v>
      </c>
      <c r="G118" t="s">
        <v>644</v>
      </c>
      <c r="H118" t="s">
        <v>645</v>
      </c>
      <c r="O118" t="s">
        <v>2214</v>
      </c>
      <c r="P118" t="s">
        <v>2217</v>
      </c>
    </row>
    <row r="119" spans="1:16" x14ac:dyDescent="0.35">
      <c r="A119" t="s">
        <v>20</v>
      </c>
      <c r="B119" t="s">
        <v>614</v>
      </c>
      <c r="C119" t="s">
        <v>230</v>
      </c>
      <c r="D119" t="s">
        <v>683</v>
      </c>
      <c r="E119" t="s">
        <v>691</v>
      </c>
      <c r="F119" t="s">
        <v>698</v>
      </c>
      <c r="G119" t="s">
        <v>705</v>
      </c>
      <c r="H119" t="s">
        <v>698</v>
      </c>
      <c r="O119" t="s">
        <v>2190</v>
      </c>
      <c r="P119" t="s">
        <v>2217</v>
      </c>
    </row>
    <row r="120" spans="1:16" x14ac:dyDescent="0.35">
      <c r="A120" t="s">
        <v>20</v>
      </c>
      <c r="B120" t="s">
        <v>614</v>
      </c>
      <c r="C120" t="s">
        <v>408</v>
      </c>
      <c r="D120" t="s">
        <v>678</v>
      </c>
      <c r="E120" t="s">
        <v>690</v>
      </c>
      <c r="F120" t="s">
        <v>697</v>
      </c>
      <c r="G120" t="s">
        <v>704</v>
      </c>
      <c r="H120" t="s">
        <v>708</v>
      </c>
      <c r="O120" t="s">
        <v>2233</v>
      </c>
      <c r="P120" t="s">
        <v>2229</v>
      </c>
    </row>
    <row r="121" spans="1:16" x14ac:dyDescent="0.35">
      <c r="A121" t="s">
        <v>20</v>
      </c>
      <c r="B121" t="s">
        <v>614</v>
      </c>
      <c r="C121" t="s">
        <v>524</v>
      </c>
      <c r="D121" t="s">
        <v>646</v>
      </c>
      <c r="E121" t="s">
        <v>647</v>
      </c>
      <c r="F121" t="s">
        <v>648</v>
      </c>
      <c r="G121" t="s">
        <v>649</v>
      </c>
      <c r="H121" t="s">
        <v>650</v>
      </c>
      <c r="O121" t="s">
        <v>2220</v>
      </c>
      <c r="P121" t="s">
        <v>2217</v>
      </c>
    </row>
    <row r="122" spans="1:16" x14ac:dyDescent="0.35">
      <c r="A122" t="s">
        <v>20</v>
      </c>
      <c r="B122" t="s">
        <v>614</v>
      </c>
      <c r="C122" t="s">
        <v>410</v>
      </c>
      <c r="D122" t="s">
        <v>651</v>
      </c>
      <c r="E122" t="s">
        <v>652</v>
      </c>
      <c r="F122" t="s">
        <v>653</v>
      </c>
      <c r="G122" t="s">
        <v>654</v>
      </c>
      <c r="H122" t="s">
        <v>655</v>
      </c>
      <c r="O122" t="s">
        <v>2234</v>
      </c>
      <c r="P122" t="s">
        <v>2217</v>
      </c>
    </row>
    <row r="123" spans="1:16" x14ac:dyDescent="0.35">
      <c r="A123" t="s">
        <v>20</v>
      </c>
      <c r="B123" t="s">
        <v>614</v>
      </c>
      <c r="C123" t="s">
        <v>411</v>
      </c>
      <c r="D123" t="s">
        <v>656</v>
      </c>
      <c r="E123" t="s">
        <v>657</v>
      </c>
      <c r="F123" t="s">
        <v>658</v>
      </c>
      <c r="G123" t="s">
        <v>659</v>
      </c>
      <c r="H123" t="s">
        <v>660</v>
      </c>
      <c r="O123" t="s">
        <v>2235</v>
      </c>
      <c r="P123" t="s">
        <v>2217</v>
      </c>
    </row>
    <row r="124" spans="1:16" x14ac:dyDescent="0.35">
      <c r="A124" t="s">
        <v>20</v>
      </c>
      <c r="B124" t="s">
        <v>614</v>
      </c>
      <c r="C124" t="s">
        <v>412</v>
      </c>
      <c r="D124" t="s">
        <v>661</v>
      </c>
      <c r="E124" t="s">
        <v>662</v>
      </c>
      <c r="F124" t="s">
        <v>663</v>
      </c>
      <c r="G124" t="s">
        <v>664</v>
      </c>
      <c r="H124" t="s">
        <v>665</v>
      </c>
      <c r="O124" t="s">
        <v>2228</v>
      </c>
      <c r="P124" t="s">
        <v>2217</v>
      </c>
    </row>
    <row r="125" spans="1:16" x14ac:dyDescent="0.35">
      <c r="A125" t="s">
        <v>20</v>
      </c>
      <c r="B125" t="s">
        <v>614</v>
      </c>
      <c r="C125" t="s">
        <v>413</v>
      </c>
      <c r="D125" t="s">
        <v>666</v>
      </c>
      <c r="E125" t="s">
        <v>667</v>
      </c>
      <c r="F125" t="s">
        <v>668</v>
      </c>
      <c r="G125" t="s">
        <v>669</v>
      </c>
      <c r="H125" t="s">
        <v>670</v>
      </c>
      <c r="O125" t="s">
        <v>2215</v>
      </c>
      <c r="P125" t="s">
        <v>2217</v>
      </c>
    </row>
    <row r="126" spans="1:16" x14ac:dyDescent="0.35">
      <c r="A126" t="s">
        <v>20</v>
      </c>
      <c r="B126" t="s">
        <v>614</v>
      </c>
      <c r="C126" t="s">
        <v>414</v>
      </c>
      <c r="D126" t="s">
        <v>679</v>
      </c>
      <c r="E126" t="s">
        <v>686</v>
      </c>
      <c r="F126" t="s">
        <v>694</v>
      </c>
      <c r="G126" t="s">
        <v>701</v>
      </c>
      <c r="H126" t="s">
        <v>709</v>
      </c>
      <c r="O126" t="s">
        <v>2216</v>
      </c>
      <c r="P126" t="s">
        <v>2229</v>
      </c>
    </row>
    <row r="127" spans="1:16" x14ac:dyDescent="0.35">
      <c r="A127" t="s">
        <v>20</v>
      </c>
      <c r="B127" t="s">
        <v>614</v>
      </c>
      <c r="C127" t="s">
        <v>415</v>
      </c>
      <c r="D127" t="s">
        <v>671</v>
      </c>
      <c r="E127" t="s">
        <v>672</v>
      </c>
      <c r="F127" t="s">
        <v>673</v>
      </c>
      <c r="G127" t="s">
        <v>674</v>
      </c>
      <c r="H127" t="s">
        <v>675</v>
      </c>
      <c r="O127" t="s">
        <v>2236</v>
      </c>
      <c r="P127" t="s">
        <v>2217</v>
      </c>
    </row>
    <row r="128" spans="1:16" x14ac:dyDescent="0.35">
      <c r="A128" t="s">
        <v>20</v>
      </c>
      <c r="B128" t="s">
        <v>614</v>
      </c>
      <c r="C128" t="s">
        <v>416</v>
      </c>
      <c r="D128" t="s">
        <v>680</v>
      </c>
      <c r="E128" t="s">
        <v>687</v>
      </c>
      <c r="F128" t="s">
        <v>687</v>
      </c>
      <c r="G128" t="s">
        <v>687</v>
      </c>
      <c r="H128" t="s">
        <v>687</v>
      </c>
      <c r="O128" t="s">
        <v>2237</v>
      </c>
      <c r="P128" t="s">
        <v>2218</v>
      </c>
    </row>
    <row r="129" spans="1:16" x14ac:dyDescent="0.35">
      <c r="A129" t="s">
        <v>20</v>
      </c>
      <c r="B129" t="s">
        <v>614</v>
      </c>
      <c r="C129" t="s">
        <v>417</v>
      </c>
      <c r="D129" t="s">
        <v>681</v>
      </c>
      <c r="E129" t="s">
        <v>688</v>
      </c>
      <c r="F129" t="s">
        <v>695</v>
      </c>
      <c r="G129" t="s">
        <v>702</v>
      </c>
      <c r="H129" t="s">
        <v>710</v>
      </c>
      <c r="O129" t="s">
        <v>2238</v>
      </c>
      <c r="P129" t="s">
        <v>2218</v>
      </c>
    </row>
    <row r="130" spans="1:16" x14ac:dyDescent="0.35">
      <c r="A130" t="s">
        <v>20</v>
      </c>
      <c r="B130" t="s">
        <v>614</v>
      </c>
      <c r="C130" t="s">
        <v>418</v>
      </c>
      <c r="D130" t="s">
        <v>682</v>
      </c>
      <c r="E130" t="s">
        <v>689</v>
      </c>
      <c r="F130" t="s">
        <v>696</v>
      </c>
      <c r="G130" t="s">
        <v>703</v>
      </c>
      <c r="H130" t="s">
        <v>711</v>
      </c>
      <c r="O130" t="s">
        <v>2239</v>
      </c>
      <c r="P130" t="s">
        <v>2218</v>
      </c>
    </row>
    <row r="131" spans="1:16" x14ac:dyDescent="0.35">
      <c r="A131" t="s">
        <v>20</v>
      </c>
      <c r="B131" t="s">
        <v>613</v>
      </c>
      <c r="C131" t="s">
        <v>114</v>
      </c>
      <c r="D131">
        <v>88</v>
      </c>
      <c r="E131">
        <v>10</v>
      </c>
      <c r="F131">
        <v>35</v>
      </c>
      <c r="G131">
        <v>106</v>
      </c>
      <c r="H131">
        <v>128</v>
      </c>
      <c r="O131" t="s">
        <v>712</v>
      </c>
      <c r="P131" t="s">
        <v>2192</v>
      </c>
    </row>
    <row r="132" spans="1:16" x14ac:dyDescent="0.35">
      <c r="A132" t="s">
        <v>20</v>
      </c>
      <c r="B132" t="s">
        <v>613</v>
      </c>
      <c r="C132" t="s">
        <v>403</v>
      </c>
      <c r="D132" t="s">
        <v>525</v>
      </c>
      <c r="E132" t="s">
        <v>543</v>
      </c>
      <c r="F132" t="s">
        <v>561</v>
      </c>
      <c r="G132" t="s">
        <v>579</v>
      </c>
      <c r="H132" t="s">
        <v>597</v>
      </c>
      <c r="O132" t="s">
        <v>2231</v>
      </c>
      <c r="P132" t="s">
        <v>2218</v>
      </c>
    </row>
    <row r="133" spans="1:16" x14ac:dyDescent="0.35">
      <c r="A133" t="s">
        <v>20</v>
      </c>
      <c r="B133" t="s">
        <v>613</v>
      </c>
      <c r="C133" t="s">
        <v>177</v>
      </c>
      <c r="D133" t="s">
        <v>526</v>
      </c>
      <c r="E133" t="s">
        <v>544</v>
      </c>
      <c r="F133" t="s">
        <v>562</v>
      </c>
      <c r="G133" t="s">
        <v>580</v>
      </c>
      <c r="H133" t="s">
        <v>598</v>
      </c>
      <c r="O133" t="s">
        <v>2188</v>
      </c>
      <c r="P133" t="s">
        <v>2218</v>
      </c>
    </row>
    <row r="134" spans="1:16" x14ac:dyDescent="0.35">
      <c r="A134" t="s">
        <v>20</v>
      </c>
      <c r="B134" t="s">
        <v>613</v>
      </c>
      <c r="C134" t="s">
        <v>181</v>
      </c>
      <c r="D134" t="s">
        <v>527</v>
      </c>
      <c r="E134" t="s">
        <v>545</v>
      </c>
      <c r="F134" t="s">
        <v>563</v>
      </c>
      <c r="G134" t="s">
        <v>581</v>
      </c>
      <c r="H134" t="s">
        <v>599</v>
      </c>
      <c r="O134" t="s">
        <v>2199</v>
      </c>
      <c r="P134" t="s">
        <v>2229</v>
      </c>
    </row>
    <row r="135" spans="1:16" x14ac:dyDescent="0.35">
      <c r="A135" t="s">
        <v>20</v>
      </c>
      <c r="B135" t="s">
        <v>613</v>
      </c>
      <c r="C135" t="s">
        <v>231</v>
      </c>
      <c r="D135" t="s">
        <v>528</v>
      </c>
      <c r="E135" t="s">
        <v>546</v>
      </c>
      <c r="F135" t="s">
        <v>564</v>
      </c>
      <c r="G135" t="s">
        <v>582</v>
      </c>
      <c r="H135" t="s">
        <v>600</v>
      </c>
      <c r="O135" t="s">
        <v>2195</v>
      </c>
      <c r="P135" t="s">
        <v>2194</v>
      </c>
    </row>
    <row r="136" spans="1:16" x14ac:dyDescent="0.35">
      <c r="A136" t="s">
        <v>20</v>
      </c>
      <c r="B136" t="s">
        <v>613</v>
      </c>
      <c r="C136" t="s">
        <v>406</v>
      </c>
      <c r="D136" t="s">
        <v>529</v>
      </c>
      <c r="E136" t="s">
        <v>547</v>
      </c>
      <c r="F136" t="s">
        <v>565</v>
      </c>
      <c r="G136" t="s">
        <v>583</v>
      </c>
      <c r="H136" t="s">
        <v>601</v>
      </c>
      <c r="O136" t="s">
        <v>2232</v>
      </c>
      <c r="P136" t="s">
        <v>2194</v>
      </c>
    </row>
    <row r="137" spans="1:16" x14ac:dyDescent="0.35">
      <c r="A137" t="s">
        <v>20</v>
      </c>
      <c r="B137" t="s">
        <v>613</v>
      </c>
      <c r="C137" t="s">
        <v>404</v>
      </c>
      <c r="D137" t="s">
        <v>530</v>
      </c>
      <c r="E137" t="s">
        <v>548</v>
      </c>
      <c r="F137" t="s">
        <v>566</v>
      </c>
      <c r="G137" t="s">
        <v>584</v>
      </c>
      <c r="H137" t="s">
        <v>602</v>
      </c>
      <c r="O137" t="s">
        <v>2200</v>
      </c>
      <c r="P137" t="s">
        <v>2229</v>
      </c>
    </row>
    <row r="138" spans="1:16" x14ac:dyDescent="0.35">
      <c r="A138" t="s">
        <v>20</v>
      </c>
      <c r="B138" t="s">
        <v>613</v>
      </c>
      <c r="C138" t="s">
        <v>405</v>
      </c>
      <c r="D138" t="s">
        <v>531</v>
      </c>
      <c r="E138" t="s">
        <v>549</v>
      </c>
      <c r="F138" t="s">
        <v>567</v>
      </c>
      <c r="G138" t="s">
        <v>585</v>
      </c>
      <c r="H138" t="s">
        <v>603</v>
      </c>
      <c r="O138" t="s">
        <v>2201</v>
      </c>
      <c r="P138" t="s">
        <v>2229</v>
      </c>
    </row>
    <row r="139" spans="1:16" x14ac:dyDescent="0.35">
      <c r="A139" t="s">
        <v>20</v>
      </c>
      <c r="B139" t="s">
        <v>613</v>
      </c>
      <c r="C139" t="s">
        <v>407</v>
      </c>
      <c r="D139" t="s">
        <v>532</v>
      </c>
      <c r="E139" t="s">
        <v>550</v>
      </c>
      <c r="F139" t="s">
        <v>568</v>
      </c>
      <c r="G139" t="s">
        <v>586</v>
      </c>
      <c r="H139" t="s">
        <v>604</v>
      </c>
      <c r="O139" t="s">
        <v>2198</v>
      </c>
      <c r="P139" t="s">
        <v>2194</v>
      </c>
    </row>
    <row r="140" spans="1:16" x14ac:dyDescent="0.35">
      <c r="A140" t="s">
        <v>20</v>
      </c>
      <c r="B140" t="s">
        <v>613</v>
      </c>
      <c r="C140" t="s">
        <v>189</v>
      </c>
      <c r="D140" t="s">
        <v>533</v>
      </c>
      <c r="E140" t="s">
        <v>551</v>
      </c>
      <c r="F140" t="s">
        <v>569</v>
      </c>
      <c r="G140" t="s">
        <v>587</v>
      </c>
      <c r="H140" t="s">
        <v>569</v>
      </c>
      <c r="O140" t="s">
        <v>2214</v>
      </c>
      <c r="P140" t="s">
        <v>2194</v>
      </c>
    </row>
    <row r="141" spans="1:16" x14ac:dyDescent="0.35">
      <c r="A141" t="s">
        <v>20</v>
      </c>
      <c r="B141" t="s">
        <v>613</v>
      </c>
      <c r="C141" t="s">
        <v>230</v>
      </c>
      <c r="D141" t="s">
        <v>534</v>
      </c>
      <c r="E141" t="s">
        <v>552</v>
      </c>
      <c r="F141" t="s">
        <v>570</v>
      </c>
      <c r="G141" t="s">
        <v>588</v>
      </c>
      <c r="H141" t="s">
        <v>570</v>
      </c>
      <c r="O141" t="s">
        <v>2190</v>
      </c>
      <c r="P141" t="s">
        <v>2194</v>
      </c>
    </row>
    <row r="142" spans="1:16" x14ac:dyDescent="0.35">
      <c r="A142" t="s">
        <v>20</v>
      </c>
      <c r="B142" t="s">
        <v>613</v>
      </c>
      <c r="C142" t="s">
        <v>408</v>
      </c>
      <c r="D142" t="s">
        <v>535</v>
      </c>
      <c r="E142" t="s">
        <v>553</v>
      </c>
      <c r="F142" t="s">
        <v>571</v>
      </c>
      <c r="G142" t="s">
        <v>589</v>
      </c>
      <c r="H142" t="s">
        <v>605</v>
      </c>
      <c r="O142" t="s">
        <v>2233</v>
      </c>
      <c r="P142" t="s">
        <v>2229</v>
      </c>
    </row>
    <row r="143" spans="1:16" x14ac:dyDescent="0.35">
      <c r="A143" t="s">
        <v>20</v>
      </c>
      <c r="B143" t="s">
        <v>613</v>
      </c>
      <c r="C143" t="s">
        <v>524</v>
      </c>
      <c r="D143" t="s">
        <v>536</v>
      </c>
      <c r="E143" t="s">
        <v>554</v>
      </c>
      <c r="F143" t="s">
        <v>572</v>
      </c>
      <c r="G143" t="s">
        <v>590</v>
      </c>
      <c r="H143" t="s">
        <v>606</v>
      </c>
      <c r="O143" t="s">
        <v>2220</v>
      </c>
      <c r="P143" t="s">
        <v>2194</v>
      </c>
    </row>
    <row r="144" spans="1:16" x14ac:dyDescent="0.35">
      <c r="A144" t="s">
        <v>20</v>
      </c>
      <c r="B144" t="s">
        <v>613</v>
      </c>
      <c r="C144" t="s">
        <v>410</v>
      </c>
      <c r="D144" t="s">
        <v>537</v>
      </c>
      <c r="E144" t="s">
        <v>555</v>
      </c>
      <c r="F144" t="s">
        <v>573</v>
      </c>
      <c r="G144" t="s">
        <v>591</v>
      </c>
      <c r="H144" t="s">
        <v>607</v>
      </c>
      <c r="O144" t="s">
        <v>2234</v>
      </c>
      <c r="P144" t="s">
        <v>2194</v>
      </c>
    </row>
    <row r="145" spans="1:16" x14ac:dyDescent="0.35">
      <c r="A145" t="s">
        <v>20</v>
      </c>
      <c r="B145" t="s">
        <v>613</v>
      </c>
      <c r="C145" t="s">
        <v>411</v>
      </c>
      <c r="D145" t="s">
        <v>538</v>
      </c>
      <c r="E145" t="s">
        <v>556</v>
      </c>
      <c r="F145" t="s">
        <v>574</v>
      </c>
      <c r="G145" t="s">
        <v>592</v>
      </c>
      <c r="H145" t="s">
        <v>608</v>
      </c>
      <c r="O145" t="s">
        <v>2235</v>
      </c>
      <c r="P145" t="s">
        <v>2194</v>
      </c>
    </row>
    <row r="146" spans="1:16" x14ac:dyDescent="0.35">
      <c r="A146" t="s">
        <v>20</v>
      </c>
      <c r="B146" t="s">
        <v>613</v>
      </c>
      <c r="C146" t="s">
        <v>412</v>
      </c>
      <c r="D146" t="s">
        <v>539</v>
      </c>
      <c r="E146" t="s">
        <v>557</v>
      </c>
      <c r="F146" t="s">
        <v>575</v>
      </c>
      <c r="G146" t="s">
        <v>593</v>
      </c>
      <c r="H146" t="s">
        <v>609</v>
      </c>
      <c r="O146" t="s">
        <v>2228</v>
      </c>
      <c r="P146" t="s">
        <v>2194</v>
      </c>
    </row>
    <row r="147" spans="1:16" x14ac:dyDescent="0.35">
      <c r="A147" t="s">
        <v>20</v>
      </c>
      <c r="B147" t="s">
        <v>613</v>
      </c>
      <c r="C147" t="s">
        <v>413</v>
      </c>
      <c r="D147" t="s">
        <v>540</v>
      </c>
      <c r="E147" t="s">
        <v>558</v>
      </c>
      <c r="F147" t="s">
        <v>576</v>
      </c>
      <c r="G147" t="s">
        <v>594</v>
      </c>
      <c r="H147" t="s">
        <v>610</v>
      </c>
      <c r="O147" t="s">
        <v>2215</v>
      </c>
      <c r="P147" t="s">
        <v>2194</v>
      </c>
    </row>
    <row r="148" spans="1:16" x14ac:dyDescent="0.35">
      <c r="A148" t="s">
        <v>20</v>
      </c>
      <c r="B148" t="s">
        <v>613</v>
      </c>
      <c r="C148" t="s">
        <v>414</v>
      </c>
      <c r="D148" t="s">
        <v>541</v>
      </c>
      <c r="E148" t="s">
        <v>559</v>
      </c>
      <c r="F148" t="s">
        <v>577</v>
      </c>
      <c r="G148" t="s">
        <v>595</v>
      </c>
      <c r="H148" t="s">
        <v>611</v>
      </c>
      <c r="O148" t="s">
        <v>2216</v>
      </c>
      <c r="P148" t="s">
        <v>2229</v>
      </c>
    </row>
    <row r="149" spans="1:16" x14ac:dyDescent="0.35">
      <c r="A149" t="s">
        <v>20</v>
      </c>
      <c r="B149" t="s">
        <v>613</v>
      </c>
      <c r="C149" t="s">
        <v>415</v>
      </c>
      <c r="D149" t="s">
        <v>542</v>
      </c>
      <c r="E149" t="s">
        <v>560</v>
      </c>
      <c r="F149" t="s">
        <v>578</v>
      </c>
      <c r="G149" t="s">
        <v>596</v>
      </c>
      <c r="H149" t="s">
        <v>612</v>
      </c>
      <c r="O149" t="s">
        <v>2236</v>
      </c>
      <c r="P149" t="s">
        <v>2194</v>
      </c>
    </row>
    <row r="150" spans="1:16" x14ac:dyDescent="0.35">
      <c r="A150" t="s">
        <v>20</v>
      </c>
      <c r="B150" t="s">
        <v>613</v>
      </c>
      <c r="C150" t="s">
        <v>416</v>
      </c>
      <c r="D150" t="s">
        <v>2316</v>
      </c>
      <c r="E150" t="s">
        <v>2319</v>
      </c>
      <c r="F150" t="s">
        <v>2322</v>
      </c>
      <c r="G150" t="s">
        <v>2325</v>
      </c>
      <c r="H150" t="s">
        <v>2328</v>
      </c>
      <c r="O150" t="s">
        <v>2237</v>
      </c>
      <c r="P150" t="s">
        <v>2218</v>
      </c>
    </row>
    <row r="151" spans="1:16" x14ac:dyDescent="0.35">
      <c r="A151" t="s">
        <v>20</v>
      </c>
      <c r="B151" t="s">
        <v>613</v>
      </c>
      <c r="C151" t="s">
        <v>417</v>
      </c>
      <c r="D151" t="s">
        <v>2317</v>
      </c>
      <c r="E151" t="s">
        <v>2320</v>
      </c>
      <c r="F151" t="s">
        <v>2323</v>
      </c>
      <c r="G151" t="s">
        <v>2326</v>
      </c>
      <c r="H151" t="s">
        <v>2329</v>
      </c>
      <c r="O151" t="s">
        <v>2238</v>
      </c>
      <c r="P151" t="s">
        <v>2218</v>
      </c>
    </row>
    <row r="152" spans="1:16" x14ac:dyDescent="0.35">
      <c r="A152" t="s">
        <v>20</v>
      </c>
      <c r="B152" t="s">
        <v>613</v>
      </c>
      <c r="C152" t="s">
        <v>418</v>
      </c>
      <c r="D152" t="s">
        <v>2318</v>
      </c>
      <c r="E152" t="s">
        <v>2321</v>
      </c>
      <c r="F152" t="s">
        <v>2324</v>
      </c>
      <c r="G152" t="s">
        <v>2327</v>
      </c>
      <c r="H152" t="s">
        <v>2330</v>
      </c>
      <c r="O152" t="s">
        <v>2239</v>
      </c>
      <c r="P152" t="s">
        <v>2218</v>
      </c>
    </row>
    <row r="153" spans="1:16" x14ac:dyDescent="0.35">
      <c r="A153" t="s">
        <v>22</v>
      </c>
      <c r="B153" t="s">
        <v>23</v>
      </c>
      <c r="C153" t="s">
        <v>712</v>
      </c>
      <c r="E153">
        <v>5009</v>
      </c>
      <c r="F153">
        <v>4934</v>
      </c>
      <c r="H153">
        <v>6828</v>
      </c>
      <c r="I153">
        <v>2313</v>
      </c>
      <c r="O153" t="s">
        <v>712</v>
      </c>
      <c r="P153" t="s">
        <v>2192</v>
      </c>
    </row>
    <row r="154" spans="1:16" x14ac:dyDescent="0.35">
      <c r="A154" t="s">
        <v>22</v>
      </c>
      <c r="B154" t="s">
        <v>23</v>
      </c>
      <c r="C154" t="s">
        <v>115</v>
      </c>
      <c r="E154">
        <v>26.2</v>
      </c>
      <c r="F154">
        <v>25.9</v>
      </c>
      <c r="H154">
        <v>35.799999999999997</v>
      </c>
      <c r="I154">
        <v>12.1</v>
      </c>
      <c r="O154" t="s">
        <v>2189</v>
      </c>
      <c r="P154" t="s">
        <v>2193</v>
      </c>
    </row>
    <row r="155" spans="1:16" x14ac:dyDescent="0.35">
      <c r="A155" t="s">
        <v>22</v>
      </c>
      <c r="B155" t="s">
        <v>23</v>
      </c>
      <c r="C155" t="s">
        <v>116</v>
      </c>
      <c r="E155">
        <v>65.8</v>
      </c>
      <c r="F155">
        <v>59.8</v>
      </c>
      <c r="H155">
        <v>58.6</v>
      </c>
      <c r="I155">
        <v>73.7</v>
      </c>
      <c r="O155" t="s">
        <v>2188</v>
      </c>
      <c r="P155" t="s">
        <v>2193</v>
      </c>
    </row>
    <row r="156" spans="1:16" x14ac:dyDescent="0.35">
      <c r="A156" t="s">
        <v>22</v>
      </c>
      <c r="B156" t="s">
        <v>23</v>
      </c>
      <c r="C156" t="s">
        <v>119</v>
      </c>
      <c r="E156" t="s">
        <v>730</v>
      </c>
      <c r="F156" t="s">
        <v>745</v>
      </c>
      <c r="H156" t="s">
        <v>775</v>
      </c>
      <c r="I156" t="s">
        <v>760</v>
      </c>
      <c r="O156" t="s">
        <v>2199</v>
      </c>
      <c r="P156" t="s">
        <v>2194</v>
      </c>
    </row>
    <row r="157" spans="1:16" x14ac:dyDescent="0.35">
      <c r="A157" t="s">
        <v>22</v>
      </c>
      <c r="B157" t="s">
        <v>23</v>
      </c>
      <c r="C157" t="s">
        <v>118</v>
      </c>
      <c r="E157" t="s">
        <v>731</v>
      </c>
      <c r="F157" t="s">
        <v>746</v>
      </c>
      <c r="H157" t="s">
        <v>776</v>
      </c>
      <c r="I157" t="s">
        <v>761</v>
      </c>
      <c r="O157" t="s">
        <v>2195</v>
      </c>
      <c r="P157" t="s">
        <v>2194</v>
      </c>
    </row>
    <row r="158" spans="1:16" x14ac:dyDescent="0.35">
      <c r="A158" t="s">
        <v>22</v>
      </c>
      <c r="B158" t="s">
        <v>23</v>
      </c>
      <c r="C158" t="s">
        <v>716</v>
      </c>
      <c r="E158" t="s">
        <v>732</v>
      </c>
      <c r="F158" t="s">
        <v>747</v>
      </c>
      <c r="H158" t="s">
        <v>777</v>
      </c>
      <c r="I158" t="s">
        <v>762</v>
      </c>
      <c r="O158" t="s">
        <v>2240</v>
      </c>
      <c r="P158" t="s">
        <v>2194</v>
      </c>
    </row>
    <row r="159" spans="1:16" x14ac:dyDescent="0.35">
      <c r="A159" t="s">
        <v>22</v>
      </c>
      <c r="B159" t="s">
        <v>23</v>
      </c>
      <c r="C159" t="s">
        <v>717</v>
      </c>
      <c r="E159" t="s">
        <v>733</v>
      </c>
      <c r="F159" t="s">
        <v>748</v>
      </c>
      <c r="H159" t="s">
        <v>778</v>
      </c>
      <c r="I159" t="s">
        <v>763</v>
      </c>
      <c r="O159" t="s">
        <v>2214</v>
      </c>
      <c r="P159" t="s">
        <v>2194</v>
      </c>
    </row>
    <row r="160" spans="1:16" x14ac:dyDescent="0.35">
      <c r="A160" t="s">
        <v>22</v>
      </c>
      <c r="B160" t="s">
        <v>23</v>
      </c>
      <c r="C160" t="s">
        <v>718</v>
      </c>
      <c r="E160">
        <v>93</v>
      </c>
      <c r="F160">
        <v>67</v>
      </c>
      <c r="H160">
        <v>55</v>
      </c>
      <c r="I160">
        <v>76</v>
      </c>
      <c r="O160" t="s">
        <v>2190</v>
      </c>
      <c r="P160" t="s">
        <v>2242</v>
      </c>
    </row>
    <row r="161" spans="1:16" x14ac:dyDescent="0.35">
      <c r="A161" t="s">
        <v>22</v>
      </c>
      <c r="B161" t="s">
        <v>23</v>
      </c>
      <c r="C161" t="s">
        <v>719</v>
      </c>
      <c r="E161" t="s">
        <v>734</v>
      </c>
      <c r="F161" t="s">
        <v>749</v>
      </c>
      <c r="H161" t="s">
        <v>779</v>
      </c>
      <c r="I161" t="s">
        <v>764</v>
      </c>
      <c r="O161" t="s">
        <v>2216</v>
      </c>
      <c r="P161" t="s">
        <v>2194</v>
      </c>
    </row>
    <row r="162" spans="1:16" x14ac:dyDescent="0.35">
      <c r="A162" t="s">
        <v>22</v>
      </c>
      <c r="B162" t="s">
        <v>23</v>
      </c>
      <c r="C162" t="s">
        <v>720</v>
      </c>
      <c r="E162" t="s">
        <v>735</v>
      </c>
      <c r="F162" t="s">
        <v>750</v>
      </c>
      <c r="H162" t="s">
        <v>780</v>
      </c>
      <c r="I162" t="s">
        <v>765</v>
      </c>
      <c r="O162" t="s">
        <v>2215</v>
      </c>
      <c r="P162" t="s">
        <v>2194</v>
      </c>
    </row>
    <row r="163" spans="1:16" x14ac:dyDescent="0.35">
      <c r="A163" t="s">
        <v>22</v>
      </c>
      <c r="B163" t="s">
        <v>23</v>
      </c>
      <c r="C163" t="s">
        <v>721</v>
      </c>
      <c r="E163" t="s">
        <v>736</v>
      </c>
      <c r="F163" t="s">
        <v>751</v>
      </c>
      <c r="H163" t="s">
        <v>781</v>
      </c>
      <c r="I163" t="s">
        <v>766</v>
      </c>
      <c r="O163" t="s">
        <v>2225</v>
      </c>
      <c r="P163" t="s">
        <v>2194</v>
      </c>
    </row>
    <row r="164" spans="1:16" x14ac:dyDescent="0.35">
      <c r="A164" t="s">
        <v>22</v>
      </c>
      <c r="B164" t="s">
        <v>23</v>
      </c>
      <c r="C164" t="s">
        <v>722</v>
      </c>
      <c r="E164" t="s">
        <v>737</v>
      </c>
      <c r="F164" t="s">
        <v>752</v>
      </c>
      <c r="H164" t="s">
        <v>782</v>
      </c>
      <c r="I164" t="s">
        <v>767</v>
      </c>
      <c r="O164" t="s">
        <v>2241</v>
      </c>
      <c r="P164" t="s">
        <v>2194</v>
      </c>
    </row>
    <row r="165" spans="1:16" x14ac:dyDescent="0.35">
      <c r="A165" t="s">
        <v>22</v>
      </c>
      <c r="B165" t="s">
        <v>23</v>
      </c>
      <c r="C165" t="s">
        <v>404</v>
      </c>
      <c r="E165" t="s">
        <v>738</v>
      </c>
      <c r="F165" t="s">
        <v>753</v>
      </c>
      <c r="H165" t="s">
        <v>783</v>
      </c>
      <c r="I165" t="s">
        <v>768</v>
      </c>
      <c r="O165" t="s">
        <v>2200</v>
      </c>
      <c r="P165" t="s">
        <v>2194</v>
      </c>
    </row>
    <row r="166" spans="1:16" x14ac:dyDescent="0.35">
      <c r="A166" t="s">
        <v>22</v>
      </c>
      <c r="B166" t="s">
        <v>23</v>
      </c>
      <c r="C166" t="s">
        <v>405</v>
      </c>
      <c r="E166" t="s">
        <v>739</v>
      </c>
      <c r="F166" t="s">
        <v>754</v>
      </c>
      <c r="H166" t="s">
        <v>767</v>
      </c>
      <c r="I166" t="s">
        <v>769</v>
      </c>
      <c r="O166" t="s">
        <v>2201</v>
      </c>
      <c r="P166" t="s">
        <v>2194</v>
      </c>
    </row>
    <row r="167" spans="1:16" x14ac:dyDescent="0.35">
      <c r="A167" t="s">
        <v>22</v>
      </c>
      <c r="B167" t="s">
        <v>23</v>
      </c>
      <c r="C167" t="s">
        <v>615</v>
      </c>
      <c r="E167" t="s">
        <v>740</v>
      </c>
      <c r="F167" t="s">
        <v>755</v>
      </c>
      <c r="H167" t="s">
        <v>784</v>
      </c>
      <c r="I167" t="s">
        <v>770</v>
      </c>
      <c r="O167" t="s">
        <v>2232</v>
      </c>
      <c r="P167" t="s">
        <v>2194</v>
      </c>
    </row>
    <row r="168" spans="1:16" x14ac:dyDescent="0.35">
      <c r="A168" t="s">
        <v>22</v>
      </c>
      <c r="B168" t="s">
        <v>23</v>
      </c>
      <c r="C168" t="s">
        <v>723</v>
      </c>
      <c r="E168" t="s">
        <v>741</v>
      </c>
      <c r="F168" t="s">
        <v>756</v>
      </c>
      <c r="H168" t="s">
        <v>771</v>
      </c>
      <c r="I168" t="s">
        <v>771</v>
      </c>
      <c r="O168" t="s">
        <v>2243</v>
      </c>
      <c r="P168" t="s">
        <v>2194</v>
      </c>
    </row>
    <row r="169" spans="1:16" x14ac:dyDescent="0.35">
      <c r="A169" t="s">
        <v>22</v>
      </c>
      <c r="B169" t="s">
        <v>23</v>
      </c>
      <c r="C169" t="s">
        <v>724</v>
      </c>
      <c r="E169" t="s">
        <v>742</v>
      </c>
      <c r="F169" t="s">
        <v>757</v>
      </c>
      <c r="H169" t="s">
        <v>742</v>
      </c>
      <c r="I169" t="s">
        <v>772</v>
      </c>
      <c r="O169" t="s">
        <v>2244</v>
      </c>
      <c r="P169" t="s">
        <v>2194</v>
      </c>
    </row>
    <row r="170" spans="1:16" x14ac:dyDescent="0.35">
      <c r="A170" t="s">
        <v>22</v>
      </c>
      <c r="B170" t="s">
        <v>23</v>
      </c>
      <c r="C170" t="s">
        <v>725</v>
      </c>
      <c r="E170" t="s">
        <v>743</v>
      </c>
      <c r="F170" t="s">
        <v>758</v>
      </c>
      <c r="H170" t="s">
        <v>785</v>
      </c>
      <c r="I170" t="s">
        <v>773</v>
      </c>
      <c r="O170" t="s">
        <v>2235</v>
      </c>
      <c r="P170" t="s">
        <v>2194</v>
      </c>
    </row>
    <row r="171" spans="1:16" x14ac:dyDescent="0.35">
      <c r="A171" t="s">
        <v>22</v>
      </c>
      <c r="B171" t="s">
        <v>23</v>
      </c>
      <c r="C171" t="s">
        <v>726</v>
      </c>
      <c r="E171" t="s">
        <v>744</v>
      </c>
      <c r="F171" t="s">
        <v>759</v>
      </c>
      <c r="H171" t="s">
        <v>786</v>
      </c>
      <c r="I171" t="s">
        <v>774</v>
      </c>
      <c r="O171" t="s">
        <v>2228</v>
      </c>
      <c r="P171" t="s">
        <v>2194</v>
      </c>
    </row>
    <row r="172" spans="1:16" x14ac:dyDescent="0.35">
      <c r="A172" t="s">
        <v>22</v>
      </c>
      <c r="B172" t="s">
        <v>23</v>
      </c>
      <c r="C172" t="s">
        <v>122</v>
      </c>
      <c r="E172">
        <v>24.9</v>
      </c>
      <c r="F172">
        <v>10.6</v>
      </c>
      <c r="H172">
        <v>5.3</v>
      </c>
      <c r="I172">
        <v>15</v>
      </c>
      <c r="O172" t="s">
        <v>2202</v>
      </c>
      <c r="P172" t="s">
        <v>2193</v>
      </c>
    </row>
    <row r="173" spans="1:16" x14ac:dyDescent="0.35">
      <c r="A173" t="s">
        <v>22</v>
      </c>
      <c r="B173" t="s">
        <v>23</v>
      </c>
      <c r="C173" t="s">
        <v>123</v>
      </c>
      <c r="E173">
        <v>38.4</v>
      </c>
      <c r="F173">
        <v>71.3</v>
      </c>
      <c r="H173">
        <v>63.4</v>
      </c>
      <c r="I173">
        <v>50.9</v>
      </c>
      <c r="O173" t="s">
        <v>2203</v>
      </c>
      <c r="P173" t="s">
        <v>2193</v>
      </c>
    </row>
    <row r="174" spans="1:16" x14ac:dyDescent="0.35">
      <c r="A174" t="s">
        <v>22</v>
      </c>
      <c r="B174" t="s">
        <v>23</v>
      </c>
      <c r="C174" t="s">
        <v>727</v>
      </c>
      <c r="E174">
        <v>32.799999999999997</v>
      </c>
      <c r="F174">
        <v>44.1</v>
      </c>
      <c r="H174">
        <v>39.700000000000003</v>
      </c>
      <c r="I174">
        <v>38</v>
      </c>
      <c r="O174" t="s">
        <v>2245</v>
      </c>
      <c r="P174" t="s">
        <v>2193</v>
      </c>
    </row>
    <row r="175" spans="1:16" x14ac:dyDescent="0.35">
      <c r="A175" t="s">
        <v>22</v>
      </c>
      <c r="B175" t="s">
        <v>23</v>
      </c>
      <c r="C175" t="s">
        <v>728</v>
      </c>
      <c r="E175">
        <v>30.2</v>
      </c>
      <c r="F175">
        <v>37.799999999999997</v>
      </c>
      <c r="H175">
        <v>37.799999999999997</v>
      </c>
      <c r="I175">
        <v>37.299999999999997</v>
      </c>
      <c r="O175" t="s">
        <v>2246</v>
      </c>
      <c r="P175" t="s">
        <v>2193</v>
      </c>
    </row>
    <row r="176" spans="1:16" x14ac:dyDescent="0.35">
      <c r="A176" t="s">
        <v>22</v>
      </c>
      <c r="B176" t="s">
        <v>23</v>
      </c>
      <c r="C176" t="s">
        <v>729</v>
      </c>
      <c r="E176">
        <v>2.4</v>
      </c>
      <c r="F176">
        <v>3.5</v>
      </c>
      <c r="H176">
        <v>3.4</v>
      </c>
      <c r="I176">
        <v>2.9</v>
      </c>
      <c r="O176" t="s">
        <v>2247</v>
      </c>
      <c r="P176" t="s">
        <v>2193</v>
      </c>
    </row>
    <row r="177" spans="1:16" x14ac:dyDescent="0.35">
      <c r="A177" t="s">
        <v>22</v>
      </c>
      <c r="B177" t="s">
        <v>787</v>
      </c>
      <c r="C177" t="s">
        <v>114</v>
      </c>
      <c r="E177">
        <v>3116</v>
      </c>
      <c r="F177">
        <v>2921</v>
      </c>
      <c r="H177">
        <v>4439</v>
      </c>
      <c r="I177">
        <v>1472</v>
      </c>
      <c r="O177" t="s">
        <v>712</v>
      </c>
      <c r="P177" t="s">
        <v>2192</v>
      </c>
    </row>
    <row r="178" spans="1:16" x14ac:dyDescent="0.35">
      <c r="A178" t="s">
        <v>22</v>
      </c>
      <c r="B178" t="s">
        <v>787</v>
      </c>
      <c r="C178" t="s">
        <v>115</v>
      </c>
      <c r="E178">
        <v>26.1</v>
      </c>
      <c r="F178">
        <v>24.4</v>
      </c>
      <c r="H178">
        <v>37.200000000000003</v>
      </c>
      <c r="I178">
        <v>12.3</v>
      </c>
      <c r="O178" t="s">
        <v>2189</v>
      </c>
      <c r="P178" t="s">
        <v>2193</v>
      </c>
    </row>
    <row r="179" spans="1:16" x14ac:dyDescent="0.35">
      <c r="A179" t="s">
        <v>22</v>
      </c>
      <c r="B179" t="s">
        <v>787</v>
      </c>
      <c r="C179" t="s">
        <v>119</v>
      </c>
      <c r="E179" t="s">
        <v>795</v>
      </c>
      <c r="F179" t="s">
        <v>804</v>
      </c>
      <c r="H179" t="s">
        <v>823</v>
      </c>
      <c r="I179" t="s">
        <v>813</v>
      </c>
      <c r="O179" t="s">
        <v>2199</v>
      </c>
      <c r="P179" t="s">
        <v>2194</v>
      </c>
    </row>
    <row r="180" spans="1:16" x14ac:dyDescent="0.35">
      <c r="A180" t="s">
        <v>22</v>
      </c>
      <c r="B180" t="s">
        <v>787</v>
      </c>
      <c r="C180" t="s">
        <v>118</v>
      </c>
      <c r="E180" t="s">
        <v>796</v>
      </c>
      <c r="F180" t="s">
        <v>805</v>
      </c>
      <c r="H180" t="s">
        <v>824</v>
      </c>
      <c r="I180" t="s">
        <v>814</v>
      </c>
      <c r="O180" t="s">
        <v>2195</v>
      </c>
      <c r="P180" t="s">
        <v>2194</v>
      </c>
    </row>
    <row r="181" spans="1:16" x14ac:dyDescent="0.35">
      <c r="A181" t="s">
        <v>22</v>
      </c>
      <c r="B181" t="s">
        <v>787</v>
      </c>
      <c r="C181" t="s">
        <v>789</v>
      </c>
      <c r="E181" t="s">
        <v>797</v>
      </c>
      <c r="F181" t="s">
        <v>806</v>
      </c>
      <c r="H181" t="s">
        <v>825</v>
      </c>
      <c r="I181" t="s">
        <v>815</v>
      </c>
      <c r="O181" t="s">
        <v>2240</v>
      </c>
      <c r="P181" t="s">
        <v>2194</v>
      </c>
    </row>
    <row r="182" spans="1:16" x14ac:dyDescent="0.35">
      <c r="A182" t="s">
        <v>22</v>
      </c>
      <c r="B182" t="s">
        <v>787</v>
      </c>
      <c r="C182" t="s">
        <v>717</v>
      </c>
      <c r="E182" t="s">
        <v>733</v>
      </c>
      <c r="F182" t="s">
        <v>807</v>
      </c>
      <c r="H182" t="s">
        <v>826</v>
      </c>
      <c r="I182" t="s">
        <v>816</v>
      </c>
      <c r="O182" t="s">
        <v>2214</v>
      </c>
      <c r="P182" t="s">
        <v>2194</v>
      </c>
    </row>
    <row r="183" spans="1:16" x14ac:dyDescent="0.35">
      <c r="A183" t="s">
        <v>22</v>
      </c>
      <c r="B183" t="s">
        <v>787</v>
      </c>
      <c r="C183" t="s">
        <v>718</v>
      </c>
      <c r="E183">
        <v>93</v>
      </c>
      <c r="F183">
        <v>68</v>
      </c>
      <c r="H183">
        <v>56</v>
      </c>
      <c r="I183">
        <v>77</v>
      </c>
      <c r="O183" t="s">
        <v>2190</v>
      </c>
      <c r="P183" t="s">
        <v>2242</v>
      </c>
    </row>
    <row r="184" spans="1:16" x14ac:dyDescent="0.35">
      <c r="A184" t="s">
        <v>22</v>
      </c>
      <c r="B184" t="s">
        <v>787</v>
      </c>
      <c r="C184" t="s">
        <v>790</v>
      </c>
      <c r="E184" t="s">
        <v>798</v>
      </c>
      <c r="F184" t="s">
        <v>808</v>
      </c>
      <c r="H184" t="s">
        <v>827</v>
      </c>
      <c r="I184" t="s">
        <v>817</v>
      </c>
      <c r="O184" t="s">
        <v>2216</v>
      </c>
      <c r="P184" t="s">
        <v>2194</v>
      </c>
    </row>
    <row r="185" spans="1:16" x14ac:dyDescent="0.35">
      <c r="A185" t="s">
        <v>22</v>
      </c>
      <c r="B185" t="s">
        <v>787</v>
      </c>
      <c r="C185" t="s">
        <v>791</v>
      </c>
      <c r="E185" t="s">
        <v>799</v>
      </c>
      <c r="F185" t="s">
        <v>809</v>
      </c>
      <c r="H185" t="s">
        <v>828</v>
      </c>
      <c r="I185" t="s">
        <v>818</v>
      </c>
      <c r="O185" t="s">
        <v>2215</v>
      </c>
      <c r="P185" t="s">
        <v>2194</v>
      </c>
    </row>
    <row r="186" spans="1:16" x14ac:dyDescent="0.35">
      <c r="A186" t="s">
        <v>22</v>
      </c>
      <c r="B186" t="s">
        <v>787</v>
      </c>
      <c r="C186" t="s">
        <v>792</v>
      </c>
      <c r="E186" t="s">
        <v>736</v>
      </c>
      <c r="F186" t="s">
        <v>751</v>
      </c>
      <c r="H186" t="s">
        <v>781</v>
      </c>
      <c r="I186" t="s">
        <v>766</v>
      </c>
      <c r="O186" t="s">
        <v>2225</v>
      </c>
      <c r="P186" t="s">
        <v>2194</v>
      </c>
    </row>
    <row r="187" spans="1:16" x14ac:dyDescent="0.35">
      <c r="A187" t="s">
        <v>22</v>
      </c>
      <c r="B187" t="s">
        <v>787</v>
      </c>
      <c r="C187" t="s">
        <v>832</v>
      </c>
      <c r="E187" t="s">
        <v>800</v>
      </c>
      <c r="F187" t="s">
        <v>752</v>
      </c>
      <c r="H187" t="s">
        <v>782</v>
      </c>
      <c r="I187" t="s">
        <v>819</v>
      </c>
      <c r="O187" t="s">
        <v>2241</v>
      </c>
      <c r="P187" t="s">
        <v>2194</v>
      </c>
    </row>
    <row r="188" spans="1:16" x14ac:dyDescent="0.35">
      <c r="A188" t="s">
        <v>22</v>
      </c>
      <c r="B188" t="s">
        <v>787</v>
      </c>
      <c r="C188" t="s">
        <v>404</v>
      </c>
      <c r="E188" t="s">
        <v>801</v>
      </c>
      <c r="F188" t="s">
        <v>810</v>
      </c>
      <c r="H188" t="s">
        <v>829</v>
      </c>
      <c r="I188" t="s">
        <v>820</v>
      </c>
      <c r="O188" t="s">
        <v>2200</v>
      </c>
      <c r="P188" t="s">
        <v>2194</v>
      </c>
    </row>
    <row r="189" spans="1:16" x14ac:dyDescent="0.35">
      <c r="A189" t="s">
        <v>22</v>
      </c>
      <c r="B189" t="s">
        <v>787</v>
      </c>
      <c r="C189" t="s">
        <v>405</v>
      </c>
      <c r="E189" t="s">
        <v>802</v>
      </c>
      <c r="F189" t="s">
        <v>811</v>
      </c>
      <c r="H189" t="s">
        <v>830</v>
      </c>
      <c r="I189" t="s">
        <v>821</v>
      </c>
      <c r="O189" t="s">
        <v>2201</v>
      </c>
      <c r="P189" t="s">
        <v>2194</v>
      </c>
    </row>
    <row r="190" spans="1:16" x14ac:dyDescent="0.35">
      <c r="A190" t="s">
        <v>22</v>
      </c>
      <c r="B190" t="s">
        <v>787</v>
      </c>
      <c r="C190" t="s">
        <v>793</v>
      </c>
      <c r="E190" t="s">
        <v>803</v>
      </c>
      <c r="F190" t="s">
        <v>812</v>
      </c>
      <c r="H190" t="s">
        <v>831</v>
      </c>
      <c r="I190" t="s">
        <v>822</v>
      </c>
      <c r="O190" t="s">
        <v>2235</v>
      </c>
      <c r="P190" t="s">
        <v>2194</v>
      </c>
    </row>
    <row r="191" spans="1:16" x14ac:dyDescent="0.35">
      <c r="A191" t="s">
        <v>22</v>
      </c>
      <c r="B191" t="s">
        <v>787</v>
      </c>
      <c r="C191" t="s">
        <v>122</v>
      </c>
      <c r="E191">
        <v>28</v>
      </c>
      <c r="F191">
        <v>12.7</v>
      </c>
      <c r="H191">
        <v>5.4</v>
      </c>
      <c r="I191">
        <v>16</v>
      </c>
      <c r="O191" t="s">
        <v>2202</v>
      </c>
      <c r="P191" t="s">
        <v>2193</v>
      </c>
    </row>
    <row r="192" spans="1:16" x14ac:dyDescent="0.35">
      <c r="A192" t="s">
        <v>22</v>
      </c>
      <c r="B192" t="s">
        <v>787</v>
      </c>
      <c r="C192" t="s">
        <v>123</v>
      </c>
      <c r="E192">
        <v>41.2</v>
      </c>
      <c r="F192">
        <v>77.400000000000006</v>
      </c>
      <c r="H192">
        <v>56.4</v>
      </c>
      <c r="I192">
        <v>58.3</v>
      </c>
      <c r="O192" t="s">
        <v>2203</v>
      </c>
      <c r="P192" t="s">
        <v>2193</v>
      </c>
    </row>
    <row r="193" spans="1:16" x14ac:dyDescent="0.35">
      <c r="A193" t="s">
        <v>22</v>
      </c>
      <c r="B193" t="s">
        <v>787</v>
      </c>
      <c r="C193" t="s">
        <v>794</v>
      </c>
      <c r="E193">
        <v>35.700000000000003</v>
      </c>
      <c r="F193">
        <v>48.5</v>
      </c>
      <c r="H193">
        <v>36</v>
      </c>
      <c r="I193">
        <v>42.9</v>
      </c>
      <c r="O193" t="s">
        <v>2245</v>
      </c>
      <c r="P193" t="s">
        <v>2193</v>
      </c>
    </row>
    <row r="194" spans="1:16" x14ac:dyDescent="0.35">
      <c r="A194" t="s">
        <v>22</v>
      </c>
      <c r="B194" t="s">
        <v>788</v>
      </c>
      <c r="C194" t="s">
        <v>114</v>
      </c>
      <c r="E194">
        <v>1910</v>
      </c>
      <c r="F194">
        <v>1971</v>
      </c>
      <c r="H194">
        <v>2353</v>
      </c>
      <c r="I194">
        <v>902</v>
      </c>
      <c r="O194" t="s">
        <v>712</v>
      </c>
      <c r="P194" t="s">
        <v>2192</v>
      </c>
    </row>
    <row r="195" spans="1:16" x14ac:dyDescent="0.35">
      <c r="A195" t="s">
        <v>22</v>
      </c>
      <c r="B195" t="s">
        <v>788</v>
      </c>
      <c r="C195" t="s">
        <v>115</v>
      </c>
      <c r="E195">
        <v>26.8</v>
      </c>
      <c r="F195">
        <v>27.6</v>
      </c>
      <c r="H195">
        <v>33</v>
      </c>
      <c r="I195">
        <v>12.6</v>
      </c>
      <c r="O195" t="s">
        <v>2189</v>
      </c>
      <c r="P195" t="s">
        <v>2193</v>
      </c>
    </row>
    <row r="196" spans="1:16" x14ac:dyDescent="0.35">
      <c r="A196" t="s">
        <v>22</v>
      </c>
      <c r="B196" t="s">
        <v>788</v>
      </c>
      <c r="C196" t="s">
        <v>119</v>
      </c>
      <c r="E196" t="s">
        <v>833</v>
      </c>
      <c r="F196" t="s">
        <v>843</v>
      </c>
      <c r="H196" t="s">
        <v>863</v>
      </c>
      <c r="I196" t="s">
        <v>852</v>
      </c>
      <c r="O196" t="s">
        <v>2199</v>
      </c>
      <c r="P196" t="s">
        <v>2194</v>
      </c>
    </row>
    <row r="197" spans="1:16" x14ac:dyDescent="0.35">
      <c r="A197" t="s">
        <v>22</v>
      </c>
      <c r="B197" t="s">
        <v>788</v>
      </c>
      <c r="C197" t="s">
        <v>118</v>
      </c>
      <c r="E197" t="s">
        <v>834</v>
      </c>
      <c r="F197" t="s">
        <v>844</v>
      </c>
      <c r="H197" t="s">
        <v>864</v>
      </c>
      <c r="I197" t="s">
        <v>853</v>
      </c>
      <c r="O197" t="s">
        <v>2195</v>
      </c>
      <c r="P197" t="s">
        <v>2194</v>
      </c>
    </row>
    <row r="198" spans="1:16" x14ac:dyDescent="0.35">
      <c r="A198" t="s">
        <v>22</v>
      </c>
      <c r="B198" t="s">
        <v>788</v>
      </c>
      <c r="C198" t="s">
        <v>789</v>
      </c>
      <c r="E198" t="s">
        <v>835</v>
      </c>
      <c r="F198" t="s">
        <v>845</v>
      </c>
      <c r="H198" t="s">
        <v>865</v>
      </c>
      <c r="I198" t="s">
        <v>854</v>
      </c>
      <c r="O198" t="s">
        <v>2240</v>
      </c>
      <c r="P198" t="s">
        <v>2194</v>
      </c>
    </row>
    <row r="199" spans="1:16" x14ac:dyDescent="0.35">
      <c r="A199" t="s">
        <v>22</v>
      </c>
      <c r="B199" t="s">
        <v>788</v>
      </c>
      <c r="C199" t="s">
        <v>717</v>
      </c>
      <c r="E199" t="s">
        <v>836</v>
      </c>
      <c r="F199" t="s">
        <v>846</v>
      </c>
      <c r="H199" t="s">
        <v>778</v>
      </c>
      <c r="I199" t="s">
        <v>855</v>
      </c>
      <c r="O199" t="s">
        <v>2214</v>
      </c>
      <c r="P199" t="s">
        <v>2194</v>
      </c>
    </row>
    <row r="200" spans="1:16" x14ac:dyDescent="0.35">
      <c r="A200" t="s">
        <v>22</v>
      </c>
      <c r="B200" t="s">
        <v>788</v>
      </c>
      <c r="C200" t="s">
        <v>718</v>
      </c>
      <c r="E200">
        <v>90</v>
      </c>
      <c r="F200">
        <v>65</v>
      </c>
      <c r="H200">
        <v>55</v>
      </c>
      <c r="I200">
        <v>77</v>
      </c>
      <c r="O200" t="s">
        <v>2190</v>
      </c>
      <c r="P200" t="s">
        <v>2242</v>
      </c>
    </row>
    <row r="201" spans="1:16" x14ac:dyDescent="0.35">
      <c r="A201" t="s">
        <v>22</v>
      </c>
      <c r="B201" t="s">
        <v>788</v>
      </c>
      <c r="C201" t="s">
        <v>790</v>
      </c>
      <c r="E201" t="s">
        <v>837</v>
      </c>
      <c r="F201" t="s">
        <v>847</v>
      </c>
      <c r="H201" t="s">
        <v>866</v>
      </c>
      <c r="I201" t="s">
        <v>856</v>
      </c>
      <c r="O201" t="s">
        <v>2216</v>
      </c>
      <c r="P201" t="s">
        <v>2194</v>
      </c>
    </row>
    <row r="202" spans="1:16" x14ac:dyDescent="0.35">
      <c r="A202" t="s">
        <v>22</v>
      </c>
      <c r="B202" t="s">
        <v>788</v>
      </c>
      <c r="C202" t="s">
        <v>791</v>
      </c>
      <c r="E202" t="s">
        <v>838</v>
      </c>
      <c r="F202" t="s">
        <v>848</v>
      </c>
      <c r="H202" t="s">
        <v>867</v>
      </c>
      <c r="I202" t="s">
        <v>857</v>
      </c>
      <c r="O202" t="s">
        <v>2215</v>
      </c>
      <c r="P202" t="s">
        <v>2194</v>
      </c>
    </row>
    <row r="203" spans="1:16" x14ac:dyDescent="0.35">
      <c r="A203" t="s">
        <v>22</v>
      </c>
      <c r="B203" t="s">
        <v>788</v>
      </c>
      <c r="C203" t="s">
        <v>792</v>
      </c>
      <c r="E203" t="s">
        <v>736</v>
      </c>
      <c r="F203" t="s">
        <v>751</v>
      </c>
      <c r="H203" t="s">
        <v>781</v>
      </c>
      <c r="I203" t="s">
        <v>858</v>
      </c>
      <c r="O203" t="s">
        <v>2225</v>
      </c>
      <c r="P203" t="s">
        <v>2194</v>
      </c>
    </row>
    <row r="204" spans="1:16" x14ac:dyDescent="0.35">
      <c r="A204" t="s">
        <v>22</v>
      </c>
      <c r="B204" t="s">
        <v>788</v>
      </c>
      <c r="C204" t="s">
        <v>832</v>
      </c>
      <c r="E204" t="s">
        <v>839</v>
      </c>
      <c r="F204" t="s">
        <v>752</v>
      </c>
      <c r="H204" t="s">
        <v>868</v>
      </c>
      <c r="I204" t="s">
        <v>859</v>
      </c>
      <c r="O204" t="s">
        <v>2241</v>
      </c>
      <c r="P204" t="s">
        <v>2194</v>
      </c>
    </row>
    <row r="205" spans="1:16" x14ac:dyDescent="0.35">
      <c r="A205" t="s">
        <v>22</v>
      </c>
      <c r="B205" t="s">
        <v>788</v>
      </c>
      <c r="C205" t="s">
        <v>404</v>
      </c>
      <c r="E205" t="s">
        <v>840</v>
      </c>
      <c r="F205" t="s">
        <v>849</v>
      </c>
      <c r="H205" t="s">
        <v>869</v>
      </c>
      <c r="I205" t="s">
        <v>860</v>
      </c>
      <c r="O205" t="s">
        <v>2200</v>
      </c>
      <c r="P205" t="s">
        <v>2194</v>
      </c>
    </row>
    <row r="206" spans="1:16" x14ac:dyDescent="0.35">
      <c r="A206" t="s">
        <v>22</v>
      </c>
      <c r="B206" t="s">
        <v>788</v>
      </c>
      <c r="C206" t="s">
        <v>405</v>
      </c>
      <c r="E206" t="s">
        <v>841</v>
      </c>
      <c r="F206" t="s">
        <v>850</v>
      </c>
      <c r="H206" t="s">
        <v>767</v>
      </c>
      <c r="I206" t="s">
        <v>861</v>
      </c>
      <c r="O206" t="s">
        <v>2201</v>
      </c>
      <c r="P206" t="s">
        <v>2194</v>
      </c>
    </row>
    <row r="207" spans="1:16" x14ac:dyDescent="0.35">
      <c r="A207" t="s">
        <v>22</v>
      </c>
      <c r="B207" t="s">
        <v>788</v>
      </c>
      <c r="C207" t="s">
        <v>793</v>
      </c>
      <c r="E207" t="s">
        <v>842</v>
      </c>
      <c r="F207" t="s">
        <v>851</v>
      </c>
      <c r="H207" t="s">
        <v>870</v>
      </c>
      <c r="I207" t="s">
        <v>862</v>
      </c>
      <c r="O207" t="s">
        <v>2235</v>
      </c>
      <c r="P207" t="s">
        <v>2194</v>
      </c>
    </row>
    <row r="208" spans="1:16" x14ac:dyDescent="0.35">
      <c r="A208" t="s">
        <v>22</v>
      </c>
      <c r="B208" t="s">
        <v>788</v>
      </c>
      <c r="C208" t="s">
        <v>122</v>
      </c>
      <c r="E208">
        <v>20.399999999999999</v>
      </c>
      <c r="F208">
        <v>8.1</v>
      </c>
      <c r="H208">
        <v>4.9000000000000004</v>
      </c>
      <c r="I208">
        <v>12.6</v>
      </c>
      <c r="O208" t="s">
        <v>2202</v>
      </c>
      <c r="P208" t="s">
        <v>2193</v>
      </c>
    </row>
    <row r="209" spans="1:16" x14ac:dyDescent="0.35">
      <c r="A209" t="s">
        <v>22</v>
      </c>
      <c r="B209" t="s">
        <v>788</v>
      </c>
      <c r="C209" t="s">
        <v>123</v>
      </c>
      <c r="E209">
        <v>34.6</v>
      </c>
      <c r="F209">
        <v>65.8</v>
      </c>
      <c r="H209">
        <v>73.900000000000006</v>
      </c>
      <c r="I209">
        <v>35.4</v>
      </c>
      <c r="O209" t="s">
        <v>2203</v>
      </c>
      <c r="P209" t="s">
        <v>2193</v>
      </c>
    </row>
    <row r="210" spans="1:16" x14ac:dyDescent="0.35">
      <c r="A210" t="s">
        <v>22</v>
      </c>
      <c r="B210" t="s">
        <v>788</v>
      </c>
      <c r="C210" t="s">
        <v>794</v>
      </c>
      <c r="E210">
        <v>28.7</v>
      </c>
      <c r="F210">
        <v>39.799999999999997</v>
      </c>
      <c r="H210">
        <v>45.1</v>
      </c>
      <c r="I210">
        <v>27.6</v>
      </c>
      <c r="O210" t="s">
        <v>2245</v>
      </c>
      <c r="P210" t="s">
        <v>2193</v>
      </c>
    </row>
    <row r="211" spans="1:16" x14ac:dyDescent="0.35">
      <c r="A211" t="s">
        <v>22</v>
      </c>
      <c r="B211" t="s">
        <v>871</v>
      </c>
      <c r="C211" t="s">
        <v>114</v>
      </c>
      <c r="E211">
        <v>4836</v>
      </c>
      <c r="F211">
        <v>3219</v>
      </c>
      <c r="G211">
        <v>7280</v>
      </c>
      <c r="H211">
        <v>3749</v>
      </c>
      <c r="O211" t="s">
        <v>712</v>
      </c>
      <c r="P211" t="s">
        <v>2192</v>
      </c>
    </row>
    <row r="212" spans="1:16" x14ac:dyDescent="0.35">
      <c r="A212" t="s">
        <v>22</v>
      </c>
      <c r="B212" t="s">
        <v>871</v>
      </c>
      <c r="C212" t="s">
        <v>115</v>
      </c>
      <c r="E212">
        <v>25.3</v>
      </c>
      <c r="F212">
        <v>16.899999999999999</v>
      </c>
      <c r="G212">
        <v>38.1</v>
      </c>
      <c r="H212">
        <v>19.600000000000001</v>
      </c>
      <c r="O212" t="s">
        <v>2189</v>
      </c>
      <c r="P212" t="s">
        <v>2193</v>
      </c>
    </row>
    <row r="213" spans="1:16" x14ac:dyDescent="0.35">
      <c r="A213" t="s">
        <v>22</v>
      </c>
      <c r="B213" t="s">
        <v>871</v>
      </c>
      <c r="C213" t="s">
        <v>116</v>
      </c>
      <c r="E213">
        <v>69.099999999999994</v>
      </c>
      <c r="F213">
        <v>54.9</v>
      </c>
      <c r="G213">
        <v>64.5</v>
      </c>
      <c r="H213">
        <v>57.2</v>
      </c>
      <c r="O213" t="s">
        <v>2188</v>
      </c>
      <c r="P213" t="s">
        <v>2193</v>
      </c>
    </row>
    <row r="214" spans="1:16" x14ac:dyDescent="0.35">
      <c r="A214" t="s">
        <v>22</v>
      </c>
      <c r="B214" t="s">
        <v>871</v>
      </c>
      <c r="C214" t="s">
        <v>118</v>
      </c>
      <c r="E214" t="s">
        <v>872</v>
      </c>
      <c r="F214" t="s">
        <v>883</v>
      </c>
      <c r="G214" t="s">
        <v>893</v>
      </c>
      <c r="H214" t="s">
        <v>902</v>
      </c>
      <c r="O214" t="s">
        <v>2195</v>
      </c>
      <c r="P214" t="s">
        <v>2194</v>
      </c>
    </row>
    <row r="215" spans="1:16" x14ac:dyDescent="0.35">
      <c r="A215" t="s">
        <v>22</v>
      </c>
      <c r="B215" t="s">
        <v>871</v>
      </c>
      <c r="C215" t="s">
        <v>119</v>
      </c>
      <c r="E215" t="s">
        <v>873</v>
      </c>
      <c r="F215" t="s">
        <v>884</v>
      </c>
      <c r="G215" t="s">
        <v>894</v>
      </c>
      <c r="H215" t="s">
        <v>903</v>
      </c>
      <c r="O215" t="s">
        <v>2199</v>
      </c>
      <c r="P215" t="s">
        <v>2194</v>
      </c>
    </row>
    <row r="216" spans="1:16" x14ac:dyDescent="0.35">
      <c r="A216" t="s">
        <v>22</v>
      </c>
      <c r="B216" t="s">
        <v>871</v>
      </c>
      <c r="C216" t="s">
        <v>717</v>
      </c>
      <c r="E216" t="s">
        <v>874</v>
      </c>
      <c r="F216" t="s">
        <v>885</v>
      </c>
      <c r="G216" t="s">
        <v>895</v>
      </c>
      <c r="H216" t="s">
        <v>904</v>
      </c>
      <c r="O216" t="s">
        <v>2214</v>
      </c>
      <c r="P216" t="s">
        <v>2194</v>
      </c>
    </row>
    <row r="217" spans="1:16" x14ac:dyDescent="0.35">
      <c r="A217" t="s">
        <v>22</v>
      </c>
      <c r="B217" t="s">
        <v>871</v>
      </c>
      <c r="C217" t="s">
        <v>718</v>
      </c>
      <c r="E217">
        <v>98</v>
      </c>
      <c r="F217">
        <v>84</v>
      </c>
      <c r="G217">
        <v>57</v>
      </c>
      <c r="H217">
        <v>52</v>
      </c>
      <c r="O217" t="s">
        <v>2190</v>
      </c>
      <c r="P217" t="s">
        <v>2242</v>
      </c>
    </row>
    <row r="218" spans="1:16" x14ac:dyDescent="0.35">
      <c r="A218" t="s">
        <v>22</v>
      </c>
      <c r="B218" t="s">
        <v>871</v>
      </c>
      <c r="C218" t="s">
        <v>404</v>
      </c>
      <c r="E218" t="s">
        <v>875</v>
      </c>
      <c r="F218" t="s">
        <v>886</v>
      </c>
      <c r="G218" t="s">
        <v>896</v>
      </c>
      <c r="H218" t="s">
        <v>905</v>
      </c>
      <c r="O218" t="s">
        <v>2200</v>
      </c>
      <c r="P218" t="s">
        <v>2194</v>
      </c>
    </row>
    <row r="219" spans="1:16" x14ac:dyDescent="0.35">
      <c r="A219" t="s">
        <v>22</v>
      </c>
      <c r="B219" t="s">
        <v>871</v>
      </c>
      <c r="C219" t="s">
        <v>405</v>
      </c>
      <c r="E219" t="s">
        <v>876</v>
      </c>
      <c r="F219" t="s">
        <v>887</v>
      </c>
      <c r="G219" t="s">
        <v>819</v>
      </c>
      <c r="H219" t="s">
        <v>906</v>
      </c>
      <c r="O219" t="s">
        <v>2201</v>
      </c>
      <c r="P219" t="s">
        <v>2194</v>
      </c>
    </row>
    <row r="220" spans="1:16" x14ac:dyDescent="0.35">
      <c r="A220" t="s">
        <v>22</v>
      </c>
      <c r="B220" t="s">
        <v>871</v>
      </c>
      <c r="C220" t="s">
        <v>789</v>
      </c>
      <c r="E220" t="s">
        <v>877</v>
      </c>
      <c r="F220" t="s">
        <v>888</v>
      </c>
      <c r="G220" t="s">
        <v>897</v>
      </c>
      <c r="H220" t="s">
        <v>907</v>
      </c>
      <c r="O220" t="s">
        <v>2240</v>
      </c>
      <c r="P220" t="s">
        <v>2194</v>
      </c>
    </row>
    <row r="221" spans="1:16" x14ac:dyDescent="0.35">
      <c r="A221" t="s">
        <v>22</v>
      </c>
      <c r="B221" t="s">
        <v>871</v>
      </c>
      <c r="C221" t="s">
        <v>790</v>
      </c>
      <c r="E221" t="s">
        <v>878</v>
      </c>
      <c r="F221" t="s">
        <v>889</v>
      </c>
      <c r="G221" t="s">
        <v>898</v>
      </c>
      <c r="H221" t="s">
        <v>908</v>
      </c>
      <c r="O221" t="s">
        <v>2216</v>
      </c>
      <c r="P221" t="s">
        <v>2194</v>
      </c>
    </row>
    <row r="222" spans="1:16" x14ac:dyDescent="0.35">
      <c r="A222" t="s">
        <v>22</v>
      </c>
      <c r="B222" t="s">
        <v>871</v>
      </c>
      <c r="C222" t="s">
        <v>791</v>
      </c>
      <c r="E222" t="s">
        <v>879</v>
      </c>
      <c r="F222" t="s">
        <v>890</v>
      </c>
      <c r="G222" t="s">
        <v>899</v>
      </c>
      <c r="H222" t="s">
        <v>909</v>
      </c>
      <c r="O222" t="s">
        <v>2215</v>
      </c>
      <c r="P222" t="s">
        <v>2194</v>
      </c>
    </row>
    <row r="223" spans="1:16" x14ac:dyDescent="0.35">
      <c r="A223" t="s">
        <v>22</v>
      </c>
      <c r="B223" t="s">
        <v>871</v>
      </c>
      <c r="C223" t="s">
        <v>792</v>
      </c>
      <c r="E223" t="s">
        <v>880</v>
      </c>
      <c r="F223" t="s">
        <v>751</v>
      </c>
      <c r="G223" t="s">
        <v>900</v>
      </c>
      <c r="H223" t="s">
        <v>910</v>
      </c>
      <c r="O223" t="s">
        <v>2225</v>
      </c>
      <c r="P223" t="s">
        <v>2194</v>
      </c>
    </row>
    <row r="224" spans="1:16" x14ac:dyDescent="0.35">
      <c r="A224" t="s">
        <v>22</v>
      </c>
      <c r="B224" t="s">
        <v>871</v>
      </c>
      <c r="C224" t="s">
        <v>832</v>
      </c>
      <c r="E224" t="s">
        <v>881</v>
      </c>
      <c r="F224" t="s">
        <v>891</v>
      </c>
      <c r="G224" t="s">
        <v>859</v>
      </c>
      <c r="H224" t="s">
        <v>911</v>
      </c>
      <c r="O224" t="s">
        <v>2241</v>
      </c>
      <c r="P224" t="s">
        <v>2194</v>
      </c>
    </row>
    <row r="225" spans="1:16" x14ac:dyDescent="0.35">
      <c r="A225" t="s">
        <v>22</v>
      </c>
      <c r="B225" t="s">
        <v>871</v>
      </c>
      <c r="C225" t="s">
        <v>793</v>
      </c>
      <c r="E225" t="s">
        <v>882</v>
      </c>
      <c r="F225" t="s">
        <v>892</v>
      </c>
      <c r="G225" t="s">
        <v>901</v>
      </c>
      <c r="H225" t="s">
        <v>912</v>
      </c>
      <c r="O225" t="s">
        <v>2235</v>
      </c>
      <c r="P225" t="s">
        <v>2194</v>
      </c>
    </row>
    <row r="226" spans="1:16" x14ac:dyDescent="0.35">
      <c r="A226" t="s">
        <v>22</v>
      </c>
      <c r="B226" t="s">
        <v>25</v>
      </c>
      <c r="C226" t="s">
        <v>712</v>
      </c>
      <c r="E226">
        <v>603</v>
      </c>
      <c r="F226">
        <v>667</v>
      </c>
      <c r="H226">
        <v>767</v>
      </c>
      <c r="I226">
        <v>167</v>
      </c>
      <c r="O226" t="s">
        <v>712</v>
      </c>
      <c r="P226" t="s">
        <v>2242</v>
      </c>
    </row>
    <row r="227" spans="1:16" x14ac:dyDescent="0.35">
      <c r="A227" t="s">
        <v>22</v>
      </c>
      <c r="B227" t="s">
        <v>25</v>
      </c>
      <c r="C227" t="s">
        <v>713</v>
      </c>
      <c r="E227">
        <v>27.4</v>
      </c>
      <c r="F227">
        <v>30.3</v>
      </c>
      <c r="H227">
        <v>34.799999999999997</v>
      </c>
      <c r="I227">
        <v>7.6</v>
      </c>
      <c r="O227" t="s">
        <v>2189</v>
      </c>
      <c r="P227" t="s">
        <v>2193</v>
      </c>
    </row>
    <row r="228" spans="1:16" x14ac:dyDescent="0.35">
      <c r="A228" t="s">
        <v>22</v>
      </c>
      <c r="B228" t="s">
        <v>25</v>
      </c>
      <c r="C228" t="s">
        <v>116</v>
      </c>
      <c r="E228">
        <v>54.6</v>
      </c>
      <c r="F228">
        <v>52</v>
      </c>
      <c r="H228">
        <v>57.5</v>
      </c>
      <c r="I228">
        <v>63.5</v>
      </c>
      <c r="O228" t="s">
        <v>2188</v>
      </c>
      <c r="P228" t="s">
        <v>2193</v>
      </c>
    </row>
    <row r="229" spans="1:16" x14ac:dyDescent="0.35">
      <c r="A229" t="s">
        <v>22</v>
      </c>
      <c r="B229" t="s">
        <v>25</v>
      </c>
      <c r="C229" t="s">
        <v>119</v>
      </c>
      <c r="E229" t="s">
        <v>913</v>
      </c>
      <c r="F229" t="s">
        <v>922</v>
      </c>
      <c r="H229" t="s">
        <v>940</v>
      </c>
      <c r="I229" t="s">
        <v>931</v>
      </c>
      <c r="O229" t="s">
        <v>2199</v>
      </c>
      <c r="P229" t="s">
        <v>2194</v>
      </c>
    </row>
    <row r="230" spans="1:16" x14ac:dyDescent="0.35">
      <c r="A230" t="s">
        <v>22</v>
      </c>
      <c r="B230" t="s">
        <v>25</v>
      </c>
      <c r="C230" t="s">
        <v>118</v>
      </c>
      <c r="E230" t="s">
        <v>914</v>
      </c>
      <c r="F230" t="s">
        <v>923</v>
      </c>
      <c r="H230" t="s">
        <v>941</v>
      </c>
      <c r="I230" t="s">
        <v>932</v>
      </c>
      <c r="O230" t="s">
        <v>2195</v>
      </c>
      <c r="P230" t="s">
        <v>2194</v>
      </c>
    </row>
    <row r="231" spans="1:16" x14ac:dyDescent="0.35">
      <c r="A231" t="s">
        <v>22</v>
      </c>
      <c r="B231" t="s">
        <v>25</v>
      </c>
      <c r="C231" t="s">
        <v>716</v>
      </c>
      <c r="E231" t="s">
        <v>915</v>
      </c>
      <c r="F231" t="s">
        <v>924</v>
      </c>
      <c r="H231" t="s">
        <v>942</v>
      </c>
      <c r="I231" t="s">
        <v>933</v>
      </c>
      <c r="O231" t="s">
        <v>2240</v>
      </c>
      <c r="P231" t="s">
        <v>2194</v>
      </c>
    </row>
    <row r="232" spans="1:16" x14ac:dyDescent="0.35">
      <c r="A232" t="s">
        <v>22</v>
      </c>
      <c r="B232" t="s">
        <v>25</v>
      </c>
      <c r="C232" t="s">
        <v>717</v>
      </c>
      <c r="E232" t="s">
        <v>916</v>
      </c>
      <c r="F232" t="s">
        <v>925</v>
      </c>
      <c r="H232" t="s">
        <v>943</v>
      </c>
      <c r="I232" t="s">
        <v>934</v>
      </c>
      <c r="O232" t="s">
        <v>2214</v>
      </c>
      <c r="P232" t="s">
        <v>2194</v>
      </c>
    </row>
    <row r="233" spans="1:16" x14ac:dyDescent="0.35">
      <c r="A233" t="s">
        <v>22</v>
      </c>
      <c r="B233" t="s">
        <v>25</v>
      </c>
      <c r="C233" t="s">
        <v>718</v>
      </c>
      <c r="E233">
        <v>86</v>
      </c>
      <c r="F233">
        <v>63</v>
      </c>
      <c r="H233">
        <v>50</v>
      </c>
      <c r="I233">
        <v>75</v>
      </c>
      <c r="O233" t="s">
        <v>2190</v>
      </c>
      <c r="P233" t="s">
        <v>2242</v>
      </c>
    </row>
    <row r="234" spans="1:16" x14ac:dyDescent="0.35">
      <c r="A234" t="s">
        <v>22</v>
      </c>
      <c r="B234" t="s">
        <v>25</v>
      </c>
      <c r="C234" t="s">
        <v>719</v>
      </c>
      <c r="E234" t="s">
        <v>917</v>
      </c>
      <c r="F234" t="s">
        <v>926</v>
      </c>
      <c r="H234" t="s">
        <v>944</v>
      </c>
      <c r="I234" t="s">
        <v>935</v>
      </c>
      <c r="O234" t="s">
        <v>2216</v>
      </c>
      <c r="P234" t="s">
        <v>2194</v>
      </c>
    </row>
    <row r="235" spans="1:16" x14ac:dyDescent="0.35">
      <c r="A235" t="s">
        <v>22</v>
      </c>
      <c r="B235" t="s">
        <v>25</v>
      </c>
      <c r="C235" t="s">
        <v>720</v>
      </c>
      <c r="E235" t="s">
        <v>918</v>
      </c>
      <c r="F235" t="s">
        <v>927</v>
      </c>
      <c r="H235" t="s">
        <v>945</v>
      </c>
      <c r="I235" t="s">
        <v>936</v>
      </c>
      <c r="O235" t="s">
        <v>2215</v>
      </c>
      <c r="P235" t="s">
        <v>2194</v>
      </c>
    </row>
    <row r="236" spans="1:16" x14ac:dyDescent="0.35">
      <c r="A236" t="s">
        <v>22</v>
      </c>
      <c r="B236" t="s">
        <v>25</v>
      </c>
      <c r="C236" t="s">
        <v>725</v>
      </c>
      <c r="E236" t="s">
        <v>919</v>
      </c>
      <c r="F236" t="s">
        <v>928</v>
      </c>
      <c r="H236" t="s">
        <v>946</v>
      </c>
      <c r="I236" t="s">
        <v>937</v>
      </c>
      <c r="O236" t="s">
        <v>2235</v>
      </c>
      <c r="P236" t="s">
        <v>2194</v>
      </c>
    </row>
    <row r="237" spans="1:16" x14ac:dyDescent="0.35">
      <c r="A237" t="s">
        <v>22</v>
      </c>
      <c r="B237" t="s">
        <v>25</v>
      </c>
      <c r="C237" t="s">
        <v>723</v>
      </c>
      <c r="E237" t="s">
        <v>920</v>
      </c>
      <c r="F237" t="s">
        <v>929</v>
      </c>
      <c r="H237" t="s">
        <v>947</v>
      </c>
      <c r="I237" t="s">
        <v>938</v>
      </c>
      <c r="O237" t="s">
        <v>2243</v>
      </c>
      <c r="P237" t="s">
        <v>2194</v>
      </c>
    </row>
    <row r="238" spans="1:16" x14ac:dyDescent="0.35">
      <c r="A238" t="s">
        <v>22</v>
      </c>
      <c r="B238" t="s">
        <v>25</v>
      </c>
      <c r="C238" t="s">
        <v>724</v>
      </c>
      <c r="E238" t="s">
        <v>921</v>
      </c>
      <c r="F238" t="s">
        <v>930</v>
      </c>
      <c r="H238" t="s">
        <v>948</v>
      </c>
      <c r="I238" t="s">
        <v>939</v>
      </c>
      <c r="O238" t="s">
        <v>2244</v>
      </c>
      <c r="P238" t="s">
        <v>2194</v>
      </c>
    </row>
    <row r="239" spans="1:16" x14ac:dyDescent="0.35">
      <c r="A239" t="s">
        <v>949</v>
      </c>
      <c r="B239" t="s">
        <v>950</v>
      </c>
      <c r="C239" t="s">
        <v>114</v>
      </c>
      <c r="E239">
        <v>6828</v>
      </c>
      <c r="F239">
        <v>8882</v>
      </c>
      <c r="H239" s="7">
        <v>13099</v>
      </c>
      <c r="I239">
        <v>4058</v>
      </c>
      <c r="O239" t="s">
        <v>712</v>
      </c>
      <c r="P239" t="s">
        <v>2242</v>
      </c>
    </row>
    <row r="240" spans="1:16" x14ac:dyDescent="0.35">
      <c r="A240" t="s">
        <v>949</v>
      </c>
      <c r="B240" t="s">
        <v>950</v>
      </c>
      <c r="C240" t="s">
        <v>951</v>
      </c>
      <c r="E240">
        <v>21</v>
      </c>
      <c r="F240">
        <v>27</v>
      </c>
      <c r="H240">
        <v>40</v>
      </c>
      <c r="I240">
        <v>12</v>
      </c>
      <c r="O240" t="s">
        <v>2189</v>
      </c>
      <c r="P240" t="s">
        <v>2193</v>
      </c>
    </row>
    <row r="241" spans="1:16" x14ac:dyDescent="0.35">
      <c r="A241" t="s">
        <v>949</v>
      </c>
      <c r="B241" t="s">
        <v>950</v>
      </c>
      <c r="C241" t="s">
        <v>952</v>
      </c>
      <c r="E241">
        <v>66</v>
      </c>
      <c r="F241">
        <v>59</v>
      </c>
      <c r="H241">
        <v>61</v>
      </c>
      <c r="I241">
        <v>76</v>
      </c>
      <c r="O241" t="s">
        <v>2188</v>
      </c>
      <c r="P241" t="s">
        <v>2193</v>
      </c>
    </row>
    <row r="242" spans="1:16" x14ac:dyDescent="0.35">
      <c r="A242" t="s">
        <v>949</v>
      </c>
      <c r="B242" t="s">
        <v>950</v>
      </c>
      <c r="C242" t="s">
        <v>953</v>
      </c>
      <c r="E242" t="s">
        <v>958</v>
      </c>
      <c r="F242" t="s">
        <v>966</v>
      </c>
      <c r="H242" t="s">
        <v>974</v>
      </c>
      <c r="I242" t="s">
        <v>982</v>
      </c>
      <c r="O242" t="s">
        <v>2199</v>
      </c>
      <c r="P242" t="s">
        <v>2194</v>
      </c>
    </row>
    <row r="243" spans="1:16" x14ac:dyDescent="0.35">
      <c r="A243" t="s">
        <v>949</v>
      </c>
      <c r="B243" t="s">
        <v>950</v>
      </c>
      <c r="C243" t="s">
        <v>118</v>
      </c>
      <c r="E243" t="s">
        <v>959</v>
      </c>
      <c r="F243" t="s">
        <v>967</v>
      </c>
      <c r="H243" t="s">
        <v>975</v>
      </c>
      <c r="I243" t="s">
        <v>983</v>
      </c>
      <c r="O243" t="s">
        <v>2195</v>
      </c>
      <c r="P243" t="s">
        <v>2194</v>
      </c>
    </row>
    <row r="244" spans="1:16" x14ac:dyDescent="0.35">
      <c r="A244" t="s">
        <v>949</v>
      </c>
      <c r="B244" t="s">
        <v>950</v>
      </c>
      <c r="C244" t="s">
        <v>954</v>
      </c>
      <c r="E244" t="s">
        <v>960</v>
      </c>
      <c r="F244" t="s">
        <v>968</v>
      </c>
      <c r="H244" t="s">
        <v>976</v>
      </c>
      <c r="I244" t="s">
        <v>984</v>
      </c>
      <c r="O244" t="s">
        <v>2240</v>
      </c>
      <c r="P244" t="s">
        <v>2194</v>
      </c>
    </row>
    <row r="245" spans="1:16" x14ac:dyDescent="0.35">
      <c r="A245" t="s">
        <v>949</v>
      </c>
      <c r="B245" t="s">
        <v>950</v>
      </c>
      <c r="C245" t="s">
        <v>955</v>
      </c>
      <c r="E245" t="s">
        <v>961</v>
      </c>
      <c r="F245" t="s">
        <v>969</v>
      </c>
      <c r="H245" t="s">
        <v>977</v>
      </c>
      <c r="I245" t="s">
        <v>985</v>
      </c>
      <c r="O245" t="s">
        <v>2214</v>
      </c>
      <c r="P245" t="s">
        <v>2194</v>
      </c>
    </row>
    <row r="246" spans="1:16" x14ac:dyDescent="0.35">
      <c r="A246" t="s">
        <v>949</v>
      </c>
      <c r="B246" t="s">
        <v>950</v>
      </c>
      <c r="C246" t="s">
        <v>956</v>
      </c>
      <c r="E246" t="s">
        <v>962</v>
      </c>
      <c r="F246" t="s">
        <v>970</v>
      </c>
      <c r="H246" t="s">
        <v>978</v>
      </c>
      <c r="I246" t="s">
        <v>986</v>
      </c>
      <c r="O246" t="s">
        <v>2216</v>
      </c>
      <c r="P246" t="s">
        <v>2194</v>
      </c>
    </row>
    <row r="247" spans="1:16" x14ac:dyDescent="0.35">
      <c r="A247" t="s">
        <v>949</v>
      </c>
      <c r="B247" t="s">
        <v>950</v>
      </c>
      <c r="C247" t="s">
        <v>957</v>
      </c>
      <c r="E247" t="s">
        <v>963</v>
      </c>
      <c r="F247" t="s">
        <v>971</v>
      </c>
      <c r="H247" t="s">
        <v>979</v>
      </c>
      <c r="I247" t="s">
        <v>987</v>
      </c>
      <c r="O247" t="s">
        <v>2215</v>
      </c>
      <c r="P247" t="s">
        <v>2194</v>
      </c>
    </row>
    <row r="248" spans="1:16" x14ac:dyDescent="0.35">
      <c r="A248" t="s">
        <v>949</v>
      </c>
      <c r="B248" t="s">
        <v>950</v>
      </c>
      <c r="C248" t="s">
        <v>723</v>
      </c>
      <c r="E248" t="s">
        <v>964</v>
      </c>
      <c r="F248" t="s">
        <v>972</v>
      </c>
      <c r="H248" t="s">
        <v>980</v>
      </c>
      <c r="I248" t="s">
        <v>988</v>
      </c>
      <c r="O248" t="s">
        <v>2243</v>
      </c>
      <c r="P248" t="s">
        <v>2194</v>
      </c>
    </row>
    <row r="249" spans="1:16" x14ac:dyDescent="0.35">
      <c r="A249" t="s">
        <v>949</v>
      </c>
      <c r="B249" t="s">
        <v>950</v>
      </c>
      <c r="C249" t="s">
        <v>724</v>
      </c>
      <c r="E249" t="s">
        <v>965</v>
      </c>
      <c r="F249" t="s">
        <v>973</v>
      </c>
      <c r="H249" t="s">
        <v>981</v>
      </c>
      <c r="I249" t="s">
        <v>989</v>
      </c>
      <c r="O249" t="s">
        <v>2244</v>
      </c>
      <c r="P249" t="s">
        <v>2194</v>
      </c>
    </row>
    <row r="250" spans="1:16" x14ac:dyDescent="0.35">
      <c r="A250" t="s">
        <v>949</v>
      </c>
      <c r="B250" t="s">
        <v>950</v>
      </c>
      <c r="C250" t="s">
        <v>714</v>
      </c>
      <c r="E250" t="s">
        <v>1020</v>
      </c>
      <c r="F250" t="s">
        <v>1047</v>
      </c>
      <c r="H250" t="s">
        <v>1055</v>
      </c>
      <c r="I250" t="s">
        <v>1069</v>
      </c>
      <c r="N250" t="s">
        <v>1004</v>
      </c>
      <c r="O250" t="s">
        <v>2202</v>
      </c>
      <c r="P250" t="s">
        <v>2218</v>
      </c>
    </row>
    <row r="251" spans="1:16" x14ac:dyDescent="0.35">
      <c r="A251" t="s">
        <v>949</v>
      </c>
      <c r="B251" t="s">
        <v>950</v>
      </c>
      <c r="C251" t="s">
        <v>990</v>
      </c>
      <c r="E251" t="s">
        <v>1021</v>
      </c>
      <c r="F251" t="s">
        <v>1048</v>
      </c>
      <c r="H251" t="s">
        <v>1058</v>
      </c>
      <c r="I251" t="s">
        <v>1070</v>
      </c>
      <c r="N251" t="s">
        <v>1005</v>
      </c>
      <c r="O251" t="s">
        <v>2258</v>
      </c>
      <c r="P251" t="s">
        <v>2218</v>
      </c>
    </row>
    <row r="252" spans="1:16" x14ac:dyDescent="0.35">
      <c r="A252" t="s">
        <v>949</v>
      </c>
      <c r="B252" t="s">
        <v>950</v>
      </c>
      <c r="C252" t="s">
        <v>715</v>
      </c>
      <c r="E252" t="s">
        <v>1022</v>
      </c>
      <c r="F252" t="s">
        <v>1035</v>
      </c>
      <c r="H252" t="s">
        <v>1056</v>
      </c>
      <c r="I252" t="s">
        <v>1071</v>
      </c>
      <c r="N252" t="s">
        <v>1006</v>
      </c>
      <c r="O252" t="s">
        <v>2203</v>
      </c>
      <c r="P252" t="s">
        <v>2218</v>
      </c>
    </row>
    <row r="253" spans="1:16" x14ac:dyDescent="0.35">
      <c r="A253" t="s">
        <v>949</v>
      </c>
      <c r="B253" t="s">
        <v>950</v>
      </c>
      <c r="C253" t="s">
        <v>991</v>
      </c>
      <c r="E253" t="s">
        <v>1023</v>
      </c>
      <c r="F253" t="s">
        <v>1036</v>
      </c>
      <c r="H253" t="s">
        <v>1057</v>
      </c>
      <c r="I253" t="s">
        <v>1041</v>
      </c>
      <c r="N253" t="s">
        <v>1007</v>
      </c>
      <c r="O253" t="s">
        <v>2245</v>
      </c>
      <c r="P253" t="s">
        <v>2218</v>
      </c>
    </row>
    <row r="254" spans="1:16" x14ac:dyDescent="0.35">
      <c r="A254" t="s">
        <v>949</v>
      </c>
      <c r="B254" t="s">
        <v>950</v>
      </c>
      <c r="C254" t="s">
        <v>992</v>
      </c>
      <c r="E254" t="s">
        <v>1024</v>
      </c>
      <c r="F254" t="s">
        <v>1037</v>
      </c>
      <c r="H254" t="s">
        <v>1059</v>
      </c>
      <c r="I254" t="s">
        <v>1042</v>
      </c>
      <c r="N254" t="s">
        <v>1008</v>
      </c>
      <c r="O254" t="s">
        <v>2259</v>
      </c>
      <c r="P254" t="s">
        <v>2218</v>
      </c>
    </row>
    <row r="255" spans="1:16" x14ac:dyDescent="0.35">
      <c r="A255" t="s">
        <v>949</v>
      </c>
      <c r="B255" t="s">
        <v>950</v>
      </c>
      <c r="C255" t="s">
        <v>993</v>
      </c>
      <c r="E255" t="s">
        <v>1025</v>
      </c>
      <c r="F255" t="s">
        <v>1038</v>
      </c>
      <c r="H255" t="s">
        <v>1039</v>
      </c>
      <c r="I255" t="s">
        <v>1025</v>
      </c>
      <c r="N255" t="s">
        <v>1009</v>
      </c>
      <c r="O255" t="s">
        <v>2260</v>
      </c>
      <c r="P255" t="s">
        <v>2218</v>
      </c>
    </row>
    <row r="256" spans="1:16" x14ac:dyDescent="0.35">
      <c r="A256" t="s">
        <v>949</v>
      </c>
      <c r="B256" t="s">
        <v>950</v>
      </c>
      <c r="C256" t="s">
        <v>994</v>
      </c>
      <c r="E256" t="s">
        <v>1026</v>
      </c>
      <c r="F256" t="s">
        <v>1039</v>
      </c>
      <c r="H256" t="s">
        <v>1060</v>
      </c>
      <c r="I256" t="s">
        <v>1043</v>
      </c>
      <c r="N256" t="s">
        <v>1010</v>
      </c>
      <c r="O256" t="s">
        <v>2248</v>
      </c>
      <c r="P256" t="s">
        <v>2218</v>
      </c>
    </row>
    <row r="257" spans="1:16" x14ac:dyDescent="0.35">
      <c r="A257" t="s">
        <v>949</v>
      </c>
      <c r="B257" t="s">
        <v>950</v>
      </c>
      <c r="C257" t="s">
        <v>995</v>
      </c>
      <c r="E257" t="s">
        <v>1026</v>
      </c>
      <c r="F257" t="s">
        <v>1025</v>
      </c>
      <c r="H257" t="s">
        <v>1046</v>
      </c>
      <c r="I257" t="s">
        <v>1044</v>
      </c>
      <c r="N257" t="s">
        <v>1011</v>
      </c>
      <c r="O257" t="s">
        <v>2257</v>
      </c>
      <c r="P257" t="s">
        <v>2218</v>
      </c>
    </row>
    <row r="258" spans="1:16" x14ac:dyDescent="0.35">
      <c r="A258" t="s">
        <v>949</v>
      </c>
      <c r="B258" t="s">
        <v>950</v>
      </c>
      <c r="C258" t="s">
        <v>996</v>
      </c>
      <c r="E258" t="s">
        <v>1027</v>
      </c>
      <c r="F258" t="s">
        <v>1049</v>
      </c>
      <c r="H258" t="s">
        <v>1061</v>
      </c>
      <c r="I258" t="s">
        <v>1072</v>
      </c>
      <c r="N258" t="s">
        <v>1012</v>
      </c>
      <c r="O258" t="s">
        <v>2261</v>
      </c>
      <c r="P258" t="s">
        <v>2218</v>
      </c>
    </row>
    <row r="259" spans="1:16" x14ac:dyDescent="0.35">
      <c r="A259" t="s">
        <v>949</v>
      </c>
      <c r="B259" t="s">
        <v>950</v>
      </c>
      <c r="C259" t="s">
        <v>1001</v>
      </c>
      <c r="E259" t="s">
        <v>1028</v>
      </c>
      <c r="F259" t="s">
        <v>1050</v>
      </c>
      <c r="H259" t="s">
        <v>1062</v>
      </c>
      <c r="I259" t="s">
        <v>1073</v>
      </c>
      <c r="N259" t="s">
        <v>1013</v>
      </c>
      <c r="O259" t="s">
        <v>2262</v>
      </c>
      <c r="P259" t="s">
        <v>2218</v>
      </c>
    </row>
    <row r="260" spans="1:16" x14ac:dyDescent="0.35">
      <c r="A260" t="s">
        <v>949</v>
      </c>
      <c r="B260" t="s">
        <v>950</v>
      </c>
      <c r="C260" t="s">
        <v>997</v>
      </c>
      <c r="E260" t="s">
        <v>1029</v>
      </c>
      <c r="F260" t="s">
        <v>1051</v>
      </c>
      <c r="H260" t="s">
        <v>1063</v>
      </c>
      <c r="I260" t="s">
        <v>1074</v>
      </c>
      <c r="N260" t="s">
        <v>1014</v>
      </c>
      <c r="O260" t="s">
        <v>2263</v>
      </c>
      <c r="P260" t="s">
        <v>2218</v>
      </c>
    </row>
    <row r="261" spans="1:16" x14ac:dyDescent="0.35">
      <c r="A261" t="s">
        <v>949</v>
      </c>
      <c r="B261" t="s">
        <v>950</v>
      </c>
      <c r="C261" t="s">
        <v>998</v>
      </c>
      <c r="E261" t="s">
        <v>1030</v>
      </c>
      <c r="F261" t="s">
        <v>1052</v>
      </c>
      <c r="H261" t="s">
        <v>1064</v>
      </c>
      <c r="I261" t="s">
        <v>1075</v>
      </c>
      <c r="N261" t="s">
        <v>1015</v>
      </c>
      <c r="O261" t="s">
        <v>2264</v>
      </c>
      <c r="P261" t="s">
        <v>2218</v>
      </c>
    </row>
    <row r="262" spans="1:16" x14ac:dyDescent="0.35">
      <c r="A262" t="s">
        <v>949</v>
      </c>
      <c r="B262" t="s">
        <v>950</v>
      </c>
      <c r="C262" t="s">
        <v>999</v>
      </c>
      <c r="E262" t="s">
        <v>1031</v>
      </c>
      <c r="F262" t="s">
        <v>1040</v>
      </c>
      <c r="H262" t="s">
        <v>1065</v>
      </c>
      <c r="I262" t="s">
        <v>1045</v>
      </c>
      <c r="N262" t="s">
        <v>1016</v>
      </c>
      <c r="O262" t="s">
        <v>2265</v>
      </c>
      <c r="P262" t="s">
        <v>2218</v>
      </c>
    </row>
    <row r="263" spans="1:16" x14ac:dyDescent="0.35">
      <c r="A263" t="s">
        <v>949</v>
      </c>
      <c r="B263" t="s">
        <v>950</v>
      </c>
      <c r="C263" t="s">
        <v>1002</v>
      </c>
      <c r="E263" t="s">
        <v>1032</v>
      </c>
      <c r="F263" t="s">
        <v>1038</v>
      </c>
      <c r="H263" t="s">
        <v>1066</v>
      </c>
      <c r="I263" t="s">
        <v>1045</v>
      </c>
      <c r="N263" t="s">
        <v>1017</v>
      </c>
      <c r="O263" t="s">
        <v>2268</v>
      </c>
      <c r="P263" t="s">
        <v>2218</v>
      </c>
    </row>
    <row r="264" spans="1:16" x14ac:dyDescent="0.35">
      <c r="A264" t="s">
        <v>949</v>
      </c>
      <c r="B264" t="s">
        <v>950</v>
      </c>
      <c r="C264" t="s">
        <v>1003</v>
      </c>
      <c r="E264" t="s">
        <v>1033</v>
      </c>
      <c r="F264" t="s">
        <v>1053</v>
      </c>
      <c r="H264" t="s">
        <v>1067</v>
      </c>
      <c r="I264" t="s">
        <v>1076</v>
      </c>
      <c r="N264" t="s">
        <v>1018</v>
      </c>
      <c r="O264" t="s">
        <v>2266</v>
      </c>
      <c r="P264" t="s">
        <v>2218</v>
      </c>
    </row>
    <row r="265" spans="1:16" x14ac:dyDescent="0.35">
      <c r="A265" t="s">
        <v>949</v>
      </c>
      <c r="B265" t="s">
        <v>950</v>
      </c>
      <c r="C265" t="s">
        <v>1000</v>
      </c>
      <c r="E265" t="s">
        <v>1034</v>
      </c>
      <c r="F265" t="s">
        <v>1054</v>
      </c>
      <c r="H265" t="s">
        <v>1068</v>
      </c>
      <c r="I265" t="s">
        <v>1041</v>
      </c>
      <c r="N265" t="s">
        <v>1019</v>
      </c>
      <c r="O265" t="s">
        <v>2267</v>
      </c>
      <c r="P265" t="s">
        <v>2218</v>
      </c>
    </row>
    <row r="266" spans="1:16" x14ac:dyDescent="0.35">
      <c r="A266" t="s">
        <v>26</v>
      </c>
      <c r="B266" t="s">
        <v>27</v>
      </c>
      <c r="C266" t="s">
        <v>1077</v>
      </c>
      <c r="D266" t="s">
        <v>1104</v>
      </c>
      <c r="E266" t="s">
        <v>1121</v>
      </c>
      <c r="F266" t="s">
        <v>1138</v>
      </c>
      <c r="G266" t="s">
        <v>1155</v>
      </c>
      <c r="H266" t="s">
        <v>1171</v>
      </c>
      <c r="O266" t="s">
        <v>712</v>
      </c>
      <c r="P266" t="s">
        <v>2218</v>
      </c>
    </row>
    <row r="267" spans="1:16" x14ac:dyDescent="0.35">
      <c r="A267" t="s">
        <v>26</v>
      </c>
      <c r="B267" t="s">
        <v>27</v>
      </c>
      <c r="C267" t="s">
        <v>1078</v>
      </c>
      <c r="D267">
        <v>48.5</v>
      </c>
      <c r="E267">
        <v>58</v>
      </c>
      <c r="F267">
        <v>50</v>
      </c>
      <c r="G267">
        <v>49</v>
      </c>
      <c r="H267">
        <v>60.3</v>
      </c>
      <c r="O267" t="s">
        <v>2188</v>
      </c>
      <c r="P267" t="s">
        <v>2193</v>
      </c>
    </row>
    <row r="268" spans="1:16" x14ac:dyDescent="0.35">
      <c r="A268" t="s">
        <v>26</v>
      </c>
      <c r="B268" t="s">
        <v>27</v>
      </c>
      <c r="C268" t="s">
        <v>1079</v>
      </c>
      <c r="D268" t="s">
        <v>1105</v>
      </c>
      <c r="E268" t="s">
        <v>1122</v>
      </c>
      <c r="F268" t="s">
        <v>1139</v>
      </c>
      <c r="G268" t="s">
        <v>1122</v>
      </c>
      <c r="H268" t="s">
        <v>1172</v>
      </c>
      <c r="O268" t="s">
        <v>2196</v>
      </c>
      <c r="P268" t="s">
        <v>2229</v>
      </c>
    </row>
    <row r="269" spans="1:16" x14ac:dyDescent="0.35">
      <c r="A269" t="s">
        <v>26</v>
      </c>
      <c r="B269" t="s">
        <v>27</v>
      </c>
      <c r="C269" t="s">
        <v>1080</v>
      </c>
      <c r="D269" t="s">
        <v>1106</v>
      </c>
      <c r="E269" t="s">
        <v>1123</v>
      </c>
      <c r="F269" t="s">
        <v>1140</v>
      </c>
      <c r="G269" t="s">
        <v>1156</v>
      </c>
      <c r="H269" t="s">
        <v>1173</v>
      </c>
      <c r="O269" t="s">
        <v>2199</v>
      </c>
      <c r="P269" t="s">
        <v>2229</v>
      </c>
    </row>
    <row r="270" spans="1:16" x14ac:dyDescent="0.35">
      <c r="A270" t="s">
        <v>26</v>
      </c>
      <c r="B270" t="s">
        <v>27</v>
      </c>
      <c r="C270" t="s">
        <v>1081</v>
      </c>
      <c r="D270" t="s">
        <v>1107</v>
      </c>
      <c r="E270" t="s">
        <v>1124</v>
      </c>
      <c r="F270" t="s">
        <v>1141</v>
      </c>
      <c r="G270" t="s">
        <v>1157</v>
      </c>
      <c r="H270" t="s">
        <v>1124</v>
      </c>
      <c r="O270" t="s">
        <v>2230</v>
      </c>
      <c r="P270" t="s">
        <v>2229</v>
      </c>
    </row>
    <row r="271" spans="1:16" x14ac:dyDescent="0.35">
      <c r="A271" t="s">
        <v>26</v>
      </c>
      <c r="B271" t="s">
        <v>27</v>
      </c>
      <c r="C271" t="s">
        <v>118</v>
      </c>
      <c r="D271" t="s">
        <v>1108</v>
      </c>
      <c r="E271" t="s">
        <v>1125</v>
      </c>
      <c r="F271" t="s">
        <v>1142</v>
      </c>
      <c r="G271" t="s">
        <v>1158</v>
      </c>
      <c r="H271" t="s">
        <v>1174</v>
      </c>
      <c r="O271" t="s">
        <v>2195</v>
      </c>
      <c r="P271" t="s">
        <v>2229</v>
      </c>
    </row>
    <row r="272" spans="1:16" x14ac:dyDescent="0.35">
      <c r="A272" t="s">
        <v>26</v>
      </c>
      <c r="B272" t="s">
        <v>27</v>
      </c>
      <c r="C272" t="s">
        <v>1098</v>
      </c>
      <c r="D272" t="s">
        <v>1109</v>
      </c>
      <c r="E272" t="s">
        <v>1126</v>
      </c>
      <c r="F272" t="s">
        <v>1143</v>
      </c>
      <c r="G272" t="s">
        <v>1159</v>
      </c>
      <c r="H272" t="s">
        <v>1175</v>
      </c>
      <c r="O272" t="s">
        <v>2243</v>
      </c>
      <c r="P272" t="s">
        <v>2229</v>
      </c>
    </row>
    <row r="273" spans="1:16" x14ac:dyDescent="0.35">
      <c r="A273" t="s">
        <v>26</v>
      </c>
      <c r="B273" t="s">
        <v>27</v>
      </c>
      <c r="C273" t="s">
        <v>1099</v>
      </c>
      <c r="D273" t="s">
        <v>1110</v>
      </c>
      <c r="E273" t="s">
        <v>1127</v>
      </c>
      <c r="F273" t="s">
        <v>1144</v>
      </c>
      <c r="G273" t="s">
        <v>1160</v>
      </c>
      <c r="H273" t="s">
        <v>1176</v>
      </c>
      <c r="O273" t="s">
        <v>2244</v>
      </c>
      <c r="P273" t="s">
        <v>2229</v>
      </c>
    </row>
    <row r="274" spans="1:16" x14ac:dyDescent="0.35">
      <c r="A274" t="s">
        <v>26</v>
      </c>
      <c r="B274" t="s">
        <v>27</v>
      </c>
      <c r="C274" t="s">
        <v>1082</v>
      </c>
      <c r="D274">
        <v>20.6</v>
      </c>
      <c r="E274">
        <v>23.5</v>
      </c>
      <c r="F274">
        <v>21.1</v>
      </c>
      <c r="G274">
        <v>21.5</v>
      </c>
      <c r="H274">
        <v>15.1</v>
      </c>
      <c r="O274" t="s">
        <v>2211</v>
      </c>
      <c r="P274" t="s">
        <v>2193</v>
      </c>
    </row>
    <row r="275" spans="1:16" x14ac:dyDescent="0.35">
      <c r="A275" t="s">
        <v>26</v>
      </c>
      <c r="B275" t="s">
        <v>27</v>
      </c>
      <c r="C275" t="s">
        <v>1100</v>
      </c>
      <c r="D275">
        <v>42.6</v>
      </c>
      <c r="E275">
        <v>46.2</v>
      </c>
      <c r="F275">
        <v>36.700000000000003</v>
      </c>
      <c r="G275">
        <v>37.200000000000003</v>
      </c>
      <c r="H275">
        <v>36.1</v>
      </c>
      <c r="O275" t="s">
        <v>2204</v>
      </c>
      <c r="P275" t="s">
        <v>2193</v>
      </c>
    </row>
    <row r="276" spans="1:16" x14ac:dyDescent="0.35">
      <c r="A276" t="s">
        <v>26</v>
      </c>
      <c r="B276" t="s">
        <v>27</v>
      </c>
      <c r="C276" t="s">
        <v>1083</v>
      </c>
      <c r="D276" t="s">
        <v>1111</v>
      </c>
      <c r="E276" t="s">
        <v>1128</v>
      </c>
      <c r="F276" t="s">
        <v>1145</v>
      </c>
      <c r="G276" t="s">
        <v>1161</v>
      </c>
      <c r="H276" t="s">
        <v>1177</v>
      </c>
      <c r="O276" t="s">
        <v>2270</v>
      </c>
      <c r="P276" t="s">
        <v>2229</v>
      </c>
    </row>
    <row r="277" spans="1:16" x14ac:dyDescent="0.35">
      <c r="A277" t="s">
        <v>26</v>
      </c>
      <c r="B277" t="s">
        <v>27</v>
      </c>
      <c r="C277" t="s">
        <v>955</v>
      </c>
      <c r="D277" t="s">
        <v>1112</v>
      </c>
      <c r="E277" t="s">
        <v>1129</v>
      </c>
      <c r="F277" t="s">
        <v>1146</v>
      </c>
      <c r="G277" t="s">
        <v>1162</v>
      </c>
      <c r="H277" t="s">
        <v>1178</v>
      </c>
      <c r="O277" t="s">
        <v>2214</v>
      </c>
      <c r="P277" t="s">
        <v>2229</v>
      </c>
    </row>
    <row r="278" spans="1:16" x14ac:dyDescent="0.35">
      <c r="A278" t="s">
        <v>26</v>
      </c>
      <c r="B278" t="s">
        <v>27</v>
      </c>
      <c r="C278" t="s">
        <v>1084</v>
      </c>
      <c r="D278" t="s">
        <v>1113</v>
      </c>
      <c r="E278" t="s">
        <v>1130</v>
      </c>
      <c r="F278" t="s">
        <v>1147</v>
      </c>
      <c r="G278" t="s">
        <v>1163</v>
      </c>
      <c r="H278" t="s">
        <v>1179</v>
      </c>
      <c r="O278" t="s">
        <v>2190</v>
      </c>
      <c r="P278" t="s">
        <v>2229</v>
      </c>
    </row>
    <row r="279" spans="1:16" x14ac:dyDescent="0.35">
      <c r="A279" t="s">
        <v>26</v>
      </c>
      <c r="B279" t="s">
        <v>27</v>
      </c>
      <c r="C279" t="s">
        <v>1085</v>
      </c>
      <c r="D279" t="s">
        <v>1114</v>
      </c>
      <c r="E279" t="s">
        <v>1131</v>
      </c>
      <c r="F279" t="s">
        <v>1148</v>
      </c>
      <c r="G279" t="s">
        <v>1164</v>
      </c>
      <c r="H279" t="s">
        <v>1180</v>
      </c>
      <c r="O279" t="s">
        <v>2271</v>
      </c>
      <c r="P279" t="s">
        <v>2229</v>
      </c>
    </row>
    <row r="280" spans="1:16" x14ac:dyDescent="0.35">
      <c r="A280" t="s">
        <v>26</v>
      </c>
      <c r="B280" t="s">
        <v>27</v>
      </c>
      <c r="C280" t="s">
        <v>1101</v>
      </c>
      <c r="D280" t="s">
        <v>1115</v>
      </c>
      <c r="E280" t="s">
        <v>1132</v>
      </c>
      <c r="F280" t="s">
        <v>1149</v>
      </c>
      <c r="G280" t="s">
        <v>1165</v>
      </c>
      <c r="H280" t="s">
        <v>1181</v>
      </c>
      <c r="O280" t="s">
        <v>2272</v>
      </c>
      <c r="P280" t="s">
        <v>2229</v>
      </c>
    </row>
    <row r="281" spans="1:16" x14ac:dyDescent="0.35">
      <c r="A281" t="s">
        <v>26</v>
      </c>
      <c r="B281" t="s">
        <v>27</v>
      </c>
      <c r="C281" t="s">
        <v>120</v>
      </c>
      <c r="D281" t="s">
        <v>1116</v>
      </c>
      <c r="E281" t="s">
        <v>1133</v>
      </c>
      <c r="F281" t="s">
        <v>1150</v>
      </c>
      <c r="G281" t="s">
        <v>1166</v>
      </c>
      <c r="H281" t="s">
        <v>1182</v>
      </c>
      <c r="O281" t="s">
        <v>2200</v>
      </c>
      <c r="P281" t="s">
        <v>2229</v>
      </c>
    </row>
    <row r="282" spans="1:16" x14ac:dyDescent="0.35">
      <c r="A282" t="s">
        <v>26</v>
      </c>
      <c r="B282" t="s">
        <v>27</v>
      </c>
      <c r="C282" t="s">
        <v>121</v>
      </c>
      <c r="D282" t="s">
        <v>1117</v>
      </c>
      <c r="E282" t="s">
        <v>1134</v>
      </c>
      <c r="F282" t="s">
        <v>1151</v>
      </c>
      <c r="G282" t="s">
        <v>1167</v>
      </c>
      <c r="H282" t="s">
        <v>1183</v>
      </c>
      <c r="O282" t="s">
        <v>2201</v>
      </c>
      <c r="P282" t="s">
        <v>2229</v>
      </c>
    </row>
    <row r="283" spans="1:16" x14ac:dyDescent="0.35">
      <c r="A283" t="s">
        <v>26</v>
      </c>
      <c r="B283" t="s">
        <v>27</v>
      </c>
      <c r="C283" t="s">
        <v>1086</v>
      </c>
      <c r="D283" t="s">
        <v>1118</v>
      </c>
      <c r="E283" t="s">
        <v>1135</v>
      </c>
      <c r="F283" t="s">
        <v>1152</v>
      </c>
      <c r="G283" t="s">
        <v>1168</v>
      </c>
      <c r="H283" t="s">
        <v>1184</v>
      </c>
      <c r="O283" t="s">
        <v>2220</v>
      </c>
      <c r="P283" t="s">
        <v>2229</v>
      </c>
    </row>
    <row r="284" spans="1:16" x14ac:dyDescent="0.35">
      <c r="A284" t="s">
        <v>26</v>
      </c>
      <c r="B284" t="s">
        <v>27</v>
      </c>
      <c r="C284" t="s">
        <v>956</v>
      </c>
      <c r="D284" t="s">
        <v>1119</v>
      </c>
      <c r="E284" t="s">
        <v>1136</v>
      </c>
      <c r="F284" t="s">
        <v>1153</v>
      </c>
      <c r="G284" t="s">
        <v>1169</v>
      </c>
      <c r="H284" t="s">
        <v>1185</v>
      </c>
      <c r="O284" t="s">
        <v>2216</v>
      </c>
      <c r="P284" t="s">
        <v>2229</v>
      </c>
    </row>
    <row r="285" spans="1:16" x14ac:dyDescent="0.35">
      <c r="A285" t="s">
        <v>26</v>
      </c>
      <c r="B285" t="s">
        <v>27</v>
      </c>
      <c r="C285" t="s">
        <v>1087</v>
      </c>
      <c r="D285" t="s">
        <v>1120</v>
      </c>
      <c r="E285" t="s">
        <v>1137</v>
      </c>
      <c r="F285" t="s">
        <v>1154</v>
      </c>
      <c r="G285" t="s">
        <v>1170</v>
      </c>
      <c r="H285" t="s">
        <v>1186</v>
      </c>
      <c r="O285" t="s">
        <v>2228</v>
      </c>
      <c r="P285" t="s">
        <v>2229</v>
      </c>
    </row>
    <row r="286" spans="1:16" x14ac:dyDescent="0.35">
      <c r="A286" t="s">
        <v>26</v>
      </c>
      <c r="B286" t="s">
        <v>27</v>
      </c>
      <c r="C286" t="s">
        <v>1088</v>
      </c>
      <c r="D286">
        <v>63.2</v>
      </c>
      <c r="E286">
        <v>70.599999999999994</v>
      </c>
      <c r="F286">
        <v>84.4</v>
      </c>
      <c r="G286">
        <v>76.900000000000006</v>
      </c>
      <c r="H286">
        <v>77.2</v>
      </c>
      <c r="O286" t="s">
        <v>2249</v>
      </c>
      <c r="P286" t="s">
        <v>2193</v>
      </c>
    </row>
    <row r="287" spans="1:16" x14ac:dyDescent="0.35">
      <c r="A287" t="s">
        <v>26</v>
      </c>
      <c r="B287" t="s">
        <v>27</v>
      </c>
      <c r="C287" t="s">
        <v>1089</v>
      </c>
      <c r="D287">
        <v>73.5</v>
      </c>
      <c r="E287">
        <v>83.2</v>
      </c>
      <c r="F287">
        <v>95.6</v>
      </c>
      <c r="G287">
        <v>88.7</v>
      </c>
      <c r="H287">
        <v>82.7</v>
      </c>
      <c r="O287" t="s">
        <v>2250</v>
      </c>
      <c r="P287" t="s">
        <v>2193</v>
      </c>
    </row>
    <row r="288" spans="1:16" x14ac:dyDescent="0.35">
      <c r="A288" t="s">
        <v>26</v>
      </c>
      <c r="B288" t="s">
        <v>27</v>
      </c>
      <c r="C288" t="s">
        <v>1090</v>
      </c>
      <c r="D288">
        <v>14.7</v>
      </c>
      <c r="E288">
        <v>13.4</v>
      </c>
      <c r="F288">
        <v>34.4</v>
      </c>
      <c r="G288">
        <v>19.600000000000001</v>
      </c>
      <c r="H288">
        <v>20.6</v>
      </c>
      <c r="O288" t="s">
        <v>2251</v>
      </c>
      <c r="P288" t="s">
        <v>2193</v>
      </c>
    </row>
    <row r="289" spans="1:16" x14ac:dyDescent="0.35">
      <c r="A289" t="s">
        <v>26</v>
      </c>
      <c r="B289" t="s">
        <v>27</v>
      </c>
      <c r="C289" t="s">
        <v>1091</v>
      </c>
      <c r="D289">
        <v>16.2</v>
      </c>
      <c r="E289">
        <v>20.6</v>
      </c>
      <c r="F289">
        <v>27</v>
      </c>
      <c r="G289">
        <v>22.5</v>
      </c>
      <c r="H289">
        <v>16.8</v>
      </c>
      <c r="O289" t="s">
        <v>2269</v>
      </c>
      <c r="P289" t="s">
        <v>2193</v>
      </c>
    </row>
    <row r="290" spans="1:16" x14ac:dyDescent="0.35">
      <c r="A290" t="s">
        <v>26</v>
      </c>
      <c r="B290" t="s">
        <v>27</v>
      </c>
      <c r="C290" t="s">
        <v>1092</v>
      </c>
      <c r="D290">
        <v>33.799999999999997</v>
      </c>
      <c r="E290">
        <v>53.8</v>
      </c>
      <c r="F290">
        <v>66.7</v>
      </c>
      <c r="G290">
        <v>63.4</v>
      </c>
      <c r="H290">
        <v>44.2</v>
      </c>
      <c r="O290" t="s">
        <v>2252</v>
      </c>
      <c r="P290" t="s">
        <v>2193</v>
      </c>
    </row>
    <row r="291" spans="1:16" x14ac:dyDescent="0.35">
      <c r="A291" t="s">
        <v>26</v>
      </c>
      <c r="B291" t="s">
        <v>27</v>
      </c>
      <c r="C291" t="s">
        <v>1093</v>
      </c>
      <c r="D291">
        <v>35.299999999999997</v>
      </c>
      <c r="E291">
        <v>31.1</v>
      </c>
      <c r="F291">
        <v>23.3</v>
      </c>
      <c r="G291">
        <v>21.8</v>
      </c>
      <c r="H291">
        <v>16.899999999999999</v>
      </c>
      <c r="O291" t="s">
        <v>2253</v>
      </c>
      <c r="P291" t="s">
        <v>2193</v>
      </c>
    </row>
    <row r="292" spans="1:16" x14ac:dyDescent="0.35">
      <c r="A292" t="s">
        <v>26</v>
      </c>
      <c r="B292" t="s">
        <v>27</v>
      </c>
      <c r="C292" t="s">
        <v>1094</v>
      </c>
      <c r="D292">
        <v>29.4</v>
      </c>
      <c r="E292">
        <v>28.2</v>
      </c>
      <c r="F292">
        <v>14.4</v>
      </c>
      <c r="G292">
        <v>15.7</v>
      </c>
      <c r="H292">
        <v>12.1</v>
      </c>
      <c r="O292" t="s">
        <v>2254</v>
      </c>
      <c r="P292" t="s">
        <v>2193</v>
      </c>
    </row>
    <row r="293" spans="1:16" x14ac:dyDescent="0.35">
      <c r="A293" t="s">
        <v>26</v>
      </c>
      <c r="B293" t="s">
        <v>27</v>
      </c>
      <c r="C293" t="s">
        <v>1102</v>
      </c>
      <c r="D293">
        <v>14.7</v>
      </c>
      <c r="E293">
        <v>8.8000000000000007</v>
      </c>
      <c r="F293">
        <v>6.7</v>
      </c>
      <c r="G293">
        <v>15.4</v>
      </c>
      <c r="H293">
        <v>10.7</v>
      </c>
      <c r="O293" t="s">
        <v>2273</v>
      </c>
      <c r="P293" t="s">
        <v>2193</v>
      </c>
    </row>
    <row r="294" spans="1:16" x14ac:dyDescent="0.35">
      <c r="A294" t="s">
        <v>26</v>
      </c>
      <c r="B294" t="s">
        <v>27</v>
      </c>
      <c r="C294" t="s">
        <v>1095</v>
      </c>
      <c r="D294">
        <v>4.4000000000000004</v>
      </c>
      <c r="E294">
        <v>5.5</v>
      </c>
      <c r="F294">
        <v>6.7</v>
      </c>
      <c r="G294">
        <v>4.4000000000000004</v>
      </c>
      <c r="H294">
        <v>6</v>
      </c>
      <c r="O294" t="s">
        <v>2255</v>
      </c>
      <c r="P294" t="s">
        <v>2193</v>
      </c>
    </row>
    <row r="295" spans="1:16" x14ac:dyDescent="0.35">
      <c r="A295" t="s">
        <v>26</v>
      </c>
      <c r="B295" t="s">
        <v>27</v>
      </c>
      <c r="C295" t="s">
        <v>1103</v>
      </c>
      <c r="D295">
        <v>4.4000000000000004</v>
      </c>
      <c r="E295">
        <v>2.9</v>
      </c>
      <c r="F295">
        <v>0</v>
      </c>
      <c r="G295">
        <v>3.6</v>
      </c>
      <c r="H295">
        <v>3.4</v>
      </c>
      <c r="O295" t="s">
        <v>2274</v>
      </c>
      <c r="P295" t="s">
        <v>2193</v>
      </c>
    </row>
    <row r="296" spans="1:16" x14ac:dyDescent="0.35">
      <c r="A296" t="s">
        <v>26</v>
      </c>
      <c r="B296" t="s">
        <v>27</v>
      </c>
      <c r="C296" t="s">
        <v>1096</v>
      </c>
      <c r="D296">
        <v>11.8</v>
      </c>
      <c r="E296">
        <v>31.1</v>
      </c>
      <c r="F296">
        <v>23.3</v>
      </c>
      <c r="G296">
        <v>20.7</v>
      </c>
      <c r="H296">
        <v>25.2</v>
      </c>
      <c r="O296" t="s">
        <v>2203</v>
      </c>
      <c r="P296" t="s">
        <v>2193</v>
      </c>
    </row>
    <row r="297" spans="1:16" x14ac:dyDescent="0.35">
      <c r="A297" t="s">
        <v>26</v>
      </c>
      <c r="B297" t="s">
        <v>27</v>
      </c>
      <c r="C297" t="s">
        <v>1097</v>
      </c>
      <c r="D297">
        <v>58.8</v>
      </c>
      <c r="E297">
        <v>29.4</v>
      </c>
      <c r="F297">
        <v>23.3</v>
      </c>
      <c r="G297">
        <v>10.199999999999999</v>
      </c>
      <c r="H297">
        <v>21.6</v>
      </c>
      <c r="O297" t="s">
        <v>2202</v>
      </c>
      <c r="P297" t="s">
        <v>2193</v>
      </c>
    </row>
    <row r="298" spans="1:16" x14ac:dyDescent="0.35">
      <c r="A298" t="s">
        <v>39</v>
      </c>
      <c r="B298" t="s">
        <v>40</v>
      </c>
      <c r="C298" t="s">
        <v>1189</v>
      </c>
      <c r="F298" t="s">
        <v>1279</v>
      </c>
      <c r="G298" t="s">
        <v>1241</v>
      </c>
      <c r="H298" t="s">
        <v>1222</v>
      </c>
      <c r="I298" t="s">
        <v>1260</v>
      </c>
      <c r="N298" t="s">
        <v>1203</v>
      </c>
      <c r="O298" t="s">
        <v>712</v>
      </c>
      <c r="P298" t="s">
        <v>2218</v>
      </c>
    </row>
    <row r="299" spans="1:16" x14ac:dyDescent="0.35">
      <c r="A299" t="s">
        <v>39</v>
      </c>
      <c r="B299" t="s">
        <v>40</v>
      </c>
      <c r="C299" t="s">
        <v>1190</v>
      </c>
      <c r="F299" t="s">
        <v>1280</v>
      </c>
      <c r="G299" t="s">
        <v>1242</v>
      </c>
      <c r="H299" t="s">
        <v>1223</v>
      </c>
      <c r="I299" t="s">
        <v>1261</v>
      </c>
      <c r="N299" t="s">
        <v>1204</v>
      </c>
      <c r="O299" t="s">
        <v>2199</v>
      </c>
      <c r="P299" t="s">
        <v>2194</v>
      </c>
    </row>
    <row r="300" spans="1:16" x14ac:dyDescent="0.35">
      <c r="A300" t="s">
        <v>39</v>
      </c>
      <c r="B300" t="s">
        <v>40</v>
      </c>
      <c r="C300" t="s">
        <v>1191</v>
      </c>
      <c r="F300" t="s">
        <v>1281</v>
      </c>
      <c r="G300" t="s">
        <v>1243</v>
      </c>
      <c r="H300" t="s">
        <v>1224</v>
      </c>
      <c r="I300" t="s">
        <v>1262</v>
      </c>
      <c r="N300" t="s">
        <v>1205</v>
      </c>
      <c r="O300" t="s">
        <v>2188</v>
      </c>
      <c r="P300" t="s">
        <v>2218</v>
      </c>
    </row>
    <row r="301" spans="1:16" x14ac:dyDescent="0.35">
      <c r="A301" t="s">
        <v>39</v>
      </c>
      <c r="B301" t="s">
        <v>40</v>
      </c>
      <c r="C301" t="s">
        <v>185</v>
      </c>
      <c r="F301" t="s">
        <v>1282</v>
      </c>
      <c r="G301" t="s">
        <v>1244</v>
      </c>
      <c r="H301" t="s">
        <v>1225</v>
      </c>
      <c r="I301" t="s">
        <v>1263</v>
      </c>
      <c r="N301" t="s">
        <v>1206</v>
      </c>
      <c r="O301" t="s">
        <v>2195</v>
      </c>
      <c r="P301" t="s">
        <v>2194</v>
      </c>
    </row>
    <row r="302" spans="1:16" x14ac:dyDescent="0.35">
      <c r="A302" t="s">
        <v>39</v>
      </c>
      <c r="B302" t="s">
        <v>40</v>
      </c>
      <c r="C302" t="s">
        <v>186</v>
      </c>
      <c r="F302" t="s">
        <v>1283</v>
      </c>
      <c r="G302" t="s">
        <v>1245</v>
      </c>
      <c r="H302" t="s">
        <v>1226</v>
      </c>
      <c r="I302" t="s">
        <v>1264</v>
      </c>
      <c r="N302" t="s">
        <v>1207</v>
      </c>
      <c r="O302" t="s">
        <v>2198</v>
      </c>
      <c r="P302" t="s">
        <v>2194</v>
      </c>
    </row>
    <row r="303" spans="1:16" x14ac:dyDescent="0.35">
      <c r="A303" t="s">
        <v>39</v>
      </c>
      <c r="B303" t="s">
        <v>40</v>
      </c>
      <c r="C303" t="s">
        <v>1192</v>
      </c>
      <c r="F303" t="s">
        <v>1284</v>
      </c>
      <c r="G303" t="s">
        <v>1246</v>
      </c>
      <c r="H303" t="s">
        <v>1227</v>
      </c>
      <c r="I303" t="s">
        <v>1265</v>
      </c>
      <c r="N303" t="s">
        <v>1208</v>
      </c>
      <c r="O303" t="s">
        <v>2212</v>
      </c>
      <c r="P303" t="s">
        <v>2194</v>
      </c>
    </row>
    <row r="304" spans="1:16" x14ac:dyDescent="0.35">
      <c r="A304" t="s">
        <v>39</v>
      </c>
      <c r="B304" t="s">
        <v>40</v>
      </c>
      <c r="C304" t="s">
        <v>189</v>
      </c>
      <c r="F304" t="s">
        <v>1285</v>
      </c>
      <c r="G304" t="s">
        <v>1247</v>
      </c>
      <c r="H304" t="s">
        <v>1228</v>
      </c>
      <c r="I304" t="s">
        <v>1266</v>
      </c>
      <c r="N304" t="s">
        <v>1209</v>
      </c>
      <c r="O304" t="s">
        <v>2214</v>
      </c>
      <c r="P304" t="s">
        <v>2194</v>
      </c>
    </row>
    <row r="305" spans="1:16" x14ac:dyDescent="0.35">
      <c r="A305" t="s">
        <v>39</v>
      </c>
      <c r="B305" t="s">
        <v>40</v>
      </c>
      <c r="C305" t="s">
        <v>405</v>
      </c>
      <c r="F305" t="s">
        <v>1286</v>
      </c>
      <c r="G305" t="s">
        <v>1248</v>
      </c>
      <c r="H305" t="s">
        <v>1236</v>
      </c>
      <c r="I305" t="s">
        <v>1267</v>
      </c>
      <c r="N305" t="s">
        <v>1210</v>
      </c>
      <c r="O305" t="s">
        <v>2201</v>
      </c>
      <c r="P305" t="s">
        <v>2219</v>
      </c>
    </row>
    <row r="306" spans="1:16" x14ac:dyDescent="0.35">
      <c r="A306" t="s">
        <v>39</v>
      </c>
      <c r="B306" t="s">
        <v>40</v>
      </c>
      <c r="C306" t="s">
        <v>1188</v>
      </c>
      <c r="F306" t="s">
        <v>1287</v>
      </c>
      <c r="G306" t="s">
        <v>1249</v>
      </c>
      <c r="H306" t="s">
        <v>1237</v>
      </c>
      <c r="I306" t="s">
        <v>1268</v>
      </c>
      <c r="N306" t="s">
        <v>1211</v>
      </c>
      <c r="O306" t="s">
        <v>2200</v>
      </c>
      <c r="P306" t="s">
        <v>2219</v>
      </c>
    </row>
    <row r="307" spans="1:16" x14ac:dyDescent="0.35">
      <c r="A307" t="s">
        <v>39</v>
      </c>
      <c r="B307" t="s">
        <v>40</v>
      </c>
      <c r="C307" t="s">
        <v>1193</v>
      </c>
      <c r="F307" t="s">
        <v>1288</v>
      </c>
      <c r="G307" t="s">
        <v>1250</v>
      </c>
      <c r="H307" t="s">
        <v>1229</v>
      </c>
      <c r="I307" t="s">
        <v>1269</v>
      </c>
      <c r="N307" t="s">
        <v>1212</v>
      </c>
      <c r="O307" t="s">
        <v>2211</v>
      </c>
      <c r="P307" t="s">
        <v>2218</v>
      </c>
    </row>
    <row r="308" spans="1:16" x14ac:dyDescent="0.35">
      <c r="A308" t="s">
        <v>39</v>
      </c>
      <c r="B308" t="s">
        <v>40</v>
      </c>
      <c r="C308" t="s">
        <v>1194</v>
      </c>
      <c r="F308" t="s">
        <v>1289</v>
      </c>
      <c r="G308" t="s">
        <v>1251</v>
      </c>
      <c r="H308" t="s">
        <v>1230</v>
      </c>
      <c r="I308" t="s">
        <v>1270</v>
      </c>
      <c r="N308" t="s">
        <v>1213</v>
      </c>
      <c r="O308" t="s">
        <v>2275</v>
      </c>
      <c r="P308" t="s">
        <v>2218</v>
      </c>
    </row>
    <row r="309" spans="1:16" x14ac:dyDescent="0.35">
      <c r="A309" t="s">
        <v>39</v>
      </c>
      <c r="B309" t="s">
        <v>40</v>
      </c>
      <c r="C309" t="s">
        <v>1195</v>
      </c>
      <c r="F309" t="s">
        <v>1290</v>
      </c>
      <c r="G309" t="s">
        <v>1252</v>
      </c>
      <c r="H309" t="s">
        <v>1238</v>
      </c>
      <c r="I309" t="s">
        <v>1271</v>
      </c>
      <c r="N309" t="s">
        <v>1214</v>
      </c>
      <c r="O309" t="s">
        <v>2276</v>
      </c>
      <c r="P309" t="s">
        <v>2219</v>
      </c>
    </row>
    <row r="310" spans="1:16" x14ac:dyDescent="0.35">
      <c r="A310" t="s">
        <v>39</v>
      </c>
      <c r="B310" t="s">
        <v>40</v>
      </c>
      <c r="C310" t="s">
        <v>1196</v>
      </c>
      <c r="F310" t="s">
        <v>1291</v>
      </c>
      <c r="G310" t="s">
        <v>1253</v>
      </c>
      <c r="H310" t="s">
        <v>1231</v>
      </c>
      <c r="I310" t="s">
        <v>1272</v>
      </c>
      <c r="N310" t="s">
        <v>1215</v>
      </c>
      <c r="O310" t="s">
        <v>2204</v>
      </c>
      <c r="P310" t="s">
        <v>2218</v>
      </c>
    </row>
    <row r="311" spans="1:16" x14ac:dyDescent="0.35">
      <c r="A311" t="s">
        <v>39</v>
      </c>
      <c r="B311" t="s">
        <v>40</v>
      </c>
      <c r="C311" t="s">
        <v>1197</v>
      </c>
      <c r="F311" t="s">
        <v>1292</v>
      </c>
      <c r="G311" t="s">
        <v>1254</v>
      </c>
      <c r="H311" t="s">
        <v>1239</v>
      </c>
      <c r="I311" t="s">
        <v>1273</v>
      </c>
      <c r="N311" t="s">
        <v>1216</v>
      </c>
      <c r="O311" t="s">
        <v>2243</v>
      </c>
      <c r="P311" t="s">
        <v>2194</v>
      </c>
    </row>
    <row r="312" spans="1:16" x14ac:dyDescent="0.35">
      <c r="A312" t="s">
        <v>39</v>
      </c>
      <c r="B312" t="s">
        <v>40</v>
      </c>
      <c r="C312" t="s">
        <v>1198</v>
      </c>
      <c r="F312" t="s">
        <v>1293</v>
      </c>
      <c r="G312" t="s">
        <v>1255</v>
      </c>
      <c r="H312" t="s">
        <v>1232</v>
      </c>
      <c r="I312" t="s">
        <v>1274</v>
      </c>
      <c r="N312" t="s">
        <v>1217</v>
      </c>
      <c r="O312" t="s">
        <v>2244</v>
      </c>
      <c r="P312" t="s">
        <v>2194</v>
      </c>
    </row>
    <row r="313" spans="1:16" x14ac:dyDescent="0.35">
      <c r="A313" t="s">
        <v>39</v>
      </c>
      <c r="B313" t="s">
        <v>40</v>
      </c>
      <c r="C313" t="s">
        <v>1199</v>
      </c>
      <c r="F313" t="s">
        <v>1294</v>
      </c>
      <c r="G313" t="s">
        <v>1256</v>
      </c>
      <c r="H313" t="s">
        <v>1233</v>
      </c>
      <c r="I313" t="s">
        <v>1275</v>
      </c>
      <c r="N313" t="s">
        <v>1218</v>
      </c>
      <c r="O313" t="s">
        <v>2228</v>
      </c>
      <c r="P313" t="s">
        <v>2194</v>
      </c>
    </row>
    <row r="314" spans="1:16" x14ac:dyDescent="0.35">
      <c r="A314" t="s">
        <v>39</v>
      </c>
      <c r="B314" t="s">
        <v>40</v>
      </c>
      <c r="C314" t="s">
        <v>1200</v>
      </c>
      <c r="F314" t="s">
        <v>1295</v>
      </c>
      <c r="G314" t="s">
        <v>1257</v>
      </c>
      <c r="H314" t="s">
        <v>1234</v>
      </c>
      <c r="I314" t="s">
        <v>1276</v>
      </c>
      <c r="N314" t="s">
        <v>1219</v>
      </c>
      <c r="O314" t="s">
        <v>2215</v>
      </c>
      <c r="P314" t="s">
        <v>2194</v>
      </c>
    </row>
    <row r="315" spans="1:16" x14ac:dyDescent="0.35">
      <c r="A315" t="s">
        <v>39</v>
      </c>
      <c r="B315" t="s">
        <v>40</v>
      </c>
      <c r="C315" t="s">
        <v>1201</v>
      </c>
      <c r="F315" t="s">
        <v>1296</v>
      </c>
      <c r="G315" t="s">
        <v>1258</v>
      </c>
      <c r="H315" t="s">
        <v>1235</v>
      </c>
      <c r="I315" t="s">
        <v>1277</v>
      </c>
      <c r="N315" t="s">
        <v>1220</v>
      </c>
      <c r="O315" t="s">
        <v>2235</v>
      </c>
      <c r="P315" t="s">
        <v>2194</v>
      </c>
    </row>
    <row r="316" spans="1:16" x14ac:dyDescent="0.35">
      <c r="A316" t="s">
        <v>39</v>
      </c>
      <c r="B316" t="s">
        <v>40</v>
      </c>
      <c r="C316" t="s">
        <v>1202</v>
      </c>
      <c r="F316" t="s">
        <v>1297</v>
      </c>
      <c r="G316" t="s">
        <v>1259</v>
      </c>
      <c r="H316" t="s">
        <v>1240</v>
      </c>
      <c r="I316" t="s">
        <v>1278</v>
      </c>
      <c r="N316" t="s">
        <v>1221</v>
      </c>
      <c r="O316" t="s">
        <v>2216</v>
      </c>
      <c r="P316" t="s">
        <v>2219</v>
      </c>
    </row>
    <row r="317" spans="1:16" x14ac:dyDescent="0.35">
      <c r="A317" t="s">
        <v>39</v>
      </c>
      <c r="B317" t="s">
        <v>1298</v>
      </c>
      <c r="C317" t="s">
        <v>1299</v>
      </c>
      <c r="F317" t="s">
        <v>1292</v>
      </c>
      <c r="G317" t="s">
        <v>1254</v>
      </c>
      <c r="H317" t="s">
        <v>1239</v>
      </c>
      <c r="I317" t="s">
        <v>1273</v>
      </c>
      <c r="O317" t="s">
        <v>2243</v>
      </c>
      <c r="P317" t="s">
        <v>2194</v>
      </c>
    </row>
    <row r="318" spans="1:16" x14ac:dyDescent="0.35">
      <c r="A318" t="s">
        <v>39</v>
      </c>
      <c r="B318" t="s">
        <v>1298</v>
      </c>
      <c r="C318" t="s">
        <v>1300</v>
      </c>
      <c r="F318" t="s">
        <v>1293</v>
      </c>
      <c r="G318" t="s">
        <v>1255</v>
      </c>
      <c r="H318" t="s">
        <v>1232</v>
      </c>
      <c r="I318" t="s">
        <v>1274</v>
      </c>
      <c r="O318" t="s">
        <v>2244</v>
      </c>
      <c r="P318" t="s">
        <v>2194</v>
      </c>
    </row>
    <row r="319" spans="1:16" x14ac:dyDescent="0.35">
      <c r="A319" t="s">
        <v>39</v>
      </c>
      <c r="B319" t="s">
        <v>1298</v>
      </c>
      <c r="C319" t="s">
        <v>186</v>
      </c>
      <c r="F319" t="s">
        <v>1320</v>
      </c>
      <c r="G319" t="s">
        <v>1245</v>
      </c>
      <c r="H319" t="s">
        <v>1226</v>
      </c>
      <c r="I319" t="s">
        <v>1314</v>
      </c>
      <c r="O319" t="s">
        <v>2198</v>
      </c>
      <c r="P319" t="s">
        <v>2194</v>
      </c>
    </row>
    <row r="320" spans="1:16" x14ac:dyDescent="0.35">
      <c r="A320" t="s">
        <v>39</v>
      </c>
      <c r="B320" t="s">
        <v>1298</v>
      </c>
      <c r="C320" t="s">
        <v>1192</v>
      </c>
      <c r="F320" t="s">
        <v>1321</v>
      </c>
      <c r="G320" t="s">
        <v>1309</v>
      </c>
      <c r="H320" t="s">
        <v>1303</v>
      </c>
      <c r="I320" t="s">
        <v>1315</v>
      </c>
      <c r="O320" t="s">
        <v>2212</v>
      </c>
      <c r="P320" t="s">
        <v>2194</v>
      </c>
    </row>
    <row r="321" spans="1:16" x14ac:dyDescent="0.35">
      <c r="A321" t="s">
        <v>39</v>
      </c>
      <c r="B321" t="s">
        <v>1298</v>
      </c>
      <c r="C321" t="s">
        <v>189</v>
      </c>
      <c r="F321" t="s">
        <v>1322</v>
      </c>
      <c r="G321" t="s">
        <v>1247</v>
      </c>
      <c r="H321" t="s">
        <v>1228</v>
      </c>
      <c r="I321" t="s">
        <v>1266</v>
      </c>
      <c r="O321" t="s">
        <v>2214</v>
      </c>
      <c r="P321" t="s">
        <v>2194</v>
      </c>
    </row>
    <row r="322" spans="1:16" x14ac:dyDescent="0.35">
      <c r="A322" t="s">
        <v>39</v>
      </c>
      <c r="B322" t="s">
        <v>1298</v>
      </c>
      <c r="C322" t="s">
        <v>244</v>
      </c>
      <c r="F322" t="s">
        <v>1323</v>
      </c>
      <c r="G322" t="s">
        <v>1218</v>
      </c>
      <c r="H322" t="s">
        <v>1304</v>
      </c>
      <c r="I322" t="s">
        <v>1275</v>
      </c>
      <c r="O322" t="s">
        <v>2228</v>
      </c>
      <c r="P322" t="s">
        <v>2194</v>
      </c>
    </row>
    <row r="323" spans="1:16" x14ac:dyDescent="0.35">
      <c r="A323" t="s">
        <v>39</v>
      </c>
      <c r="B323" t="s">
        <v>1298</v>
      </c>
      <c r="C323" t="s">
        <v>243</v>
      </c>
      <c r="F323" t="s">
        <v>1324</v>
      </c>
      <c r="G323" t="s">
        <v>1310</v>
      </c>
      <c r="H323" t="s">
        <v>1305</v>
      </c>
      <c r="I323" t="s">
        <v>1316</v>
      </c>
      <c r="O323" t="s">
        <v>2215</v>
      </c>
      <c r="P323" t="s">
        <v>2194</v>
      </c>
    </row>
    <row r="324" spans="1:16" x14ac:dyDescent="0.35">
      <c r="A324" t="s">
        <v>39</v>
      </c>
      <c r="B324" t="s">
        <v>1298</v>
      </c>
      <c r="C324" t="s">
        <v>191</v>
      </c>
      <c r="F324" t="s">
        <v>1325</v>
      </c>
      <c r="G324" t="s">
        <v>1311</v>
      </c>
      <c r="H324" t="s">
        <v>1306</v>
      </c>
      <c r="I324" t="s">
        <v>1317</v>
      </c>
      <c r="O324" t="s">
        <v>2216</v>
      </c>
      <c r="P324" t="s">
        <v>2194</v>
      </c>
    </row>
    <row r="325" spans="1:16" x14ac:dyDescent="0.35">
      <c r="A325" t="s">
        <v>39</v>
      </c>
      <c r="B325" t="s">
        <v>1298</v>
      </c>
      <c r="C325" t="s">
        <v>1301</v>
      </c>
      <c r="F325" t="s">
        <v>1326</v>
      </c>
      <c r="G325" t="s">
        <v>1312</v>
      </c>
      <c r="H325" t="s">
        <v>1307</v>
      </c>
      <c r="I325" t="s">
        <v>1318</v>
      </c>
      <c r="O325" t="s">
        <v>2235</v>
      </c>
      <c r="P325" t="s">
        <v>2194</v>
      </c>
    </row>
    <row r="326" spans="1:16" x14ac:dyDescent="0.35">
      <c r="A326" t="s">
        <v>39</v>
      </c>
      <c r="B326" t="s">
        <v>1298</v>
      </c>
      <c r="C326" t="s">
        <v>1302</v>
      </c>
      <c r="F326" t="s">
        <v>1327</v>
      </c>
      <c r="G326" t="s">
        <v>1313</v>
      </c>
      <c r="H326" t="s">
        <v>1308</v>
      </c>
      <c r="I326" t="s">
        <v>1319</v>
      </c>
      <c r="O326" t="s">
        <v>2277</v>
      </c>
      <c r="P326" t="s">
        <v>2194</v>
      </c>
    </row>
    <row r="327" spans="1:16" x14ac:dyDescent="0.35">
      <c r="A327" t="s">
        <v>39</v>
      </c>
      <c r="B327" t="s">
        <v>1328</v>
      </c>
      <c r="C327" t="s">
        <v>1299</v>
      </c>
      <c r="F327" t="s">
        <v>1359</v>
      </c>
      <c r="G327" t="s">
        <v>1339</v>
      </c>
      <c r="H327" t="s">
        <v>1329</v>
      </c>
      <c r="I327" t="s">
        <v>1349</v>
      </c>
      <c r="O327" t="s">
        <v>2243</v>
      </c>
      <c r="P327" t="s">
        <v>2194</v>
      </c>
    </row>
    <row r="328" spans="1:16" x14ac:dyDescent="0.35">
      <c r="A328" t="s">
        <v>39</v>
      </c>
      <c r="B328" t="s">
        <v>1328</v>
      </c>
      <c r="C328" t="s">
        <v>1300</v>
      </c>
      <c r="F328" t="s">
        <v>1360</v>
      </c>
      <c r="G328" t="s">
        <v>1340</v>
      </c>
      <c r="H328" t="s">
        <v>1330</v>
      </c>
      <c r="I328" t="s">
        <v>1350</v>
      </c>
      <c r="O328" t="s">
        <v>2244</v>
      </c>
      <c r="P328" t="s">
        <v>2194</v>
      </c>
    </row>
    <row r="329" spans="1:16" x14ac:dyDescent="0.35">
      <c r="A329" t="s">
        <v>39</v>
      </c>
      <c r="B329" t="s">
        <v>1328</v>
      </c>
      <c r="C329" t="s">
        <v>186</v>
      </c>
      <c r="F329" t="s">
        <v>1361</v>
      </c>
      <c r="G329" t="s">
        <v>1341</v>
      </c>
      <c r="H329" t="s">
        <v>1331</v>
      </c>
      <c r="I329" t="s">
        <v>1351</v>
      </c>
      <c r="O329" t="s">
        <v>2198</v>
      </c>
      <c r="P329" t="s">
        <v>2194</v>
      </c>
    </row>
    <row r="330" spans="1:16" x14ac:dyDescent="0.35">
      <c r="A330" t="s">
        <v>39</v>
      </c>
      <c r="B330" t="s">
        <v>1328</v>
      </c>
      <c r="C330" t="s">
        <v>1192</v>
      </c>
      <c r="F330" t="s">
        <v>1362</v>
      </c>
      <c r="G330" t="s">
        <v>1342</v>
      </c>
      <c r="H330" t="s">
        <v>1332</v>
      </c>
      <c r="I330" t="s">
        <v>1352</v>
      </c>
      <c r="O330" t="s">
        <v>2212</v>
      </c>
      <c r="P330" t="s">
        <v>2194</v>
      </c>
    </row>
    <row r="331" spans="1:16" x14ac:dyDescent="0.35">
      <c r="A331" t="s">
        <v>39</v>
      </c>
      <c r="B331" t="s">
        <v>1328</v>
      </c>
      <c r="C331" t="s">
        <v>189</v>
      </c>
      <c r="F331" t="s">
        <v>1363</v>
      </c>
      <c r="G331" t="s">
        <v>1343</v>
      </c>
      <c r="H331" t="s">
        <v>1333</v>
      </c>
      <c r="I331" t="s">
        <v>1353</v>
      </c>
      <c r="O331" t="s">
        <v>2214</v>
      </c>
      <c r="P331" t="s">
        <v>2194</v>
      </c>
    </row>
    <row r="332" spans="1:16" x14ac:dyDescent="0.35">
      <c r="A332" t="s">
        <v>39</v>
      </c>
      <c r="B332" t="s">
        <v>1328</v>
      </c>
      <c r="C332" t="s">
        <v>244</v>
      </c>
      <c r="F332" t="s">
        <v>1364</v>
      </c>
      <c r="G332" t="s">
        <v>1344</v>
      </c>
      <c r="H332" t="s">
        <v>1334</v>
      </c>
      <c r="I332" t="s">
        <v>1354</v>
      </c>
      <c r="O332" t="s">
        <v>2228</v>
      </c>
      <c r="P332" t="s">
        <v>2194</v>
      </c>
    </row>
    <row r="333" spans="1:16" x14ac:dyDescent="0.35">
      <c r="A333" t="s">
        <v>39</v>
      </c>
      <c r="B333" t="s">
        <v>1328</v>
      </c>
      <c r="C333" t="s">
        <v>243</v>
      </c>
      <c r="F333" t="s">
        <v>1365</v>
      </c>
      <c r="G333" t="s">
        <v>1345</v>
      </c>
      <c r="H333" t="s">
        <v>1335</v>
      </c>
      <c r="I333" t="s">
        <v>1355</v>
      </c>
      <c r="O333" t="s">
        <v>2215</v>
      </c>
      <c r="P333" t="s">
        <v>2194</v>
      </c>
    </row>
    <row r="334" spans="1:16" x14ac:dyDescent="0.35">
      <c r="A334" t="s">
        <v>39</v>
      </c>
      <c r="B334" t="s">
        <v>1328</v>
      </c>
      <c r="C334" t="s">
        <v>191</v>
      </c>
      <c r="F334" t="s">
        <v>1366</v>
      </c>
      <c r="G334" t="s">
        <v>1346</v>
      </c>
      <c r="H334" t="s">
        <v>1336</v>
      </c>
      <c r="I334" t="s">
        <v>1356</v>
      </c>
      <c r="O334" t="s">
        <v>2216</v>
      </c>
      <c r="P334" t="s">
        <v>2194</v>
      </c>
    </row>
    <row r="335" spans="1:16" x14ac:dyDescent="0.35">
      <c r="A335" t="s">
        <v>39</v>
      </c>
      <c r="B335" t="s">
        <v>1328</v>
      </c>
      <c r="C335" t="s">
        <v>1301</v>
      </c>
      <c r="F335" t="s">
        <v>1367</v>
      </c>
      <c r="G335" t="s">
        <v>1347</v>
      </c>
      <c r="H335" t="s">
        <v>1337</v>
      </c>
      <c r="I335" t="s">
        <v>1357</v>
      </c>
      <c r="O335" t="s">
        <v>2235</v>
      </c>
      <c r="P335" t="s">
        <v>2194</v>
      </c>
    </row>
    <row r="336" spans="1:16" x14ac:dyDescent="0.35">
      <c r="A336" t="s">
        <v>39</v>
      </c>
      <c r="B336" t="s">
        <v>1328</v>
      </c>
      <c r="C336" t="s">
        <v>1302</v>
      </c>
      <c r="F336" t="s">
        <v>1368</v>
      </c>
      <c r="G336" t="s">
        <v>1348</v>
      </c>
      <c r="H336" t="s">
        <v>1338</v>
      </c>
      <c r="I336" t="s">
        <v>1358</v>
      </c>
      <c r="O336" t="s">
        <v>2277</v>
      </c>
      <c r="P336" t="s">
        <v>2194</v>
      </c>
    </row>
    <row r="337" spans="1:16" x14ac:dyDescent="0.35">
      <c r="A337" t="s">
        <v>28</v>
      </c>
      <c r="B337" t="s">
        <v>1391</v>
      </c>
      <c r="C337" t="s">
        <v>1369</v>
      </c>
      <c r="E337" t="s">
        <v>1392</v>
      </c>
      <c r="F337" t="s">
        <v>1414</v>
      </c>
      <c r="G337" t="s">
        <v>1436</v>
      </c>
      <c r="H337" t="s">
        <v>1458</v>
      </c>
      <c r="O337" t="s">
        <v>2231</v>
      </c>
      <c r="P337" t="s">
        <v>2218</v>
      </c>
    </row>
    <row r="338" spans="1:16" x14ac:dyDescent="0.35">
      <c r="A338" t="s">
        <v>28</v>
      </c>
      <c r="B338" t="s">
        <v>1391</v>
      </c>
      <c r="C338" t="s">
        <v>1370</v>
      </c>
      <c r="E338" t="s">
        <v>1393</v>
      </c>
      <c r="F338" t="s">
        <v>1415</v>
      </c>
      <c r="G338" t="s">
        <v>1437</v>
      </c>
      <c r="H338" t="s">
        <v>1459</v>
      </c>
      <c r="O338" t="s">
        <v>2188</v>
      </c>
      <c r="P338" t="s">
        <v>2218</v>
      </c>
    </row>
    <row r="339" spans="1:16" x14ac:dyDescent="0.35">
      <c r="A339" t="s">
        <v>28</v>
      </c>
      <c r="B339" t="s">
        <v>1391</v>
      </c>
      <c r="C339" t="s">
        <v>1371</v>
      </c>
      <c r="E339" t="s">
        <v>1394</v>
      </c>
      <c r="F339" t="s">
        <v>1416</v>
      </c>
      <c r="G339" t="s">
        <v>1438</v>
      </c>
      <c r="H339" t="s">
        <v>1460</v>
      </c>
      <c r="O339" t="s">
        <v>2196</v>
      </c>
      <c r="P339" t="s">
        <v>2194</v>
      </c>
    </row>
    <row r="340" spans="1:16" x14ac:dyDescent="0.35">
      <c r="A340" t="s">
        <v>28</v>
      </c>
      <c r="B340" t="s">
        <v>1391</v>
      </c>
      <c r="C340" t="s">
        <v>1378</v>
      </c>
      <c r="E340" t="s">
        <v>1395</v>
      </c>
      <c r="F340" t="s">
        <v>1417</v>
      </c>
      <c r="G340" t="s">
        <v>1439</v>
      </c>
      <c r="H340" t="s">
        <v>1461</v>
      </c>
      <c r="O340" t="s">
        <v>2278</v>
      </c>
      <c r="P340" t="s">
        <v>2218</v>
      </c>
    </row>
    <row r="341" spans="1:16" x14ac:dyDescent="0.35">
      <c r="A341" t="s">
        <v>28</v>
      </c>
      <c r="B341" t="s">
        <v>1391</v>
      </c>
      <c r="C341" t="s">
        <v>1379</v>
      </c>
      <c r="E341" t="s">
        <v>1396</v>
      </c>
      <c r="F341" t="s">
        <v>1418</v>
      </c>
      <c r="G341" t="s">
        <v>1440</v>
      </c>
      <c r="H341" t="s">
        <v>1462</v>
      </c>
      <c r="O341" t="s">
        <v>2279</v>
      </c>
      <c r="P341" t="s">
        <v>2218</v>
      </c>
    </row>
    <row r="342" spans="1:16" x14ac:dyDescent="0.35">
      <c r="A342" t="s">
        <v>28</v>
      </c>
      <c r="B342" t="s">
        <v>1391</v>
      </c>
      <c r="C342" t="s">
        <v>1372</v>
      </c>
      <c r="E342" t="s">
        <v>1397</v>
      </c>
      <c r="F342" t="s">
        <v>1419</v>
      </c>
      <c r="G342" t="s">
        <v>1441</v>
      </c>
      <c r="H342" t="s">
        <v>1463</v>
      </c>
      <c r="O342" t="s">
        <v>2214</v>
      </c>
      <c r="P342" t="s">
        <v>2194</v>
      </c>
    </row>
    <row r="343" spans="1:16" x14ac:dyDescent="0.35">
      <c r="A343" t="s">
        <v>28</v>
      </c>
      <c r="B343" t="s">
        <v>1391</v>
      </c>
      <c r="C343" t="s">
        <v>1380</v>
      </c>
      <c r="E343" t="s">
        <v>1398</v>
      </c>
      <c r="F343" t="s">
        <v>1420</v>
      </c>
      <c r="G343" t="s">
        <v>1442</v>
      </c>
      <c r="H343" t="s">
        <v>1464</v>
      </c>
      <c r="O343" t="s">
        <v>2199</v>
      </c>
      <c r="P343" t="s">
        <v>2194</v>
      </c>
    </row>
    <row r="344" spans="1:16" x14ac:dyDescent="0.35">
      <c r="A344" t="s">
        <v>28</v>
      </c>
      <c r="B344" t="s">
        <v>1391</v>
      </c>
      <c r="C344" t="s">
        <v>1381</v>
      </c>
      <c r="E344" t="s">
        <v>1399</v>
      </c>
      <c r="F344" t="s">
        <v>1421</v>
      </c>
      <c r="G344" t="s">
        <v>1443</v>
      </c>
      <c r="H344" t="s">
        <v>1465</v>
      </c>
      <c r="O344" t="s">
        <v>2230</v>
      </c>
      <c r="P344" t="s">
        <v>2194</v>
      </c>
    </row>
    <row r="345" spans="1:16" x14ac:dyDescent="0.35">
      <c r="A345" t="s">
        <v>28</v>
      </c>
      <c r="B345" t="s">
        <v>1391</v>
      </c>
      <c r="C345" t="s">
        <v>1373</v>
      </c>
      <c r="E345" t="s">
        <v>1400</v>
      </c>
      <c r="F345" t="s">
        <v>1422</v>
      </c>
      <c r="G345" t="s">
        <v>1444</v>
      </c>
      <c r="H345" t="s">
        <v>1466</v>
      </c>
      <c r="O345" t="s">
        <v>2281</v>
      </c>
      <c r="P345" t="s">
        <v>2218</v>
      </c>
    </row>
    <row r="346" spans="1:16" x14ac:dyDescent="0.35">
      <c r="A346" t="s">
        <v>28</v>
      </c>
      <c r="B346" t="s">
        <v>1391</v>
      </c>
      <c r="C346" t="s">
        <v>1374</v>
      </c>
      <c r="E346" t="s">
        <v>1401</v>
      </c>
      <c r="F346" t="s">
        <v>1423</v>
      </c>
      <c r="G346" t="s">
        <v>1445</v>
      </c>
      <c r="H346" t="s">
        <v>1467</v>
      </c>
      <c r="O346" t="s">
        <v>2195</v>
      </c>
      <c r="P346" t="s">
        <v>2194</v>
      </c>
    </row>
    <row r="347" spans="1:16" x14ac:dyDescent="0.35">
      <c r="A347" t="s">
        <v>28</v>
      </c>
      <c r="B347" t="s">
        <v>1391</v>
      </c>
      <c r="C347" t="s">
        <v>1375</v>
      </c>
      <c r="E347" t="s">
        <v>1402</v>
      </c>
      <c r="F347" t="s">
        <v>1424</v>
      </c>
      <c r="G347" t="s">
        <v>1446</v>
      </c>
      <c r="H347" t="s">
        <v>1468</v>
      </c>
      <c r="O347" t="s">
        <v>2280</v>
      </c>
      <c r="P347" t="s">
        <v>2194</v>
      </c>
    </row>
    <row r="348" spans="1:16" x14ac:dyDescent="0.35">
      <c r="A348" t="s">
        <v>28</v>
      </c>
      <c r="B348" t="s">
        <v>1391</v>
      </c>
      <c r="C348" t="s">
        <v>1382</v>
      </c>
      <c r="E348" t="s">
        <v>1403</v>
      </c>
      <c r="F348" t="s">
        <v>1425</v>
      </c>
      <c r="G348" t="s">
        <v>1447</v>
      </c>
      <c r="H348" t="s">
        <v>1469</v>
      </c>
      <c r="O348" t="s">
        <v>2211</v>
      </c>
      <c r="P348" t="s">
        <v>2218</v>
      </c>
    </row>
    <row r="349" spans="1:16" x14ac:dyDescent="0.35">
      <c r="A349" t="s">
        <v>28</v>
      </c>
      <c r="B349" t="s">
        <v>1391</v>
      </c>
      <c r="C349" t="s">
        <v>1383</v>
      </c>
      <c r="E349" t="s">
        <v>1404</v>
      </c>
      <c r="F349" t="s">
        <v>1426</v>
      </c>
      <c r="G349" t="s">
        <v>1448</v>
      </c>
      <c r="H349" t="s">
        <v>1470</v>
      </c>
      <c r="O349" t="s">
        <v>2282</v>
      </c>
      <c r="P349" t="s">
        <v>2218</v>
      </c>
    </row>
    <row r="350" spans="1:16" x14ac:dyDescent="0.35">
      <c r="A350" t="s">
        <v>28</v>
      </c>
      <c r="B350" t="s">
        <v>1391</v>
      </c>
      <c r="C350" t="s">
        <v>1376</v>
      </c>
      <c r="E350" t="s">
        <v>1405</v>
      </c>
      <c r="F350" t="s">
        <v>1427</v>
      </c>
      <c r="G350" t="s">
        <v>1449</v>
      </c>
      <c r="H350" t="s">
        <v>1471</v>
      </c>
      <c r="O350" t="s">
        <v>2283</v>
      </c>
      <c r="P350" t="s">
        <v>2218</v>
      </c>
    </row>
    <row r="351" spans="1:16" x14ac:dyDescent="0.35">
      <c r="A351" t="s">
        <v>28</v>
      </c>
      <c r="B351" t="s">
        <v>1391</v>
      </c>
      <c r="C351" t="s">
        <v>1384</v>
      </c>
      <c r="E351" t="s">
        <v>1406</v>
      </c>
      <c r="F351" t="s">
        <v>1428</v>
      </c>
      <c r="G351" t="s">
        <v>1450</v>
      </c>
      <c r="H351" t="s">
        <v>1472</v>
      </c>
      <c r="O351" t="s">
        <v>2284</v>
      </c>
      <c r="P351" t="s">
        <v>2218</v>
      </c>
    </row>
    <row r="352" spans="1:16" x14ac:dyDescent="0.35">
      <c r="A352" t="s">
        <v>28</v>
      </c>
      <c r="B352" t="s">
        <v>1391</v>
      </c>
      <c r="C352" t="s">
        <v>1385</v>
      </c>
      <c r="E352" t="s">
        <v>1407</v>
      </c>
      <c r="F352" t="s">
        <v>1429</v>
      </c>
      <c r="G352" t="s">
        <v>1451</v>
      </c>
      <c r="H352" t="s">
        <v>1473</v>
      </c>
      <c r="O352" t="s">
        <v>2285</v>
      </c>
      <c r="P352" t="s">
        <v>2218</v>
      </c>
    </row>
    <row r="353" spans="1:16" x14ac:dyDescent="0.35">
      <c r="A353" t="s">
        <v>28</v>
      </c>
      <c r="B353" t="s">
        <v>1391</v>
      </c>
      <c r="C353" t="s">
        <v>1386</v>
      </c>
      <c r="E353" t="s">
        <v>1408</v>
      </c>
      <c r="F353" t="s">
        <v>1430</v>
      </c>
      <c r="G353" t="s">
        <v>1452</v>
      </c>
      <c r="H353" t="s">
        <v>1474</v>
      </c>
      <c r="O353" t="s">
        <v>2243</v>
      </c>
      <c r="P353" t="s">
        <v>2194</v>
      </c>
    </row>
    <row r="354" spans="1:16" x14ac:dyDescent="0.35">
      <c r="A354" t="s">
        <v>28</v>
      </c>
      <c r="B354" t="s">
        <v>1391</v>
      </c>
      <c r="C354" t="s">
        <v>1387</v>
      </c>
      <c r="E354" t="s">
        <v>1409</v>
      </c>
      <c r="F354" t="s">
        <v>1431</v>
      </c>
      <c r="G354" t="s">
        <v>1453</v>
      </c>
      <c r="H354" t="s">
        <v>1475</v>
      </c>
      <c r="O354" t="s">
        <v>2244</v>
      </c>
      <c r="P354" t="s">
        <v>2194</v>
      </c>
    </row>
    <row r="355" spans="1:16" x14ac:dyDescent="0.35">
      <c r="A355" t="s">
        <v>28</v>
      </c>
      <c r="B355" t="s">
        <v>1391</v>
      </c>
      <c r="C355" t="s">
        <v>1377</v>
      </c>
      <c r="E355" t="s">
        <v>1410</v>
      </c>
      <c r="F355" t="s">
        <v>1432</v>
      </c>
      <c r="G355" t="s">
        <v>1454</v>
      </c>
      <c r="H355" t="s">
        <v>1476</v>
      </c>
      <c r="O355" t="s">
        <v>2286</v>
      </c>
      <c r="P355" t="s">
        <v>2194</v>
      </c>
    </row>
    <row r="356" spans="1:16" x14ac:dyDescent="0.35">
      <c r="A356" t="s">
        <v>28</v>
      </c>
      <c r="B356" t="s">
        <v>1391</v>
      </c>
      <c r="C356" t="s">
        <v>1388</v>
      </c>
      <c r="E356" t="s">
        <v>1411</v>
      </c>
      <c r="F356" t="s">
        <v>1433</v>
      </c>
      <c r="G356" t="s">
        <v>1455</v>
      </c>
      <c r="H356" t="s">
        <v>1477</v>
      </c>
      <c r="O356" t="s">
        <v>2220</v>
      </c>
      <c r="P356" t="s">
        <v>2194</v>
      </c>
    </row>
    <row r="357" spans="1:16" x14ac:dyDescent="0.35">
      <c r="A357" t="s">
        <v>28</v>
      </c>
      <c r="B357" t="s">
        <v>1391</v>
      </c>
      <c r="C357" t="s">
        <v>1389</v>
      </c>
      <c r="E357" t="s">
        <v>1412</v>
      </c>
      <c r="F357" t="s">
        <v>1434</v>
      </c>
      <c r="G357" t="s">
        <v>1456</v>
      </c>
      <c r="H357" t="s">
        <v>1478</v>
      </c>
      <c r="O357" t="s">
        <v>2287</v>
      </c>
      <c r="P357" t="s">
        <v>2218</v>
      </c>
    </row>
    <row r="358" spans="1:16" x14ac:dyDescent="0.35">
      <c r="A358" t="s">
        <v>28</v>
      </c>
      <c r="B358" t="s">
        <v>1391</v>
      </c>
      <c r="C358" t="s">
        <v>1390</v>
      </c>
      <c r="E358" t="s">
        <v>1413</v>
      </c>
      <c r="F358" t="s">
        <v>1435</v>
      </c>
      <c r="G358" t="s">
        <v>1457</v>
      </c>
      <c r="H358" t="s">
        <v>1479</v>
      </c>
      <c r="O358" t="s">
        <v>2288</v>
      </c>
      <c r="P358" t="s">
        <v>2218</v>
      </c>
    </row>
    <row r="359" spans="1:16" x14ac:dyDescent="0.35">
      <c r="A359" t="s">
        <v>28</v>
      </c>
      <c r="B359" t="s">
        <v>1391</v>
      </c>
      <c r="C359" t="s">
        <v>1677</v>
      </c>
      <c r="E359" t="s">
        <v>1653</v>
      </c>
      <c r="F359" t="s">
        <v>1655</v>
      </c>
      <c r="G359" t="s">
        <v>1657</v>
      </c>
      <c r="H359" t="s">
        <v>1659</v>
      </c>
      <c r="O359" t="s">
        <v>2289</v>
      </c>
      <c r="P359" t="s">
        <v>2218</v>
      </c>
    </row>
    <row r="360" spans="1:16" x14ac:dyDescent="0.35">
      <c r="A360" t="s">
        <v>28</v>
      </c>
      <c r="B360" t="s">
        <v>1391</v>
      </c>
      <c r="C360" t="s">
        <v>1678</v>
      </c>
      <c r="E360" t="s">
        <v>1654</v>
      </c>
      <c r="F360" t="s">
        <v>1656</v>
      </c>
      <c r="G360" t="s">
        <v>1658</v>
      </c>
      <c r="H360" t="s">
        <v>1660</v>
      </c>
      <c r="O360" t="s">
        <v>2290</v>
      </c>
      <c r="P360" t="s">
        <v>2218</v>
      </c>
    </row>
    <row r="361" spans="1:16" x14ac:dyDescent="0.35">
      <c r="A361" t="s">
        <v>28</v>
      </c>
      <c r="B361" t="s">
        <v>1679</v>
      </c>
      <c r="C361" t="s">
        <v>1369</v>
      </c>
      <c r="E361" t="s">
        <v>1480</v>
      </c>
      <c r="F361" t="s">
        <v>1502</v>
      </c>
      <c r="G361" t="s">
        <v>1524</v>
      </c>
      <c r="H361" t="s">
        <v>1546</v>
      </c>
      <c r="O361" t="s">
        <v>2231</v>
      </c>
      <c r="P361" t="s">
        <v>2218</v>
      </c>
    </row>
    <row r="362" spans="1:16" x14ac:dyDescent="0.35">
      <c r="A362" t="s">
        <v>28</v>
      </c>
      <c r="B362" t="s">
        <v>1679</v>
      </c>
      <c r="C362" t="s">
        <v>1370</v>
      </c>
      <c r="E362" t="s">
        <v>1481</v>
      </c>
      <c r="F362" t="s">
        <v>1503</v>
      </c>
      <c r="G362" t="s">
        <v>1525</v>
      </c>
      <c r="H362" t="s">
        <v>1547</v>
      </c>
      <c r="O362" t="s">
        <v>2188</v>
      </c>
      <c r="P362" t="s">
        <v>2218</v>
      </c>
    </row>
    <row r="363" spans="1:16" x14ac:dyDescent="0.35">
      <c r="A363" t="s">
        <v>28</v>
      </c>
      <c r="B363" t="s">
        <v>1679</v>
      </c>
      <c r="C363" t="s">
        <v>1371</v>
      </c>
      <c r="E363" t="s">
        <v>1482</v>
      </c>
      <c r="F363" t="s">
        <v>1504</v>
      </c>
      <c r="G363" t="s">
        <v>1526</v>
      </c>
      <c r="H363" t="s">
        <v>1548</v>
      </c>
      <c r="O363" t="s">
        <v>2196</v>
      </c>
      <c r="P363" t="s">
        <v>2194</v>
      </c>
    </row>
    <row r="364" spans="1:16" x14ac:dyDescent="0.35">
      <c r="A364" t="s">
        <v>28</v>
      </c>
      <c r="B364" t="s">
        <v>1679</v>
      </c>
      <c r="C364" t="s">
        <v>1378</v>
      </c>
      <c r="E364" t="s">
        <v>1483</v>
      </c>
      <c r="F364" t="s">
        <v>1505</v>
      </c>
      <c r="G364" t="s">
        <v>1527</v>
      </c>
      <c r="H364" t="s">
        <v>1549</v>
      </c>
      <c r="O364" t="s">
        <v>2278</v>
      </c>
      <c r="P364" t="s">
        <v>2218</v>
      </c>
    </row>
    <row r="365" spans="1:16" x14ac:dyDescent="0.35">
      <c r="A365" t="s">
        <v>28</v>
      </c>
      <c r="B365" t="s">
        <v>1679</v>
      </c>
      <c r="C365" t="s">
        <v>1379</v>
      </c>
      <c r="E365" t="s">
        <v>1484</v>
      </c>
      <c r="F365" t="s">
        <v>1506</v>
      </c>
      <c r="G365" t="s">
        <v>1528</v>
      </c>
      <c r="H365" t="s">
        <v>1550</v>
      </c>
      <c r="O365" t="s">
        <v>2279</v>
      </c>
      <c r="P365" t="s">
        <v>2218</v>
      </c>
    </row>
    <row r="366" spans="1:16" x14ac:dyDescent="0.35">
      <c r="A366" t="s">
        <v>28</v>
      </c>
      <c r="B366" t="s">
        <v>1679</v>
      </c>
      <c r="C366" t="s">
        <v>1372</v>
      </c>
      <c r="E366" t="s">
        <v>1485</v>
      </c>
      <c r="F366" t="s">
        <v>1507</v>
      </c>
      <c r="G366" t="s">
        <v>1529</v>
      </c>
      <c r="H366" t="s">
        <v>1551</v>
      </c>
      <c r="O366" t="s">
        <v>2214</v>
      </c>
      <c r="P366" t="s">
        <v>2194</v>
      </c>
    </row>
    <row r="367" spans="1:16" x14ac:dyDescent="0.35">
      <c r="A367" t="s">
        <v>28</v>
      </c>
      <c r="B367" t="s">
        <v>1679</v>
      </c>
      <c r="C367" t="s">
        <v>1380</v>
      </c>
      <c r="E367" t="s">
        <v>1486</v>
      </c>
      <c r="F367" t="s">
        <v>1508</v>
      </c>
      <c r="G367" t="s">
        <v>1530</v>
      </c>
      <c r="H367" t="s">
        <v>1552</v>
      </c>
      <c r="O367" t="s">
        <v>2199</v>
      </c>
      <c r="P367" t="s">
        <v>2194</v>
      </c>
    </row>
    <row r="368" spans="1:16" x14ac:dyDescent="0.35">
      <c r="A368" t="s">
        <v>28</v>
      </c>
      <c r="B368" t="s">
        <v>1679</v>
      </c>
      <c r="C368" t="s">
        <v>1381</v>
      </c>
      <c r="E368" t="s">
        <v>1487</v>
      </c>
      <c r="F368" t="s">
        <v>1509</v>
      </c>
      <c r="G368" t="s">
        <v>1531</v>
      </c>
      <c r="H368" t="s">
        <v>1553</v>
      </c>
      <c r="O368" t="s">
        <v>2230</v>
      </c>
      <c r="P368" t="s">
        <v>2194</v>
      </c>
    </row>
    <row r="369" spans="1:16" x14ac:dyDescent="0.35">
      <c r="A369" t="s">
        <v>28</v>
      </c>
      <c r="B369" t="s">
        <v>1679</v>
      </c>
      <c r="C369" t="s">
        <v>1373</v>
      </c>
      <c r="E369" t="s">
        <v>1488</v>
      </c>
      <c r="F369" t="s">
        <v>1510</v>
      </c>
      <c r="G369" t="s">
        <v>1532</v>
      </c>
      <c r="H369" t="s">
        <v>1554</v>
      </c>
      <c r="O369" t="s">
        <v>2281</v>
      </c>
      <c r="P369" t="s">
        <v>2218</v>
      </c>
    </row>
    <row r="370" spans="1:16" x14ac:dyDescent="0.35">
      <c r="A370" t="s">
        <v>28</v>
      </c>
      <c r="B370" t="s">
        <v>1679</v>
      </c>
      <c r="C370" t="s">
        <v>1374</v>
      </c>
      <c r="E370" t="s">
        <v>1489</v>
      </c>
      <c r="F370" t="s">
        <v>1511</v>
      </c>
      <c r="G370" t="s">
        <v>1533</v>
      </c>
      <c r="H370" t="s">
        <v>1555</v>
      </c>
      <c r="O370" t="s">
        <v>2195</v>
      </c>
      <c r="P370" t="s">
        <v>2194</v>
      </c>
    </row>
    <row r="371" spans="1:16" x14ac:dyDescent="0.35">
      <c r="A371" t="s">
        <v>28</v>
      </c>
      <c r="B371" t="s">
        <v>1679</v>
      </c>
      <c r="C371" t="s">
        <v>1375</v>
      </c>
      <c r="E371" t="s">
        <v>1490</v>
      </c>
      <c r="F371" t="s">
        <v>1512</v>
      </c>
      <c r="G371" t="s">
        <v>1534</v>
      </c>
      <c r="H371" t="s">
        <v>1556</v>
      </c>
      <c r="O371" t="s">
        <v>2280</v>
      </c>
      <c r="P371" t="s">
        <v>2194</v>
      </c>
    </row>
    <row r="372" spans="1:16" x14ac:dyDescent="0.35">
      <c r="A372" t="s">
        <v>28</v>
      </c>
      <c r="B372" t="s">
        <v>1679</v>
      </c>
      <c r="C372" t="s">
        <v>1382</v>
      </c>
      <c r="E372" t="s">
        <v>1491</v>
      </c>
      <c r="F372" t="s">
        <v>1513</v>
      </c>
      <c r="G372" t="s">
        <v>1535</v>
      </c>
      <c r="H372" t="s">
        <v>1557</v>
      </c>
      <c r="O372" t="s">
        <v>2211</v>
      </c>
      <c r="P372" t="s">
        <v>2218</v>
      </c>
    </row>
    <row r="373" spans="1:16" x14ac:dyDescent="0.35">
      <c r="A373" t="s">
        <v>28</v>
      </c>
      <c r="B373" t="s">
        <v>1679</v>
      </c>
      <c r="C373" t="s">
        <v>1383</v>
      </c>
      <c r="E373" t="s">
        <v>1492</v>
      </c>
      <c r="F373" t="s">
        <v>1514</v>
      </c>
      <c r="G373" t="s">
        <v>1536</v>
      </c>
      <c r="H373" t="s">
        <v>1558</v>
      </c>
      <c r="O373" t="s">
        <v>2282</v>
      </c>
      <c r="P373" t="s">
        <v>2218</v>
      </c>
    </row>
    <row r="374" spans="1:16" x14ac:dyDescent="0.35">
      <c r="A374" t="s">
        <v>28</v>
      </c>
      <c r="B374" t="s">
        <v>1679</v>
      </c>
      <c r="C374" t="s">
        <v>1376</v>
      </c>
      <c r="E374" t="s">
        <v>1493</v>
      </c>
      <c r="F374" t="s">
        <v>1515</v>
      </c>
      <c r="G374" t="s">
        <v>1537</v>
      </c>
      <c r="H374" t="s">
        <v>1559</v>
      </c>
      <c r="O374" t="s">
        <v>2283</v>
      </c>
      <c r="P374" t="s">
        <v>2218</v>
      </c>
    </row>
    <row r="375" spans="1:16" x14ac:dyDescent="0.35">
      <c r="A375" t="s">
        <v>28</v>
      </c>
      <c r="B375" t="s">
        <v>1679</v>
      </c>
      <c r="C375" t="s">
        <v>1384</v>
      </c>
      <c r="E375" t="s">
        <v>1494</v>
      </c>
      <c r="F375" t="s">
        <v>1516</v>
      </c>
      <c r="G375" t="s">
        <v>1538</v>
      </c>
      <c r="H375" t="s">
        <v>1560</v>
      </c>
      <c r="O375" t="s">
        <v>2284</v>
      </c>
      <c r="P375" t="s">
        <v>2218</v>
      </c>
    </row>
    <row r="376" spans="1:16" x14ac:dyDescent="0.35">
      <c r="A376" t="s">
        <v>28</v>
      </c>
      <c r="B376" t="s">
        <v>1679</v>
      </c>
      <c r="C376" t="s">
        <v>1385</v>
      </c>
      <c r="E376" t="s">
        <v>1495</v>
      </c>
      <c r="F376" t="s">
        <v>1517</v>
      </c>
      <c r="G376" t="s">
        <v>1539</v>
      </c>
      <c r="H376" t="s">
        <v>1561</v>
      </c>
      <c r="O376" t="s">
        <v>2285</v>
      </c>
      <c r="P376" t="s">
        <v>2218</v>
      </c>
    </row>
    <row r="377" spans="1:16" x14ac:dyDescent="0.35">
      <c r="A377" t="s">
        <v>28</v>
      </c>
      <c r="B377" t="s">
        <v>1679</v>
      </c>
      <c r="C377" t="s">
        <v>1386</v>
      </c>
      <c r="E377" t="s">
        <v>1496</v>
      </c>
      <c r="F377" t="s">
        <v>1518</v>
      </c>
      <c r="G377" t="s">
        <v>1540</v>
      </c>
      <c r="H377" t="s">
        <v>1562</v>
      </c>
      <c r="O377" t="s">
        <v>2243</v>
      </c>
      <c r="P377" t="s">
        <v>2194</v>
      </c>
    </row>
    <row r="378" spans="1:16" x14ac:dyDescent="0.35">
      <c r="A378" t="s">
        <v>28</v>
      </c>
      <c r="B378" t="s">
        <v>1679</v>
      </c>
      <c r="C378" t="s">
        <v>1387</v>
      </c>
      <c r="E378" t="s">
        <v>1497</v>
      </c>
      <c r="F378" t="s">
        <v>1519</v>
      </c>
      <c r="G378" t="s">
        <v>1541</v>
      </c>
      <c r="H378" t="s">
        <v>1563</v>
      </c>
      <c r="O378" t="s">
        <v>2244</v>
      </c>
      <c r="P378" t="s">
        <v>2194</v>
      </c>
    </row>
    <row r="379" spans="1:16" x14ac:dyDescent="0.35">
      <c r="A379" t="s">
        <v>28</v>
      </c>
      <c r="B379" t="s">
        <v>1679</v>
      </c>
      <c r="C379" t="s">
        <v>1377</v>
      </c>
      <c r="E379" t="s">
        <v>1498</v>
      </c>
      <c r="F379" t="s">
        <v>1520</v>
      </c>
      <c r="G379" t="s">
        <v>1542</v>
      </c>
      <c r="H379" t="s">
        <v>1564</v>
      </c>
      <c r="O379" t="s">
        <v>2286</v>
      </c>
      <c r="P379" t="s">
        <v>2194</v>
      </c>
    </row>
    <row r="380" spans="1:16" x14ac:dyDescent="0.35">
      <c r="A380" t="s">
        <v>28</v>
      </c>
      <c r="B380" t="s">
        <v>1679</v>
      </c>
      <c r="C380" t="s">
        <v>1388</v>
      </c>
      <c r="E380" t="s">
        <v>1499</v>
      </c>
      <c r="F380" t="s">
        <v>1521</v>
      </c>
      <c r="G380" t="s">
        <v>1543</v>
      </c>
      <c r="H380" t="s">
        <v>1565</v>
      </c>
      <c r="O380" t="s">
        <v>2220</v>
      </c>
      <c r="P380" t="s">
        <v>2194</v>
      </c>
    </row>
    <row r="381" spans="1:16" x14ac:dyDescent="0.35">
      <c r="A381" t="s">
        <v>28</v>
      </c>
      <c r="B381" t="s">
        <v>1679</v>
      </c>
      <c r="C381" t="s">
        <v>1389</v>
      </c>
      <c r="E381" t="s">
        <v>1500</v>
      </c>
      <c r="F381" t="s">
        <v>1522</v>
      </c>
      <c r="G381" t="s">
        <v>1544</v>
      </c>
      <c r="H381" t="s">
        <v>1566</v>
      </c>
      <c r="O381" t="s">
        <v>2287</v>
      </c>
      <c r="P381" t="s">
        <v>2218</v>
      </c>
    </row>
    <row r="382" spans="1:16" x14ac:dyDescent="0.35">
      <c r="A382" t="s">
        <v>28</v>
      </c>
      <c r="B382" t="s">
        <v>1679</v>
      </c>
      <c r="C382" t="s">
        <v>1390</v>
      </c>
      <c r="E382" t="s">
        <v>1501</v>
      </c>
      <c r="F382" t="s">
        <v>1523</v>
      </c>
      <c r="G382" t="s">
        <v>1545</v>
      </c>
      <c r="H382" t="s">
        <v>1567</v>
      </c>
      <c r="O382" t="s">
        <v>2288</v>
      </c>
      <c r="P382" t="s">
        <v>2218</v>
      </c>
    </row>
    <row r="383" spans="1:16" x14ac:dyDescent="0.35">
      <c r="A383" t="s">
        <v>28</v>
      </c>
      <c r="B383" t="s">
        <v>1679</v>
      </c>
      <c r="C383" t="s">
        <v>1677</v>
      </c>
      <c r="E383" t="s">
        <v>1661</v>
      </c>
      <c r="F383" t="s">
        <v>1663</v>
      </c>
      <c r="G383" t="s">
        <v>1665</v>
      </c>
      <c r="H383" t="s">
        <v>1667</v>
      </c>
      <c r="O383" t="s">
        <v>2289</v>
      </c>
      <c r="P383" t="s">
        <v>2218</v>
      </c>
    </row>
    <row r="384" spans="1:16" x14ac:dyDescent="0.35">
      <c r="A384" t="s">
        <v>28</v>
      </c>
      <c r="B384" t="s">
        <v>1679</v>
      </c>
      <c r="C384" t="s">
        <v>1678</v>
      </c>
      <c r="E384" t="s">
        <v>1662</v>
      </c>
      <c r="F384" t="s">
        <v>1664</v>
      </c>
      <c r="G384" t="s">
        <v>1666</v>
      </c>
      <c r="H384" t="s">
        <v>1668</v>
      </c>
      <c r="O384" t="s">
        <v>2290</v>
      </c>
      <c r="P384" t="s">
        <v>2218</v>
      </c>
    </row>
    <row r="385" spans="1:16" x14ac:dyDescent="0.35">
      <c r="A385" t="s">
        <v>28</v>
      </c>
      <c r="B385" t="s">
        <v>1680</v>
      </c>
      <c r="C385" t="s">
        <v>1369</v>
      </c>
      <c r="E385" t="s">
        <v>1568</v>
      </c>
      <c r="F385" t="s">
        <v>1590</v>
      </c>
      <c r="G385" t="s">
        <v>1611</v>
      </c>
      <c r="H385" t="s">
        <v>1632</v>
      </c>
      <c r="O385" t="s">
        <v>2231</v>
      </c>
      <c r="P385" t="s">
        <v>2218</v>
      </c>
    </row>
    <row r="386" spans="1:16" x14ac:dyDescent="0.35">
      <c r="A386" t="s">
        <v>28</v>
      </c>
      <c r="B386" t="s">
        <v>1680</v>
      </c>
      <c r="C386" t="s">
        <v>1370</v>
      </c>
      <c r="E386" t="s">
        <v>1569</v>
      </c>
      <c r="F386" t="s">
        <v>1591</v>
      </c>
      <c r="G386" t="s">
        <v>1612</v>
      </c>
      <c r="H386" t="s">
        <v>1633</v>
      </c>
      <c r="O386" t="s">
        <v>2188</v>
      </c>
      <c r="P386" t="s">
        <v>2218</v>
      </c>
    </row>
    <row r="387" spans="1:16" x14ac:dyDescent="0.35">
      <c r="A387" t="s">
        <v>28</v>
      </c>
      <c r="B387" t="s">
        <v>1680</v>
      </c>
      <c r="C387" t="s">
        <v>1371</v>
      </c>
      <c r="E387" t="s">
        <v>1570</v>
      </c>
      <c r="F387" t="s">
        <v>1592</v>
      </c>
      <c r="G387" t="s">
        <v>1613</v>
      </c>
      <c r="H387" t="s">
        <v>1634</v>
      </c>
      <c r="O387" t="s">
        <v>2196</v>
      </c>
      <c r="P387" t="s">
        <v>2194</v>
      </c>
    </row>
    <row r="388" spans="1:16" x14ac:dyDescent="0.35">
      <c r="A388" t="s">
        <v>28</v>
      </c>
      <c r="B388" t="s">
        <v>1680</v>
      </c>
      <c r="C388" t="s">
        <v>1378</v>
      </c>
      <c r="E388" t="s">
        <v>1571</v>
      </c>
      <c r="F388" t="s">
        <v>1593</v>
      </c>
      <c r="G388" t="s">
        <v>1614</v>
      </c>
      <c r="H388" t="s">
        <v>1635</v>
      </c>
      <c r="O388" t="s">
        <v>2278</v>
      </c>
      <c r="P388" t="s">
        <v>2218</v>
      </c>
    </row>
    <row r="389" spans="1:16" x14ac:dyDescent="0.35">
      <c r="A389" t="s">
        <v>28</v>
      </c>
      <c r="B389" t="s">
        <v>1680</v>
      </c>
      <c r="C389" t="s">
        <v>1379</v>
      </c>
      <c r="E389" t="s">
        <v>1572</v>
      </c>
      <c r="F389" t="s">
        <v>1594</v>
      </c>
      <c r="G389" t="s">
        <v>1615</v>
      </c>
      <c r="H389" t="s">
        <v>1636</v>
      </c>
      <c r="O389" t="s">
        <v>2279</v>
      </c>
      <c r="P389" t="s">
        <v>2218</v>
      </c>
    </row>
    <row r="390" spans="1:16" x14ac:dyDescent="0.35">
      <c r="A390" t="s">
        <v>28</v>
      </c>
      <c r="B390" t="s">
        <v>1680</v>
      </c>
      <c r="C390" t="s">
        <v>1372</v>
      </c>
      <c r="E390" t="s">
        <v>1573</v>
      </c>
      <c r="F390" t="s">
        <v>1595</v>
      </c>
      <c r="G390" t="s">
        <v>1616</v>
      </c>
      <c r="H390" t="s">
        <v>1637</v>
      </c>
      <c r="O390" t="s">
        <v>2214</v>
      </c>
      <c r="P390" t="s">
        <v>2194</v>
      </c>
    </row>
    <row r="391" spans="1:16" x14ac:dyDescent="0.35">
      <c r="A391" t="s">
        <v>28</v>
      </c>
      <c r="B391" t="s">
        <v>1680</v>
      </c>
      <c r="C391" t="s">
        <v>1380</v>
      </c>
      <c r="E391" t="s">
        <v>1574</v>
      </c>
      <c r="F391" t="s">
        <v>1596</v>
      </c>
      <c r="G391" t="s">
        <v>1617</v>
      </c>
      <c r="H391" t="s">
        <v>1638</v>
      </c>
      <c r="O391" t="s">
        <v>2199</v>
      </c>
      <c r="P391" t="s">
        <v>2194</v>
      </c>
    </row>
    <row r="392" spans="1:16" x14ac:dyDescent="0.35">
      <c r="A392" t="s">
        <v>28</v>
      </c>
      <c r="B392" t="s">
        <v>1680</v>
      </c>
      <c r="C392" t="s">
        <v>1381</v>
      </c>
      <c r="E392" t="s">
        <v>1575</v>
      </c>
      <c r="F392" t="s">
        <v>1597</v>
      </c>
      <c r="G392" t="s">
        <v>1618</v>
      </c>
      <c r="H392" t="s">
        <v>1639</v>
      </c>
      <c r="O392" t="s">
        <v>2230</v>
      </c>
      <c r="P392" t="s">
        <v>2194</v>
      </c>
    </row>
    <row r="393" spans="1:16" x14ac:dyDescent="0.35">
      <c r="A393" t="s">
        <v>28</v>
      </c>
      <c r="B393" t="s">
        <v>1680</v>
      </c>
      <c r="C393" t="s">
        <v>1373</v>
      </c>
      <c r="E393" t="s">
        <v>1576</v>
      </c>
      <c r="F393" t="s">
        <v>1598</v>
      </c>
      <c r="G393" t="s">
        <v>1619</v>
      </c>
      <c r="H393" t="s">
        <v>1640</v>
      </c>
      <c r="O393" t="s">
        <v>2281</v>
      </c>
      <c r="P393" t="s">
        <v>2218</v>
      </c>
    </row>
    <row r="394" spans="1:16" x14ac:dyDescent="0.35">
      <c r="A394" t="s">
        <v>28</v>
      </c>
      <c r="B394" t="s">
        <v>1680</v>
      </c>
      <c r="C394" t="s">
        <v>1374</v>
      </c>
      <c r="E394" t="s">
        <v>1577</v>
      </c>
      <c r="F394" t="s">
        <v>1599</v>
      </c>
      <c r="G394" t="s">
        <v>1620</v>
      </c>
      <c r="H394" t="s">
        <v>1641</v>
      </c>
      <c r="O394" t="s">
        <v>2195</v>
      </c>
      <c r="P394" t="s">
        <v>2194</v>
      </c>
    </row>
    <row r="395" spans="1:16" x14ac:dyDescent="0.35">
      <c r="A395" t="s">
        <v>28</v>
      </c>
      <c r="B395" t="s">
        <v>1680</v>
      </c>
      <c r="C395" t="s">
        <v>1375</v>
      </c>
      <c r="E395" t="s">
        <v>1578</v>
      </c>
      <c r="F395" t="s">
        <v>1600</v>
      </c>
      <c r="G395" t="s">
        <v>1621</v>
      </c>
      <c r="H395" t="s">
        <v>1642</v>
      </c>
      <c r="O395" t="s">
        <v>2280</v>
      </c>
      <c r="P395" t="s">
        <v>2194</v>
      </c>
    </row>
    <row r="396" spans="1:16" x14ac:dyDescent="0.35">
      <c r="A396" t="s">
        <v>28</v>
      </c>
      <c r="B396" t="s">
        <v>1680</v>
      </c>
      <c r="C396" t="s">
        <v>1382</v>
      </c>
      <c r="E396" t="s">
        <v>1579</v>
      </c>
      <c r="F396" t="s">
        <v>1601</v>
      </c>
      <c r="G396" t="s">
        <v>1622</v>
      </c>
      <c r="H396" t="s">
        <v>1643</v>
      </c>
      <c r="O396" t="s">
        <v>2211</v>
      </c>
      <c r="P396" t="s">
        <v>2218</v>
      </c>
    </row>
    <row r="397" spans="1:16" x14ac:dyDescent="0.35">
      <c r="A397" t="s">
        <v>28</v>
      </c>
      <c r="B397" t="s">
        <v>1680</v>
      </c>
      <c r="C397" t="s">
        <v>1383</v>
      </c>
      <c r="E397" t="s">
        <v>1580</v>
      </c>
      <c r="F397" t="s">
        <v>1602</v>
      </c>
      <c r="G397" t="s">
        <v>1623</v>
      </c>
      <c r="H397" t="s">
        <v>1644</v>
      </c>
      <c r="O397" t="s">
        <v>2282</v>
      </c>
      <c r="P397" t="s">
        <v>2218</v>
      </c>
    </row>
    <row r="398" spans="1:16" x14ac:dyDescent="0.35">
      <c r="A398" t="s">
        <v>28</v>
      </c>
      <c r="B398" t="s">
        <v>1680</v>
      </c>
      <c r="C398" t="s">
        <v>1376</v>
      </c>
      <c r="E398" t="s">
        <v>1581</v>
      </c>
      <c r="F398" t="s">
        <v>1603</v>
      </c>
      <c r="G398" t="s">
        <v>1624</v>
      </c>
      <c r="H398" t="s">
        <v>1645</v>
      </c>
      <c r="O398" t="s">
        <v>2283</v>
      </c>
      <c r="P398" t="s">
        <v>2218</v>
      </c>
    </row>
    <row r="399" spans="1:16" x14ac:dyDescent="0.35">
      <c r="A399" t="s">
        <v>28</v>
      </c>
      <c r="B399" t="s">
        <v>1680</v>
      </c>
      <c r="C399" t="s">
        <v>1384</v>
      </c>
      <c r="E399" t="s">
        <v>1582</v>
      </c>
      <c r="F399" t="s">
        <v>1604</v>
      </c>
      <c r="G399" t="s">
        <v>1625</v>
      </c>
      <c r="H399" t="s">
        <v>1646</v>
      </c>
      <c r="O399" t="s">
        <v>2284</v>
      </c>
      <c r="P399" t="s">
        <v>2218</v>
      </c>
    </row>
    <row r="400" spans="1:16" x14ac:dyDescent="0.35">
      <c r="A400" t="s">
        <v>28</v>
      </c>
      <c r="B400" t="s">
        <v>1680</v>
      </c>
      <c r="C400" t="s">
        <v>1385</v>
      </c>
      <c r="E400" t="s">
        <v>1583</v>
      </c>
      <c r="F400" t="s">
        <v>1605</v>
      </c>
      <c r="G400" t="s">
        <v>1626</v>
      </c>
      <c r="H400" t="s">
        <v>1647</v>
      </c>
      <c r="O400" t="s">
        <v>2285</v>
      </c>
      <c r="P400" t="s">
        <v>2218</v>
      </c>
    </row>
    <row r="401" spans="1:16" x14ac:dyDescent="0.35">
      <c r="A401" t="s">
        <v>28</v>
      </c>
      <c r="B401" t="s">
        <v>1680</v>
      </c>
      <c r="C401" t="s">
        <v>1386</v>
      </c>
      <c r="E401" t="s">
        <v>1584</v>
      </c>
      <c r="F401" t="s">
        <v>1606</v>
      </c>
      <c r="G401" t="s">
        <v>1627</v>
      </c>
      <c r="H401" t="s">
        <v>1648</v>
      </c>
      <c r="O401" t="s">
        <v>2243</v>
      </c>
      <c r="P401" t="s">
        <v>2194</v>
      </c>
    </row>
    <row r="402" spans="1:16" x14ac:dyDescent="0.35">
      <c r="A402" t="s">
        <v>28</v>
      </c>
      <c r="B402" t="s">
        <v>1680</v>
      </c>
      <c r="C402" t="s">
        <v>1387</v>
      </c>
      <c r="E402" t="s">
        <v>1585</v>
      </c>
      <c r="F402" t="s">
        <v>1607</v>
      </c>
      <c r="G402" t="s">
        <v>1628</v>
      </c>
      <c r="H402" t="s">
        <v>1649</v>
      </c>
      <c r="O402" t="s">
        <v>2244</v>
      </c>
      <c r="P402" t="s">
        <v>2194</v>
      </c>
    </row>
    <row r="403" spans="1:16" x14ac:dyDescent="0.35">
      <c r="A403" t="s">
        <v>28</v>
      </c>
      <c r="B403" t="s">
        <v>1680</v>
      </c>
      <c r="C403" t="s">
        <v>1377</v>
      </c>
      <c r="E403" t="s">
        <v>1586</v>
      </c>
      <c r="F403" t="s">
        <v>1608</v>
      </c>
      <c r="G403" t="s">
        <v>1629</v>
      </c>
      <c r="H403" t="s">
        <v>1650</v>
      </c>
      <c r="O403" t="s">
        <v>2286</v>
      </c>
      <c r="P403" t="s">
        <v>2194</v>
      </c>
    </row>
    <row r="404" spans="1:16" x14ac:dyDescent="0.35">
      <c r="A404" t="s">
        <v>28</v>
      </c>
      <c r="B404" t="s">
        <v>1680</v>
      </c>
      <c r="C404" t="s">
        <v>1388</v>
      </c>
      <c r="E404" t="s">
        <v>1587</v>
      </c>
      <c r="F404" t="s">
        <v>1609</v>
      </c>
      <c r="G404" t="s">
        <v>1630</v>
      </c>
      <c r="H404" t="s">
        <v>1651</v>
      </c>
      <c r="O404" t="s">
        <v>2220</v>
      </c>
      <c r="P404" t="s">
        <v>2194</v>
      </c>
    </row>
    <row r="405" spans="1:16" x14ac:dyDescent="0.35">
      <c r="A405" t="s">
        <v>28</v>
      </c>
      <c r="B405" t="s">
        <v>1680</v>
      </c>
      <c r="C405" t="s">
        <v>1389</v>
      </c>
      <c r="E405" t="s">
        <v>1588</v>
      </c>
      <c r="F405" t="s">
        <v>1610</v>
      </c>
      <c r="G405" t="s">
        <v>1631</v>
      </c>
      <c r="H405" t="s">
        <v>1652</v>
      </c>
      <c r="O405" t="s">
        <v>2287</v>
      </c>
      <c r="P405" t="s">
        <v>2218</v>
      </c>
    </row>
    <row r="406" spans="1:16" x14ac:dyDescent="0.35">
      <c r="A406" t="s">
        <v>28</v>
      </c>
      <c r="B406" t="s">
        <v>1680</v>
      </c>
      <c r="C406" t="s">
        <v>1390</v>
      </c>
      <c r="E406" t="s">
        <v>1589</v>
      </c>
      <c r="F406" t="s">
        <v>1589</v>
      </c>
      <c r="G406" t="s">
        <v>1589</v>
      </c>
      <c r="H406" t="s">
        <v>1589</v>
      </c>
      <c r="O406" t="s">
        <v>2288</v>
      </c>
      <c r="P406" t="s">
        <v>2218</v>
      </c>
    </row>
    <row r="407" spans="1:16" x14ac:dyDescent="0.35">
      <c r="A407" t="s">
        <v>28</v>
      </c>
      <c r="B407" t="s">
        <v>1680</v>
      </c>
      <c r="C407" t="s">
        <v>1677</v>
      </c>
      <c r="E407" t="s">
        <v>1669</v>
      </c>
      <c r="F407" t="s">
        <v>1671</v>
      </c>
      <c r="G407" t="s">
        <v>1673</v>
      </c>
      <c r="H407" t="s">
        <v>1675</v>
      </c>
      <c r="O407" t="s">
        <v>2289</v>
      </c>
      <c r="P407" t="s">
        <v>2218</v>
      </c>
    </row>
    <row r="408" spans="1:16" x14ac:dyDescent="0.35">
      <c r="A408" t="s">
        <v>28</v>
      </c>
      <c r="B408" t="s">
        <v>1680</v>
      </c>
      <c r="C408" t="s">
        <v>1678</v>
      </c>
      <c r="E408" t="s">
        <v>1670</v>
      </c>
      <c r="F408" t="s">
        <v>1672</v>
      </c>
      <c r="G408" t="s">
        <v>1674</v>
      </c>
      <c r="H408" t="s">
        <v>1676</v>
      </c>
      <c r="O408" t="s">
        <v>2290</v>
      </c>
      <c r="P408" t="s">
        <v>2218</v>
      </c>
    </row>
    <row r="409" spans="1:16" x14ac:dyDescent="0.35">
      <c r="A409" t="s">
        <v>32</v>
      </c>
      <c r="B409" t="s">
        <v>2809</v>
      </c>
      <c r="C409" t="s">
        <v>232</v>
      </c>
      <c r="N409" t="s">
        <v>1688</v>
      </c>
      <c r="O409" t="s">
        <v>2199</v>
      </c>
      <c r="P409" t="s">
        <v>2217</v>
      </c>
    </row>
    <row r="410" spans="1:16" x14ac:dyDescent="0.35">
      <c r="A410" t="s">
        <v>32</v>
      </c>
      <c r="B410" t="s">
        <v>2809</v>
      </c>
      <c r="C410" t="s">
        <v>189</v>
      </c>
      <c r="N410" t="s">
        <v>1689</v>
      </c>
      <c r="O410" t="s">
        <v>2214</v>
      </c>
      <c r="P410" t="s">
        <v>2217</v>
      </c>
    </row>
    <row r="411" spans="1:16" x14ac:dyDescent="0.35">
      <c r="A411" t="s">
        <v>32</v>
      </c>
      <c r="B411" t="s">
        <v>2809</v>
      </c>
      <c r="C411" t="s">
        <v>154</v>
      </c>
      <c r="N411" t="s">
        <v>1690</v>
      </c>
      <c r="O411" t="s">
        <v>2195</v>
      </c>
      <c r="P411" t="s">
        <v>2217</v>
      </c>
    </row>
    <row r="412" spans="1:16" x14ac:dyDescent="0.35">
      <c r="A412" t="s">
        <v>32</v>
      </c>
      <c r="B412" t="s">
        <v>2809</v>
      </c>
      <c r="C412" t="s">
        <v>1687</v>
      </c>
      <c r="N412" t="s">
        <v>1691</v>
      </c>
      <c r="O412" t="s">
        <v>2198</v>
      </c>
      <c r="P412" t="s">
        <v>2217</v>
      </c>
    </row>
    <row r="413" spans="1:16" x14ac:dyDescent="0.35">
      <c r="A413" t="s">
        <v>32</v>
      </c>
      <c r="B413" t="s">
        <v>2809</v>
      </c>
      <c r="C413" t="s">
        <v>237</v>
      </c>
      <c r="N413" t="s">
        <v>1692</v>
      </c>
      <c r="O413" t="s">
        <v>2224</v>
      </c>
      <c r="P413" t="s">
        <v>2217</v>
      </c>
    </row>
    <row r="414" spans="1:16" x14ac:dyDescent="0.35">
      <c r="A414" t="s">
        <v>33</v>
      </c>
      <c r="B414" t="s">
        <v>1693</v>
      </c>
      <c r="C414" t="s">
        <v>114</v>
      </c>
      <c r="E414">
        <v>223</v>
      </c>
      <c r="F414">
        <v>225</v>
      </c>
      <c r="G414">
        <v>260</v>
      </c>
      <c r="H414">
        <v>352</v>
      </c>
      <c r="N414" s="7">
        <v>1060</v>
      </c>
      <c r="O414" t="s">
        <v>712</v>
      </c>
      <c r="P414" t="s">
        <v>2192</v>
      </c>
    </row>
    <row r="415" spans="1:16" x14ac:dyDescent="0.35">
      <c r="A415" t="s">
        <v>33</v>
      </c>
      <c r="B415" t="s">
        <v>1693</v>
      </c>
      <c r="C415" t="s">
        <v>1694</v>
      </c>
      <c r="E415" t="s">
        <v>1719</v>
      </c>
      <c r="F415" t="s">
        <v>1735</v>
      </c>
      <c r="G415" t="s">
        <v>1750</v>
      </c>
      <c r="H415" t="s">
        <v>1766</v>
      </c>
      <c r="N415" t="s">
        <v>1703</v>
      </c>
      <c r="O415" t="s">
        <v>2188</v>
      </c>
      <c r="P415" t="s">
        <v>2218</v>
      </c>
    </row>
    <row r="416" spans="1:16" x14ac:dyDescent="0.35">
      <c r="A416" t="s">
        <v>33</v>
      </c>
      <c r="B416" t="s">
        <v>1693</v>
      </c>
      <c r="C416" t="s">
        <v>1695</v>
      </c>
      <c r="E416" t="s">
        <v>1720</v>
      </c>
      <c r="F416" t="s">
        <v>1736</v>
      </c>
      <c r="G416" t="s">
        <v>1751</v>
      </c>
      <c r="H416" t="s">
        <v>1767</v>
      </c>
      <c r="N416" t="s">
        <v>1704</v>
      </c>
      <c r="O416" t="s">
        <v>2231</v>
      </c>
      <c r="P416" t="s">
        <v>2218</v>
      </c>
    </row>
    <row r="417" spans="1:16" x14ac:dyDescent="0.35">
      <c r="A417" t="s">
        <v>33</v>
      </c>
      <c r="B417" t="s">
        <v>1693</v>
      </c>
      <c r="C417" t="s">
        <v>181</v>
      </c>
      <c r="E417" t="s">
        <v>1721</v>
      </c>
      <c r="F417" t="s">
        <v>1737</v>
      </c>
      <c r="G417" t="s">
        <v>1752</v>
      </c>
      <c r="H417" t="s">
        <v>1768</v>
      </c>
      <c r="N417" t="s">
        <v>1705</v>
      </c>
      <c r="O417" t="s">
        <v>2196</v>
      </c>
      <c r="P417" t="s">
        <v>2229</v>
      </c>
    </row>
    <row r="418" spans="1:16" x14ac:dyDescent="0.35">
      <c r="A418" t="s">
        <v>33</v>
      </c>
      <c r="B418" t="s">
        <v>1693</v>
      </c>
      <c r="C418" t="s">
        <v>246</v>
      </c>
      <c r="E418" t="s">
        <v>1722</v>
      </c>
      <c r="F418" t="s">
        <v>1738</v>
      </c>
      <c r="G418" t="s">
        <v>1753</v>
      </c>
      <c r="H418" t="s">
        <v>1769</v>
      </c>
      <c r="N418" t="s">
        <v>1706</v>
      </c>
      <c r="O418" t="s">
        <v>2230</v>
      </c>
      <c r="P418" t="s">
        <v>2229</v>
      </c>
    </row>
    <row r="419" spans="1:16" x14ac:dyDescent="0.35">
      <c r="A419" t="s">
        <v>33</v>
      </c>
      <c r="B419" t="s">
        <v>1693</v>
      </c>
      <c r="C419" t="s">
        <v>232</v>
      </c>
      <c r="E419" t="s">
        <v>1723</v>
      </c>
      <c r="F419" t="s">
        <v>1739</v>
      </c>
      <c r="G419" t="s">
        <v>1754</v>
      </c>
      <c r="H419" t="s">
        <v>1770</v>
      </c>
      <c r="N419" t="s">
        <v>1707</v>
      </c>
      <c r="O419" t="s">
        <v>2199</v>
      </c>
      <c r="P419" t="s">
        <v>2229</v>
      </c>
    </row>
    <row r="420" spans="1:16" x14ac:dyDescent="0.35">
      <c r="A420" t="s">
        <v>33</v>
      </c>
      <c r="B420" t="s">
        <v>1693</v>
      </c>
      <c r="C420" t="s">
        <v>1696</v>
      </c>
      <c r="E420" t="s">
        <v>1724</v>
      </c>
      <c r="F420" t="s">
        <v>1740</v>
      </c>
      <c r="G420" t="s">
        <v>1755</v>
      </c>
      <c r="H420" t="s">
        <v>1771</v>
      </c>
      <c r="N420" t="s">
        <v>1708</v>
      </c>
      <c r="O420" t="s">
        <v>2198</v>
      </c>
      <c r="P420" t="s">
        <v>2229</v>
      </c>
    </row>
    <row r="421" spans="1:16" x14ac:dyDescent="0.35">
      <c r="A421" t="s">
        <v>33</v>
      </c>
      <c r="B421" t="s">
        <v>1693</v>
      </c>
      <c r="C421" t="s">
        <v>1697</v>
      </c>
      <c r="E421" t="s">
        <v>1725</v>
      </c>
      <c r="F421" t="s">
        <v>1741</v>
      </c>
      <c r="G421" t="s">
        <v>1756</v>
      </c>
      <c r="H421" t="s">
        <v>1772</v>
      </c>
      <c r="N421" t="s">
        <v>1709</v>
      </c>
      <c r="O421" t="s">
        <v>2225</v>
      </c>
      <c r="P421" t="s">
        <v>2229</v>
      </c>
    </row>
    <row r="422" spans="1:16" x14ac:dyDescent="0.35">
      <c r="A422" t="s">
        <v>33</v>
      </c>
      <c r="B422" t="s">
        <v>1693</v>
      </c>
      <c r="C422" t="s">
        <v>1299</v>
      </c>
      <c r="E422" t="s">
        <v>1726</v>
      </c>
      <c r="F422" t="s">
        <v>1742</v>
      </c>
      <c r="G422" t="s">
        <v>1757</v>
      </c>
      <c r="H422" t="s">
        <v>1773</v>
      </c>
      <c r="N422" t="s">
        <v>1710</v>
      </c>
      <c r="O422" t="s">
        <v>2243</v>
      </c>
      <c r="P422" t="s">
        <v>2229</v>
      </c>
    </row>
    <row r="423" spans="1:16" x14ac:dyDescent="0.35">
      <c r="A423" t="s">
        <v>33</v>
      </c>
      <c r="B423" t="s">
        <v>1693</v>
      </c>
      <c r="C423" t="s">
        <v>1300</v>
      </c>
      <c r="E423" t="s">
        <v>1727</v>
      </c>
      <c r="F423" t="s">
        <v>1743</v>
      </c>
      <c r="G423" t="s">
        <v>1758</v>
      </c>
      <c r="H423" t="s">
        <v>1774</v>
      </c>
      <c r="N423" t="s">
        <v>1711</v>
      </c>
      <c r="O423" t="s">
        <v>2244</v>
      </c>
      <c r="P423" t="s">
        <v>2229</v>
      </c>
    </row>
    <row r="424" spans="1:16" x14ac:dyDescent="0.35">
      <c r="A424" t="s">
        <v>33</v>
      </c>
      <c r="B424" t="s">
        <v>1693</v>
      </c>
      <c r="C424" t="s">
        <v>1698</v>
      </c>
      <c r="E424" t="s">
        <v>1728</v>
      </c>
      <c r="F424" t="s">
        <v>1744</v>
      </c>
      <c r="G424" t="s">
        <v>1759</v>
      </c>
      <c r="H424" t="s">
        <v>1775</v>
      </c>
      <c r="N424" t="s">
        <v>1712</v>
      </c>
      <c r="O424" t="s">
        <v>2220</v>
      </c>
      <c r="P424" t="s">
        <v>2229</v>
      </c>
    </row>
    <row r="425" spans="1:16" x14ac:dyDescent="0.35">
      <c r="A425" t="s">
        <v>33</v>
      </c>
      <c r="B425" t="s">
        <v>1693</v>
      </c>
      <c r="C425" t="s">
        <v>1699</v>
      </c>
      <c r="E425" t="s">
        <v>1729</v>
      </c>
      <c r="F425" t="s">
        <v>1745</v>
      </c>
      <c r="G425" t="s">
        <v>1760</v>
      </c>
      <c r="H425" t="s">
        <v>1776</v>
      </c>
      <c r="N425" t="s">
        <v>1713</v>
      </c>
      <c r="O425" t="s">
        <v>2293</v>
      </c>
      <c r="P425" t="s">
        <v>2229</v>
      </c>
    </row>
    <row r="426" spans="1:16" x14ac:dyDescent="0.35">
      <c r="A426" t="s">
        <v>33</v>
      </c>
      <c r="B426" t="s">
        <v>1693</v>
      </c>
      <c r="C426" t="s">
        <v>1700</v>
      </c>
      <c r="E426" t="s">
        <v>1730</v>
      </c>
      <c r="F426" t="s">
        <v>1746</v>
      </c>
      <c r="G426" t="s">
        <v>1761</v>
      </c>
      <c r="H426" t="s">
        <v>1777</v>
      </c>
      <c r="N426" t="s">
        <v>1714</v>
      </c>
      <c r="O426" t="s">
        <v>2291</v>
      </c>
      <c r="P426" t="s">
        <v>2229</v>
      </c>
    </row>
    <row r="427" spans="1:16" x14ac:dyDescent="0.35">
      <c r="A427" t="s">
        <v>33</v>
      </c>
      <c r="B427" t="s">
        <v>1693</v>
      </c>
      <c r="C427" t="s">
        <v>1201</v>
      </c>
      <c r="E427" t="s">
        <v>1731</v>
      </c>
      <c r="F427" t="s">
        <v>1747</v>
      </c>
      <c r="G427" t="s">
        <v>1762</v>
      </c>
      <c r="H427" t="s">
        <v>1778</v>
      </c>
      <c r="N427" t="s">
        <v>1715</v>
      </c>
      <c r="O427" t="s">
        <v>2235</v>
      </c>
      <c r="P427" t="s">
        <v>2229</v>
      </c>
    </row>
    <row r="428" spans="1:16" x14ac:dyDescent="0.35">
      <c r="A428" t="s">
        <v>33</v>
      </c>
      <c r="B428" t="s">
        <v>1693</v>
      </c>
      <c r="C428" t="s">
        <v>1202</v>
      </c>
      <c r="E428" t="s">
        <v>1732</v>
      </c>
      <c r="F428" t="s">
        <v>1748</v>
      </c>
      <c r="G428" t="s">
        <v>1763</v>
      </c>
      <c r="H428" t="s">
        <v>1779</v>
      </c>
      <c r="N428" t="s">
        <v>1716</v>
      </c>
      <c r="O428" t="s">
        <v>2216</v>
      </c>
      <c r="P428" t="s">
        <v>2229</v>
      </c>
    </row>
    <row r="429" spans="1:16" x14ac:dyDescent="0.35">
      <c r="A429" t="s">
        <v>33</v>
      </c>
      <c r="B429" t="s">
        <v>1693</v>
      </c>
      <c r="C429" t="s">
        <v>1701</v>
      </c>
      <c r="E429" t="s">
        <v>1733</v>
      </c>
      <c r="F429" t="s">
        <v>1733</v>
      </c>
      <c r="G429" t="s">
        <v>1764</v>
      </c>
      <c r="H429" t="s">
        <v>1780</v>
      </c>
      <c r="N429" t="s">
        <v>1717</v>
      </c>
      <c r="O429" t="s">
        <v>2215</v>
      </c>
      <c r="P429" t="s">
        <v>2229</v>
      </c>
    </row>
    <row r="430" spans="1:16" x14ac:dyDescent="0.35">
      <c r="A430" t="s">
        <v>33</v>
      </c>
      <c r="B430" t="s">
        <v>1693</v>
      </c>
      <c r="C430" t="s">
        <v>1702</v>
      </c>
      <c r="E430" t="s">
        <v>1734</v>
      </c>
      <c r="F430" t="s">
        <v>1749</v>
      </c>
      <c r="G430" t="s">
        <v>1765</v>
      </c>
      <c r="H430" t="s">
        <v>1718</v>
      </c>
      <c r="N430" t="s">
        <v>1718</v>
      </c>
      <c r="O430" t="s">
        <v>2228</v>
      </c>
      <c r="P430" t="s">
        <v>2229</v>
      </c>
    </row>
    <row r="431" spans="1:16" x14ac:dyDescent="0.35">
      <c r="A431" t="s">
        <v>33</v>
      </c>
      <c r="B431" t="s">
        <v>1693</v>
      </c>
      <c r="C431" t="s">
        <v>1781</v>
      </c>
      <c r="E431" t="s">
        <v>1805</v>
      </c>
      <c r="F431" t="s">
        <v>1816</v>
      </c>
      <c r="G431" t="s">
        <v>1827</v>
      </c>
      <c r="H431" t="s">
        <v>1838</v>
      </c>
      <c r="N431" t="s">
        <v>1793</v>
      </c>
      <c r="O431" t="s">
        <v>2292</v>
      </c>
      <c r="P431" t="s">
        <v>2218</v>
      </c>
    </row>
    <row r="432" spans="1:16" x14ac:dyDescent="0.35">
      <c r="A432" t="s">
        <v>33</v>
      </c>
      <c r="B432" t="s">
        <v>1693</v>
      </c>
      <c r="C432" t="s">
        <v>1782</v>
      </c>
      <c r="E432" t="s">
        <v>1806</v>
      </c>
      <c r="F432" t="s">
        <v>1817</v>
      </c>
      <c r="G432" t="s">
        <v>1828</v>
      </c>
      <c r="H432" t="s">
        <v>1839</v>
      </c>
      <c r="N432" t="s">
        <v>1794</v>
      </c>
      <c r="O432" t="s">
        <v>2203</v>
      </c>
      <c r="P432" t="s">
        <v>2218</v>
      </c>
    </row>
    <row r="433" spans="1:16" x14ac:dyDescent="0.35">
      <c r="A433" t="s">
        <v>33</v>
      </c>
      <c r="B433" t="s">
        <v>1693</v>
      </c>
      <c r="C433" t="s">
        <v>1783</v>
      </c>
      <c r="E433" t="s">
        <v>1807</v>
      </c>
      <c r="F433" t="s">
        <v>1818</v>
      </c>
      <c r="G433" t="s">
        <v>1829</v>
      </c>
      <c r="H433" t="s">
        <v>1840</v>
      </c>
      <c r="N433" t="s">
        <v>1795</v>
      </c>
      <c r="O433" t="s">
        <v>2245</v>
      </c>
      <c r="P433" t="s">
        <v>2218</v>
      </c>
    </row>
    <row r="434" spans="1:16" x14ac:dyDescent="0.35">
      <c r="A434" t="s">
        <v>33</v>
      </c>
      <c r="B434" t="s">
        <v>1693</v>
      </c>
      <c r="C434" t="s">
        <v>1784</v>
      </c>
      <c r="E434" t="s">
        <v>1808</v>
      </c>
      <c r="F434" t="s">
        <v>702</v>
      </c>
      <c r="G434" t="s">
        <v>1830</v>
      </c>
      <c r="H434" t="s">
        <v>1841</v>
      </c>
      <c r="N434" t="s">
        <v>1796</v>
      </c>
      <c r="O434" t="s">
        <v>2257</v>
      </c>
      <c r="P434" t="s">
        <v>2218</v>
      </c>
    </row>
    <row r="435" spans="1:16" x14ac:dyDescent="0.35">
      <c r="A435" t="s">
        <v>33</v>
      </c>
      <c r="B435" t="s">
        <v>1693</v>
      </c>
      <c r="C435" t="s">
        <v>1785</v>
      </c>
      <c r="E435" t="s">
        <v>1809</v>
      </c>
      <c r="F435" t="s">
        <v>1819</v>
      </c>
      <c r="G435" t="s">
        <v>1831</v>
      </c>
      <c r="H435" t="s">
        <v>1842</v>
      </c>
      <c r="N435" t="s">
        <v>1797</v>
      </c>
      <c r="O435" t="s">
        <v>2248</v>
      </c>
      <c r="P435" t="s">
        <v>2218</v>
      </c>
    </row>
    <row r="436" spans="1:16" x14ac:dyDescent="0.35">
      <c r="A436" t="s">
        <v>33</v>
      </c>
      <c r="B436" t="s">
        <v>1693</v>
      </c>
      <c r="C436" t="s">
        <v>1786</v>
      </c>
      <c r="E436" t="s">
        <v>1810</v>
      </c>
      <c r="F436" t="s">
        <v>1820</v>
      </c>
      <c r="G436" t="s">
        <v>1832</v>
      </c>
      <c r="H436" t="s">
        <v>1843</v>
      </c>
      <c r="N436" t="s">
        <v>1798</v>
      </c>
      <c r="O436" t="s">
        <v>2259</v>
      </c>
      <c r="P436" t="s">
        <v>2218</v>
      </c>
    </row>
    <row r="437" spans="1:16" x14ac:dyDescent="0.35">
      <c r="A437" t="s">
        <v>33</v>
      </c>
      <c r="B437" t="s">
        <v>1693</v>
      </c>
      <c r="C437" t="s">
        <v>1787</v>
      </c>
      <c r="E437" t="s">
        <v>1811</v>
      </c>
      <c r="F437" t="s">
        <v>1821</v>
      </c>
      <c r="G437" t="s">
        <v>1833</v>
      </c>
      <c r="H437" t="s">
        <v>1844</v>
      </c>
      <c r="N437" t="s">
        <v>1799</v>
      </c>
      <c r="O437" t="s">
        <v>2260</v>
      </c>
      <c r="P437" t="s">
        <v>2218</v>
      </c>
    </row>
    <row r="438" spans="1:16" x14ac:dyDescent="0.35">
      <c r="A438" t="s">
        <v>33</v>
      </c>
      <c r="B438" t="s">
        <v>1693</v>
      </c>
      <c r="C438" t="s">
        <v>1788</v>
      </c>
      <c r="E438" t="s">
        <v>1808</v>
      </c>
      <c r="F438" t="s">
        <v>1822</v>
      </c>
      <c r="G438" t="s">
        <v>1834</v>
      </c>
      <c r="H438" t="s">
        <v>1845</v>
      </c>
      <c r="N438" t="s">
        <v>1800</v>
      </c>
      <c r="O438" t="s">
        <v>2294</v>
      </c>
      <c r="P438" t="s">
        <v>2218</v>
      </c>
    </row>
    <row r="439" spans="1:16" x14ac:dyDescent="0.35">
      <c r="A439" t="s">
        <v>33</v>
      </c>
      <c r="B439" t="s">
        <v>1693</v>
      </c>
      <c r="C439" t="s">
        <v>1789</v>
      </c>
      <c r="E439" t="s">
        <v>1812</v>
      </c>
      <c r="F439" t="s">
        <v>1823</v>
      </c>
      <c r="G439" t="s">
        <v>702</v>
      </c>
      <c r="H439" t="s">
        <v>1846</v>
      </c>
      <c r="N439" t="s">
        <v>1801</v>
      </c>
      <c r="O439" t="s">
        <v>2295</v>
      </c>
      <c r="P439" t="s">
        <v>2218</v>
      </c>
    </row>
    <row r="440" spans="1:16" x14ac:dyDescent="0.35">
      <c r="A440" t="s">
        <v>33</v>
      </c>
      <c r="B440" t="s">
        <v>1693</v>
      </c>
      <c r="C440" t="s">
        <v>1790</v>
      </c>
      <c r="E440" t="s">
        <v>1813</v>
      </c>
      <c r="F440" t="s">
        <v>1824</v>
      </c>
      <c r="G440" t="s">
        <v>1835</v>
      </c>
      <c r="H440" t="s">
        <v>1847</v>
      </c>
      <c r="N440" t="s">
        <v>1802</v>
      </c>
      <c r="O440" t="s">
        <v>2202</v>
      </c>
      <c r="P440" t="s">
        <v>2218</v>
      </c>
    </row>
    <row r="441" spans="1:16" x14ac:dyDescent="0.35">
      <c r="A441" t="s">
        <v>33</v>
      </c>
      <c r="B441" t="s">
        <v>1693</v>
      </c>
      <c r="C441" t="s">
        <v>1791</v>
      </c>
      <c r="E441" t="s">
        <v>1814</v>
      </c>
      <c r="F441" t="s">
        <v>1825</v>
      </c>
      <c r="G441" t="s">
        <v>1836</v>
      </c>
      <c r="H441" t="s">
        <v>1848</v>
      </c>
      <c r="N441" t="s">
        <v>1803</v>
      </c>
      <c r="O441" t="s">
        <v>2246</v>
      </c>
      <c r="P441" t="s">
        <v>2218</v>
      </c>
    </row>
    <row r="442" spans="1:16" x14ac:dyDescent="0.35">
      <c r="A442" t="s">
        <v>33</v>
      </c>
      <c r="B442" t="s">
        <v>1693</v>
      </c>
      <c r="C442" t="s">
        <v>1792</v>
      </c>
      <c r="E442" t="s">
        <v>1815</v>
      </c>
      <c r="F442" t="s">
        <v>1826</v>
      </c>
      <c r="G442" t="s">
        <v>1837</v>
      </c>
      <c r="H442" t="s">
        <v>1849</v>
      </c>
      <c r="N442" t="s">
        <v>1804</v>
      </c>
      <c r="O442" t="s">
        <v>2296</v>
      </c>
      <c r="P442" t="s">
        <v>2218</v>
      </c>
    </row>
    <row r="443" spans="1:16" x14ac:dyDescent="0.35">
      <c r="A443" t="s">
        <v>35</v>
      </c>
      <c r="B443" t="s">
        <v>36</v>
      </c>
      <c r="C443" t="s">
        <v>114</v>
      </c>
      <c r="F443">
        <v>2578</v>
      </c>
      <c r="G443">
        <v>26294</v>
      </c>
      <c r="H443">
        <v>3059</v>
      </c>
      <c r="N443">
        <v>31931</v>
      </c>
      <c r="O443" t="s">
        <v>712</v>
      </c>
      <c r="P443" t="s">
        <v>2192</v>
      </c>
    </row>
    <row r="444" spans="1:16" x14ac:dyDescent="0.35">
      <c r="A444" t="s">
        <v>35</v>
      </c>
      <c r="B444" t="s">
        <v>36</v>
      </c>
      <c r="C444" t="s">
        <v>1850</v>
      </c>
      <c r="F444" t="s">
        <v>1861</v>
      </c>
      <c r="G444" t="s">
        <v>1858</v>
      </c>
      <c r="H444" t="s">
        <v>1855</v>
      </c>
      <c r="N444" s="3" t="s">
        <v>1854</v>
      </c>
      <c r="O444" t="s">
        <v>2199</v>
      </c>
      <c r="P444" t="s">
        <v>2194</v>
      </c>
    </row>
    <row r="445" spans="1:16" ht="15.5" customHeight="1" x14ac:dyDescent="0.35">
      <c r="A445" t="s">
        <v>35</v>
      </c>
      <c r="B445" t="s">
        <v>36</v>
      </c>
      <c r="C445" t="s">
        <v>1851</v>
      </c>
      <c r="F445" s="11">
        <v>0.69</v>
      </c>
      <c r="G445" s="11">
        <v>0.22800000000000001</v>
      </c>
      <c r="H445" s="11">
        <v>0.56299999999999994</v>
      </c>
      <c r="N445" s="11">
        <v>0.54100000000000004</v>
      </c>
      <c r="O445" t="s">
        <v>2188</v>
      </c>
      <c r="P445" t="s">
        <v>2193</v>
      </c>
    </row>
    <row r="446" spans="1:16" x14ac:dyDescent="0.35">
      <c r="A446" t="s">
        <v>35</v>
      </c>
      <c r="B446" t="s">
        <v>36</v>
      </c>
      <c r="C446" t="s">
        <v>1852</v>
      </c>
      <c r="F446" t="s">
        <v>1862</v>
      </c>
      <c r="G446" t="s">
        <v>1859</v>
      </c>
      <c r="H446" t="s">
        <v>1856</v>
      </c>
      <c r="N446" t="s">
        <v>1864</v>
      </c>
      <c r="O446" t="s">
        <v>2214</v>
      </c>
      <c r="P446" t="s">
        <v>2194</v>
      </c>
    </row>
    <row r="447" spans="1:16" x14ac:dyDescent="0.35">
      <c r="A447" t="s">
        <v>35</v>
      </c>
      <c r="B447" t="s">
        <v>36</v>
      </c>
      <c r="C447" t="s">
        <v>1853</v>
      </c>
      <c r="F447" t="s">
        <v>1863</v>
      </c>
      <c r="G447" t="s">
        <v>1860</v>
      </c>
      <c r="H447" t="s">
        <v>1857</v>
      </c>
      <c r="N447" t="s">
        <v>1865</v>
      </c>
      <c r="O447" t="s">
        <v>2195</v>
      </c>
      <c r="P447" t="s">
        <v>2194</v>
      </c>
    </row>
    <row r="448" spans="1:16" x14ac:dyDescent="0.35">
      <c r="A448" t="s">
        <v>35</v>
      </c>
      <c r="B448" t="s">
        <v>36</v>
      </c>
      <c r="C448" t="s">
        <v>2721</v>
      </c>
      <c r="F448" t="s">
        <v>2725</v>
      </c>
      <c r="G448" t="s">
        <v>2733</v>
      </c>
      <c r="H448" t="s">
        <v>2726</v>
      </c>
      <c r="N448" s="3" t="s">
        <v>2725</v>
      </c>
      <c r="O448" t="s">
        <v>2243</v>
      </c>
      <c r="P448" t="s">
        <v>2194</v>
      </c>
    </row>
    <row r="449" spans="1:16" x14ac:dyDescent="0.35">
      <c r="A449" t="s">
        <v>35</v>
      </c>
      <c r="B449" t="s">
        <v>36</v>
      </c>
      <c r="C449" t="s">
        <v>2722</v>
      </c>
      <c r="F449" t="s">
        <v>2737</v>
      </c>
      <c r="G449" t="s">
        <v>2734</v>
      </c>
      <c r="H449" t="s">
        <v>2727</v>
      </c>
      <c r="N449" t="s">
        <v>2730</v>
      </c>
      <c r="O449" t="s">
        <v>2244</v>
      </c>
      <c r="P449" t="s">
        <v>2194</v>
      </c>
    </row>
    <row r="450" spans="1:16" x14ac:dyDescent="0.35">
      <c r="A450" t="s">
        <v>35</v>
      </c>
      <c r="B450" t="s">
        <v>36</v>
      </c>
      <c r="C450" t="s">
        <v>2723</v>
      </c>
      <c r="F450" t="s">
        <v>2738</v>
      </c>
      <c r="G450" t="s">
        <v>2735</v>
      </c>
      <c r="H450" t="s">
        <v>2728</v>
      </c>
      <c r="N450" t="s">
        <v>2731</v>
      </c>
      <c r="O450" t="s">
        <v>2235</v>
      </c>
      <c r="P450" t="s">
        <v>2194</v>
      </c>
    </row>
    <row r="451" spans="1:16" x14ac:dyDescent="0.35">
      <c r="A451" t="s">
        <v>35</v>
      </c>
      <c r="B451" t="s">
        <v>36</v>
      </c>
      <c r="C451" t="s">
        <v>2724</v>
      </c>
      <c r="F451" t="s">
        <v>2739</v>
      </c>
      <c r="G451" t="s">
        <v>2736</v>
      </c>
      <c r="H451" t="s">
        <v>2729</v>
      </c>
      <c r="N451" t="s">
        <v>2732</v>
      </c>
      <c r="O451" t="s">
        <v>2220</v>
      </c>
      <c r="P451" t="s">
        <v>2194</v>
      </c>
    </row>
    <row r="452" spans="1:16" x14ac:dyDescent="0.35">
      <c r="A452" t="s">
        <v>35</v>
      </c>
      <c r="B452" t="s">
        <v>2719</v>
      </c>
      <c r="C452" t="s">
        <v>114</v>
      </c>
      <c r="F452">
        <v>1085</v>
      </c>
      <c r="G452">
        <v>1261</v>
      </c>
      <c r="H452">
        <v>12538</v>
      </c>
      <c r="O452" t="s">
        <v>712</v>
      </c>
      <c r="P452" t="s">
        <v>2192</v>
      </c>
    </row>
    <row r="453" spans="1:16" x14ac:dyDescent="0.35">
      <c r="A453" t="s">
        <v>35</v>
      </c>
      <c r="B453" t="s">
        <v>2719</v>
      </c>
      <c r="C453" t="s">
        <v>1850</v>
      </c>
      <c r="F453" t="s">
        <v>2740</v>
      </c>
      <c r="G453" t="s">
        <v>2741</v>
      </c>
      <c r="H453" t="s">
        <v>2742</v>
      </c>
      <c r="O453" t="s">
        <v>2199</v>
      </c>
      <c r="P453" t="s">
        <v>2194</v>
      </c>
    </row>
    <row r="454" spans="1:16" x14ac:dyDescent="0.35">
      <c r="A454" t="s">
        <v>35</v>
      </c>
      <c r="B454" t="s">
        <v>2719</v>
      </c>
      <c r="C454" t="s">
        <v>1851</v>
      </c>
      <c r="F454" s="11">
        <v>0.73199999999999998</v>
      </c>
      <c r="G454" s="11">
        <v>0.19600000000000001</v>
      </c>
      <c r="H454" s="11">
        <v>0.56599999999999995</v>
      </c>
      <c r="O454" t="s">
        <v>2188</v>
      </c>
      <c r="P454" t="s">
        <v>2193</v>
      </c>
    </row>
    <row r="455" spans="1:16" x14ac:dyDescent="0.35">
      <c r="A455" t="s">
        <v>35</v>
      </c>
      <c r="B455" t="s">
        <v>2719</v>
      </c>
      <c r="C455" t="s">
        <v>1852</v>
      </c>
      <c r="F455" t="s">
        <v>2743</v>
      </c>
      <c r="G455" t="s">
        <v>1859</v>
      </c>
      <c r="H455" t="s">
        <v>1856</v>
      </c>
      <c r="O455" t="s">
        <v>2214</v>
      </c>
      <c r="P455" t="s">
        <v>2194</v>
      </c>
    </row>
    <row r="456" spans="1:16" x14ac:dyDescent="0.35">
      <c r="A456" t="s">
        <v>35</v>
      </c>
      <c r="B456" t="s">
        <v>2719</v>
      </c>
      <c r="C456" t="s">
        <v>2771</v>
      </c>
      <c r="F456" t="s">
        <v>2772</v>
      </c>
      <c r="G456" t="s">
        <v>2773</v>
      </c>
      <c r="H456" t="s">
        <v>2774</v>
      </c>
      <c r="O456" t="s">
        <v>2190</v>
      </c>
      <c r="P456" t="s">
        <v>2194</v>
      </c>
    </row>
    <row r="457" spans="1:16" x14ac:dyDescent="0.35">
      <c r="A457" t="s">
        <v>35</v>
      </c>
      <c r="B457" t="s">
        <v>2719</v>
      </c>
      <c r="C457" t="s">
        <v>1853</v>
      </c>
      <c r="F457" t="s">
        <v>2744</v>
      </c>
      <c r="G457" t="s">
        <v>2745</v>
      </c>
      <c r="H457" t="s">
        <v>2746</v>
      </c>
      <c r="O457" t="s">
        <v>2195</v>
      </c>
      <c r="P457" t="s">
        <v>2194</v>
      </c>
    </row>
    <row r="458" spans="1:16" x14ac:dyDescent="0.35">
      <c r="A458" t="s">
        <v>35</v>
      </c>
      <c r="B458" t="s">
        <v>2719</v>
      </c>
      <c r="C458" t="s">
        <v>2721</v>
      </c>
      <c r="F458" t="s">
        <v>2747</v>
      </c>
      <c r="G458" t="s">
        <v>2748</v>
      </c>
      <c r="H458" t="s">
        <v>2749</v>
      </c>
      <c r="O458" t="s">
        <v>2243</v>
      </c>
      <c r="P458" t="s">
        <v>2194</v>
      </c>
    </row>
    <row r="459" spans="1:16" x14ac:dyDescent="0.35">
      <c r="A459" t="s">
        <v>35</v>
      </c>
      <c r="B459" t="s">
        <v>2719</v>
      </c>
      <c r="C459" t="s">
        <v>2722</v>
      </c>
      <c r="F459" t="s">
        <v>2750</v>
      </c>
      <c r="G459" t="s">
        <v>2751</v>
      </c>
      <c r="H459" t="s">
        <v>2752</v>
      </c>
      <c r="O459" t="s">
        <v>2244</v>
      </c>
      <c r="P459" t="s">
        <v>2194</v>
      </c>
    </row>
    <row r="460" spans="1:16" x14ac:dyDescent="0.35">
      <c r="A460" t="s">
        <v>35</v>
      </c>
      <c r="B460" t="s">
        <v>2719</v>
      </c>
      <c r="C460" t="s">
        <v>2723</v>
      </c>
      <c r="F460" t="s">
        <v>2753</v>
      </c>
      <c r="G460" t="s">
        <v>2754</v>
      </c>
      <c r="H460" t="s">
        <v>2755</v>
      </c>
      <c r="O460" t="s">
        <v>2235</v>
      </c>
      <c r="P460" t="s">
        <v>2194</v>
      </c>
    </row>
    <row r="461" spans="1:16" x14ac:dyDescent="0.35">
      <c r="A461" t="s">
        <v>35</v>
      </c>
      <c r="B461" t="s">
        <v>2719</v>
      </c>
      <c r="C461" t="s">
        <v>2724</v>
      </c>
      <c r="F461" t="s">
        <v>2756</v>
      </c>
      <c r="G461" t="s">
        <v>2757</v>
      </c>
      <c r="H461" t="s">
        <v>2758</v>
      </c>
      <c r="O461" t="s">
        <v>2220</v>
      </c>
      <c r="P461" t="s">
        <v>2194</v>
      </c>
    </row>
    <row r="462" spans="1:16" x14ac:dyDescent="0.35">
      <c r="A462" t="s">
        <v>35</v>
      </c>
      <c r="B462" t="s">
        <v>37</v>
      </c>
      <c r="C462" t="s">
        <v>114</v>
      </c>
      <c r="F462">
        <v>700</v>
      </c>
      <c r="G462">
        <v>4379</v>
      </c>
      <c r="H462">
        <v>3075</v>
      </c>
      <c r="O462" t="s">
        <v>712</v>
      </c>
      <c r="P462" t="s">
        <v>2192</v>
      </c>
    </row>
    <row r="463" spans="1:16" x14ac:dyDescent="0.35">
      <c r="A463" t="s">
        <v>35</v>
      </c>
      <c r="B463" t="s">
        <v>37</v>
      </c>
      <c r="C463" t="s">
        <v>1850</v>
      </c>
      <c r="F463" t="s">
        <v>2759</v>
      </c>
      <c r="G463" t="s">
        <v>2763</v>
      </c>
      <c r="H463" t="s">
        <v>2767</v>
      </c>
      <c r="O463" t="s">
        <v>2199</v>
      </c>
      <c r="P463" t="s">
        <v>2194</v>
      </c>
    </row>
    <row r="464" spans="1:16" x14ac:dyDescent="0.35">
      <c r="A464" t="s">
        <v>35</v>
      </c>
      <c r="B464" t="s">
        <v>37</v>
      </c>
      <c r="C464" t="s">
        <v>1851</v>
      </c>
      <c r="F464" s="11">
        <v>0.67</v>
      </c>
      <c r="G464" s="11">
        <v>0.59899999999999998</v>
      </c>
      <c r="H464" s="11">
        <v>0.51400000000000001</v>
      </c>
      <c r="O464" t="s">
        <v>2188</v>
      </c>
      <c r="P464" t="s">
        <v>2193</v>
      </c>
    </row>
    <row r="465" spans="1:16" x14ac:dyDescent="0.35">
      <c r="A465" t="s">
        <v>35</v>
      </c>
      <c r="B465" t="s">
        <v>37</v>
      </c>
      <c r="C465" t="s">
        <v>1852</v>
      </c>
      <c r="F465" t="s">
        <v>2760</v>
      </c>
      <c r="G465" t="s">
        <v>2764</v>
      </c>
      <c r="H465" t="s">
        <v>2768</v>
      </c>
      <c r="O465" t="s">
        <v>2214</v>
      </c>
      <c r="P465" t="s">
        <v>2194</v>
      </c>
    </row>
    <row r="466" spans="1:16" x14ac:dyDescent="0.35">
      <c r="A466" t="s">
        <v>35</v>
      </c>
      <c r="B466" t="s">
        <v>37</v>
      </c>
      <c r="C466" t="s">
        <v>2771</v>
      </c>
      <c r="F466" t="s">
        <v>2761</v>
      </c>
      <c r="G466" t="s">
        <v>2765</v>
      </c>
      <c r="H466" t="s">
        <v>2769</v>
      </c>
      <c r="O466" t="s">
        <v>2190</v>
      </c>
      <c r="P466" t="s">
        <v>2194</v>
      </c>
    </row>
    <row r="467" spans="1:16" x14ac:dyDescent="0.35">
      <c r="A467" t="s">
        <v>35</v>
      </c>
      <c r="B467" t="s">
        <v>37</v>
      </c>
      <c r="C467" t="s">
        <v>1853</v>
      </c>
      <c r="F467" t="s">
        <v>2762</v>
      </c>
      <c r="G467" t="s">
        <v>2766</v>
      </c>
      <c r="H467" t="s">
        <v>2770</v>
      </c>
      <c r="O467" t="s">
        <v>2195</v>
      </c>
      <c r="P467" t="s">
        <v>2194</v>
      </c>
    </row>
    <row r="468" spans="1:16" x14ac:dyDescent="0.35">
      <c r="A468" t="s">
        <v>35</v>
      </c>
      <c r="B468" t="s">
        <v>37</v>
      </c>
      <c r="C468" t="s">
        <v>2721</v>
      </c>
      <c r="F468" t="s">
        <v>2775</v>
      </c>
      <c r="G468" t="s">
        <v>2776</v>
      </c>
      <c r="H468" t="s">
        <v>2777</v>
      </c>
      <c r="O468" t="s">
        <v>2243</v>
      </c>
      <c r="P468" t="s">
        <v>2194</v>
      </c>
    </row>
    <row r="469" spans="1:16" x14ac:dyDescent="0.35">
      <c r="A469" t="s">
        <v>35</v>
      </c>
      <c r="B469" t="s">
        <v>37</v>
      </c>
      <c r="C469" t="s">
        <v>2722</v>
      </c>
      <c r="F469" t="s">
        <v>2778</v>
      </c>
      <c r="G469" t="s">
        <v>2781</v>
      </c>
      <c r="H469" t="s">
        <v>2784</v>
      </c>
      <c r="O469" t="s">
        <v>2244</v>
      </c>
      <c r="P469" t="s">
        <v>2194</v>
      </c>
    </row>
    <row r="470" spans="1:16" x14ac:dyDescent="0.35">
      <c r="A470" t="s">
        <v>35</v>
      </c>
      <c r="B470" t="s">
        <v>37</v>
      </c>
      <c r="C470" t="s">
        <v>2723</v>
      </c>
      <c r="F470" t="s">
        <v>2779</v>
      </c>
      <c r="G470" t="s">
        <v>2782</v>
      </c>
      <c r="H470" t="s">
        <v>2785</v>
      </c>
      <c r="O470" t="s">
        <v>2235</v>
      </c>
      <c r="P470" t="s">
        <v>2194</v>
      </c>
    </row>
    <row r="471" spans="1:16" x14ac:dyDescent="0.35">
      <c r="A471" t="s">
        <v>35</v>
      </c>
      <c r="B471" t="s">
        <v>37</v>
      </c>
      <c r="C471" t="s">
        <v>2724</v>
      </c>
      <c r="F471" t="s">
        <v>2780</v>
      </c>
      <c r="G471" t="s">
        <v>2783</v>
      </c>
      <c r="H471" t="s">
        <v>2786</v>
      </c>
      <c r="O471" t="s">
        <v>2220</v>
      </c>
      <c r="P471" t="s">
        <v>2194</v>
      </c>
    </row>
    <row r="472" spans="1:16" x14ac:dyDescent="0.35">
      <c r="A472" t="s">
        <v>35</v>
      </c>
      <c r="B472" t="s">
        <v>2718</v>
      </c>
      <c r="C472" t="s">
        <v>114</v>
      </c>
      <c r="F472">
        <v>670</v>
      </c>
      <c r="G472">
        <v>858</v>
      </c>
      <c r="H472">
        <v>4895</v>
      </c>
      <c r="O472" t="s">
        <v>712</v>
      </c>
      <c r="P472" t="s">
        <v>2192</v>
      </c>
    </row>
    <row r="473" spans="1:16" x14ac:dyDescent="0.35">
      <c r="A473" t="s">
        <v>35</v>
      </c>
      <c r="B473" t="s">
        <v>2718</v>
      </c>
      <c r="C473" t="s">
        <v>1850</v>
      </c>
      <c r="F473" t="s">
        <v>2787</v>
      </c>
      <c r="G473" t="s">
        <v>2791</v>
      </c>
      <c r="H473" t="s">
        <v>2794</v>
      </c>
      <c r="O473" t="s">
        <v>2199</v>
      </c>
      <c r="P473" t="s">
        <v>2194</v>
      </c>
    </row>
    <row r="474" spans="1:16" x14ac:dyDescent="0.35">
      <c r="A474" t="s">
        <v>35</v>
      </c>
      <c r="B474" t="s">
        <v>2718</v>
      </c>
      <c r="C474" t="s">
        <v>1851</v>
      </c>
      <c r="F474" s="11">
        <v>0.67200000000000004</v>
      </c>
      <c r="G474" s="11">
        <v>7.4999999999999997E-2</v>
      </c>
      <c r="H474" s="11">
        <v>0.54100000000000004</v>
      </c>
      <c r="O474" t="s">
        <v>2188</v>
      </c>
      <c r="P474" t="s">
        <v>2193</v>
      </c>
    </row>
    <row r="475" spans="1:16" x14ac:dyDescent="0.35">
      <c r="A475" t="s">
        <v>35</v>
      </c>
      <c r="B475" t="s">
        <v>2718</v>
      </c>
      <c r="C475" t="s">
        <v>1852</v>
      </c>
      <c r="F475" t="s">
        <v>2788</v>
      </c>
      <c r="G475" t="s">
        <v>1859</v>
      </c>
      <c r="H475" t="s">
        <v>1856</v>
      </c>
      <c r="O475" t="s">
        <v>2214</v>
      </c>
      <c r="P475" t="s">
        <v>2194</v>
      </c>
    </row>
    <row r="476" spans="1:16" x14ac:dyDescent="0.35">
      <c r="A476" t="s">
        <v>35</v>
      </c>
      <c r="B476" t="s">
        <v>2718</v>
      </c>
      <c r="C476" t="s">
        <v>2771</v>
      </c>
      <c r="F476" t="s">
        <v>2789</v>
      </c>
      <c r="G476" t="s">
        <v>2792</v>
      </c>
      <c r="H476" t="s">
        <v>2795</v>
      </c>
      <c r="O476" t="s">
        <v>2190</v>
      </c>
      <c r="P476" t="s">
        <v>2194</v>
      </c>
    </row>
    <row r="477" spans="1:16" x14ac:dyDescent="0.35">
      <c r="A477" t="s">
        <v>35</v>
      </c>
      <c r="B477" t="s">
        <v>2718</v>
      </c>
      <c r="C477" t="s">
        <v>1853</v>
      </c>
      <c r="F477" t="s">
        <v>2790</v>
      </c>
      <c r="G477" t="s">
        <v>2793</v>
      </c>
      <c r="H477" t="s">
        <v>2796</v>
      </c>
      <c r="O477" t="s">
        <v>2195</v>
      </c>
      <c r="P477" t="s">
        <v>2194</v>
      </c>
    </row>
    <row r="478" spans="1:16" x14ac:dyDescent="0.35">
      <c r="A478" t="s">
        <v>35</v>
      </c>
      <c r="B478" t="s">
        <v>2718</v>
      </c>
      <c r="C478" t="s">
        <v>2721</v>
      </c>
      <c r="F478" t="s">
        <v>2797</v>
      </c>
      <c r="G478" t="s">
        <v>2801</v>
      </c>
      <c r="H478" t="s">
        <v>2804</v>
      </c>
      <c r="O478" t="s">
        <v>2243</v>
      </c>
      <c r="P478" t="s">
        <v>2194</v>
      </c>
    </row>
    <row r="479" spans="1:16" x14ac:dyDescent="0.35">
      <c r="A479" t="s">
        <v>35</v>
      </c>
      <c r="B479" t="s">
        <v>2718</v>
      </c>
      <c r="C479" t="s">
        <v>2722</v>
      </c>
      <c r="F479" t="s">
        <v>2798</v>
      </c>
      <c r="G479" t="s">
        <v>2802</v>
      </c>
      <c r="H479" t="s">
        <v>2805</v>
      </c>
      <c r="O479" t="s">
        <v>2244</v>
      </c>
      <c r="P479" t="s">
        <v>2194</v>
      </c>
    </row>
    <row r="480" spans="1:16" x14ac:dyDescent="0.35">
      <c r="A480" t="s">
        <v>35</v>
      </c>
      <c r="B480" t="s">
        <v>2718</v>
      </c>
      <c r="C480" t="s">
        <v>2723</v>
      </c>
      <c r="F480" t="s">
        <v>2799</v>
      </c>
      <c r="G480" t="s">
        <v>2735</v>
      </c>
      <c r="H480" t="s">
        <v>2806</v>
      </c>
      <c r="O480" t="s">
        <v>2235</v>
      </c>
      <c r="P480" t="s">
        <v>2194</v>
      </c>
    </row>
    <row r="481" spans="1:16" x14ac:dyDescent="0.35">
      <c r="A481" t="s">
        <v>35</v>
      </c>
      <c r="B481" t="s">
        <v>2718</v>
      </c>
      <c r="C481" t="s">
        <v>2724</v>
      </c>
      <c r="F481" t="s">
        <v>2800</v>
      </c>
      <c r="G481" t="s">
        <v>2803</v>
      </c>
      <c r="H481" t="s">
        <v>2807</v>
      </c>
      <c r="O481" t="s">
        <v>2220</v>
      </c>
      <c r="P481" t="s">
        <v>2194</v>
      </c>
    </row>
    <row r="482" spans="1:16" x14ac:dyDescent="0.35">
      <c r="A482" t="s">
        <v>1866</v>
      </c>
      <c r="B482" t="s">
        <v>1867</v>
      </c>
      <c r="C482" t="s">
        <v>114</v>
      </c>
      <c r="E482">
        <v>12133</v>
      </c>
      <c r="F482">
        <v>27888</v>
      </c>
      <c r="G482">
        <v>32825</v>
      </c>
      <c r="H482">
        <v>41555</v>
      </c>
      <c r="N482">
        <v>114231</v>
      </c>
      <c r="O482" t="s">
        <v>712</v>
      </c>
      <c r="P482" t="s">
        <v>2192</v>
      </c>
    </row>
    <row r="483" spans="1:16" x14ac:dyDescent="0.35">
      <c r="A483" t="s">
        <v>1866</v>
      </c>
      <c r="B483" t="s">
        <v>1867</v>
      </c>
      <c r="C483" t="s">
        <v>1872</v>
      </c>
      <c r="E483">
        <v>32</v>
      </c>
      <c r="F483">
        <v>44.5</v>
      </c>
      <c r="G483">
        <v>38</v>
      </c>
      <c r="H483">
        <v>49.5</v>
      </c>
      <c r="N483">
        <v>43.1</v>
      </c>
      <c r="O483" t="s">
        <v>2231</v>
      </c>
      <c r="P483" t="s">
        <v>2193</v>
      </c>
    </row>
    <row r="484" spans="1:16" x14ac:dyDescent="0.35">
      <c r="A484" t="s">
        <v>1866</v>
      </c>
      <c r="B484" t="s">
        <v>1867</v>
      </c>
      <c r="C484" t="s">
        <v>119</v>
      </c>
      <c r="E484" t="s">
        <v>1899</v>
      </c>
      <c r="F484" t="s">
        <v>1908</v>
      </c>
      <c r="G484" t="s">
        <v>1917</v>
      </c>
      <c r="H484" t="s">
        <v>1926</v>
      </c>
      <c r="N484" t="s">
        <v>1890</v>
      </c>
      <c r="O484" t="s">
        <v>2199</v>
      </c>
      <c r="P484" t="s">
        <v>2217</v>
      </c>
    </row>
    <row r="485" spans="1:16" x14ac:dyDescent="0.35">
      <c r="A485" t="s">
        <v>1866</v>
      </c>
      <c r="B485" t="s">
        <v>1867</v>
      </c>
      <c r="C485" t="s">
        <v>118</v>
      </c>
      <c r="E485" t="s">
        <v>1900</v>
      </c>
      <c r="F485" t="s">
        <v>1909</v>
      </c>
      <c r="G485" t="s">
        <v>1918</v>
      </c>
      <c r="H485" t="s">
        <v>1927</v>
      </c>
      <c r="N485" t="s">
        <v>1891</v>
      </c>
      <c r="O485" t="s">
        <v>2195</v>
      </c>
      <c r="P485" t="s">
        <v>2217</v>
      </c>
    </row>
    <row r="486" spans="1:16" x14ac:dyDescent="0.35">
      <c r="A486" t="s">
        <v>1866</v>
      </c>
      <c r="B486" t="s">
        <v>1867</v>
      </c>
      <c r="C486" t="s">
        <v>1084</v>
      </c>
      <c r="E486" t="s">
        <v>1901</v>
      </c>
      <c r="F486" s="11" t="s">
        <v>1910</v>
      </c>
      <c r="G486" t="s">
        <v>1919</v>
      </c>
      <c r="H486" t="s">
        <v>1928</v>
      </c>
      <c r="N486" t="s">
        <v>1892</v>
      </c>
      <c r="O486" t="s">
        <v>2190</v>
      </c>
      <c r="P486" t="s">
        <v>2217</v>
      </c>
    </row>
    <row r="487" spans="1:16" x14ac:dyDescent="0.35">
      <c r="A487" t="s">
        <v>1866</v>
      </c>
      <c r="B487" t="s">
        <v>1867</v>
      </c>
      <c r="C487" t="s">
        <v>955</v>
      </c>
      <c r="E487">
        <v>10.3</v>
      </c>
      <c r="F487">
        <v>6.8</v>
      </c>
      <c r="G487">
        <v>6.8</v>
      </c>
      <c r="H487">
        <v>6.6</v>
      </c>
      <c r="N487">
        <v>7.1</v>
      </c>
      <c r="O487" t="s">
        <v>2214</v>
      </c>
      <c r="P487" t="s">
        <v>2242</v>
      </c>
    </row>
    <row r="488" spans="1:16" x14ac:dyDescent="0.35">
      <c r="A488" t="s">
        <v>1866</v>
      </c>
      <c r="B488" t="s">
        <v>1867</v>
      </c>
      <c r="C488" t="s">
        <v>1873</v>
      </c>
      <c r="E488" t="s">
        <v>1902</v>
      </c>
      <c r="F488" t="s">
        <v>1911</v>
      </c>
      <c r="G488" t="s">
        <v>1920</v>
      </c>
      <c r="H488" t="s">
        <v>1929</v>
      </c>
      <c r="N488" t="s">
        <v>1893</v>
      </c>
      <c r="O488" t="s">
        <v>2243</v>
      </c>
      <c r="P488" t="s">
        <v>2217</v>
      </c>
    </row>
    <row r="489" spans="1:16" x14ac:dyDescent="0.35">
      <c r="A489" t="s">
        <v>1866</v>
      </c>
      <c r="B489" t="s">
        <v>1867</v>
      </c>
      <c r="C489" t="s">
        <v>1874</v>
      </c>
      <c r="E489" t="s">
        <v>1903</v>
      </c>
      <c r="F489" t="s">
        <v>1912</v>
      </c>
      <c r="G489" t="s">
        <v>1921</v>
      </c>
      <c r="H489" t="s">
        <v>1930</v>
      </c>
      <c r="N489" t="s">
        <v>1894</v>
      </c>
      <c r="O489" t="s">
        <v>2244</v>
      </c>
      <c r="P489" t="s">
        <v>2217</v>
      </c>
    </row>
    <row r="490" spans="1:16" x14ac:dyDescent="0.35">
      <c r="A490" t="s">
        <v>1866</v>
      </c>
      <c r="B490" t="s">
        <v>1867</v>
      </c>
      <c r="C490" t="s">
        <v>1875</v>
      </c>
      <c r="E490" t="s">
        <v>1904</v>
      </c>
      <c r="F490" t="s">
        <v>1913</v>
      </c>
      <c r="G490" t="s">
        <v>1922</v>
      </c>
      <c r="H490" t="s">
        <v>1931</v>
      </c>
      <c r="N490" t="s">
        <v>1895</v>
      </c>
      <c r="O490" t="s">
        <v>2216</v>
      </c>
      <c r="P490" t="s">
        <v>2217</v>
      </c>
    </row>
    <row r="491" spans="1:16" x14ac:dyDescent="0.35">
      <c r="A491" t="s">
        <v>1866</v>
      </c>
      <c r="B491" t="s">
        <v>1867</v>
      </c>
      <c r="C491" t="s">
        <v>1876</v>
      </c>
      <c r="E491" t="s">
        <v>1905</v>
      </c>
      <c r="F491" t="s">
        <v>1914</v>
      </c>
      <c r="G491" t="s">
        <v>1923</v>
      </c>
      <c r="H491" t="s">
        <v>1932</v>
      </c>
      <c r="N491" t="s">
        <v>1896</v>
      </c>
      <c r="O491" t="s">
        <v>2215</v>
      </c>
      <c r="P491" t="s">
        <v>2217</v>
      </c>
    </row>
    <row r="492" spans="1:16" x14ac:dyDescent="0.35">
      <c r="A492" t="s">
        <v>1866</v>
      </c>
      <c r="B492" t="s">
        <v>1867</v>
      </c>
      <c r="C492" t="s">
        <v>1877</v>
      </c>
      <c r="E492" t="s">
        <v>1906</v>
      </c>
      <c r="F492" t="s">
        <v>1915</v>
      </c>
      <c r="G492" t="s">
        <v>1924</v>
      </c>
      <c r="H492" t="s">
        <v>1933</v>
      </c>
      <c r="N492" t="s">
        <v>1897</v>
      </c>
      <c r="O492" t="s">
        <v>2228</v>
      </c>
      <c r="P492" t="s">
        <v>2217</v>
      </c>
    </row>
    <row r="493" spans="1:16" x14ac:dyDescent="0.35">
      <c r="A493" t="s">
        <v>1866</v>
      </c>
      <c r="B493" t="s">
        <v>1867</v>
      </c>
      <c r="C493" t="s">
        <v>1878</v>
      </c>
      <c r="E493" t="s">
        <v>1907</v>
      </c>
      <c r="F493" t="s">
        <v>1916</v>
      </c>
      <c r="G493" t="s">
        <v>1925</v>
      </c>
      <c r="H493" t="s">
        <v>1934</v>
      </c>
      <c r="N493" t="s">
        <v>1898</v>
      </c>
      <c r="O493" t="s">
        <v>2220</v>
      </c>
      <c r="P493" t="s">
        <v>2217</v>
      </c>
    </row>
    <row r="494" spans="1:16" x14ac:dyDescent="0.35">
      <c r="A494" t="s">
        <v>1866</v>
      </c>
      <c r="B494" t="s">
        <v>1867</v>
      </c>
      <c r="C494" t="s">
        <v>1879</v>
      </c>
      <c r="E494">
        <v>77.099999999999994</v>
      </c>
      <c r="F494">
        <v>72.5</v>
      </c>
      <c r="G494">
        <v>85.5</v>
      </c>
      <c r="H494">
        <v>82.9</v>
      </c>
      <c r="N494">
        <v>80.099999999999994</v>
      </c>
      <c r="O494" t="s">
        <v>2298</v>
      </c>
      <c r="P494" t="s">
        <v>2193</v>
      </c>
    </row>
    <row r="495" spans="1:16" x14ac:dyDescent="0.35">
      <c r="A495" t="s">
        <v>1866</v>
      </c>
      <c r="B495" t="s">
        <v>1867</v>
      </c>
      <c r="C495" t="s">
        <v>1880</v>
      </c>
      <c r="E495">
        <v>4.9000000000000004</v>
      </c>
      <c r="F495">
        <v>4.4000000000000004</v>
      </c>
      <c r="G495">
        <v>5.5</v>
      </c>
      <c r="H495">
        <v>6.3</v>
      </c>
      <c r="N495">
        <v>5.3</v>
      </c>
      <c r="O495" t="s">
        <v>2302</v>
      </c>
      <c r="P495" t="s">
        <v>2193</v>
      </c>
    </row>
    <row r="496" spans="1:16" x14ac:dyDescent="0.35">
      <c r="A496" t="s">
        <v>1866</v>
      </c>
      <c r="B496" t="s">
        <v>1867</v>
      </c>
      <c r="C496" t="s">
        <v>1881</v>
      </c>
      <c r="E496">
        <v>3.7</v>
      </c>
      <c r="F496">
        <v>4</v>
      </c>
      <c r="G496">
        <v>2.2000000000000002</v>
      </c>
      <c r="H496">
        <v>2.9</v>
      </c>
      <c r="N496">
        <v>3</v>
      </c>
      <c r="O496" t="s">
        <v>2303</v>
      </c>
      <c r="P496" t="s">
        <v>2193</v>
      </c>
    </row>
    <row r="497" spans="1:16" x14ac:dyDescent="0.35">
      <c r="A497" t="s">
        <v>1866</v>
      </c>
      <c r="B497" t="s">
        <v>1867</v>
      </c>
      <c r="C497" t="s">
        <v>1882</v>
      </c>
      <c r="E497">
        <v>2.4</v>
      </c>
      <c r="F497">
        <v>2.2999999999999998</v>
      </c>
      <c r="G497">
        <v>2.7</v>
      </c>
      <c r="H497">
        <v>2.7</v>
      </c>
      <c r="N497">
        <v>2.5</v>
      </c>
      <c r="O497" t="s">
        <v>2304</v>
      </c>
      <c r="P497" t="s">
        <v>2193</v>
      </c>
    </row>
    <row r="498" spans="1:16" x14ac:dyDescent="0.35">
      <c r="A498" t="s">
        <v>1866</v>
      </c>
      <c r="B498" t="s">
        <v>1867</v>
      </c>
      <c r="C498" t="s">
        <v>1883</v>
      </c>
      <c r="E498">
        <v>0.5</v>
      </c>
      <c r="F498">
        <v>0.5</v>
      </c>
      <c r="G498">
        <v>0.4</v>
      </c>
      <c r="H498">
        <v>0.4</v>
      </c>
      <c r="N498">
        <v>0.4</v>
      </c>
      <c r="O498" t="s">
        <v>2300</v>
      </c>
      <c r="P498" t="s">
        <v>2193</v>
      </c>
    </row>
    <row r="499" spans="1:16" x14ac:dyDescent="0.35">
      <c r="A499" t="s">
        <v>1866</v>
      </c>
      <c r="B499" t="s">
        <v>1867</v>
      </c>
      <c r="C499" t="s">
        <v>1884</v>
      </c>
      <c r="E499">
        <v>5.6</v>
      </c>
      <c r="F499">
        <v>8.8000000000000007</v>
      </c>
      <c r="G499">
        <v>1.9</v>
      </c>
      <c r="H499">
        <v>2.7</v>
      </c>
      <c r="N499">
        <v>4.5</v>
      </c>
      <c r="O499" t="s">
        <v>2305</v>
      </c>
      <c r="P499" t="s">
        <v>2193</v>
      </c>
    </row>
    <row r="500" spans="1:16" x14ac:dyDescent="0.35">
      <c r="A500" t="s">
        <v>1866</v>
      </c>
      <c r="B500" t="s">
        <v>1867</v>
      </c>
      <c r="C500" t="s">
        <v>1885</v>
      </c>
      <c r="E500">
        <v>2.2000000000000002</v>
      </c>
      <c r="F500">
        <v>2.9</v>
      </c>
      <c r="G500">
        <v>0.7</v>
      </c>
      <c r="H500">
        <v>0.6</v>
      </c>
      <c r="N500">
        <v>1.5</v>
      </c>
      <c r="O500" t="s">
        <v>2299</v>
      </c>
      <c r="P500" t="s">
        <v>2193</v>
      </c>
    </row>
    <row r="501" spans="1:16" x14ac:dyDescent="0.35">
      <c r="A501" t="s">
        <v>1866</v>
      </c>
      <c r="B501" t="s">
        <v>1867</v>
      </c>
      <c r="C501" t="s">
        <v>1886</v>
      </c>
      <c r="E501">
        <v>1</v>
      </c>
      <c r="F501">
        <v>1.1000000000000001</v>
      </c>
      <c r="G501">
        <v>0.4</v>
      </c>
      <c r="H501">
        <v>0.5</v>
      </c>
      <c r="N501">
        <v>0.7</v>
      </c>
      <c r="O501" t="s">
        <v>2306</v>
      </c>
      <c r="P501" t="s">
        <v>2193</v>
      </c>
    </row>
    <row r="502" spans="1:16" x14ac:dyDescent="0.35">
      <c r="A502" t="s">
        <v>1866</v>
      </c>
      <c r="B502" t="s">
        <v>1867</v>
      </c>
      <c r="C502" t="s">
        <v>1887</v>
      </c>
      <c r="E502">
        <v>0.3</v>
      </c>
      <c r="F502">
        <v>0.4</v>
      </c>
      <c r="G502">
        <v>0.1</v>
      </c>
      <c r="H502">
        <v>0.2</v>
      </c>
      <c r="N502">
        <v>0.2</v>
      </c>
      <c r="O502" t="s">
        <v>2307</v>
      </c>
      <c r="P502" t="s">
        <v>2193</v>
      </c>
    </row>
    <row r="503" spans="1:16" x14ac:dyDescent="0.35">
      <c r="A503" t="s">
        <v>1866</v>
      </c>
      <c r="B503" t="s">
        <v>1867</v>
      </c>
      <c r="C503" t="s">
        <v>1888</v>
      </c>
      <c r="E503">
        <v>2.5</v>
      </c>
      <c r="F503">
        <v>3</v>
      </c>
      <c r="G503">
        <v>0.5</v>
      </c>
      <c r="H503">
        <v>0.8</v>
      </c>
      <c r="N503">
        <v>1.6</v>
      </c>
      <c r="O503" t="s">
        <v>2301</v>
      </c>
      <c r="P503" t="s">
        <v>2193</v>
      </c>
    </row>
    <row r="504" spans="1:16" x14ac:dyDescent="0.35">
      <c r="A504" t="s">
        <v>77</v>
      </c>
      <c r="B504" t="s">
        <v>1935</v>
      </c>
      <c r="C504" t="s">
        <v>1937</v>
      </c>
      <c r="D504" t="s">
        <v>2048</v>
      </c>
      <c r="E504" t="s">
        <v>2066</v>
      </c>
      <c r="F504" t="s">
        <v>2085</v>
      </c>
      <c r="G504" t="s">
        <v>2104</v>
      </c>
      <c r="H504" t="s">
        <v>2123</v>
      </c>
      <c r="L504" t="s">
        <v>1957</v>
      </c>
      <c r="N504" t="s">
        <v>1982</v>
      </c>
      <c r="O504" t="s">
        <v>712</v>
      </c>
      <c r="P504" t="s">
        <v>2218</v>
      </c>
    </row>
    <row r="505" spans="1:16" x14ac:dyDescent="0.35">
      <c r="A505" t="s">
        <v>77</v>
      </c>
      <c r="B505" t="s">
        <v>1935</v>
      </c>
      <c r="C505" t="s">
        <v>1938</v>
      </c>
      <c r="L505" t="s">
        <v>1958</v>
      </c>
      <c r="N505" t="s">
        <v>1983</v>
      </c>
      <c r="O505" t="s">
        <v>2308</v>
      </c>
      <c r="P505" t="s">
        <v>2218</v>
      </c>
    </row>
    <row r="506" spans="1:16" x14ac:dyDescent="0.35">
      <c r="A506" t="s">
        <v>77</v>
      </c>
      <c r="B506" t="s">
        <v>1935</v>
      </c>
      <c r="C506" t="s">
        <v>1370</v>
      </c>
      <c r="L506" t="s">
        <v>1959</v>
      </c>
      <c r="N506" t="s">
        <v>1984</v>
      </c>
      <c r="O506" t="s">
        <v>2188</v>
      </c>
      <c r="P506" t="s">
        <v>2218</v>
      </c>
    </row>
    <row r="507" spans="1:16" x14ac:dyDescent="0.35">
      <c r="A507" t="s">
        <v>77</v>
      </c>
      <c r="B507" t="s">
        <v>1935</v>
      </c>
      <c r="C507" t="s">
        <v>1939</v>
      </c>
      <c r="L507" t="s">
        <v>1960</v>
      </c>
      <c r="N507" t="s">
        <v>1985</v>
      </c>
      <c r="O507" t="s">
        <v>2297</v>
      </c>
      <c r="P507" t="s">
        <v>2218</v>
      </c>
    </row>
    <row r="508" spans="1:16" x14ac:dyDescent="0.35">
      <c r="A508" t="s">
        <v>77</v>
      </c>
      <c r="B508" t="s">
        <v>1935</v>
      </c>
      <c r="C508" t="s">
        <v>1940</v>
      </c>
      <c r="L508" t="s">
        <v>1961</v>
      </c>
      <c r="N508" t="s">
        <v>1986</v>
      </c>
      <c r="O508" t="s">
        <v>2309</v>
      </c>
      <c r="P508" t="s">
        <v>2218</v>
      </c>
    </row>
    <row r="509" spans="1:16" x14ac:dyDescent="0.35">
      <c r="A509" t="s">
        <v>77</v>
      </c>
      <c r="B509" t="s">
        <v>1935</v>
      </c>
      <c r="C509" t="s">
        <v>1941</v>
      </c>
      <c r="L509" t="s">
        <v>1962</v>
      </c>
      <c r="N509" t="s">
        <v>1987</v>
      </c>
      <c r="O509" t="s">
        <v>2310</v>
      </c>
      <c r="P509" t="s">
        <v>2218</v>
      </c>
    </row>
    <row r="510" spans="1:16" x14ac:dyDescent="0.35">
      <c r="A510" t="s">
        <v>77</v>
      </c>
      <c r="B510" t="s">
        <v>1935</v>
      </c>
      <c r="C510" t="s">
        <v>1942</v>
      </c>
      <c r="L510" t="s">
        <v>1963</v>
      </c>
      <c r="N510" t="s">
        <v>1988</v>
      </c>
      <c r="O510" t="s">
        <v>2311</v>
      </c>
      <c r="P510" t="s">
        <v>2218</v>
      </c>
    </row>
    <row r="511" spans="1:16" x14ac:dyDescent="0.35">
      <c r="A511" t="s">
        <v>77</v>
      </c>
      <c r="B511" t="s">
        <v>1935</v>
      </c>
      <c r="C511" t="s">
        <v>1943</v>
      </c>
      <c r="D511" t="s">
        <v>2051</v>
      </c>
      <c r="E511" t="s">
        <v>2069</v>
      </c>
      <c r="F511" t="s">
        <v>2088</v>
      </c>
      <c r="G511" t="s">
        <v>2107</v>
      </c>
      <c r="H511" t="s">
        <v>2126</v>
      </c>
      <c r="L511" t="s">
        <v>1964</v>
      </c>
      <c r="N511" t="s">
        <v>1989</v>
      </c>
      <c r="O511" t="s">
        <v>2211</v>
      </c>
      <c r="P511" t="s">
        <v>2218</v>
      </c>
    </row>
    <row r="512" spans="1:16" x14ac:dyDescent="0.35">
      <c r="A512" t="s">
        <v>77</v>
      </c>
      <c r="B512" t="s">
        <v>1935</v>
      </c>
      <c r="C512" t="s">
        <v>1944</v>
      </c>
      <c r="D512" t="s">
        <v>2049</v>
      </c>
      <c r="E512" t="s">
        <v>2067</v>
      </c>
      <c r="F512" t="s">
        <v>2086</v>
      </c>
      <c r="G512" t="s">
        <v>2105</v>
      </c>
      <c r="H512" t="s">
        <v>2124</v>
      </c>
      <c r="L512" t="s">
        <v>1965</v>
      </c>
      <c r="N512" t="s">
        <v>1990</v>
      </c>
      <c r="O512" t="s">
        <v>2199</v>
      </c>
      <c r="P512" t="s">
        <v>2217</v>
      </c>
    </row>
    <row r="513" spans="1:16" x14ac:dyDescent="0.35">
      <c r="A513" t="s">
        <v>77</v>
      </c>
      <c r="B513" t="s">
        <v>1935</v>
      </c>
      <c r="C513" t="s">
        <v>118</v>
      </c>
      <c r="D513" t="s">
        <v>2050</v>
      </c>
      <c r="E513" t="s">
        <v>2068</v>
      </c>
      <c r="F513" t="s">
        <v>2087</v>
      </c>
      <c r="G513" t="s">
        <v>2106</v>
      </c>
      <c r="H513" t="s">
        <v>2125</v>
      </c>
      <c r="L513" t="s">
        <v>1966</v>
      </c>
      <c r="N513" t="s">
        <v>1991</v>
      </c>
      <c r="O513" t="s">
        <v>2195</v>
      </c>
      <c r="P513" t="s">
        <v>2217</v>
      </c>
    </row>
    <row r="514" spans="1:16" x14ac:dyDescent="0.35">
      <c r="A514" t="s">
        <v>77</v>
      </c>
      <c r="B514" t="s">
        <v>1935</v>
      </c>
      <c r="C514" t="s">
        <v>1084</v>
      </c>
      <c r="D514" t="s">
        <v>2052</v>
      </c>
      <c r="E514" t="s">
        <v>2070</v>
      </c>
      <c r="F514" t="s">
        <v>2089</v>
      </c>
      <c r="G514" t="s">
        <v>2108</v>
      </c>
      <c r="H514" t="s">
        <v>2127</v>
      </c>
      <c r="L514" t="s">
        <v>1967</v>
      </c>
      <c r="N514" t="s">
        <v>1992</v>
      </c>
      <c r="O514" t="s">
        <v>2190</v>
      </c>
      <c r="P514" t="s">
        <v>2217</v>
      </c>
    </row>
    <row r="515" spans="1:16" x14ac:dyDescent="0.35">
      <c r="A515" t="s">
        <v>77</v>
      </c>
      <c r="B515" t="s">
        <v>1935</v>
      </c>
      <c r="C515" t="s">
        <v>955</v>
      </c>
      <c r="D515" t="s">
        <v>2053</v>
      </c>
      <c r="E515" t="s">
        <v>2071</v>
      </c>
      <c r="F515" t="s">
        <v>2090</v>
      </c>
      <c r="G515" t="s">
        <v>2109</v>
      </c>
      <c r="H515" t="s">
        <v>2128</v>
      </c>
      <c r="L515" t="s">
        <v>1968</v>
      </c>
      <c r="N515" t="s">
        <v>1993</v>
      </c>
      <c r="O515" t="s">
        <v>2214</v>
      </c>
      <c r="P515" t="s">
        <v>2217</v>
      </c>
    </row>
    <row r="516" spans="1:16" x14ac:dyDescent="0.35">
      <c r="A516" t="s">
        <v>77</v>
      </c>
      <c r="B516" t="s">
        <v>1935</v>
      </c>
      <c r="C516" t="s">
        <v>1945</v>
      </c>
      <c r="D516" t="s">
        <v>2331</v>
      </c>
      <c r="E516" t="s">
        <v>2072</v>
      </c>
      <c r="F516" t="s">
        <v>2091</v>
      </c>
      <c r="G516" t="s">
        <v>2110</v>
      </c>
      <c r="H516" t="s">
        <v>2129</v>
      </c>
      <c r="L516" t="s">
        <v>1969</v>
      </c>
      <c r="N516" t="s">
        <v>1994</v>
      </c>
      <c r="O516" t="s">
        <v>2200</v>
      </c>
      <c r="P516" t="s">
        <v>2229</v>
      </c>
    </row>
    <row r="517" spans="1:16" x14ac:dyDescent="0.35">
      <c r="A517" t="s">
        <v>77</v>
      </c>
      <c r="B517" t="s">
        <v>1935</v>
      </c>
      <c r="C517" t="s">
        <v>121</v>
      </c>
      <c r="D517" t="s">
        <v>2054</v>
      </c>
      <c r="E517" t="s">
        <v>2073</v>
      </c>
      <c r="F517" t="s">
        <v>2092</v>
      </c>
      <c r="G517" t="s">
        <v>2111</v>
      </c>
      <c r="H517" t="s">
        <v>2130</v>
      </c>
      <c r="L517" t="s">
        <v>1970</v>
      </c>
      <c r="N517" t="s">
        <v>1995</v>
      </c>
      <c r="O517" t="s">
        <v>2201</v>
      </c>
      <c r="P517" t="s">
        <v>2229</v>
      </c>
    </row>
    <row r="518" spans="1:16" x14ac:dyDescent="0.35">
      <c r="A518" t="s">
        <v>77</v>
      </c>
      <c r="B518" t="s">
        <v>1935</v>
      </c>
      <c r="C518" t="s">
        <v>1946</v>
      </c>
      <c r="D518" t="s">
        <v>2055</v>
      </c>
      <c r="E518" t="s">
        <v>2074</v>
      </c>
      <c r="F518" t="s">
        <v>2093</v>
      </c>
      <c r="G518" t="s">
        <v>2112</v>
      </c>
      <c r="H518" t="s">
        <v>2131</v>
      </c>
      <c r="L518" t="s">
        <v>1971</v>
      </c>
      <c r="N518" t="s">
        <v>1996</v>
      </c>
      <c r="O518" t="s">
        <v>2243</v>
      </c>
      <c r="P518" t="s">
        <v>2217</v>
      </c>
    </row>
    <row r="519" spans="1:16" x14ac:dyDescent="0.35">
      <c r="A519" t="s">
        <v>77</v>
      </c>
      <c r="B519" t="s">
        <v>1935</v>
      </c>
      <c r="C519" t="s">
        <v>1947</v>
      </c>
      <c r="D519" t="s">
        <v>2056</v>
      </c>
      <c r="E519" t="s">
        <v>2075</v>
      </c>
      <c r="F519" t="s">
        <v>2094</v>
      </c>
      <c r="G519" t="s">
        <v>2113</v>
      </c>
      <c r="H519" t="s">
        <v>2132</v>
      </c>
      <c r="L519" t="s">
        <v>1972</v>
      </c>
      <c r="N519" t="s">
        <v>1997</v>
      </c>
      <c r="O519" t="s">
        <v>2244</v>
      </c>
      <c r="P519" t="s">
        <v>2217</v>
      </c>
    </row>
    <row r="520" spans="1:16" x14ac:dyDescent="0.35">
      <c r="A520" t="s">
        <v>77</v>
      </c>
      <c r="B520" t="s">
        <v>1935</v>
      </c>
      <c r="C520" t="s">
        <v>1948</v>
      </c>
      <c r="D520" t="s">
        <v>2057</v>
      </c>
      <c r="E520" t="s">
        <v>2076</v>
      </c>
      <c r="F520" t="s">
        <v>2095</v>
      </c>
      <c r="G520" t="s">
        <v>2114</v>
      </c>
      <c r="H520" t="s">
        <v>2133</v>
      </c>
      <c r="L520" t="s">
        <v>1973</v>
      </c>
      <c r="N520" t="s">
        <v>1998</v>
      </c>
      <c r="O520" t="s">
        <v>2216</v>
      </c>
      <c r="P520" t="s">
        <v>2217</v>
      </c>
    </row>
    <row r="521" spans="1:16" x14ac:dyDescent="0.35">
      <c r="A521" t="s">
        <v>77</v>
      </c>
      <c r="B521" t="s">
        <v>1935</v>
      </c>
      <c r="C521" t="s">
        <v>1949</v>
      </c>
      <c r="D521" t="s">
        <v>2058</v>
      </c>
      <c r="E521" t="s">
        <v>2077</v>
      </c>
      <c r="F521" t="s">
        <v>2096</v>
      </c>
      <c r="G521" t="s">
        <v>2115</v>
      </c>
      <c r="H521" t="s">
        <v>2134</v>
      </c>
      <c r="L521" t="s">
        <v>1974</v>
      </c>
      <c r="N521" t="s">
        <v>1999</v>
      </c>
      <c r="O521" t="s">
        <v>2235</v>
      </c>
      <c r="P521" t="s">
        <v>2217</v>
      </c>
    </row>
    <row r="522" spans="1:16" x14ac:dyDescent="0.35">
      <c r="A522" t="s">
        <v>77</v>
      </c>
      <c r="B522" t="s">
        <v>1935</v>
      </c>
      <c r="C522" t="s">
        <v>1950</v>
      </c>
      <c r="D522" t="s">
        <v>2059</v>
      </c>
      <c r="E522" t="s">
        <v>2078</v>
      </c>
      <c r="F522" t="s">
        <v>2097</v>
      </c>
      <c r="G522" t="s">
        <v>2116</v>
      </c>
      <c r="H522" t="s">
        <v>2097</v>
      </c>
      <c r="L522" t="s">
        <v>1975</v>
      </c>
      <c r="N522" t="s">
        <v>2000</v>
      </c>
      <c r="O522" t="s">
        <v>2228</v>
      </c>
      <c r="P522" t="s">
        <v>2217</v>
      </c>
    </row>
    <row r="523" spans="1:16" x14ac:dyDescent="0.35">
      <c r="A523" t="s">
        <v>77</v>
      </c>
      <c r="B523" t="s">
        <v>1935</v>
      </c>
      <c r="C523" t="s">
        <v>1951</v>
      </c>
      <c r="D523" t="s">
        <v>2060</v>
      </c>
      <c r="E523" t="s">
        <v>2079</v>
      </c>
      <c r="F523" t="s">
        <v>2098</v>
      </c>
      <c r="G523" t="s">
        <v>2117</v>
      </c>
      <c r="H523" t="s">
        <v>2135</v>
      </c>
      <c r="L523" t="s">
        <v>1976</v>
      </c>
      <c r="N523" t="s">
        <v>2001</v>
      </c>
      <c r="O523" t="s">
        <v>2215</v>
      </c>
      <c r="P523" t="s">
        <v>2217</v>
      </c>
    </row>
    <row r="524" spans="1:16" x14ac:dyDescent="0.35">
      <c r="A524" t="s">
        <v>77</v>
      </c>
      <c r="B524" t="s">
        <v>1935</v>
      </c>
      <c r="C524" t="s">
        <v>1952</v>
      </c>
      <c r="D524" t="s">
        <v>2018</v>
      </c>
      <c r="E524" t="s">
        <v>2025</v>
      </c>
      <c r="F524" t="s">
        <v>2031</v>
      </c>
      <c r="G524" t="s">
        <v>2037</v>
      </c>
      <c r="H524" t="s">
        <v>2043</v>
      </c>
      <c r="L524" t="s">
        <v>1977</v>
      </c>
      <c r="N524" t="s">
        <v>2002</v>
      </c>
      <c r="O524" t="s">
        <v>2256</v>
      </c>
      <c r="P524" t="s">
        <v>2218</v>
      </c>
    </row>
    <row r="525" spans="1:16" x14ac:dyDescent="0.35">
      <c r="A525" t="s">
        <v>77</v>
      </c>
      <c r="B525" t="s">
        <v>1935</v>
      </c>
      <c r="C525" t="s">
        <v>1953</v>
      </c>
      <c r="D525" t="s">
        <v>2017</v>
      </c>
      <c r="E525" t="s">
        <v>2024</v>
      </c>
      <c r="F525" t="s">
        <v>2030</v>
      </c>
      <c r="G525" t="s">
        <v>2036</v>
      </c>
      <c r="H525" t="s">
        <v>2042</v>
      </c>
      <c r="L525" t="s">
        <v>1978</v>
      </c>
      <c r="N525" t="s">
        <v>2003</v>
      </c>
      <c r="O525" t="s">
        <v>2204</v>
      </c>
      <c r="P525" t="s">
        <v>2218</v>
      </c>
    </row>
    <row r="526" spans="1:16" x14ac:dyDescent="0.35">
      <c r="A526" t="s">
        <v>77</v>
      </c>
      <c r="B526" t="s">
        <v>1935</v>
      </c>
      <c r="C526" t="s">
        <v>1954</v>
      </c>
      <c r="D526" t="s">
        <v>2019</v>
      </c>
      <c r="E526" t="s">
        <v>2026</v>
      </c>
      <c r="F526" t="s">
        <v>2032</v>
      </c>
      <c r="G526" t="s">
        <v>2038</v>
      </c>
      <c r="H526" t="s">
        <v>2044</v>
      </c>
      <c r="L526" t="s">
        <v>1979</v>
      </c>
      <c r="N526" t="s">
        <v>2004</v>
      </c>
      <c r="O526" t="s">
        <v>2312</v>
      </c>
      <c r="P526" t="s">
        <v>2229</v>
      </c>
    </row>
    <row r="527" spans="1:16" x14ac:dyDescent="0.35">
      <c r="A527" t="s">
        <v>77</v>
      </c>
      <c r="B527" t="s">
        <v>1935</v>
      </c>
      <c r="C527" t="s">
        <v>1955</v>
      </c>
      <c r="D527" t="s">
        <v>2061</v>
      </c>
      <c r="E527" t="s">
        <v>2080</v>
      </c>
      <c r="F527" t="s">
        <v>2099</v>
      </c>
      <c r="G527" t="s">
        <v>2118</v>
      </c>
      <c r="H527" t="s">
        <v>2136</v>
      </c>
      <c r="L527" t="s">
        <v>1980</v>
      </c>
      <c r="N527" t="s">
        <v>2005</v>
      </c>
      <c r="O527" t="s">
        <v>2202</v>
      </c>
      <c r="P527" t="s">
        <v>2218</v>
      </c>
    </row>
    <row r="528" spans="1:16" x14ac:dyDescent="0.35">
      <c r="A528" t="s">
        <v>77</v>
      </c>
      <c r="B528" t="s">
        <v>1935</v>
      </c>
      <c r="C528" t="s">
        <v>1956</v>
      </c>
      <c r="D528" t="s">
        <v>2062</v>
      </c>
      <c r="E528" t="s">
        <v>2081</v>
      </c>
      <c r="F528" t="s">
        <v>2100</v>
      </c>
      <c r="G528" t="s">
        <v>2119</v>
      </c>
      <c r="H528" t="s">
        <v>2137</v>
      </c>
      <c r="L528" t="s">
        <v>1981</v>
      </c>
      <c r="N528" t="s">
        <v>2006</v>
      </c>
      <c r="O528" t="s">
        <v>2203</v>
      </c>
      <c r="P528" t="s">
        <v>2218</v>
      </c>
    </row>
    <row r="529" spans="1:16" x14ac:dyDescent="0.35">
      <c r="A529" t="s">
        <v>77</v>
      </c>
      <c r="B529" t="s">
        <v>1935</v>
      </c>
      <c r="C529" t="s">
        <v>2010</v>
      </c>
      <c r="D529" t="s">
        <v>2063</v>
      </c>
      <c r="E529" t="s">
        <v>2082</v>
      </c>
      <c r="F529" t="s">
        <v>2101</v>
      </c>
      <c r="G529" t="s">
        <v>2120</v>
      </c>
      <c r="H529" t="s">
        <v>2138</v>
      </c>
      <c r="O529" t="s">
        <v>2245</v>
      </c>
      <c r="P529" t="s">
        <v>2218</v>
      </c>
    </row>
    <row r="530" spans="1:16" x14ac:dyDescent="0.35">
      <c r="A530" t="s">
        <v>77</v>
      </c>
      <c r="B530" t="s">
        <v>1935</v>
      </c>
      <c r="C530" t="s">
        <v>2011</v>
      </c>
      <c r="D530" t="s">
        <v>2064</v>
      </c>
      <c r="E530" t="s">
        <v>2083</v>
      </c>
      <c r="F530" t="s">
        <v>2102</v>
      </c>
      <c r="G530" t="s">
        <v>2121</v>
      </c>
      <c r="H530" t="s">
        <v>2139</v>
      </c>
      <c r="O530" t="s">
        <v>2248</v>
      </c>
      <c r="P530" t="s">
        <v>2218</v>
      </c>
    </row>
    <row r="531" spans="1:16" x14ac:dyDescent="0.35">
      <c r="A531" t="s">
        <v>77</v>
      </c>
      <c r="B531" t="s">
        <v>1935</v>
      </c>
      <c r="C531" t="s">
        <v>2012</v>
      </c>
      <c r="D531" t="s">
        <v>2065</v>
      </c>
      <c r="E531" t="s">
        <v>2084</v>
      </c>
      <c r="F531" t="s">
        <v>2103</v>
      </c>
      <c r="G531" t="s">
        <v>2122</v>
      </c>
      <c r="H531" t="s">
        <v>2140</v>
      </c>
      <c r="O531" t="s">
        <v>2294</v>
      </c>
      <c r="P531" t="s">
        <v>2218</v>
      </c>
    </row>
    <row r="532" spans="1:16" x14ac:dyDescent="0.35">
      <c r="A532" t="s">
        <v>77</v>
      </c>
      <c r="B532" t="s">
        <v>1935</v>
      </c>
      <c r="C532" t="s">
        <v>2013</v>
      </c>
      <c r="D532" t="s">
        <v>2020</v>
      </c>
      <c r="E532" t="s">
        <v>2027</v>
      </c>
      <c r="F532" t="s">
        <v>2033</v>
      </c>
      <c r="G532" t="s">
        <v>2039</v>
      </c>
      <c r="H532" t="s">
        <v>2045</v>
      </c>
      <c r="O532" t="s">
        <v>2313</v>
      </c>
      <c r="P532" t="s">
        <v>2218</v>
      </c>
    </row>
    <row r="533" spans="1:16" x14ac:dyDescent="0.35">
      <c r="A533" t="s">
        <v>77</v>
      </c>
      <c r="B533" t="s">
        <v>1935</v>
      </c>
      <c r="C533" t="s">
        <v>2014</v>
      </c>
      <c r="D533" t="s">
        <v>2021</v>
      </c>
      <c r="E533" t="s">
        <v>2028</v>
      </c>
      <c r="F533" t="s">
        <v>2034</v>
      </c>
      <c r="G533" t="s">
        <v>2040</v>
      </c>
      <c r="H533" t="s">
        <v>2046</v>
      </c>
      <c r="O533" t="s">
        <v>2314</v>
      </c>
      <c r="P533" t="s">
        <v>2218</v>
      </c>
    </row>
    <row r="534" spans="1:16" x14ac:dyDescent="0.35">
      <c r="A534" t="s">
        <v>77</v>
      </c>
      <c r="B534" t="s">
        <v>1935</v>
      </c>
      <c r="C534" t="s">
        <v>2015</v>
      </c>
      <c r="D534" t="s">
        <v>2022</v>
      </c>
      <c r="E534" t="s">
        <v>2029</v>
      </c>
      <c r="F534" t="s">
        <v>2035</v>
      </c>
      <c r="G534" t="s">
        <v>2041</v>
      </c>
      <c r="H534" t="s">
        <v>2047</v>
      </c>
      <c r="O534" t="s">
        <v>2315</v>
      </c>
      <c r="P534" t="s">
        <v>2218</v>
      </c>
    </row>
    <row r="535" spans="1:16" x14ac:dyDescent="0.35">
      <c r="A535" t="s">
        <v>77</v>
      </c>
      <c r="B535" t="s">
        <v>1935</v>
      </c>
      <c r="C535" t="s">
        <v>2016</v>
      </c>
      <c r="D535" t="s">
        <v>2023</v>
      </c>
      <c r="E535">
        <v>0</v>
      </c>
      <c r="F535">
        <v>0</v>
      </c>
      <c r="G535">
        <v>0</v>
      </c>
      <c r="H535">
        <v>0</v>
      </c>
      <c r="O535" t="s">
        <v>2007</v>
      </c>
      <c r="P535" t="s">
        <v>2218</v>
      </c>
    </row>
    <row r="536" spans="1:16" x14ac:dyDescent="0.35">
      <c r="A536" t="s">
        <v>77</v>
      </c>
      <c r="B536" t="s">
        <v>2008</v>
      </c>
      <c r="C536" t="s">
        <v>114</v>
      </c>
      <c r="D536">
        <v>575</v>
      </c>
      <c r="E536">
        <v>2412</v>
      </c>
      <c r="F536">
        <v>1429</v>
      </c>
      <c r="G536">
        <v>2205</v>
      </c>
      <c r="H536">
        <v>2880</v>
      </c>
      <c r="O536" t="s">
        <v>712</v>
      </c>
      <c r="P536" t="s">
        <v>2192</v>
      </c>
    </row>
    <row r="537" spans="1:16" x14ac:dyDescent="0.35">
      <c r="A537" t="s">
        <v>77</v>
      </c>
      <c r="B537" t="s">
        <v>2008</v>
      </c>
      <c r="C537" t="s">
        <v>1944</v>
      </c>
      <c r="D537">
        <v>40.999319999999997</v>
      </c>
      <c r="E537">
        <v>49.356610000000003</v>
      </c>
      <c r="F537">
        <v>48.210810000000002</v>
      </c>
      <c r="G537">
        <v>37.7577</v>
      </c>
      <c r="H537">
        <v>55.201920000000001</v>
      </c>
      <c r="O537" t="s">
        <v>2199</v>
      </c>
      <c r="P537" t="s">
        <v>2242</v>
      </c>
    </row>
    <row r="538" spans="1:16" x14ac:dyDescent="0.35">
      <c r="A538" t="s">
        <v>77</v>
      </c>
      <c r="B538" t="s">
        <v>2008</v>
      </c>
      <c r="C538" t="s">
        <v>118</v>
      </c>
      <c r="D538">
        <v>21.799309999999998</v>
      </c>
      <c r="E538">
        <v>22.641529999999999</v>
      </c>
      <c r="F538">
        <v>26.816610000000001</v>
      </c>
      <c r="G538">
        <v>27.548210000000001</v>
      </c>
      <c r="H538">
        <v>24.092970000000001</v>
      </c>
      <c r="O538" t="s">
        <v>2195</v>
      </c>
      <c r="P538" t="s">
        <v>2242</v>
      </c>
    </row>
    <row r="539" spans="1:16" x14ac:dyDescent="0.35">
      <c r="A539" t="s">
        <v>77</v>
      </c>
      <c r="B539" t="s">
        <v>2008</v>
      </c>
      <c r="C539" t="s">
        <v>1084</v>
      </c>
      <c r="D539">
        <v>96.699449999999999</v>
      </c>
      <c r="E539">
        <v>112</v>
      </c>
      <c r="F539">
        <v>51.890709999999999</v>
      </c>
      <c r="G539">
        <v>90.142080000000007</v>
      </c>
      <c r="H539">
        <v>59.431690000000003</v>
      </c>
      <c r="O539" t="s">
        <v>2190</v>
      </c>
      <c r="P539" t="s">
        <v>2242</v>
      </c>
    </row>
    <row r="540" spans="1:16" x14ac:dyDescent="0.35">
      <c r="A540" t="s">
        <v>77</v>
      </c>
      <c r="B540" t="s">
        <v>2008</v>
      </c>
      <c r="C540" t="s">
        <v>955</v>
      </c>
      <c r="D540">
        <v>11</v>
      </c>
      <c r="E540">
        <v>12.4</v>
      </c>
      <c r="F540">
        <v>6.9</v>
      </c>
      <c r="G540">
        <v>10.4</v>
      </c>
      <c r="H540">
        <v>7.59</v>
      </c>
      <c r="O540" t="s">
        <v>2214</v>
      </c>
      <c r="P540" t="s">
        <v>2242</v>
      </c>
    </row>
    <row r="541" spans="1:16" x14ac:dyDescent="0.35">
      <c r="A541" t="s">
        <v>77</v>
      </c>
      <c r="B541" t="s">
        <v>2008</v>
      </c>
      <c r="C541" t="s">
        <v>1945</v>
      </c>
      <c r="D541">
        <v>20.7</v>
      </c>
      <c r="E541">
        <v>19.899999999999999</v>
      </c>
      <c r="F541">
        <v>100.4</v>
      </c>
      <c r="G541">
        <v>34.200000000000003</v>
      </c>
      <c r="H541">
        <v>48.3</v>
      </c>
      <c r="O541" t="s">
        <v>2200</v>
      </c>
      <c r="P541" t="s">
        <v>2242</v>
      </c>
    </row>
    <row r="542" spans="1:16" x14ac:dyDescent="0.35">
      <c r="A542" t="s">
        <v>77</v>
      </c>
      <c r="B542" t="s">
        <v>2008</v>
      </c>
      <c r="C542" t="s">
        <v>121</v>
      </c>
      <c r="D542">
        <v>0.68918000000000001</v>
      </c>
      <c r="E542">
        <v>1.0400419999999999</v>
      </c>
      <c r="F542">
        <v>2.1786490000000001</v>
      </c>
      <c r="G542">
        <v>1.818182</v>
      </c>
      <c r="H542">
        <v>1.362398</v>
      </c>
      <c r="O542" t="s">
        <v>2201</v>
      </c>
      <c r="P542" t="s">
        <v>2242</v>
      </c>
    </row>
    <row r="543" spans="1:16" x14ac:dyDescent="0.35">
      <c r="A543" t="s">
        <v>77</v>
      </c>
      <c r="B543" t="s">
        <v>2009</v>
      </c>
      <c r="C543" t="s">
        <v>114</v>
      </c>
      <c r="D543">
        <v>408</v>
      </c>
      <c r="E543">
        <v>1563</v>
      </c>
      <c r="F543">
        <v>1386</v>
      </c>
      <c r="G543">
        <v>1041</v>
      </c>
      <c r="H543">
        <v>1873</v>
      </c>
      <c r="O543" t="s">
        <v>712</v>
      </c>
      <c r="P543" t="s">
        <v>2192</v>
      </c>
    </row>
    <row r="544" spans="1:16" x14ac:dyDescent="0.35">
      <c r="A544" t="s">
        <v>77</v>
      </c>
      <c r="B544" t="s">
        <v>2009</v>
      </c>
      <c r="C544" t="s">
        <v>1944</v>
      </c>
      <c r="D544">
        <v>47.312800000000003</v>
      </c>
      <c r="E544">
        <v>55.063659999999999</v>
      </c>
      <c r="F544">
        <v>54.661189999999998</v>
      </c>
      <c r="G544">
        <v>34.88843</v>
      </c>
      <c r="H544">
        <v>56.61054</v>
      </c>
      <c r="O544" t="s">
        <v>2199</v>
      </c>
      <c r="P544" t="s">
        <v>2242</v>
      </c>
    </row>
    <row r="545" spans="1:16" x14ac:dyDescent="0.35">
      <c r="A545" t="s">
        <v>77</v>
      </c>
      <c r="B545" t="s">
        <v>2009</v>
      </c>
      <c r="C545" t="s">
        <v>118</v>
      </c>
      <c r="D545">
        <v>21.09619</v>
      </c>
      <c r="E545">
        <v>23.233460000000001</v>
      </c>
      <c r="F545">
        <v>27.304110000000001</v>
      </c>
      <c r="G545">
        <v>24.755459999999999</v>
      </c>
      <c r="H545">
        <v>22.89282</v>
      </c>
      <c r="O545" t="s">
        <v>2195</v>
      </c>
      <c r="P545" t="s">
        <v>2242</v>
      </c>
    </row>
    <row r="546" spans="1:16" x14ac:dyDescent="0.35">
      <c r="A546" t="s">
        <v>77</v>
      </c>
      <c r="B546" t="s">
        <v>2009</v>
      </c>
      <c r="C546" t="s">
        <v>1084</v>
      </c>
      <c r="D546">
        <v>83.584699999999998</v>
      </c>
      <c r="E546">
        <v>106.5355</v>
      </c>
      <c r="F546">
        <v>52.983609999999999</v>
      </c>
      <c r="G546">
        <v>77.027320000000003</v>
      </c>
      <c r="H546">
        <v>55.169400000000003</v>
      </c>
      <c r="O546" t="s">
        <v>2190</v>
      </c>
      <c r="P546" t="s">
        <v>2242</v>
      </c>
    </row>
    <row r="547" spans="1:16" x14ac:dyDescent="0.35">
      <c r="A547" t="s">
        <v>77</v>
      </c>
      <c r="B547" t="s">
        <v>2009</v>
      </c>
      <c r="C547" t="s">
        <v>955</v>
      </c>
      <c r="D547">
        <v>9.8000000000000007</v>
      </c>
      <c r="E547">
        <v>11.9</v>
      </c>
      <c r="F547">
        <v>7</v>
      </c>
      <c r="G547">
        <v>9.1999999999999993</v>
      </c>
      <c r="H547">
        <v>7.2</v>
      </c>
      <c r="O547" t="s">
        <v>2214</v>
      </c>
      <c r="P547" t="s">
        <v>2242</v>
      </c>
    </row>
    <row r="548" spans="1:16" x14ac:dyDescent="0.35">
      <c r="A548" t="s">
        <v>77</v>
      </c>
      <c r="B548" t="s">
        <v>2009</v>
      </c>
      <c r="C548" t="s">
        <v>1945</v>
      </c>
      <c r="D548">
        <v>23.3</v>
      </c>
      <c r="E548">
        <v>21.6</v>
      </c>
      <c r="F548">
        <v>89.6</v>
      </c>
      <c r="G548">
        <v>34.299999999999997</v>
      </c>
      <c r="H548">
        <v>50.9</v>
      </c>
      <c r="O548" t="s">
        <v>2200</v>
      </c>
      <c r="P548" t="s">
        <v>2242</v>
      </c>
    </row>
    <row r="549" spans="1:16" x14ac:dyDescent="0.35">
      <c r="A549" t="s">
        <v>77</v>
      </c>
      <c r="B549" t="s">
        <v>2009</v>
      </c>
      <c r="C549" t="s">
        <v>121</v>
      </c>
      <c r="D549">
        <v>0.65149999999999997</v>
      </c>
      <c r="E549">
        <v>1.3071900000000001</v>
      </c>
      <c r="F549">
        <v>2.2050749999999999</v>
      </c>
      <c r="G549">
        <v>1.402525</v>
      </c>
      <c r="H549">
        <v>1.2642230000000001</v>
      </c>
      <c r="O549" t="s">
        <v>2201</v>
      </c>
      <c r="P549" t="s">
        <v>2242</v>
      </c>
    </row>
    <row r="550" spans="1:16" x14ac:dyDescent="0.35">
      <c r="A550" t="s">
        <v>2147</v>
      </c>
      <c r="B550" t="s">
        <v>2148</v>
      </c>
      <c r="C550" t="s">
        <v>712</v>
      </c>
      <c r="N550">
        <v>2953</v>
      </c>
      <c r="O550" t="s">
        <v>712</v>
      </c>
      <c r="P550" t="s">
        <v>2192</v>
      </c>
    </row>
    <row r="551" spans="1:16" x14ac:dyDescent="0.35">
      <c r="A551" t="s">
        <v>2147</v>
      </c>
      <c r="B551" t="s">
        <v>2148</v>
      </c>
      <c r="C551" t="s">
        <v>1078</v>
      </c>
      <c r="N551">
        <v>55.9</v>
      </c>
      <c r="O551" t="s">
        <v>2188</v>
      </c>
      <c r="P551" t="s">
        <v>2193</v>
      </c>
    </row>
    <row r="552" spans="1:16" x14ac:dyDescent="0.35">
      <c r="A552" t="s">
        <v>2147</v>
      </c>
      <c r="B552" t="s">
        <v>2148</v>
      </c>
      <c r="C552" t="s">
        <v>2149</v>
      </c>
      <c r="N552" t="s">
        <v>2152</v>
      </c>
      <c r="O552" t="s">
        <v>2199</v>
      </c>
      <c r="P552" t="s">
        <v>2229</v>
      </c>
    </row>
    <row r="553" spans="1:16" x14ac:dyDescent="0.35">
      <c r="A553" t="s">
        <v>2147</v>
      </c>
      <c r="B553" t="s">
        <v>2148</v>
      </c>
      <c r="C553" t="s">
        <v>118</v>
      </c>
      <c r="N553" t="s">
        <v>2153</v>
      </c>
      <c r="O553" t="s">
        <v>2195</v>
      </c>
      <c r="P553" t="s">
        <v>2229</v>
      </c>
    </row>
    <row r="554" spans="1:16" x14ac:dyDescent="0.35">
      <c r="A554" t="s">
        <v>2147</v>
      </c>
      <c r="B554" t="s">
        <v>2148</v>
      </c>
      <c r="C554" t="s">
        <v>1084</v>
      </c>
      <c r="N554" t="s">
        <v>2154</v>
      </c>
      <c r="O554" t="s">
        <v>2190</v>
      </c>
      <c r="P554" t="s">
        <v>2229</v>
      </c>
    </row>
    <row r="555" spans="1:16" x14ac:dyDescent="0.35">
      <c r="A555" t="s">
        <v>2147</v>
      </c>
      <c r="B555" t="s">
        <v>2148</v>
      </c>
      <c r="C555" t="s">
        <v>955</v>
      </c>
      <c r="N555" t="s">
        <v>2155</v>
      </c>
      <c r="O555" t="s">
        <v>2214</v>
      </c>
      <c r="P555" t="s">
        <v>2229</v>
      </c>
    </row>
    <row r="556" spans="1:16" x14ac:dyDescent="0.35">
      <c r="A556" t="s">
        <v>2147</v>
      </c>
      <c r="B556" t="s">
        <v>2148</v>
      </c>
      <c r="C556" t="s">
        <v>2150</v>
      </c>
      <c r="N556" t="s">
        <v>2156</v>
      </c>
      <c r="O556" t="s">
        <v>2225</v>
      </c>
      <c r="P556" t="s">
        <v>2229</v>
      </c>
    </row>
    <row r="557" spans="1:16" x14ac:dyDescent="0.35">
      <c r="A557" t="s">
        <v>2147</v>
      </c>
      <c r="B557" t="s">
        <v>2148</v>
      </c>
      <c r="C557" t="s">
        <v>1876</v>
      </c>
      <c r="N557" t="s">
        <v>2157</v>
      </c>
      <c r="O557" t="s">
        <v>2215</v>
      </c>
      <c r="P557" t="s">
        <v>2229</v>
      </c>
    </row>
    <row r="558" spans="1:16" x14ac:dyDescent="0.35">
      <c r="A558" t="s">
        <v>2147</v>
      </c>
      <c r="B558" t="s">
        <v>2148</v>
      </c>
      <c r="C558" t="s">
        <v>1877</v>
      </c>
      <c r="N558" t="s">
        <v>2158</v>
      </c>
      <c r="O558" t="s">
        <v>2228</v>
      </c>
      <c r="P558" t="s">
        <v>2229</v>
      </c>
    </row>
    <row r="559" spans="1:16" x14ac:dyDescent="0.35">
      <c r="A559" t="s">
        <v>2147</v>
      </c>
      <c r="B559" t="s">
        <v>2148</v>
      </c>
      <c r="C559" t="s">
        <v>1875</v>
      </c>
      <c r="N559" t="s">
        <v>2159</v>
      </c>
      <c r="O559" t="s">
        <v>2216</v>
      </c>
      <c r="P559" t="s">
        <v>2229</v>
      </c>
    </row>
    <row r="560" spans="1:16" x14ac:dyDescent="0.35">
      <c r="A560" t="s">
        <v>2147</v>
      </c>
      <c r="B560" t="s">
        <v>2148</v>
      </c>
      <c r="C560" t="s">
        <v>2151</v>
      </c>
      <c r="N560">
        <v>61.5</v>
      </c>
      <c r="O560" t="s">
        <v>2292</v>
      </c>
      <c r="P560" t="s">
        <v>2193</v>
      </c>
    </row>
    <row r="561" spans="1:16" x14ac:dyDescent="0.35">
      <c r="A561" t="s">
        <v>2147</v>
      </c>
      <c r="B561" t="s">
        <v>2168</v>
      </c>
      <c r="C561" t="s">
        <v>712</v>
      </c>
      <c r="N561">
        <v>5509</v>
      </c>
      <c r="O561" t="s">
        <v>712</v>
      </c>
      <c r="P561" t="s">
        <v>2192</v>
      </c>
    </row>
    <row r="562" spans="1:16" x14ac:dyDescent="0.35">
      <c r="A562" t="s">
        <v>2147</v>
      </c>
      <c r="B562" t="s">
        <v>2168</v>
      </c>
      <c r="C562" t="s">
        <v>1078</v>
      </c>
      <c r="N562">
        <v>56.3</v>
      </c>
      <c r="O562" t="s">
        <v>2188</v>
      </c>
      <c r="P562" t="s">
        <v>2193</v>
      </c>
    </row>
    <row r="563" spans="1:16" x14ac:dyDescent="0.35">
      <c r="A563" t="s">
        <v>2147</v>
      </c>
      <c r="B563" t="s">
        <v>2168</v>
      </c>
      <c r="C563" t="s">
        <v>2149</v>
      </c>
      <c r="N563" t="s">
        <v>2160</v>
      </c>
      <c r="O563" t="s">
        <v>2199</v>
      </c>
      <c r="P563" t="s">
        <v>2229</v>
      </c>
    </row>
    <row r="564" spans="1:16" x14ac:dyDescent="0.35">
      <c r="A564" t="s">
        <v>2147</v>
      </c>
      <c r="B564" t="s">
        <v>2168</v>
      </c>
      <c r="C564" t="s">
        <v>118</v>
      </c>
      <c r="N564" t="s">
        <v>2161</v>
      </c>
      <c r="O564" t="s">
        <v>2195</v>
      </c>
      <c r="P564" t="s">
        <v>2229</v>
      </c>
    </row>
    <row r="565" spans="1:16" x14ac:dyDescent="0.35">
      <c r="A565" t="s">
        <v>2147</v>
      </c>
      <c r="B565" t="s">
        <v>2168</v>
      </c>
      <c r="C565" t="s">
        <v>1084</v>
      </c>
      <c r="N565" t="s">
        <v>2162</v>
      </c>
      <c r="O565" t="s">
        <v>2190</v>
      </c>
      <c r="P565" t="s">
        <v>2229</v>
      </c>
    </row>
    <row r="566" spans="1:16" x14ac:dyDescent="0.35">
      <c r="A566" t="s">
        <v>2147</v>
      </c>
      <c r="B566" t="s">
        <v>2168</v>
      </c>
      <c r="C566" t="s">
        <v>955</v>
      </c>
      <c r="N566" t="s">
        <v>2163</v>
      </c>
      <c r="O566" t="s">
        <v>2214</v>
      </c>
      <c r="P566" t="s">
        <v>2229</v>
      </c>
    </row>
    <row r="567" spans="1:16" x14ac:dyDescent="0.35">
      <c r="A567" t="s">
        <v>2147</v>
      </c>
      <c r="B567" t="s">
        <v>2168</v>
      </c>
      <c r="C567" t="s">
        <v>2150</v>
      </c>
      <c r="N567" t="s">
        <v>2164</v>
      </c>
      <c r="O567" t="s">
        <v>2225</v>
      </c>
      <c r="P567" t="s">
        <v>2229</v>
      </c>
    </row>
    <row r="568" spans="1:16" x14ac:dyDescent="0.35">
      <c r="A568" t="s">
        <v>2147</v>
      </c>
      <c r="B568" t="s">
        <v>2168</v>
      </c>
      <c r="C568" t="s">
        <v>1876</v>
      </c>
      <c r="N568" t="s">
        <v>2165</v>
      </c>
      <c r="O568" t="s">
        <v>2215</v>
      </c>
      <c r="P568" t="s">
        <v>2229</v>
      </c>
    </row>
    <row r="569" spans="1:16" x14ac:dyDescent="0.35">
      <c r="A569" t="s">
        <v>2147</v>
      </c>
      <c r="B569" t="s">
        <v>2168</v>
      </c>
      <c r="C569" t="s">
        <v>1877</v>
      </c>
      <c r="N569" t="s">
        <v>2166</v>
      </c>
      <c r="O569" t="s">
        <v>2228</v>
      </c>
      <c r="P569" t="s">
        <v>2229</v>
      </c>
    </row>
    <row r="570" spans="1:16" x14ac:dyDescent="0.35">
      <c r="A570" t="s">
        <v>2147</v>
      </c>
      <c r="B570" t="s">
        <v>2168</v>
      </c>
      <c r="C570" t="s">
        <v>1875</v>
      </c>
      <c r="N570" t="s">
        <v>2167</v>
      </c>
      <c r="O570" t="s">
        <v>2216</v>
      </c>
      <c r="P570" t="s">
        <v>2229</v>
      </c>
    </row>
    <row r="571" spans="1:16" x14ac:dyDescent="0.35">
      <c r="A571" t="s">
        <v>2147</v>
      </c>
      <c r="B571" t="s">
        <v>2168</v>
      </c>
      <c r="C571" t="s">
        <v>2151</v>
      </c>
      <c r="N571">
        <v>19</v>
      </c>
      <c r="O571" t="s">
        <v>2292</v>
      </c>
      <c r="P571" t="s">
        <v>2193</v>
      </c>
    </row>
    <row r="572" spans="1:16" x14ac:dyDescent="0.35">
      <c r="A572" t="s">
        <v>2147</v>
      </c>
      <c r="B572" t="s">
        <v>2169</v>
      </c>
      <c r="C572" t="s">
        <v>712</v>
      </c>
      <c r="N572">
        <v>7478</v>
      </c>
      <c r="O572" t="s">
        <v>712</v>
      </c>
      <c r="P572" t="s">
        <v>2192</v>
      </c>
    </row>
    <row r="573" spans="1:16" x14ac:dyDescent="0.35">
      <c r="A573" t="s">
        <v>2147</v>
      </c>
      <c r="B573" t="s">
        <v>2169</v>
      </c>
      <c r="C573" t="s">
        <v>1078</v>
      </c>
      <c r="N573">
        <v>60.1</v>
      </c>
      <c r="O573" t="s">
        <v>2188</v>
      </c>
      <c r="P573" t="s">
        <v>2193</v>
      </c>
    </row>
    <row r="574" spans="1:16" x14ac:dyDescent="0.35">
      <c r="A574" t="s">
        <v>2147</v>
      </c>
      <c r="B574" t="s">
        <v>2169</v>
      </c>
      <c r="C574" t="s">
        <v>2149</v>
      </c>
      <c r="N574" t="s">
        <v>2170</v>
      </c>
      <c r="O574" t="s">
        <v>2199</v>
      </c>
      <c r="P574" t="s">
        <v>2229</v>
      </c>
    </row>
    <row r="575" spans="1:16" x14ac:dyDescent="0.35">
      <c r="A575" t="s">
        <v>2147</v>
      </c>
      <c r="B575" t="s">
        <v>2169</v>
      </c>
      <c r="C575" t="s">
        <v>118</v>
      </c>
      <c r="N575" t="s">
        <v>2171</v>
      </c>
      <c r="O575" t="s">
        <v>2195</v>
      </c>
      <c r="P575" t="s">
        <v>2229</v>
      </c>
    </row>
    <row r="576" spans="1:16" x14ac:dyDescent="0.35">
      <c r="A576" t="s">
        <v>2147</v>
      </c>
      <c r="B576" t="s">
        <v>2169</v>
      </c>
      <c r="C576" t="s">
        <v>1084</v>
      </c>
      <c r="N576" t="s">
        <v>2172</v>
      </c>
      <c r="O576" t="s">
        <v>2190</v>
      </c>
      <c r="P576" t="s">
        <v>2229</v>
      </c>
    </row>
    <row r="577" spans="1:16" x14ac:dyDescent="0.35">
      <c r="A577" t="s">
        <v>2147</v>
      </c>
      <c r="B577" t="s">
        <v>2169</v>
      </c>
      <c r="C577" t="s">
        <v>955</v>
      </c>
      <c r="N577" t="s">
        <v>2173</v>
      </c>
      <c r="O577" t="s">
        <v>2214</v>
      </c>
      <c r="P577" t="s">
        <v>2229</v>
      </c>
    </row>
    <row r="578" spans="1:16" x14ac:dyDescent="0.35">
      <c r="A578" t="s">
        <v>2147</v>
      </c>
      <c r="B578" t="s">
        <v>2169</v>
      </c>
      <c r="C578" t="s">
        <v>2150</v>
      </c>
      <c r="N578" t="s">
        <v>2174</v>
      </c>
      <c r="O578" t="s">
        <v>2225</v>
      </c>
      <c r="P578" t="s">
        <v>2229</v>
      </c>
    </row>
    <row r="579" spans="1:16" x14ac:dyDescent="0.35">
      <c r="A579" t="s">
        <v>2147</v>
      </c>
      <c r="B579" t="s">
        <v>2169</v>
      </c>
      <c r="C579" t="s">
        <v>1876</v>
      </c>
      <c r="N579" t="s">
        <v>2175</v>
      </c>
      <c r="O579" t="s">
        <v>2215</v>
      </c>
      <c r="P579" t="s">
        <v>2229</v>
      </c>
    </row>
    <row r="580" spans="1:16" x14ac:dyDescent="0.35">
      <c r="A580" t="s">
        <v>2147</v>
      </c>
      <c r="B580" t="s">
        <v>2169</v>
      </c>
      <c r="C580" t="s">
        <v>1877</v>
      </c>
      <c r="N580" t="s">
        <v>2176</v>
      </c>
      <c r="O580" t="s">
        <v>2228</v>
      </c>
      <c r="P580" t="s">
        <v>2229</v>
      </c>
    </row>
    <row r="581" spans="1:16" x14ac:dyDescent="0.35">
      <c r="A581" t="s">
        <v>2147</v>
      </c>
      <c r="B581" t="s">
        <v>2169</v>
      </c>
      <c r="C581" t="s">
        <v>1875</v>
      </c>
      <c r="N581" t="s">
        <v>2177</v>
      </c>
      <c r="O581" t="s">
        <v>2216</v>
      </c>
      <c r="P581" t="s">
        <v>2229</v>
      </c>
    </row>
    <row r="582" spans="1:16" x14ac:dyDescent="0.35">
      <c r="A582" t="s">
        <v>2147</v>
      </c>
      <c r="B582" t="s">
        <v>2169</v>
      </c>
      <c r="C582" t="s">
        <v>2151</v>
      </c>
      <c r="N582">
        <v>59.6</v>
      </c>
      <c r="O582" t="s">
        <v>2292</v>
      </c>
      <c r="P582" t="s">
        <v>2193</v>
      </c>
    </row>
    <row r="583" spans="1:16" x14ac:dyDescent="0.35">
      <c r="A583" t="s">
        <v>2367</v>
      </c>
      <c r="B583" t="s">
        <v>2369</v>
      </c>
      <c r="C583" t="s">
        <v>114</v>
      </c>
      <c r="D583" t="s">
        <v>2428</v>
      </c>
      <c r="E583" t="s">
        <v>2424</v>
      </c>
      <c r="H583" t="s">
        <v>2425</v>
      </c>
      <c r="O583" t="s">
        <v>712</v>
      </c>
      <c r="P583" t="s">
        <v>2218</v>
      </c>
    </row>
    <row r="584" spans="1:16" x14ac:dyDescent="0.35">
      <c r="A584" t="s">
        <v>2367</v>
      </c>
      <c r="B584" t="s">
        <v>2369</v>
      </c>
      <c r="C584" t="s">
        <v>2370</v>
      </c>
      <c r="D584" t="s">
        <v>2338</v>
      </c>
      <c r="E584" t="s">
        <v>2343</v>
      </c>
      <c r="H584" t="s">
        <v>2348</v>
      </c>
      <c r="O584" t="s">
        <v>2214</v>
      </c>
      <c r="P584" t="s">
        <v>2217</v>
      </c>
    </row>
    <row r="585" spans="1:16" x14ac:dyDescent="0.35">
      <c r="A585" t="s">
        <v>2367</v>
      </c>
      <c r="B585" t="s">
        <v>2369</v>
      </c>
      <c r="C585" t="s">
        <v>154</v>
      </c>
      <c r="D585" t="s">
        <v>2339</v>
      </c>
      <c r="E585" t="s">
        <v>2344</v>
      </c>
      <c r="H585" t="s">
        <v>2349</v>
      </c>
      <c r="O585" t="s">
        <v>2195</v>
      </c>
      <c r="P585" t="s">
        <v>2217</v>
      </c>
    </row>
    <row r="586" spans="1:16" x14ac:dyDescent="0.35">
      <c r="A586" t="s">
        <v>2367</v>
      </c>
      <c r="B586" t="s">
        <v>2369</v>
      </c>
      <c r="C586" t="s">
        <v>2371</v>
      </c>
      <c r="D586" t="s">
        <v>2340</v>
      </c>
      <c r="E586" t="s">
        <v>2345</v>
      </c>
      <c r="H586" t="s">
        <v>2350</v>
      </c>
      <c r="O586" t="s">
        <v>2199</v>
      </c>
      <c r="P586" t="s">
        <v>2217</v>
      </c>
    </row>
    <row r="587" spans="1:16" x14ac:dyDescent="0.35">
      <c r="A587" t="s">
        <v>2367</v>
      </c>
      <c r="B587" t="s">
        <v>2369</v>
      </c>
      <c r="C587" t="s">
        <v>120</v>
      </c>
      <c r="D587" t="s">
        <v>2341</v>
      </c>
      <c r="E587" t="s">
        <v>2346</v>
      </c>
      <c r="H587" t="s">
        <v>2351</v>
      </c>
      <c r="O587" t="s">
        <v>2200</v>
      </c>
      <c r="P587" t="s">
        <v>2217</v>
      </c>
    </row>
    <row r="588" spans="1:16" x14ac:dyDescent="0.35">
      <c r="A588" t="s">
        <v>2367</v>
      </c>
      <c r="B588" t="s">
        <v>2369</v>
      </c>
      <c r="C588" t="s">
        <v>121</v>
      </c>
      <c r="D588" t="s">
        <v>2342</v>
      </c>
      <c r="E588" t="s">
        <v>2347</v>
      </c>
      <c r="H588" t="s">
        <v>2352</v>
      </c>
      <c r="O588" t="s">
        <v>2201</v>
      </c>
      <c r="P588" t="s">
        <v>2217</v>
      </c>
    </row>
    <row r="589" spans="1:16" x14ac:dyDescent="0.35">
      <c r="A589" t="s">
        <v>2367</v>
      </c>
      <c r="B589" t="s">
        <v>2368</v>
      </c>
      <c r="C589" t="s">
        <v>114</v>
      </c>
      <c r="D589" t="s">
        <v>2429</v>
      </c>
      <c r="E589" t="s">
        <v>2426</v>
      </c>
      <c r="H589" t="s">
        <v>2427</v>
      </c>
      <c r="O589" t="s">
        <v>712</v>
      </c>
      <c r="P589" t="s">
        <v>2218</v>
      </c>
    </row>
    <row r="590" spans="1:16" x14ac:dyDescent="0.35">
      <c r="A590" t="s">
        <v>2367</v>
      </c>
      <c r="B590" t="s">
        <v>2368</v>
      </c>
      <c r="C590" t="s">
        <v>2370</v>
      </c>
      <c r="D590" t="s">
        <v>2353</v>
      </c>
      <c r="E590" t="s">
        <v>2358</v>
      </c>
      <c r="H590" t="s">
        <v>2362</v>
      </c>
      <c r="O590" t="s">
        <v>2214</v>
      </c>
      <c r="P590" t="s">
        <v>2217</v>
      </c>
    </row>
    <row r="591" spans="1:16" x14ac:dyDescent="0.35">
      <c r="A591" t="s">
        <v>2367</v>
      </c>
      <c r="B591" t="s">
        <v>2368</v>
      </c>
      <c r="C591" t="s">
        <v>154</v>
      </c>
      <c r="D591" t="s">
        <v>2354</v>
      </c>
      <c r="E591" t="s">
        <v>2359</v>
      </c>
      <c r="H591" t="s">
        <v>2363</v>
      </c>
      <c r="O591" t="s">
        <v>2195</v>
      </c>
      <c r="P591" t="s">
        <v>2217</v>
      </c>
    </row>
    <row r="592" spans="1:16" x14ac:dyDescent="0.35">
      <c r="A592" t="s">
        <v>2367</v>
      </c>
      <c r="B592" t="s">
        <v>2368</v>
      </c>
      <c r="C592" t="s">
        <v>2371</v>
      </c>
      <c r="D592" t="s">
        <v>2355</v>
      </c>
      <c r="E592" t="s">
        <v>2360</v>
      </c>
      <c r="H592" t="s">
        <v>2364</v>
      </c>
      <c r="O592" t="s">
        <v>2199</v>
      </c>
      <c r="P592" t="s">
        <v>2217</v>
      </c>
    </row>
    <row r="593" spans="1:16" x14ac:dyDescent="0.35">
      <c r="A593" t="s">
        <v>2367</v>
      </c>
      <c r="B593" t="s">
        <v>2368</v>
      </c>
      <c r="C593" t="s">
        <v>120</v>
      </c>
      <c r="D593" t="s">
        <v>2356</v>
      </c>
      <c r="E593" t="s">
        <v>2361</v>
      </c>
      <c r="H593" t="s">
        <v>2365</v>
      </c>
      <c r="O593" t="s">
        <v>2200</v>
      </c>
      <c r="P593" t="s">
        <v>2217</v>
      </c>
    </row>
    <row r="594" spans="1:16" x14ac:dyDescent="0.35">
      <c r="A594" t="s">
        <v>2367</v>
      </c>
      <c r="B594" t="s">
        <v>2368</v>
      </c>
      <c r="C594" t="s">
        <v>121</v>
      </c>
      <c r="D594" t="s">
        <v>2357</v>
      </c>
      <c r="E594" t="s">
        <v>2347</v>
      </c>
      <c r="H594" t="s">
        <v>2366</v>
      </c>
      <c r="O594" t="s">
        <v>2201</v>
      </c>
      <c r="P594" t="s">
        <v>2217</v>
      </c>
    </row>
    <row r="595" spans="1:16" x14ac:dyDescent="0.35">
      <c r="A595" t="s">
        <v>2367</v>
      </c>
      <c r="B595" t="s">
        <v>2422</v>
      </c>
      <c r="C595" t="s">
        <v>114</v>
      </c>
      <c r="D595" t="s">
        <v>2433</v>
      </c>
      <c r="E595" t="s">
        <v>2431</v>
      </c>
      <c r="F595" t="s">
        <v>2430</v>
      </c>
      <c r="G595" t="s">
        <v>2432</v>
      </c>
      <c r="H595" t="s">
        <v>2436</v>
      </c>
      <c r="J595" t="s">
        <v>2434</v>
      </c>
      <c r="K595" t="s">
        <v>2437</v>
      </c>
      <c r="O595" t="s">
        <v>712</v>
      </c>
      <c r="P595" t="s">
        <v>2218</v>
      </c>
    </row>
    <row r="596" spans="1:16" x14ac:dyDescent="0.35">
      <c r="A596" t="s">
        <v>2367</v>
      </c>
      <c r="B596" t="s">
        <v>2422</v>
      </c>
      <c r="C596" t="s">
        <v>2372</v>
      </c>
      <c r="D596" t="s">
        <v>2396</v>
      </c>
      <c r="E596" t="s">
        <v>2383</v>
      </c>
      <c r="F596" t="s">
        <v>2376</v>
      </c>
      <c r="G596" t="s">
        <v>2390</v>
      </c>
      <c r="H596" t="s">
        <v>2410</v>
      </c>
      <c r="J596" t="s">
        <v>2403</v>
      </c>
      <c r="K596" t="s">
        <v>2416</v>
      </c>
      <c r="O596" t="s">
        <v>2199</v>
      </c>
      <c r="P596" t="s">
        <v>2217</v>
      </c>
    </row>
    <row r="597" spans="1:16" x14ac:dyDescent="0.35">
      <c r="A597" t="s">
        <v>2367</v>
      </c>
      <c r="B597" t="s">
        <v>2422</v>
      </c>
      <c r="C597" t="s">
        <v>154</v>
      </c>
      <c r="D597" t="s">
        <v>2397</v>
      </c>
      <c r="E597" t="s">
        <v>2384</v>
      </c>
      <c r="F597" t="s">
        <v>2377</v>
      </c>
      <c r="G597" t="s">
        <v>2391</v>
      </c>
      <c r="H597" t="s">
        <v>2411</v>
      </c>
      <c r="J597" t="s">
        <v>2404</v>
      </c>
      <c r="K597" t="s">
        <v>2417</v>
      </c>
      <c r="O597" t="s">
        <v>2195</v>
      </c>
      <c r="P597" t="s">
        <v>2217</v>
      </c>
    </row>
    <row r="598" spans="1:16" x14ac:dyDescent="0.35">
      <c r="A598" t="s">
        <v>2367</v>
      </c>
      <c r="B598" t="s">
        <v>2422</v>
      </c>
      <c r="C598" t="s">
        <v>2373</v>
      </c>
      <c r="D598" t="s">
        <v>2398</v>
      </c>
      <c r="E598" t="s">
        <v>2385</v>
      </c>
      <c r="F598" t="s">
        <v>2378</v>
      </c>
      <c r="G598" t="s">
        <v>2392</v>
      </c>
      <c r="H598" t="s">
        <v>2385</v>
      </c>
      <c r="J598" t="s">
        <v>2405</v>
      </c>
      <c r="K598" t="s">
        <v>2385</v>
      </c>
      <c r="O598" t="s">
        <v>2216</v>
      </c>
      <c r="P598" t="s">
        <v>2217</v>
      </c>
    </row>
    <row r="599" spans="1:16" x14ac:dyDescent="0.35">
      <c r="A599" t="s">
        <v>2367</v>
      </c>
      <c r="B599" t="s">
        <v>2422</v>
      </c>
      <c r="C599" t="s">
        <v>153</v>
      </c>
      <c r="D599" t="s">
        <v>2399</v>
      </c>
      <c r="E599" t="s">
        <v>2386</v>
      </c>
      <c r="F599" t="s">
        <v>2379</v>
      </c>
      <c r="G599" t="s">
        <v>2393</v>
      </c>
      <c r="H599" t="s">
        <v>2412</v>
      </c>
      <c r="J599" t="s">
        <v>2406</v>
      </c>
      <c r="K599" t="s">
        <v>2418</v>
      </c>
      <c r="O599" t="s">
        <v>2214</v>
      </c>
      <c r="P599" t="s">
        <v>2217</v>
      </c>
    </row>
    <row r="600" spans="1:16" x14ac:dyDescent="0.35">
      <c r="A600" t="s">
        <v>2367</v>
      </c>
      <c r="B600" t="s">
        <v>2422</v>
      </c>
      <c r="C600" t="s">
        <v>120</v>
      </c>
      <c r="D600" t="s">
        <v>2400</v>
      </c>
      <c r="E600" t="s">
        <v>2387</v>
      </c>
      <c r="F600" t="s">
        <v>2380</v>
      </c>
      <c r="G600" t="s">
        <v>2394</v>
      </c>
      <c r="H600" t="s">
        <v>2413</v>
      </c>
      <c r="J600" t="s">
        <v>2407</v>
      </c>
      <c r="K600" t="s">
        <v>2419</v>
      </c>
      <c r="O600" t="s">
        <v>2200</v>
      </c>
      <c r="P600" t="s">
        <v>2217</v>
      </c>
    </row>
    <row r="601" spans="1:16" x14ac:dyDescent="0.35">
      <c r="A601" t="s">
        <v>2367</v>
      </c>
      <c r="B601" t="s">
        <v>2422</v>
      </c>
      <c r="C601" t="s">
        <v>2374</v>
      </c>
      <c r="D601" t="s">
        <v>2401</v>
      </c>
      <c r="E601" t="s">
        <v>2388</v>
      </c>
      <c r="F601" t="s">
        <v>2381</v>
      </c>
      <c r="G601" t="s">
        <v>2366</v>
      </c>
      <c r="H601" t="s">
        <v>2414</v>
      </c>
      <c r="J601" t="s">
        <v>2408</v>
      </c>
      <c r="K601" t="s">
        <v>2420</v>
      </c>
      <c r="O601" t="s">
        <v>2201</v>
      </c>
      <c r="P601" t="s">
        <v>2217</v>
      </c>
    </row>
    <row r="602" spans="1:16" x14ac:dyDescent="0.35">
      <c r="A602" t="s">
        <v>2367</v>
      </c>
      <c r="B602" t="s">
        <v>2422</v>
      </c>
      <c r="C602" t="s">
        <v>2375</v>
      </c>
      <c r="D602" t="s">
        <v>2402</v>
      </c>
      <c r="E602" t="s">
        <v>2389</v>
      </c>
      <c r="F602" t="s">
        <v>2382</v>
      </c>
      <c r="G602" t="s">
        <v>2395</v>
      </c>
      <c r="H602" t="s">
        <v>2415</v>
      </c>
      <c r="J602" t="s">
        <v>2409</v>
      </c>
      <c r="K602" t="s">
        <v>2421</v>
      </c>
      <c r="O602" t="s">
        <v>2221</v>
      </c>
      <c r="P602" t="s">
        <v>2217</v>
      </c>
    </row>
    <row r="603" spans="1:16" x14ac:dyDescent="0.35">
      <c r="A603" t="s">
        <v>2467</v>
      </c>
      <c r="B603" t="s">
        <v>2574</v>
      </c>
      <c r="C603" t="s">
        <v>2450</v>
      </c>
      <c r="E603" t="s">
        <v>2537</v>
      </c>
      <c r="F603" t="s">
        <v>2521</v>
      </c>
      <c r="G603" t="s">
        <v>2486</v>
      </c>
      <c r="H603" t="s">
        <v>2468</v>
      </c>
      <c r="O603" t="s">
        <v>2231</v>
      </c>
      <c r="P603" t="s">
        <v>2218</v>
      </c>
    </row>
    <row r="604" spans="1:16" x14ac:dyDescent="0.35">
      <c r="A604" t="s">
        <v>2467</v>
      </c>
      <c r="B604" t="s">
        <v>2574</v>
      </c>
      <c r="C604" t="s">
        <v>2451</v>
      </c>
      <c r="E604" t="s">
        <v>2505</v>
      </c>
      <c r="F604" t="s">
        <v>2522</v>
      </c>
      <c r="G604" t="s">
        <v>2549</v>
      </c>
      <c r="H604" t="s">
        <v>2552</v>
      </c>
      <c r="O604" t="s">
        <v>2556</v>
      </c>
      <c r="P604" t="s">
        <v>2218</v>
      </c>
    </row>
    <row r="605" spans="1:16" x14ac:dyDescent="0.35">
      <c r="A605" t="s">
        <v>2467</v>
      </c>
      <c r="B605" t="s">
        <v>2574</v>
      </c>
      <c r="C605" t="s">
        <v>181</v>
      </c>
      <c r="E605" s="8" t="s">
        <v>2506</v>
      </c>
      <c r="F605" s="8" t="s">
        <v>2523</v>
      </c>
      <c r="G605" s="8" t="s">
        <v>2487</v>
      </c>
      <c r="H605" s="8" t="s">
        <v>2469</v>
      </c>
      <c r="O605" t="s">
        <v>2808</v>
      </c>
      <c r="P605" t="s">
        <v>2229</v>
      </c>
    </row>
    <row r="606" spans="1:16" x14ac:dyDescent="0.35">
      <c r="A606" t="s">
        <v>2467</v>
      </c>
      <c r="B606" t="s">
        <v>2574</v>
      </c>
      <c r="C606" t="s">
        <v>189</v>
      </c>
      <c r="E606" t="s">
        <v>2507</v>
      </c>
      <c r="F606" t="s">
        <v>2524</v>
      </c>
      <c r="G606" t="s">
        <v>2488</v>
      </c>
      <c r="H606" t="s">
        <v>2470</v>
      </c>
      <c r="O606" t="s">
        <v>2214</v>
      </c>
      <c r="P606" t="s">
        <v>2217</v>
      </c>
    </row>
    <row r="607" spans="1:16" x14ac:dyDescent="0.35">
      <c r="A607" t="s">
        <v>2467</v>
      </c>
      <c r="B607" t="s">
        <v>2574</v>
      </c>
      <c r="C607" t="s">
        <v>1687</v>
      </c>
      <c r="E607" t="s">
        <v>2508</v>
      </c>
      <c r="F607" t="s">
        <v>2525</v>
      </c>
      <c r="G607" t="s">
        <v>2489</v>
      </c>
      <c r="H607" t="s">
        <v>2471</v>
      </c>
      <c r="O607" t="s">
        <v>2198</v>
      </c>
      <c r="P607" t="s">
        <v>2217</v>
      </c>
    </row>
    <row r="608" spans="1:16" x14ac:dyDescent="0.35">
      <c r="A608" t="s">
        <v>2467</v>
      </c>
      <c r="B608" t="s">
        <v>2574</v>
      </c>
      <c r="C608" t="s">
        <v>2452</v>
      </c>
      <c r="E608" t="s">
        <v>2509</v>
      </c>
      <c r="F608" t="s">
        <v>2526</v>
      </c>
      <c r="G608" t="s">
        <v>2490</v>
      </c>
      <c r="H608" t="s">
        <v>2472</v>
      </c>
      <c r="O608" t="s">
        <v>2200</v>
      </c>
      <c r="P608" t="s">
        <v>2229</v>
      </c>
    </row>
    <row r="609" spans="1:16" x14ac:dyDescent="0.35">
      <c r="A609" t="s">
        <v>2467</v>
      </c>
      <c r="B609" t="s">
        <v>2574</v>
      </c>
      <c r="C609" t="s">
        <v>2453</v>
      </c>
      <c r="E609" t="s">
        <v>2510</v>
      </c>
      <c r="F609" t="s">
        <v>2527</v>
      </c>
      <c r="G609" t="s">
        <v>2491</v>
      </c>
      <c r="H609" t="s">
        <v>2473</v>
      </c>
      <c r="O609" t="s">
        <v>2557</v>
      </c>
      <c r="P609" t="s">
        <v>2229</v>
      </c>
    </row>
    <row r="610" spans="1:16" x14ac:dyDescent="0.35">
      <c r="A610" t="s">
        <v>2467</v>
      </c>
      <c r="B610" t="s">
        <v>2574</v>
      </c>
      <c r="C610" t="s">
        <v>121</v>
      </c>
      <c r="E610" t="s">
        <v>2511</v>
      </c>
      <c r="F610" t="s">
        <v>2528</v>
      </c>
      <c r="G610" t="s">
        <v>2492</v>
      </c>
      <c r="H610" t="s">
        <v>2474</v>
      </c>
      <c r="O610" t="s">
        <v>2201</v>
      </c>
      <c r="P610" t="s">
        <v>2229</v>
      </c>
    </row>
    <row r="611" spans="1:16" x14ac:dyDescent="0.35">
      <c r="A611" t="s">
        <v>2467</v>
      </c>
      <c r="B611" t="s">
        <v>2574</v>
      </c>
      <c r="C611" t="s">
        <v>2454</v>
      </c>
      <c r="E611" t="s">
        <v>2538</v>
      </c>
      <c r="F611" t="s">
        <v>2529</v>
      </c>
      <c r="G611" t="s">
        <v>2493</v>
      </c>
      <c r="H611" t="s">
        <v>2475</v>
      </c>
      <c r="O611" t="s">
        <v>2216</v>
      </c>
      <c r="P611" t="s">
        <v>2229</v>
      </c>
    </row>
    <row r="612" spans="1:16" x14ac:dyDescent="0.35">
      <c r="A612" t="s">
        <v>2467</v>
      </c>
      <c r="B612" t="s">
        <v>2574</v>
      </c>
      <c r="C612" t="s">
        <v>2455</v>
      </c>
      <c r="E612" t="s">
        <v>2539</v>
      </c>
      <c r="F612" t="s">
        <v>2530</v>
      </c>
      <c r="G612" t="s">
        <v>2494</v>
      </c>
      <c r="H612" t="s">
        <v>2476</v>
      </c>
      <c r="O612" t="s">
        <v>2235</v>
      </c>
      <c r="P612" t="s">
        <v>2217</v>
      </c>
    </row>
    <row r="613" spans="1:16" x14ac:dyDescent="0.35">
      <c r="A613" t="s">
        <v>2467</v>
      </c>
      <c r="B613" t="s">
        <v>2574</v>
      </c>
      <c r="C613" t="s">
        <v>2456</v>
      </c>
      <c r="E613" t="s">
        <v>2512</v>
      </c>
      <c r="F613" t="s">
        <v>2531</v>
      </c>
      <c r="G613" t="s">
        <v>2495</v>
      </c>
      <c r="H613" t="s">
        <v>2553</v>
      </c>
      <c r="O613" t="s">
        <v>2215</v>
      </c>
      <c r="P613" t="s">
        <v>2217</v>
      </c>
    </row>
    <row r="614" spans="1:16" x14ac:dyDescent="0.35">
      <c r="A614" t="s">
        <v>2467</v>
      </c>
      <c r="B614" t="s">
        <v>2574</v>
      </c>
      <c r="C614" t="s">
        <v>2457</v>
      </c>
      <c r="E614" t="s">
        <v>2541</v>
      </c>
      <c r="F614" t="s">
        <v>2532</v>
      </c>
      <c r="G614" t="s">
        <v>2496</v>
      </c>
      <c r="H614" t="s">
        <v>2477</v>
      </c>
      <c r="O614" t="s">
        <v>2293</v>
      </c>
      <c r="P614" t="s">
        <v>2217</v>
      </c>
    </row>
    <row r="615" spans="1:16" x14ac:dyDescent="0.35">
      <c r="A615" t="s">
        <v>2467</v>
      </c>
      <c r="B615" t="s">
        <v>2574</v>
      </c>
      <c r="C615" t="s">
        <v>2458</v>
      </c>
      <c r="E615" t="s">
        <v>2540</v>
      </c>
      <c r="F615" t="s">
        <v>2533</v>
      </c>
      <c r="G615" t="s">
        <v>2497</v>
      </c>
      <c r="H615" t="s">
        <v>2478</v>
      </c>
      <c r="O615" t="s">
        <v>2277</v>
      </c>
      <c r="P615" t="s">
        <v>2217</v>
      </c>
    </row>
    <row r="616" spans="1:16" x14ac:dyDescent="0.35">
      <c r="A616" t="s">
        <v>2467</v>
      </c>
      <c r="B616" t="s">
        <v>2574</v>
      </c>
      <c r="C616" t="s">
        <v>185</v>
      </c>
      <c r="E616" t="s">
        <v>2513</v>
      </c>
      <c r="F616" t="s">
        <v>2534</v>
      </c>
      <c r="G616" t="s">
        <v>2498</v>
      </c>
      <c r="H616" t="s">
        <v>2479</v>
      </c>
      <c r="O616" t="s">
        <v>2195</v>
      </c>
      <c r="P616" t="s">
        <v>2217</v>
      </c>
    </row>
    <row r="617" spans="1:16" x14ac:dyDescent="0.35">
      <c r="A617" t="s">
        <v>2467</v>
      </c>
      <c r="B617" t="s">
        <v>2574</v>
      </c>
      <c r="C617" t="s">
        <v>2459</v>
      </c>
      <c r="E617" t="s">
        <v>2514</v>
      </c>
      <c r="F617" t="s">
        <v>2544</v>
      </c>
      <c r="G617" t="s">
        <v>2550</v>
      </c>
      <c r="H617" t="s">
        <v>2480</v>
      </c>
      <c r="O617" t="s">
        <v>2558</v>
      </c>
      <c r="P617" t="s">
        <v>2217</v>
      </c>
    </row>
    <row r="618" spans="1:16" x14ac:dyDescent="0.35">
      <c r="A618" t="s">
        <v>2467</v>
      </c>
      <c r="B618" t="s">
        <v>2574</v>
      </c>
      <c r="C618" t="s">
        <v>2460</v>
      </c>
      <c r="E618" t="s">
        <v>2515</v>
      </c>
      <c r="F618" t="s">
        <v>2535</v>
      </c>
      <c r="G618" t="s">
        <v>2499</v>
      </c>
      <c r="H618" t="s">
        <v>2554</v>
      </c>
      <c r="O618" t="s">
        <v>2559</v>
      </c>
      <c r="P618" t="s">
        <v>2217</v>
      </c>
    </row>
    <row r="619" spans="1:16" x14ac:dyDescent="0.35">
      <c r="A619" t="s">
        <v>2467</v>
      </c>
      <c r="B619" t="s">
        <v>2574</v>
      </c>
      <c r="C619" t="s">
        <v>2461</v>
      </c>
      <c r="E619" t="s">
        <v>2516</v>
      </c>
      <c r="F619" t="s">
        <v>2545</v>
      </c>
      <c r="G619" t="s">
        <v>2551</v>
      </c>
      <c r="H619" t="s">
        <v>2481</v>
      </c>
      <c r="O619" t="s">
        <v>2560</v>
      </c>
      <c r="P619" t="s">
        <v>2229</v>
      </c>
    </row>
    <row r="620" spans="1:16" x14ac:dyDescent="0.35">
      <c r="A620" t="s">
        <v>2467</v>
      </c>
      <c r="B620" t="s">
        <v>2574</v>
      </c>
      <c r="C620" t="s">
        <v>2462</v>
      </c>
      <c r="E620" t="s">
        <v>2517</v>
      </c>
      <c r="F620" t="s">
        <v>2546</v>
      </c>
      <c r="G620" t="s">
        <v>2500</v>
      </c>
      <c r="H620" t="s">
        <v>2482</v>
      </c>
      <c r="O620" t="s">
        <v>2561</v>
      </c>
      <c r="P620" t="s">
        <v>2229</v>
      </c>
    </row>
    <row r="621" spans="1:16" x14ac:dyDescent="0.35">
      <c r="A621" t="s">
        <v>2467</v>
      </c>
      <c r="B621" t="s">
        <v>2574</v>
      </c>
      <c r="C621" t="s">
        <v>2463</v>
      </c>
      <c r="E621" t="s">
        <v>2518</v>
      </c>
      <c r="F621" t="s">
        <v>2547</v>
      </c>
      <c r="G621" t="s">
        <v>2501</v>
      </c>
      <c r="H621" t="s">
        <v>2483</v>
      </c>
      <c r="O621" t="s">
        <v>2562</v>
      </c>
      <c r="P621" t="s">
        <v>2217</v>
      </c>
    </row>
    <row r="622" spans="1:16" x14ac:dyDescent="0.35">
      <c r="A622" t="s">
        <v>2467</v>
      </c>
      <c r="B622" t="s">
        <v>2574</v>
      </c>
      <c r="C622" t="s">
        <v>2464</v>
      </c>
      <c r="E622" t="s">
        <v>2519</v>
      </c>
      <c r="F622" t="s">
        <v>2548</v>
      </c>
      <c r="G622" t="s">
        <v>2502</v>
      </c>
      <c r="H622" t="s">
        <v>2484</v>
      </c>
      <c r="O622" t="s">
        <v>2563</v>
      </c>
      <c r="P622" t="s">
        <v>2217</v>
      </c>
    </row>
    <row r="623" spans="1:16" x14ac:dyDescent="0.35">
      <c r="A623" t="s">
        <v>2467</v>
      </c>
      <c r="B623" t="s">
        <v>2574</v>
      </c>
      <c r="C623" t="s">
        <v>2465</v>
      </c>
      <c r="E623" t="s">
        <v>2542</v>
      </c>
      <c r="F623" t="s">
        <v>2536</v>
      </c>
      <c r="G623" t="s">
        <v>2503</v>
      </c>
      <c r="H623" t="s">
        <v>2485</v>
      </c>
      <c r="O623" t="s">
        <v>2291</v>
      </c>
      <c r="P623" t="s">
        <v>2229</v>
      </c>
    </row>
    <row r="624" spans="1:16" x14ac:dyDescent="0.35">
      <c r="A624" t="s">
        <v>2467</v>
      </c>
      <c r="B624" t="s">
        <v>2574</v>
      </c>
      <c r="C624" t="s">
        <v>2466</v>
      </c>
      <c r="E624" t="s">
        <v>2520</v>
      </c>
      <c r="F624" t="s">
        <v>2543</v>
      </c>
      <c r="G624" t="s">
        <v>2504</v>
      </c>
      <c r="H624" t="s">
        <v>2555</v>
      </c>
      <c r="O624" t="s">
        <v>2220</v>
      </c>
      <c r="P624" t="s">
        <v>2217</v>
      </c>
    </row>
    <row r="625" spans="1:16" x14ac:dyDescent="0.35">
      <c r="A625" t="s">
        <v>2467</v>
      </c>
      <c r="B625" t="s">
        <v>2572</v>
      </c>
      <c r="C625" t="s">
        <v>181</v>
      </c>
      <c r="E625" t="s">
        <v>2704</v>
      </c>
      <c r="F625" t="s">
        <v>2705</v>
      </c>
      <c r="G625" t="s">
        <v>2703</v>
      </c>
      <c r="H625" t="s">
        <v>2702</v>
      </c>
      <c r="O625" t="s">
        <v>2199</v>
      </c>
      <c r="P625" t="s">
        <v>2217</v>
      </c>
    </row>
    <row r="626" spans="1:16" x14ac:dyDescent="0.35">
      <c r="A626" t="s">
        <v>2467</v>
      </c>
      <c r="B626" t="s">
        <v>2572</v>
      </c>
      <c r="C626" t="s">
        <v>2450</v>
      </c>
      <c r="E626" t="s">
        <v>2712</v>
      </c>
      <c r="F626" t="s">
        <v>2713</v>
      </c>
      <c r="G626" t="s">
        <v>2711</v>
      </c>
      <c r="H626" t="s">
        <v>2710</v>
      </c>
      <c r="O626" t="s">
        <v>2231</v>
      </c>
      <c r="P626" t="s">
        <v>2218</v>
      </c>
    </row>
    <row r="627" spans="1:16" x14ac:dyDescent="0.35">
      <c r="A627" t="s">
        <v>2467</v>
      </c>
      <c r="B627" t="s">
        <v>2572</v>
      </c>
      <c r="C627" t="s">
        <v>2564</v>
      </c>
      <c r="E627" t="s">
        <v>2627</v>
      </c>
      <c r="F627" t="s">
        <v>2654</v>
      </c>
      <c r="G627" t="s">
        <v>2603</v>
      </c>
      <c r="H627" t="s">
        <v>2575</v>
      </c>
      <c r="O627" t="s">
        <v>2714</v>
      </c>
      <c r="P627" t="s">
        <v>2218</v>
      </c>
    </row>
    <row r="628" spans="1:16" x14ac:dyDescent="0.35">
      <c r="A628" t="s">
        <v>2467</v>
      </c>
      <c r="B628" t="s">
        <v>2572</v>
      </c>
      <c r="C628" t="s">
        <v>2565</v>
      </c>
      <c r="E628" t="s">
        <v>2628</v>
      </c>
      <c r="F628" t="s">
        <v>2655</v>
      </c>
      <c r="G628" t="s">
        <v>2604</v>
      </c>
      <c r="H628" t="s">
        <v>2576</v>
      </c>
      <c r="O628" t="s">
        <v>2200</v>
      </c>
      <c r="P628" t="s">
        <v>2217</v>
      </c>
    </row>
    <row r="629" spans="1:16" x14ac:dyDescent="0.35">
      <c r="A629" t="s">
        <v>2467</v>
      </c>
      <c r="B629" t="s">
        <v>2572</v>
      </c>
      <c r="C629" t="s">
        <v>121</v>
      </c>
      <c r="E629" t="s">
        <v>2629</v>
      </c>
      <c r="F629" t="s">
        <v>2656</v>
      </c>
      <c r="G629" t="s">
        <v>2605</v>
      </c>
      <c r="H629" t="s">
        <v>2577</v>
      </c>
      <c r="O629" t="s">
        <v>2201</v>
      </c>
      <c r="P629" t="s">
        <v>2217</v>
      </c>
    </row>
    <row r="630" spans="1:16" x14ac:dyDescent="0.35">
      <c r="A630" t="s">
        <v>2467</v>
      </c>
      <c r="B630" t="s">
        <v>2572</v>
      </c>
      <c r="C630" t="s">
        <v>2566</v>
      </c>
      <c r="E630" t="s">
        <v>2630</v>
      </c>
      <c r="F630" t="s">
        <v>2657</v>
      </c>
      <c r="G630" t="s">
        <v>2606</v>
      </c>
      <c r="H630" t="s">
        <v>2578</v>
      </c>
      <c r="O630" t="s">
        <v>2557</v>
      </c>
      <c r="P630" t="s">
        <v>2217</v>
      </c>
    </row>
    <row r="631" spans="1:16" x14ac:dyDescent="0.35">
      <c r="A631" t="s">
        <v>2467</v>
      </c>
      <c r="B631" t="s">
        <v>2572</v>
      </c>
      <c r="C631" t="s">
        <v>2567</v>
      </c>
      <c r="E631" t="s">
        <v>2631</v>
      </c>
      <c r="F631" t="s">
        <v>2658</v>
      </c>
      <c r="G631" t="s">
        <v>2607</v>
      </c>
      <c r="H631" t="s">
        <v>2579</v>
      </c>
      <c r="O631" t="s">
        <v>2240</v>
      </c>
      <c r="P631" t="s">
        <v>2217</v>
      </c>
    </row>
    <row r="632" spans="1:16" x14ac:dyDescent="0.35">
      <c r="A632" t="s">
        <v>2467</v>
      </c>
      <c r="B632" t="s">
        <v>2572</v>
      </c>
      <c r="C632" t="s">
        <v>1687</v>
      </c>
      <c r="E632" t="s">
        <v>2632</v>
      </c>
      <c r="F632" t="s">
        <v>2659</v>
      </c>
      <c r="G632" t="s">
        <v>2608</v>
      </c>
      <c r="H632" t="s">
        <v>2580</v>
      </c>
      <c r="O632" t="s">
        <v>2198</v>
      </c>
      <c r="P632" t="s">
        <v>2217</v>
      </c>
    </row>
    <row r="633" spans="1:16" x14ac:dyDescent="0.35">
      <c r="A633" t="s">
        <v>2467</v>
      </c>
      <c r="B633" t="s">
        <v>2572</v>
      </c>
      <c r="C633" t="s">
        <v>2590</v>
      </c>
      <c r="E633" t="s">
        <v>2633</v>
      </c>
      <c r="F633" t="s">
        <v>2660</v>
      </c>
      <c r="G633" t="s">
        <v>2609</v>
      </c>
      <c r="H633" t="s">
        <v>2581</v>
      </c>
      <c r="O633" t="s">
        <v>2202</v>
      </c>
      <c r="P633" t="s">
        <v>2217</v>
      </c>
    </row>
    <row r="634" spans="1:16" x14ac:dyDescent="0.35">
      <c r="A634" t="s">
        <v>2467</v>
      </c>
      <c r="B634" t="s">
        <v>2572</v>
      </c>
      <c r="C634" t="s">
        <v>2454</v>
      </c>
      <c r="E634" t="s">
        <v>2642</v>
      </c>
      <c r="F634" t="s">
        <v>2669</v>
      </c>
      <c r="G634" t="s">
        <v>2618</v>
      </c>
      <c r="H634" t="s">
        <v>2591</v>
      </c>
      <c r="O634" t="s">
        <v>2216</v>
      </c>
      <c r="P634" t="s">
        <v>2229</v>
      </c>
    </row>
    <row r="635" spans="1:16" x14ac:dyDescent="0.35">
      <c r="A635" t="s">
        <v>2467</v>
      </c>
      <c r="B635" t="s">
        <v>2572</v>
      </c>
      <c r="C635" t="s">
        <v>2455</v>
      </c>
      <c r="E635" t="s">
        <v>2634</v>
      </c>
      <c r="F635" t="s">
        <v>2661</v>
      </c>
      <c r="G635" t="s">
        <v>2610</v>
      </c>
      <c r="H635" t="s">
        <v>2582</v>
      </c>
      <c r="O635" t="s">
        <v>2235</v>
      </c>
      <c r="P635" t="s">
        <v>2217</v>
      </c>
    </row>
    <row r="636" spans="1:16" x14ac:dyDescent="0.35">
      <c r="A636" t="s">
        <v>2467</v>
      </c>
      <c r="B636" t="s">
        <v>2572</v>
      </c>
      <c r="C636" t="s">
        <v>2456</v>
      </c>
      <c r="E636" t="s">
        <v>2635</v>
      </c>
      <c r="F636" t="s">
        <v>2662</v>
      </c>
      <c r="G636" t="s">
        <v>2611</v>
      </c>
      <c r="H636" t="s">
        <v>2583</v>
      </c>
      <c r="O636" t="s">
        <v>2215</v>
      </c>
      <c r="P636" t="s">
        <v>2217</v>
      </c>
    </row>
    <row r="637" spans="1:16" x14ac:dyDescent="0.35">
      <c r="A637" t="s">
        <v>2467</v>
      </c>
      <c r="B637" t="s">
        <v>2572</v>
      </c>
      <c r="C637" t="s">
        <v>2568</v>
      </c>
      <c r="E637" t="s">
        <v>2636</v>
      </c>
      <c r="F637" t="s">
        <v>2663</v>
      </c>
      <c r="G637" t="s">
        <v>2612</v>
      </c>
      <c r="H637" t="s">
        <v>2584</v>
      </c>
      <c r="O637" t="s">
        <v>2277</v>
      </c>
      <c r="P637" t="s">
        <v>2217</v>
      </c>
    </row>
    <row r="638" spans="1:16" x14ac:dyDescent="0.35">
      <c r="A638" t="s">
        <v>2467</v>
      </c>
      <c r="B638" t="s">
        <v>2572</v>
      </c>
      <c r="C638" t="s">
        <v>2569</v>
      </c>
      <c r="E638" t="s">
        <v>2637</v>
      </c>
      <c r="F638" t="s">
        <v>2664</v>
      </c>
      <c r="G638" t="s">
        <v>2613</v>
      </c>
      <c r="H638" t="s">
        <v>2585</v>
      </c>
      <c r="O638" t="s">
        <v>2715</v>
      </c>
      <c r="P638" t="s">
        <v>2217</v>
      </c>
    </row>
    <row r="639" spans="1:16" x14ac:dyDescent="0.35">
      <c r="A639" t="s">
        <v>2467</v>
      </c>
      <c r="B639" t="s">
        <v>2572</v>
      </c>
      <c r="C639" t="s">
        <v>2570</v>
      </c>
      <c r="E639" t="s">
        <v>2638</v>
      </c>
      <c r="F639" t="s">
        <v>2665</v>
      </c>
      <c r="G639" t="s">
        <v>2614</v>
      </c>
      <c r="H639" t="s">
        <v>2586</v>
      </c>
      <c r="O639" t="s">
        <v>2232</v>
      </c>
      <c r="P639" t="s">
        <v>2217</v>
      </c>
    </row>
    <row r="640" spans="1:16" x14ac:dyDescent="0.35">
      <c r="A640" t="s">
        <v>2467</v>
      </c>
      <c r="B640" t="s">
        <v>2572</v>
      </c>
      <c r="C640" t="s">
        <v>185</v>
      </c>
      <c r="E640" t="s">
        <v>2639</v>
      </c>
      <c r="F640" t="s">
        <v>2666</v>
      </c>
      <c r="G640" t="s">
        <v>2615</v>
      </c>
      <c r="H640" t="s">
        <v>2587</v>
      </c>
      <c r="O640" t="s">
        <v>2195</v>
      </c>
      <c r="P640" t="s">
        <v>2217</v>
      </c>
    </row>
    <row r="641" spans="1:16" x14ac:dyDescent="0.35">
      <c r="A641" t="s">
        <v>2467</v>
      </c>
      <c r="B641" t="s">
        <v>2572</v>
      </c>
      <c r="C641" t="s">
        <v>2464</v>
      </c>
      <c r="E641" t="s">
        <v>2640</v>
      </c>
      <c r="F641" t="s">
        <v>2667</v>
      </c>
      <c r="G641" t="s">
        <v>2616</v>
      </c>
      <c r="H641" t="s">
        <v>2588</v>
      </c>
      <c r="O641" t="s">
        <v>2563</v>
      </c>
      <c r="P641" t="s">
        <v>2217</v>
      </c>
    </row>
    <row r="642" spans="1:16" x14ac:dyDescent="0.35">
      <c r="A642" t="s">
        <v>2467</v>
      </c>
      <c r="B642" t="s">
        <v>2572</v>
      </c>
      <c r="C642" t="s">
        <v>2571</v>
      </c>
      <c r="E642" t="s">
        <v>2641</v>
      </c>
      <c r="F642" t="s">
        <v>2668</v>
      </c>
      <c r="G642" t="s">
        <v>2617</v>
      </c>
      <c r="H642" t="s">
        <v>2589</v>
      </c>
      <c r="O642" t="s">
        <v>2716</v>
      </c>
      <c r="P642" t="s">
        <v>2217</v>
      </c>
    </row>
    <row r="643" spans="1:16" x14ac:dyDescent="0.35">
      <c r="A643" t="s">
        <v>2467</v>
      </c>
      <c r="B643" t="s">
        <v>2573</v>
      </c>
      <c r="C643" t="s">
        <v>181</v>
      </c>
      <c r="E643" t="s">
        <v>2708</v>
      </c>
      <c r="F643" t="s">
        <v>2709</v>
      </c>
      <c r="G643" t="s">
        <v>2707</v>
      </c>
      <c r="H643" t="s">
        <v>2706</v>
      </c>
      <c r="O643" t="s">
        <v>2199</v>
      </c>
      <c r="P643" t="s">
        <v>2217</v>
      </c>
    </row>
    <row r="644" spans="1:16" x14ac:dyDescent="0.35">
      <c r="A644" t="s">
        <v>2467</v>
      </c>
      <c r="B644" t="s">
        <v>2573</v>
      </c>
      <c r="C644" t="s">
        <v>2450</v>
      </c>
      <c r="E644" t="s">
        <v>2712</v>
      </c>
      <c r="F644" t="s">
        <v>2713</v>
      </c>
      <c r="G644" t="s">
        <v>2711</v>
      </c>
      <c r="H644" t="s">
        <v>2710</v>
      </c>
      <c r="O644" t="s">
        <v>2231</v>
      </c>
      <c r="P644" t="s">
        <v>2218</v>
      </c>
    </row>
    <row r="645" spans="1:16" x14ac:dyDescent="0.35">
      <c r="A645" t="s">
        <v>2467</v>
      </c>
      <c r="B645" t="s">
        <v>2573</v>
      </c>
      <c r="C645" t="s">
        <v>2564</v>
      </c>
      <c r="E645" t="s">
        <v>2643</v>
      </c>
      <c r="F645" t="s">
        <v>2677</v>
      </c>
      <c r="G645" t="s">
        <v>2678</v>
      </c>
      <c r="H645" t="s">
        <v>2575</v>
      </c>
      <c r="O645" t="s">
        <v>2714</v>
      </c>
      <c r="P645" t="s">
        <v>2218</v>
      </c>
    </row>
    <row r="646" spans="1:16" x14ac:dyDescent="0.35">
      <c r="A646" t="s">
        <v>2467</v>
      </c>
      <c r="B646" t="s">
        <v>2573</v>
      </c>
      <c r="C646" t="s">
        <v>2565</v>
      </c>
      <c r="E646" t="s">
        <v>2679</v>
      </c>
      <c r="F646" t="s">
        <v>2670</v>
      </c>
      <c r="G646" t="s">
        <v>2680</v>
      </c>
      <c r="H646" t="s">
        <v>2681</v>
      </c>
      <c r="O646" t="s">
        <v>2200</v>
      </c>
      <c r="P646" t="s">
        <v>2217</v>
      </c>
    </row>
    <row r="647" spans="1:16" x14ac:dyDescent="0.35">
      <c r="A647" t="s">
        <v>2467</v>
      </c>
      <c r="B647" t="s">
        <v>2573</v>
      </c>
      <c r="C647" t="s">
        <v>121</v>
      </c>
      <c r="E647" t="s">
        <v>2644</v>
      </c>
      <c r="F647" t="s">
        <v>2682</v>
      </c>
      <c r="G647" t="s">
        <v>2619</v>
      </c>
      <c r="H647" t="s">
        <v>2592</v>
      </c>
      <c r="O647" t="s">
        <v>2201</v>
      </c>
      <c r="P647" t="s">
        <v>2217</v>
      </c>
    </row>
    <row r="648" spans="1:16" x14ac:dyDescent="0.35">
      <c r="A648" t="s">
        <v>2467</v>
      </c>
      <c r="B648" t="s">
        <v>2573</v>
      </c>
      <c r="C648" t="s">
        <v>2566</v>
      </c>
      <c r="E648" t="s">
        <v>2645</v>
      </c>
      <c r="F648" t="s">
        <v>2671</v>
      </c>
      <c r="G648" t="s">
        <v>2620</v>
      </c>
      <c r="H648" t="s">
        <v>2593</v>
      </c>
      <c r="O648" t="s">
        <v>2557</v>
      </c>
      <c r="P648" t="s">
        <v>2217</v>
      </c>
    </row>
    <row r="649" spans="1:16" x14ac:dyDescent="0.35">
      <c r="A649" t="s">
        <v>2467</v>
      </c>
      <c r="B649" t="s">
        <v>2573</v>
      </c>
      <c r="C649" t="s">
        <v>2567</v>
      </c>
      <c r="E649" t="s">
        <v>2646</v>
      </c>
      <c r="F649" t="s">
        <v>2672</v>
      </c>
      <c r="G649" t="s">
        <v>2683</v>
      </c>
      <c r="H649" t="s">
        <v>2594</v>
      </c>
      <c r="O649" t="s">
        <v>2240</v>
      </c>
      <c r="P649" t="s">
        <v>2217</v>
      </c>
    </row>
    <row r="650" spans="1:16" x14ac:dyDescent="0.35">
      <c r="A650" t="s">
        <v>2467</v>
      </c>
      <c r="B650" t="s">
        <v>2573</v>
      </c>
      <c r="C650" t="s">
        <v>1687</v>
      </c>
      <c r="E650" t="s">
        <v>2684</v>
      </c>
      <c r="F650" t="s">
        <v>2685</v>
      </c>
      <c r="G650" t="s">
        <v>2686</v>
      </c>
      <c r="H650" t="s">
        <v>2687</v>
      </c>
      <c r="O650" t="s">
        <v>2198</v>
      </c>
      <c r="P650" t="s">
        <v>2217</v>
      </c>
    </row>
    <row r="651" spans="1:16" x14ac:dyDescent="0.35">
      <c r="A651" t="s">
        <v>2467</v>
      </c>
      <c r="B651" t="s">
        <v>2573</v>
      </c>
      <c r="C651" t="s">
        <v>2590</v>
      </c>
      <c r="E651" t="s">
        <v>2647</v>
      </c>
      <c r="F651" t="s">
        <v>2688</v>
      </c>
      <c r="G651" t="s">
        <v>2621</v>
      </c>
      <c r="H651" t="s">
        <v>2595</v>
      </c>
      <c r="O651" t="s">
        <v>2202</v>
      </c>
      <c r="P651" t="s">
        <v>2217</v>
      </c>
    </row>
    <row r="652" spans="1:16" x14ac:dyDescent="0.35">
      <c r="A652" t="s">
        <v>2467</v>
      </c>
      <c r="B652" t="s">
        <v>2573</v>
      </c>
      <c r="C652" t="s">
        <v>2454</v>
      </c>
      <c r="E652" t="s">
        <v>2689</v>
      </c>
      <c r="F652" t="s">
        <v>2676</v>
      </c>
      <c r="G652" t="s">
        <v>2626</v>
      </c>
      <c r="H652" t="s">
        <v>2602</v>
      </c>
      <c r="O652" t="s">
        <v>2216</v>
      </c>
      <c r="P652" t="s">
        <v>2229</v>
      </c>
    </row>
    <row r="653" spans="1:16" x14ac:dyDescent="0.35">
      <c r="A653" t="s">
        <v>2467</v>
      </c>
      <c r="B653" t="s">
        <v>2573</v>
      </c>
      <c r="C653" t="s">
        <v>2455</v>
      </c>
      <c r="E653" t="s">
        <v>2648</v>
      </c>
      <c r="F653" t="s">
        <v>2690</v>
      </c>
      <c r="G653" t="s">
        <v>2691</v>
      </c>
      <c r="H653" t="s">
        <v>2596</v>
      </c>
      <c r="O653" t="s">
        <v>2235</v>
      </c>
      <c r="P653" t="s">
        <v>2217</v>
      </c>
    </row>
    <row r="654" spans="1:16" x14ac:dyDescent="0.35">
      <c r="A654" t="s">
        <v>2467</v>
      </c>
      <c r="B654" t="s">
        <v>2573</v>
      </c>
      <c r="C654" t="s">
        <v>2456</v>
      </c>
      <c r="E654" t="s">
        <v>2649</v>
      </c>
      <c r="F654" t="s">
        <v>2692</v>
      </c>
      <c r="G654" t="s">
        <v>2622</v>
      </c>
      <c r="H654" t="s">
        <v>2597</v>
      </c>
      <c r="O654" t="s">
        <v>2215</v>
      </c>
      <c r="P654" t="s">
        <v>2217</v>
      </c>
    </row>
    <row r="655" spans="1:16" x14ac:dyDescent="0.35">
      <c r="A655" t="s">
        <v>2467</v>
      </c>
      <c r="B655" t="s">
        <v>2573</v>
      </c>
      <c r="C655" t="s">
        <v>2568</v>
      </c>
      <c r="E655" t="s">
        <v>2650</v>
      </c>
      <c r="F655" t="s">
        <v>2693</v>
      </c>
      <c r="G655" t="s">
        <v>2694</v>
      </c>
      <c r="H655" t="s">
        <v>2598</v>
      </c>
      <c r="O655" t="s">
        <v>2277</v>
      </c>
      <c r="P655" t="s">
        <v>2217</v>
      </c>
    </row>
    <row r="656" spans="1:16" x14ac:dyDescent="0.35">
      <c r="A656" t="s">
        <v>2467</v>
      </c>
      <c r="B656" t="s">
        <v>2573</v>
      </c>
      <c r="C656" t="s">
        <v>2569</v>
      </c>
      <c r="E656" t="s">
        <v>2651</v>
      </c>
      <c r="F656" t="s">
        <v>2673</v>
      </c>
      <c r="G656" t="s">
        <v>2623</v>
      </c>
      <c r="H656" t="s">
        <v>2599</v>
      </c>
      <c r="O656" t="s">
        <v>2715</v>
      </c>
      <c r="P656" t="s">
        <v>2217</v>
      </c>
    </row>
    <row r="657" spans="1:16" x14ac:dyDescent="0.35">
      <c r="A657" t="s">
        <v>2467</v>
      </c>
      <c r="B657" t="s">
        <v>2573</v>
      </c>
      <c r="C657" t="s">
        <v>2570</v>
      </c>
      <c r="E657" t="s">
        <v>2652</v>
      </c>
      <c r="F657" t="s">
        <v>2674</v>
      </c>
      <c r="G657" t="s">
        <v>2695</v>
      </c>
      <c r="H657" t="s">
        <v>2600</v>
      </c>
      <c r="O657" t="s">
        <v>2232</v>
      </c>
      <c r="P657" t="s">
        <v>2217</v>
      </c>
    </row>
    <row r="658" spans="1:16" x14ac:dyDescent="0.35">
      <c r="A658" t="s">
        <v>2467</v>
      </c>
      <c r="B658" t="s">
        <v>2573</v>
      </c>
      <c r="C658" t="s">
        <v>185</v>
      </c>
      <c r="E658" t="s">
        <v>2653</v>
      </c>
      <c r="F658" t="s">
        <v>2675</v>
      </c>
      <c r="G658" t="s">
        <v>2624</v>
      </c>
      <c r="H658" t="s">
        <v>2696</v>
      </c>
      <c r="O658" t="s">
        <v>2195</v>
      </c>
      <c r="P658" t="s">
        <v>2217</v>
      </c>
    </row>
    <row r="659" spans="1:16" x14ac:dyDescent="0.35">
      <c r="A659" t="s">
        <v>2467</v>
      </c>
      <c r="B659" t="s">
        <v>2573</v>
      </c>
      <c r="C659" t="s">
        <v>2464</v>
      </c>
      <c r="E659" t="s">
        <v>2697</v>
      </c>
      <c r="F659" t="s">
        <v>2698</v>
      </c>
      <c r="G659" t="s">
        <v>2699</v>
      </c>
      <c r="H659" t="s">
        <v>2588</v>
      </c>
      <c r="O659" t="s">
        <v>2563</v>
      </c>
      <c r="P659" t="s">
        <v>2217</v>
      </c>
    </row>
    <row r="660" spans="1:16" x14ac:dyDescent="0.35">
      <c r="A660" t="s">
        <v>2467</v>
      </c>
      <c r="B660" t="s">
        <v>2573</v>
      </c>
      <c r="C660" t="s">
        <v>2571</v>
      </c>
      <c r="E660" t="s">
        <v>2700</v>
      </c>
      <c r="F660" t="s">
        <v>2701</v>
      </c>
      <c r="G660" t="s">
        <v>2625</v>
      </c>
      <c r="H660" t="s">
        <v>2601</v>
      </c>
      <c r="O660" t="s">
        <v>2716</v>
      </c>
      <c r="P660" t="s">
        <v>2217</v>
      </c>
    </row>
    <row r="661" spans="1:16" x14ac:dyDescent="0.35">
      <c r="A661" t="s">
        <v>2810</v>
      </c>
      <c r="B661" t="s">
        <v>2811</v>
      </c>
      <c r="C661" t="s">
        <v>114</v>
      </c>
      <c r="D661">
        <v>241</v>
      </c>
      <c r="E661">
        <v>1594</v>
      </c>
      <c r="F661">
        <v>914</v>
      </c>
      <c r="G661">
        <v>1595</v>
      </c>
      <c r="H661">
        <v>2673</v>
      </c>
      <c r="N661">
        <v>7017</v>
      </c>
      <c r="O661" t="s">
        <v>712</v>
      </c>
      <c r="P661" t="s">
        <v>2218</v>
      </c>
    </row>
    <row r="662" spans="1:16" x14ac:dyDescent="0.35">
      <c r="A662" t="s">
        <v>2810</v>
      </c>
      <c r="B662" t="s">
        <v>2811</v>
      </c>
      <c r="C662" t="s">
        <v>1868</v>
      </c>
      <c r="D662" s="3" t="s">
        <v>2813</v>
      </c>
      <c r="E662" s="3" t="s">
        <v>2814</v>
      </c>
      <c r="F662" s="3" t="s">
        <v>2815</v>
      </c>
      <c r="G662" s="3" t="s">
        <v>2816</v>
      </c>
      <c r="H662" s="3" t="s">
        <v>2817</v>
      </c>
      <c r="N662" s="3" t="s">
        <v>2812</v>
      </c>
      <c r="O662" t="s">
        <v>2824</v>
      </c>
      <c r="P662" t="s">
        <v>2218</v>
      </c>
    </row>
    <row r="663" spans="1:16" x14ac:dyDescent="0.35">
      <c r="A663" t="s">
        <v>2810</v>
      </c>
      <c r="B663" t="s">
        <v>2811</v>
      </c>
      <c r="C663" t="s">
        <v>246</v>
      </c>
      <c r="D663" t="s">
        <v>2819</v>
      </c>
      <c r="E663" t="s">
        <v>2820</v>
      </c>
      <c r="F663" t="s">
        <v>2821</v>
      </c>
      <c r="G663" t="s">
        <v>2822</v>
      </c>
      <c r="H663" t="s">
        <v>2823</v>
      </c>
      <c r="N663" t="s">
        <v>2818</v>
      </c>
      <c r="O663" t="s">
        <v>2230</v>
      </c>
      <c r="P663" t="s">
        <v>2217</v>
      </c>
    </row>
    <row r="664" spans="1:16" x14ac:dyDescent="0.35">
      <c r="A664" t="s">
        <v>2810</v>
      </c>
      <c r="B664" t="s">
        <v>2811</v>
      </c>
      <c r="C664" t="s">
        <v>2450</v>
      </c>
      <c r="D664" s="3" t="s">
        <v>2825</v>
      </c>
      <c r="E664" s="3" t="s">
        <v>2826</v>
      </c>
      <c r="F664" s="3" t="s">
        <v>2827</v>
      </c>
      <c r="G664" s="3" t="s">
        <v>2828</v>
      </c>
      <c r="H664" s="3" t="s">
        <v>2829</v>
      </c>
      <c r="N664" s="3" t="s">
        <v>2830</v>
      </c>
      <c r="O664" t="s">
        <v>2231</v>
      </c>
      <c r="P664" t="s">
        <v>2218</v>
      </c>
    </row>
    <row r="665" spans="1:16" x14ac:dyDescent="0.35">
      <c r="A665" t="s">
        <v>2810</v>
      </c>
      <c r="B665" t="s">
        <v>2811</v>
      </c>
      <c r="C665" t="s">
        <v>2149</v>
      </c>
      <c r="D665" t="s">
        <v>2838</v>
      </c>
      <c r="E665" t="s">
        <v>2839</v>
      </c>
      <c r="F665" t="s">
        <v>2840</v>
      </c>
      <c r="G665" t="s">
        <v>2841</v>
      </c>
      <c r="H665" t="s">
        <v>2842</v>
      </c>
      <c r="N665" t="s">
        <v>2837</v>
      </c>
      <c r="O665" t="s">
        <v>2199</v>
      </c>
      <c r="P665" t="s">
        <v>2229</v>
      </c>
    </row>
    <row r="666" spans="1:16" x14ac:dyDescent="0.35">
      <c r="A666" t="s">
        <v>2810</v>
      </c>
      <c r="B666" t="s">
        <v>2811</v>
      </c>
      <c r="C666" t="s">
        <v>185</v>
      </c>
      <c r="D666" t="s">
        <v>2832</v>
      </c>
      <c r="E666" t="s">
        <v>2833</v>
      </c>
      <c r="F666" t="s">
        <v>2834</v>
      </c>
      <c r="G666" t="s">
        <v>2835</v>
      </c>
      <c r="H666" t="s">
        <v>2836</v>
      </c>
      <c r="N666" t="s">
        <v>2831</v>
      </c>
      <c r="O666" t="s">
        <v>2195</v>
      </c>
      <c r="P666" t="s">
        <v>2229</v>
      </c>
    </row>
    <row r="667" spans="1:16" x14ac:dyDescent="0.35">
      <c r="A667" t="s">
        <v>2810</v>
      </c>
      <c r="B667" t="s">
        <v>2811</v>
      </c>
      <c r="C667" t="s">
        <v>2843</v>
      </c>
      <c r="D667" t="s">
        <v>2851</v>
      </c>
      <c r="E667" t="s">
        <v>2852</v>
      </c>
      <c r="F667" t="s">
        <v>2853</v>
      </c>
      <c r="G667" t="s">
        <v>2854</v>
      </c>
      <c r="H667" t="s">
        <v>2855</v>
      </c>
      <c r="N667" t="s">
        <v>2850</v>
      </c>
      <c r="O667" t="s">
        <v>2232</v>
      </c>
      <c r="P667" t="s">
        <v>2217</v>
      </c>
    </row>
    <row r="668" spans="1:16" x14ac:dyDescent="0.35">
      <c r="A668" t="s">
        <v>2810</v>
      </c>
      <c r="B668" t="s">
        <v>2811</v>
      </c>
      <c r="C668" t="s">
        <v>189</v>
      </c>
      <c r="D668" t="s">
        <v>2858</v>
      </c>
      <c r="E668" t="s">
        <v>2859</v>
      </c>
      <c r="F668" t="s">
        <v>2860</v>
      </c>
      <c r="G668" t="s">
        <v>2861</v>
      </c>
      <c r="H668" t="s">
        <v>2867</v>
      </c>
      <c r="N668" t="s">
        <v>2857</v>
      </c>
      <c r="O668" t="s">
        <v>2214</v>
      </c>
      <c r="P668" t="s">
        <v>2229</v>
      </c>
    </row>
    <row r="669" spans="1:16" x14ac:dyDescent="0.35">
      <c r="A669" t="s">
        <v>2810</v>
      </c>
      <c r="B669" t="s">
        <v>2811</v>
      </c>
      <c r="C669" t="s">
        <v>230</v>
      </c>
      <c r="D669" t="s">
        <v>2845</v>
      </c>
      <c r="E669" t="s">
        <v>2846</v>
      </c>
      <c r="F669" t="s">
        <v>2847</v>
      </c>
      <c r="G669" t="s">
        <v>2848</v>
      </c>
      <c r="H669" t="s">
        <v>2849</v>
      </c>
      <c r="N669" t="s">
        <v>2844</v>
      </c>
      <c r="O669" t="s">
        <v>2190</v>
      </c>
      <c r="P669" t="s">
        <v>2229</v>
      </c>
    </row>
    <row r="670" spans="1:16" x14ac:dyDescent="0.35">
      <c r="A670" t="s">
        <v>2810</v>
      </c>
      <c r="B670" t="s">
        <v>2811</v>
      </c>
      <c r="C670" t="s">
        <v>2150</v>
      </c>
      <c r="D670" t="s">
        <v>2863</v>
      </c>
      <c r="E670" t="s">
        <v>2864</v>
      </c>
      <c r="F670" t="s">
        <v>2865</v>
      </c>
      <c r="G670" t="s">
        <v>2866</v>
      </c>
      <c r="H670" t="s">
        <v>2868</v>
      </c>
      <c r="N670" t="s">
        <v>2862</v>
      </c>
      <c r="O670" t="s">
        <v>2225</v>
      </c>
      <c r="P670" t="s">
        <v>2229</v>
      </c>
    </row>
    <row r="671" spans="1:16" x14ac:dyDescent="0.35">
      <c r="A671" t="s">
        <v>2810</v>
      </c>
      <c r="B671" t="s">
        <v>2811</v>
      </c>
      <c r="C671" t="s">
        <v>2856</v>
      </c>
      <c r="D671" t="s">
        <v>2870</v>
      </c>
      <c r="E671" t="s">
        <v>2871</v>
      </c>
      <c r="F671" t="s">
        <v>2872</v>
      </c>
      <c r="G671" t="s">
        <v>2873</v>
      </c>
      <c r="H671" t="s">
        <v>2874</v>
      </c>
      <c r="N671" t="s">
        <v>2869</v>
      </c>
      <c r="O671" t="s">
        <v>2875</v>
      </c>
      <c r="P671" t="s">
        <v>2218</v>
      </c>
    </row>
    <row r="672" spans="1:16" x14ac:dyDescent="0.35">
      <c r="A672" t="s">
        <v>2810</v>
      </c>
      <c r="B672" t="s">
        <v>2811</v>
      </c>
      <c r="C672" t="s">
        <v>2928</v>
      </c>
      <c r="D672" t="s">
        <v>2923</v>
      </c>
      <c r="E672" t="s">
        <v>2924</v>
      </c>
      <c r="F672" t="s">
        <v>2925</v>
      </c>
      <c r="G672" t="s">
        <v>2926</v>
      </c>
      <c r="H672" t="s">
        <v>2927</v>
      </c>
      <c r="N672" t="s">
        <v>2922</v>
      </c>
      <c r="O672" t="s">
        <v>2929</v>
      </c>
      <c r="P672" t="s">
        <v>2218</v>
      </c>
    </row>
    <row r="673" spans="1:16" x14ac:dyDescent="0.35">
      <c r="A673" t="s">
        <v>2810</v>
      </c>
      <c r="B673" t="s">
        <v>2811</v>
      </c>
      <c r="C673" t="s">
        <v>1088</v>
      </c>
      <c r="D673" t="s">
        <v>2931</v>
      </c>
      <c r="E673" t="s">
        <v>2932</v>
      </c>
      <c r="F673" t="s">
        <v>2933</v>
      </c>
      <c r="G673" t="s">
        <v>2934</v>
      </c>
      <c r="H673" t="s">
        <v>2935</v>
      </c>
      <c r="N673" t="s">
        <v>2930</v>
      </c>
      <c r="O673" t="s">
        <v>2249</v>
      </c>
      <c r="P673" t="s">
        <v>2218</v>
      </c>
    </row>
    <row r="674" spans="1:16" x14ac:dyDescent="0.35">
      <c r="A674" t="s">
        <v>2810</v>
      </c>
      <c r="B674" t="s">
        <v>2811</v>
      </c>
      <c r="C674" t="s">
        <v>1199</v>
      </c>
      <c r="D674" t="s">
        <v>2937</v>
      </c>
      <c r="E674" t="s">
        <v>2938</v>
      </c>
      <c r="F674" t="s">
        <v>2939</v>
      </c>
      <c r="G674" t="s">
        <v>2940</v>
      </c>
      <c r="H674" t="s">
        <v>2941</v>
      </c>
      <c r="N674" t="s">
        <v>2936</v>
      </c>
      <c r="O674" t="s">
        <v>2228</v>
      </c>
      <c r="P674" t="s">
        <v>2217</v>
      </c>
    </row>
    <row r="675" spans="1:16" x14ac:dyDescent="0.35">
      <c r="A675" t="s">
        <v>2810</v>
      </c>
      <c r="B675" t="s">
        <v>2811</v>
      </c>
      <c r="C675" t="s">
        <v>1200</v>
      </c>
      <c r="D675" t="s">
        <v>2943</v>
      </c>
      <c r="E675" t="s">
        <v>2944</v>
      </c>
      <c r="F675" t="s">
        <v>2945</v>
      </c>
      <c r="G675" t="s">
        <v>2946</v>
      </c>
      <c r="H675" t="s">
        <v>2947</v>
      </c>
      <c r="N675" t="s">
        <v>2942</v>
      </c>
      <c r="O675" t="s">
        <v>2215</v>
      </c>
      <c r="P675" t="s">
        <v>2217</v>
      </c>
    </row>
    <row r="676" spans="1:16" x14ac:dyDescent="0.35">
      <c r="A676" t="s">
        <v>2810</v>
      </c>
      <c r="B676" t="s">
        <v>2811</v>
      </c>
      <c r="C676" t="s">
        <v>1202</v>
      </c>
      <c r="D676" t="s">
        <v>2949</v>
      </c>
      <c r="E676" t="s">
        <v>2950</v>
      </c>
      <c r="F676" t="s">
        <v>2951</v>
      </c>
      <c r="G676" t="s">
        <v>2952</v>
      </c>
      <c r="H676" t="s">
        <v>2953</v>
      </c>
      <c r="N676" t="s">
        <v>2948</v>
      </c>
      <c r="O676" t="s">
        <v>2216</v>
      </c>
      <c r="P676" t="s">
        <v>2217</v>
      </c>
    </row>
    <row r="677" spans="1:16" x14ac:dyDescent="0.35">
      <c r="A677" t="s">
        <v>2810</v>
      </c>
      <c r="B677" t="s">
        <v>2811</v>
      </c>
      <c r="C677" t="s">
        <v>2972</v>
      </c>
      <c r="D677" t="s">
        <v>2967</v>
      </c>
      <c r="E677" t="s">
        <v>2968</v>
      </c>
      <c r="F677" t="s">
        <v>2969</v>
      </c>
      <c r="G677" t="s">
        <v>2970</v>
      </c>
      <c r="H677" t="s">
        <v>2971</v>
      </c>
      <c r="N677" t="s">
        <v>2966</v>
      </c>
      <c r="O677" t="s">
        <v>2287</v>
      </c>
      <c r="P677" t="s">
        <v>2218</v>
      </c>
    </row>
    <row r="678" spans="1:16" x14ac:dyDescent="0.35">
      <c r="A678" t="s">
        <v>2810</v>
      </c>
      <c r="B678" t="s">
        <v>2811</v>
      </c>
      <c r="C678" t="s">
        <v>2724</v>
      </c>
      <c r="D678" t="s">
        <v>2955</v>
      </c>
      <c r="E678" t="s">
        <v>2956</v>
      </c>
      <c r="F678" t="s">
        <v>2957</v>
      </c>
      <c r="G678" t="s">
        <v>2958</v>
      </c>
      <c r="H678" t="s">
        <v>2959</v>
      </c>
      <c r="N678" t="s">
        <v>2954</v>
      </c>
      <c r="O678" t="s">
        <v>2220</v>
      </c>
      <c r="P678" t="s">
        <v>2217</v>
      </c>
    </row>
    <row r="679" spans="1:16" x14ac:dyDescent="0.35">
      <c r="A679" t="s">
        <v>2810</v>
      </c>
      <c r="B679" t="s">
        <v>2811</v>
      </c>
      <c r="C679" t="s">
        <v>2465</v>
      </c>
      <c r="D679" t="s">
        <v>2961</v>
      </c>
      <c r="E679" t="s">
        <v>2962</v>
      </c>
      <c r="F679" t="s">
        <v>2963</v>
      </c>
      <c r="G679" t="s">
        <v>2964</v>
      </c>
      <c r="H679" t="s">
        <v>2965</v>
      </c>
      <c r="N679" t="s">
        <v>2960</v>
      </c>
      <c r="O679" t="s">
        <v>2291</v>
      </c>
      <c r="P679" t="s">
        <v>2217</v>
      </c>
    </row>
    <row r="680" spans="1:16" x14ac:dyDescent="0.35">
      <c r="A680" t="s">
        <v>2810</v>
      </c>
      <c r="B680" t="s">
        <v>2811</v>
      </c>
      <c r="C680" t="s">
        <v>1943</v>
      </c>
      <c r="D680" t="s">
        <v>2974</v>
      </c>
      <c r="E680" t="s">
        <v>2975</v>
      </c>
      <c r="F680" t="s">
        <v>2976</v>
      </c>
      <c r="G680" t="s">
        <v>2977</v>
      </c>
      <c r="H680" t="s">
        <v>2978</v>
      </c>
      <c r="N680" t="s">
        <v>2973</v>
      </c>
      <c r="O680" t="s">
        <v>2211</v>
      </c>
      <c r="P680" t="s">
        <v>2218</v>
      </c>
    </row>
    <row r="681" spans="1:16" x14ac:dyDescent="0.35">
      <c r="A681" t="s">
        <v>2810</v>
      </c>
      <c r="B681" t="s">
        <v>2811</v>
      </c>
      <c r="C681" t="s">
        <v>2151</v>
      </c>
      <c r="D681" t="s">
        <v>2980</v>
      </c>
      <c r="E681" t="s">
        <v>2981</v>
      </c>
      <c r="F681" t="s">
        <v>2982</v>
      </c>
      <c r="G681" t="s">
        <v>2983</v>
      </c>
      <c r="H681" t="s">
        <v>2984</v>
      </c>
      <c r="N681" t="s">
        <v>2979</v>
      </c>
      <c r="O681" t="s">
        <v>2292</v>
      </c>
      <c r="P681" t="s">
        <v>2218</v>
      </c>
    </row>
    <row r="682" spans="1:16" x14ac:dyDescent="0.35">
      <c r="A682" t="s">
        <v>2810</v>
      </c>
      <c r="B682" t="s">
        <v>2811</v>
      </c>
      <c r="C682" t="s">
        <v>2991</v>
      </c>
      <c r="D682" t="s">
        <v>2986</v>
      </c>
      <c r="E682" t="s">
        <v>2987</v>
      </c>
      <c r="F682" t="s">
        <v>2988</v>
      </c>
      <c r="G682" t="s">
        <v>2989</v>
      </c>
      <c r="H682" t="s">
        <v>2990</v>
      </c>
      <c r="N682" t="s">
        <v>2985</v>
      </c>
      <c r="O682" t="s">
        <v>2203</v>
      </c>
      <c r="P682" t="s">
        <v>2218</v>
      </c>
    </row>
    <row r="683" spans="1:16" x14ac:dyDescent="0.35">
      <c r="A683" t="s">
        <v>2810</v>
      </c>
      <c r="B683" t="s">
        <v>2811</v>
      </c>
      <c r="C683" t="s">
        <v>2010</v>
      </c>
      <c r="D683" t="s">
        <v>2993</v>
      </c>
      <c r="E683" t="s">
        <v>2994</v>
      </c>
      <c r="F683" t="s">
        <v>2995</v>
      </c>
      <c r="G683" t="s">
        <v>2996</v>
      </c>
      <c r="H683" t="s">
        <v>2997</v>
      </c>
      <c r="N683" t="s">
        <v>2992</v>
      </c>
      <c r="O683" t="s">
        <v>2245</v>
      </c>
      <c r="P683" t="s">
        <v>2218</v>
      </c>
    </row>
    <row r="684" spans="1:16" x14ac:dyDescent="0.35">
      <c r="A684" t="s">
        <v>2810</v>
      </c>
      <c r="B684" t="s">
        <v>2811</v>
      </c>
      <c r="C684" t="s">
        <v>3003</v>
      </c>
      <c r="D684" t="s">
        <v>2915</v>
      </c>
      <c r="E684" t="s">
        <v>2999</v>
      </c>
      <c r="F684" t="s">
        <v>3000</v>
      </c>
      <c r="G684" t="s">
        <v>3001</v>
      </c>
      <c r="H684" t="s">
        <v>3002</v>
      </c>
      <c r="N684" t="s">
        <v>2998</v>
      </c>
      <c r="O684" t="s">
        <v>3004</v>
      </c>
      <c r="P684" t="s">
        <v>2218</v>
      </c>
    </row>
    <row r="685" spans="1:16" x14ac:dyDescent="0.35">
      <c r="A685" t="s">
        <v>2810</v>
      </c>
      <c r="B685" t="s">
        <v>2811</v>
      </c>
      <c r="C685" t="s">
        <v>2882</v>
      </c>
      <c r="D685" t="s">
        <v>2877</v>
      </c>
      <c r="E685" t="s">
        <v>2878</v>
      </c>
      <c r="F685" t="s">
        <v>2879</v>
      </c>
      <c r="G685" t="s">
        <v>2880</v>
      </c>
      <c r="H685" t="s">
        <v>2881</v>
      </c>
      <c r="N685" t="s">
        <v>2876</v>
      </c>
      <c r="O685" t="s">
        <v>2883</v>
      </c>
      <c r="P685" t="s">
        <v>2218</v>
      </c>
    </row>
    <row r="686" spans="1:16" x14ac:dyDescent="0.35">
      <c r="A686" t="s">
        <v>2810</v>
      </c>
      <c r="B686" t="s">
        <v>2811</v>
      </c>
      <c r="C686" t="s">
        <v>2889</v>
      </c>
      <c r="D686" t="s">
        <v>2813</v>
      </c>
      <c r="E686" t="s">
        <v>2885</v>
      </c>
      <c r="F686" t="s">
        <v>2886</v>
      </c>
      <c r="G686" t="s">
        <v>2887</v>
      </c>
      <c r="H686" t="s">
        <v>2888</v>
      </c>
      <c r="N686" t="s">
        <v>2884</v>
      </c>
      <c r="O686" t="s">
        <v>2897</v>
      </c>
      <c r="P686" t="s">
        <v>2218</v>
      </c>
    </row>
    <row r="687" spans="1:16" x14ac:dyDescent="0.35">
      <c r="A687" t="s">
        <v>2810</v>
      </c>
      <c r="B687" t="s">
        <v>2811</v>
      </c>
      <c r="C687" t="s">
        <v>2895</v>
      </c>
      <c r="D687" t="s">
        <v>2813</v>
      </c>
      <c r="E687" t="s">
        <v>2891</v>
      </c>
      <c r="F687" t="s">
        <v>2892</v>
      </c>
      <c r="G687" t="s">
        <v>2893</v>
      </c>
      <c r="H687" t="s">
        <v>2894</v>
      </c>
      <c r="N687" t="s">
        <v>2890</v>
      </c>
      <c r="O687" t="s">
        <v>2896</v>
      </c>
      <c r="P687" t="s">
        <v>2218</v>
      </c>
    </row>
    <row r="688" spans="1:16" x14ac:dyDescent="0.35">
      <c r="A688" t="s">
        <v>2810</v>
      </c>
      <c r="B688" t="s">
        <v>2811</v>
      </c>
      <c r="C688" t="s">
        <v>2905</v>
      </c>
      <c r="D688" t="s">
        <v>2899</v>
      </c>
      <c r="E688" t="s">
        <v>2900</v>
      </c>
      <c r="F688" t="s">
        <v>2901</v>
      </c>
      <c r="G688" t="s">
        <v>2902</v>
      </c>
      <c r="H688" t="s">
        <v>2903</v>
      </c>
      <c r="N688" t="s">
        <v>2898</v>
      </c>
      <c r="O688" t="s">
        <v>2904</v>
      </c>
      <c r="P688" t="s">
        <v>2218</v>
      </c>
    </row>
    <row r="689" spans="1:16" x14ac:dyDescent="0.35">
      <c r="A689" t="s">
        <v>2810</v>
      </c>
      <c r="B689" t="s">
        <v>2811</v>
      </c>
      <c r="C689" t="s">
        <v>2912</v>
      </c>
      <c r="D689" t="s">
        <v>2907</v>
      </c>
      <c r="E689" t="s">
        <v>2908</v>
      </c>
      <c r="F689" t="s">
        <v>2909</v>
      </c>
      <c r="G689" t="s">
        <v>2910</v>
      </c>
      <c r="H689" t="s">
        <v>2911</v>
      </c>
      <c r="N689" t="s">
        <v>2906</v>
      </c>
      <c r="O689" t="s">
        <v>2913</v>
      </c>
      <c r="P689" t="s">
        <v>2218</v>
      </c>
    </row>
    <row r="690" spans="1:16" x14ac:dyDescent="0.35">
      <c r="A690" t="s">
        <v>2810</v>
      </c>
      <c r="B690" t="s">
        <v>2811</v>
      </c>
      <c r="C690" t="s">
        <v>2920</v>
      </c>
      <c r="D690" t="s">
        <v>2915</v>
      </c>
      <c r="E690" t="s">
        <v>2916</v>
      </c>
      <c r="F690" t="s">
        <v>2917</v>
      </c>
      <c r="G690" t="s">
        <v>2918</v>
      </c>
      <c r="H690" t="s">
        <v>2919</v>
      </c>
      <c r="N690" t="s">
        <v>2914</v>
      </c>
      <c r="O690" t="s">
        <v>2921</v>
      </c>
      <c r="P690" t="s">
        <v>2218</v>
      </c>
    </row>
    <row r="691" spans="1:16" x14ac:dyDescent="0.35">
      <c r="A691" t="s">
        <v>2810</v>
      </c>
      <c r="B691" t="s">
        <v>3009</v>
      </c>
      <c r="C691" t="s">
        <v>114</v>
      </c>
      <c r="D691">
        <v>121</v>
      </c>
      <c r="E691">
        <v>645</v>
      </c>
      <c r="F691">
        <v>580</v>
      </c>
      <c r="G691">
        <v>816</v>
      </c>
      <c r="H691">
        <v>1499</v>
      </c>
      <c r="N691">
        <v>3661</v>
      </c>
      <c r="O691" t="s">
        <v>712</v>
      </c>
      <c r="P691" t="s">
        <v>2218</v>
      </c>
    </row>
    <row r="692" spans="1:16" x14ac:dyDescent="0.35">
      <c r="A692" t="s">
        <v>2810</v>
      </c>
      <c r="B692" t="s">
        <v>3009</v>
      </c>
      <c r="C692" t="s">
        <v>1868</v>
      </c>
      <c r="D692" t="s">
        <v>3011</v>
      </c>
      <c r="E692" t="s">
        <v>3012</v>
      </c>
      <c r="F692" t="s">
        <v>3013</v>
      </c>
      <c r="G692" t="s">
        <v>3014</v>
      </c>
      <c r="H692" t="s">
        <v>3015</v>
      </c>
      <c r="N692" t="s">
        <v>3010</v>
      </c>
      <c r="O692" t="s">
        <v>2824</v>
      </c>
      <c r="P692" t="s">
        <v>2218</v>
      </c>
    </row>
    <row r="693" spans="1:16" x14ac:dyDescent="0.35">
      <c r="A693" t="s">
        <v>2810</v>
      </c>
      <c r="B693" t="s">
        <v>3009</v>
      </c>
      <c r="C693" t="s">
        <v>246</v>
      </c>
      <c r="D693" t="s">
        <v>3017</v>
      </c>
      <c r="E693" t="s">
        <v>3018</v>
      </c>
      <c r="F693" t="s">
        <v>3019</v>
      </c>
      <c r="G693" t="s">
        <v>3020</v>
      </c>
      <c r="H693" t="s">
        <v>3021</v>
      </c>
      <c r="N693" t="s">
        <v>3016</v>
      </c>
      <c r="O693" t="s">
        <v>2230</v>
      </c>
      <c r="P693" t="s">
        <v>2194</v>
      </c>
    </row>
    <row r="694" spans="1:16" x14ac:dyDescent="0.35">
      <c r="A694" t="s">
        <v>2810</v>
      </c>
      <c r="B694" t="s">
        <v>3009</v>
      </c>
      <c r="C694" t="s">
        <v>2450</v>
      </c>
      <c r="D694" t="s">
        <v>3023</v>
      </c>
      <c r="E694" t="s">
        <v>3024</v>
      </c>
      <c r="F694" t="s">
        <v>3057</v>
      </c>
      <c r="G694" t="s">
        <v>3056</v>
      </c>
      <c r="H694" t="s">
        <v>3025</v>
      </c>
      <c r="N694" t="s">
        <v>3022</v>
      </c>
      <c r="O694" t="s">
        <v>2231</v>
      </c>
      <c r="P694" t="s">
        <v>2218</v>
      </c>
    </row>
    <row r="695" spans="1:16" x14ac:dyDescent="0.35">
      <c r="A695" t="s">
        <v>2810</v>
      </c>
      <c r="B695" t="s">
        <v>3009</v>
      </c>
      <c r="C695" t="s">
        <v>2149</v>
      </c>
      <c r="D695" t="s">
        <v>3026</v>
      </c>
      <c r="E695" t="s">
        <v>3027</v>
      </c>
      <c r="F695" t="s">
        <v>3028</v>
      </c>
      <c r="G695" t="s">
        <v>3029</v>
      </c>
      <c r="H695" t="s">
        <v>3030</v>
      </c>
      <c r="N695" t="s">
        <v>3031</v>
      </c>
      <c r="O695" t="s">
        <v>2199</v>
      </c>
      <c r="P695" t="s">
        <v>2229</v>
      </c>
    </row>
    <row r="696" spans="1:16" x14ac:dyDescent="0.35">
      <c r="A696" t="s">
        <v>2810</v>
      </c>
      <c r="B696" t="s">
        <v>3009</v>
      </c>
      <c r="C696" t="s">
        <v>185</v>
      </c>
      <c r="D696" t="s">
        <v>3032</v>
      </c>
      <c r="E696" t="s">
        <v>3033</v>
      </c>
      <c r="F696" t="s">
        <v>3034</v>
      </c>
      <c r="G696" t="s">
        <v>3035</v>
      </c>
      <c r="H696" t="s">
        <v>3036</v>
      </c>
      <c r="N696" t="s">
        <v>3052</v>
      </c>
      <c r="O696" t="s">
        <v>2195</v>
      </c>
      <c r="P696" t="s">
        <v>2229</v>
      </c>
    </row>
    <row r="697" spans="1:16" x14ac:dyDescent="0.35">
      <c r="A697" t="s">
        <v>2810</v>
      </c>
      <c r="B697" t="s">
        <v>3009</v>
      </c>
      <c r="C697" t="s">
        <v>2843</v>
      </c>
      <c r="D697" t="s">
        <v>3037</v>
      </c>
      <c r="E697" t="s">
        <v>3038</v>
      </c>
      <c r="F697" t="s">
        <v>3039</v>
      </c>
      <c r="G697" t="s">
        <v>3040</v>
      </c>
      <c r="H697" t="s">
        <v>3041</v>
      </c>
      <c r="N697" t="s">
        <v>3053</v>
      </c>
      <c r="O697" t="s">
        <v>2232</v>
      </c>
      <c r="P697" t="s">
        <v>2194</v>
      </c>
    </row>
    <row r="698" spans="1:16" x14ac:dyDescent="0.35">
      <c r="A698" t="s">
        <v>2810</v>
      </c>
      <c r="B698" t="s">
        <v>3009</v>
      </c>
      <c r="C698" t="s">
        <v>189</v>
      </c>
      <c r="D698" t="s">
        <v>3042</v>
      </c>
      <c r="E698" t="s">
        <v>3043</v>
      </c>
      <c r="F698" t="s">
        <v>3044</v>
      </c>
      <c r="G698" t="s">
        <v>3045</v>
      </c>
      <c r="H698" t="s">
        <v>3046</v>
      </c>
      <c r="N698" t="s">
        <v>3054</v>
      </c>
      <c r="O698" t="s">
        <v>2214</v>
      </c>
      <c r="P698" t="s">
        <v>2229</v>
      </c>
    </row>
    <row r="699" spans="1:16" x14ac:dyDescent="0.35">
      <c r="A699" t="s">
        <v>2810</v>
      </c>
      <c r="B699" t="s">
        <v>3009</v>
      </c>
      <c r="C699" t="s">
        <v>230</v>
      </c>
      <c r="D699" t="s">
        <v>3047</v>
      </c>
      <c r="E699" t="s">
        <v>3048</v>
      </c>
      <c r="F699" t="s">
        <v>3049</v>
      </c>
      <c r="G699" t="s">
        <v>3050</v>
      </c>
      <c r="H699" t="s">
        <v>3051</v>
      </c>
      <c r="N699" t="s">
        <v>3055</v>
      </c>
      <c r="O699" t="s">
        <v>2190</v>
      </c>
      <c r="P699" t="s">
        <v>2229</v>
      </c>
    </row>
    <row r="700" spans="1:16" x14ac:dyDescent="0.35">
      <c r="A700" t="s">
        <v>2810</v>
      </c>
      <c r="B700" t="s">
        <v>3009</v>
      </c>
      <c r="C700" t="s">
        <v>2150</v>
      </c>
      <c r="D700" t="s">
        <v>3058</v>
      </c>
      <c r="E700" t="s">
        <v>3059</v>
      </c>
      <c r="F700" t="s">
        <v>3060</v>
      </c>
      <c r="G700" t="s">
        <v>3061</v>
      </c>
      <c r="H700" t="s">
        <v>3062</v>
      </c>
      <c r="N700" t="s">
        <v>3063</v>
      </c>
      <c r="O700" t="s">
        <v>2225</v>
      </c>
      <c r="P700" t="s">
        <v>2229</v>
      </c>
    </row>
    <row r="701" spans="1:16" x14ac:dyDescent="0.35">
      <c r="A701" t="s">
        <v>2810</v>
      </c>
      <c r="B701" t="s">
        <v>3009</v>
      </c>
      <c r="C701" t="s">
        <v>2856</v>
      </c>
      <c r="D701" t="s">
        <v>3064</v>
      </c>
      <c r="E701" t="s">
        <v>3065</v>
      </c>
      <c r="F701" t="s">
        <v>3066</v>
      </c>
      <c r="G701" t="s">
        <v>3067</v>
      </c>
      <c r="H701" t="s">
        <v>3068</v>
      </c>
      <c r="N701" t="s">
        <v>3133</v>
      </c>
      <c r="O701" t="s">
        <v>2875</v>
      </c>
      <c r="P701" t="s">
        <v>2218</v>
      </c>
    </row>
    <row r="702" spans="1:16" x14ac:dyDescent="0.35">
      <c r="A702" t="s">
        <v>2810</v>
      </c>
      <c r="B702" t="s">
        <v>3009</v>
      </c>
      <c r="C702" t="s">
        <v>2928</v>
      </c>
      <c r="D702" t="s">
        <v>3069</v>
      </c>
      <c r="E702" t="s">
        <v>3070</v>
      </c>
      <c r="F702" t="s">
        <v>3071</v>
      </c>
      <c r="G702" t="s">
        <v>3072</v>
      </c>
      <c r="H702" t="s">
        <v>3073</v>
      </c>
      <c r="N702" t="s">
        <v>3134</v>
      </c>
      <c r="O702" t="s">
        <v>2929</v>
      </c>
      <c r="P702" t="s">
        <v>2218</v>
      </c>
    </row>
    <row r="703" spans="1:16" x14ac:dyDescent="0.35">
      <c r="A703" t="s">
        <v>2810</v>
      </c>
      <c r="B703" t="s">
        <v>3009</v>
      </c>
      <c r="C703" t="s">
        <v>1088</v>
      </c>
      <c r="D703" t="s">
        <v>3074</v>
      </c>
      <c r="E703" t="s">
        <v>3075</v>
      </c>
      <c r="F703" t="s">
        <v>3076</v>
      </c>
      <c r="G703" t="s">
        <v>3077</v>
      </c>
      <c r="H703" t="s">
        <v>3078</v>
      </c>
      <c r="N703" t="s">
        <v>3135</v>
      </c>
      <c r="O703" t="s">
        <v>2249</v>
      </c>
      <c r="P703" t="s">
        <v>2218</v>
      </c>
    </row>
    <row r="704" spans="1:16" x14ac:dyDescent="0.35">
      <c r="A704" t="s">
        <v>2810</v>
      </c>
      <c r="B704" t="s">
        <v>3009</v>
      </c>
      <c r="C704" t="s">
        <v>1199</v>
      </c>
      <c r="D704" t="s">
        <v>3079</v>
      </c>
      <c r="E704" t="s">
        <v>3080</v>
      </c>
      <c r="F704" t="s">
        <v>3081</v>
      </c>
      <c r="G704" t="s">
        <v>3082</v>
      </c>
      <c r="H704" t="s">
        <v>3083</v>
      </c>
      <c r="N704" t="s">
        <v>3136</v>
      </c>
      <c r="O704" t="s">
        <v>2228</v>
      </c>
      <c r="P704" t="s">
        <v>2194</v>
      </c>
    </row>
    <row r="705" spans="1:16" x14ac:dyDescent="0.35">
      <c r="A705" t="s">
        <v>2810</v>
      </c>
      <c r="B705" t="s">
        <v>3009</v>
      </c>
      <c r="C705" t="s">
        <v>1200</v>
      </c>
      <c r="D705" t="s">
        <v>3084</v>
      </c>
      <c r="E705" t="s">
        <v>3085</v>
      </c>
      <c r="F705" t="s">
        <v>3086</v>
      </c>
      <c r="G705" t="s">
        <v>3087</v>
      </c>
      <c r="H705" t="s">
        <v>3088</v>
      </c>
      <c r="N705" t="s">
        <v>3137</v>
      </c>
      <c r="O705" t="s">
        <v>2215</v>
      </c>
      <c r="P705" t="s">
        <v>2194</v>
      </c>
    </row>
    <row r="706" spans="1:16" x14ac:dyDescent="0.35">
      <c r="A706" t="s">
        <v>2810</v>
      </c>
      <c r="B706" t="s">
        <v>3009</v>
      </c>
      <c r="C706" t="s">
        <v>1202</v>
      </c>
      <c r="D706" t="s">
        <v>3089</v>
      </c>
      <c r="E706" t="s">
        <v>3090</v>
      </c>
      <c r="F706" t="s">
        <v>3091</v>
      </c>
      <c r="G706" t="s">
        <v>3092</v>
      </c>
      <c r="H706" t="s">
        <v>3093</v>
      </c>
      <c r="N706" t="s">
        <v>3138</v>
      </c>
      <c r="O706" t="s">
        <v>2216</v>
      </c>
      <c r="P706" t="s">
        <v>2194</v>
      </c>
    </row>
    <row r="707" spans="1:16" x14ac:dyDescent="0.35">
      <c r="A707" t="s">
        <v>2810</v>
      </c>
      <c r="B707" t="s">
        <v>3009</v>
      </c>
      <c r="C707" t="s">
        <v>2972</v>
      </c>
      <c r="D707" t="s">
        <v>3094</v>
      </c>
      <c r="E707" t="s">
        <v>3095</v>
      </c>
      <c r="F707" t="s">
        <v>3096</v>
      </c>
      <c r="G707" t="s">
        <v>3097</v>
      </c>
      <c r="H707" t="s">
        <v>3098</v>
      </c>
      <c r="N707" t="s">
        <v>3139</v>
      </c>
      <c r="O707" t="s">
        <v>2287</v>
      </c>
      <c r="P707" t="s">
        <v>2218</v>
      </c>
    </row>
    <row r="708" spans="1:16" x14ac:dyDescent="0.35">
      <c r="A708" t="s">
        <v>2810</v>
      </c>
      <c r="B708" t="s">
        <v>3009</v>
      </c>
      <c r="C708" t="s">
        <v>2724</v>
      </c>
      <c r="D708" t="s">
        <v>3099</v>
      </c>
      <c r="E708" t="s">
        <v>3100</v>
      </c>
      <c r="F708" t="s">
        <v>3101</v>
      </c>
      <c r="G708" t="s">
        <v>3102</v>
      </c>
      <c r="H708" t="s">
        <v>3103</v>
      </c>
      <c r="N708" t="s">
        <v>3140</v>
      </c>
      <c r="O708" t="s">
        <v>2220</v>
      </c>
      <c r="P708" t="s">
        <v>2194</v>
      </c>
    </row>
    <row r="709" spans="1:16" x14ac:dyDescent="0.35">
      <c r="A709" t="s">
        <v>2810</v>
      </c>
      <c r="B709" t="s">
        <v>3009</v>
      </c>
      <c r="C709" t="s">
        <v>2465</v>
      </c>
      <c r="D709" t="s">
        <v>3104</v>
      </c>
      <c r="E709" t="s">
        <v>3105</v>
      </c>
      <c r="F709" t="s">
        <v>3106</v>
      </c>
      <c r="G709" t="s">
        <v>3107</v>
      </c>
      <c r="H709" t="s">
        <v>3108</v>
      </c>
      <c r="N709" t="s">
        <v>3141</v>
      </c>
      <c r="O709" t="s">
        <v>2291</v>
      </c>
      <c r="P709" t="s">
        <v>2194</v>
      </c>
    </row>
    <row r="710" spans="1:16" x14ac:dyDescent="0.35">
      <c r="A710" t="s">
        <v>2810</v>
      </c>
      <c r="B710" t="s">
        <v>3009</v>
      </c>
      <c r="C710" t="s">
        <v>1943</v>
      </c>
      <c r="D710" t="s">
        <v>3109</v>
      </c>
      <c r="E710" t="s">
        <v>3110</v>
      </c>
      <c r="F710" t="s">
        <v>3111</v>
      </c>
      <c r="G710" t="s">
        <v>3112</v>
      </c>
      <c r="H710" t="s">
        <v>3113</v>
      </c>
      <c r="N710" t="s">
        <v>3142</v>
      </c>
      <c r="O710" t="s">
        <v>2211</v>
      </c>
      <c r="P710" t="s">
        <v>2218</v>
      </c>
    </row>
    <row r="711" spans="1:16" x14ac:dyDescent="0.35">
      <c r="A711" t="s">
        <v>2810</v>
      </c>
      <c r="B711" t="s">
        <v>3009</v>
      </c>
      <c r="C711" t="s">
        <v>2151</v>
      </c>
      <c r="D711" t="s">
        <v>3114</v>
      </c>
      <c r="E711" t="s">
        <v>3115</v>
      </c>
      <c r="F711" t="s">
        <v>3116</v>
      </c>
      <c r="G711" t="s">
        <v>3117</v>
      </c>
      <c r="H711" t="s">
        <v>3118</v>
      </c>
      <c r="N711" t="s">
        <v>3143</v>
      </c>
      <c r="O711" t="s">
        <v>2292</v>
      </c>
      <c r="P711" t="s">
        <v>2218</v>
      </c>
    </row>
    <row r="712" spans="1:16" x14ac:dyDescent="0.35">
      <c r="A712" t="s">
        <v>2810</v>
      </c>
      <c r="B712" t="s">
        <v>3009</v>
      </c>
      <c r="C712" t="s">
        <v>2991</v>
      </c>
      <c r="D712" t="s">
        <v>3119</v>
      </c>
      <c r="E712" t="s">
        <v>3120</v>
      </c>
      <c r="F712" t="s">
        <v>3121</v>
      </c>
      <c r="G712" t="s">
        <v>3122</v>
      </c>
      <c r="H712" t="s">
        <v>3123</v>
      </c>
      <c r="N712" t="s">
        <v>3144</v>
      </c>
      <c r="O712" t="s">
        <v>2203</v>
      </c>
      <c r="P712" t="s">
        <v>2218</v>
      </c>
    </row>
    <row r="713" spans="1:16" x14ac:dyDescent="0.35">
      <c r="A713" t="s">
        <v>2810</v>
      </c>
      <c r="B713" t="s">
        <v>3009</v>
      </c>
      <c r="C713" t="s">
        <v>2010</v>
      </c>
      <c r="D713" t="s">
        <v>3119</v>
      </c>
      <c r="E713" t="s">
        <v>3124</v>
      </c>
      <c r="F713" t="s">
        <v>3125</v>
      </c>
      <c r="G713" t="s">
        <v>3126</v>
      </c>
      <c r="H713" t="s">
        <v>3127</v>
      </c>
      <c r="N713" t="s">
        <v>3145</v>
      </c>
      <c r="O713" t="s">
        <v>2245</v>
      </c>
      <c r="P713" t="s">
        <v>2218</v>
      </c>
    </row>
    <row r="714" spans="1:16" x14ac:dyDescent="0.35">
      <c r="A714" t="s">
        <v>2810</v>
      </c>
      <c r="B714" t="s">
        <v>3009</v>
      </c>
      <c r="C714" t="s">
        <v>3003</v>
      </c>
      <c r="D714" t="s">
        <v>3128</v>
      </c>
      <c r="E714" t="s">
        <v>3129</v>
      </c>
      <c r="F714" t="s">
        <v>3130</v>
      </c>
      <c r="G714" t="s">
        <v>3131</v>
      </c>
      <c r="H714" t="s">
        <v>3132</v>
      </c>
      <c r="N714" t="s">
        <v>3146</v>
      </c>
      <c r="O714" t="s">
        <v>3004</v>
      </c>
      <c r="P714" t="s">
        <v>2218</v>
      </c>
    </row>
    <row r="715" spans="1:16" x14ac:dyDescent="0.35">
      <c r="A715" t="s">
        <v>2810</v>
      </c>
      <c r="B715" t="s">
        <v>3147</v>
      </c>
      <c r="C715" t="s">
        <v>114</v>
      </c>
      <c r="D715">
        <v>93</v>
      </c>
      <c r="E715">
        <v>673</v>
      </c>
      <c r="F715">
        <v>268</v>
      </c>
      <c r="G715">
        <v>582</v>
      </c>
      <c r="H715">
        <v>812</v>
      </c>
      <c r="O715" t="s">
        <v>712</v>
      </c>
      <c r="P715" t="s">
        <v>2218</v>
      </c>
    </row>
    <row r="716" spans="1:16" x14ac:dyDescent="0.35">
      <c r="A716" t="s">
        <v>2810</v>
      </c>
      <c r="B716" t="s">
        <v>3147</v>
      </c>
      <c r="C716" t="s">
        <v>1868</v>
      </c>
      <c r="D716" t="s">
        <v>687</v>
      </c>
      <c r="E716" t="s">
        <v>3149</v>
      </c>
      <c r="F716" t="s">
        <v>3150</v>
      </c>
      <c r="G716" t="s">
        <v>3151</v>
      </c>
      <c r="H716" t="s">
        <v>3152</v>
      </c>
      <c r="N716" t="s">
        <v>3148</v>
      </c>
      <c r="O716" t="s">
        <v>2824</v>
      </c>
      <c r="P716" t="s">
        <v>2218</v>
      </c>
    </row>
    <row r="717" spans="1:16" x14ac:dyDescent="0.35">
      <c r="A717" t="s">
        <v>2810</v>
      </c>
      <c r="B717" t="s">
        <v>3147</v>
      </c>
      <c r="C717" t="s">
        <v>246</v>
      </c>
      <c r="D717" t="s">
        <v>3159</v>
      </c>
      <c r="E717" t="s">
        <v>3160</v>
      </c>
      <c r="F717" t="s">
        <v>3161</v>
      </c>
      <c r="G717" t="s">
        <v>3162</v>
      </c>
      <c r="H717" t="s">
        <v>3163</v>
      </c>
      <c r="N717" t="s">
        <v>3190</v>
      </c>
      <c r="O717" t="s">
        <v>2230</v>
      </c>
      <c r="P717" t="s">
        <v>2194</v>
      </c>
    </row>
    <row r="718" spans="1:16" x14ac:dyDescent="0.35">
      <c r="A718" t="s">
        <v>2810</v>
      </c>
      <c r="B718" t="s">
        <v>3147</v>
      </c>
      <c r="C718" t="s">
        <v>2450</v>
      </c>
      <c r="D718" t="s">
        <v>3154</v>
      </c>
      <c r="E718" t="s">
        <v>3155</v>
      </c>
      <c r="F718" t="s">
        <v>3156</v>
      </c>
      <c r="G718" t="s">
        <v>3157</v>
      </c>
      <c r="H718" t="s">
        <v>3158</v>
      </c>
      <c r="N718" t="s">
        <v>3153</v>
      </c>
      <c r="O718" t="s">
        <v>2231</v>
      </c>
      <c r="P718" t="s">
        <v>2218</v>
      </c>
    </row>
    <row r="719" spans="1:16" x14ac:dyDescent="0.35">
      <c r="A719" t="s">
        <v>2810</v>
      </c>
      <c r="B719" t="s">
        <v>3147</v>
      </c>
      <c r="C719" t="s">
        <v>2149</v>
      </c>
      <c r="D719" t="s">
        <v>3164</v>
      </c>
      <c r="E719" t="s">
        <v>3027</v>
      </c>
      <c r="F719" t="s">
        <v>3165</v>
      </c>
      <c r="G719" t="s">
        <v>3166</v>
      </c>
      <c r="H719" t="s">
        <v>3030</v>
      </c>
      <c r="N719" t="s">
        <v>3191</v>
      </c>
      <c r="O719" t="s">
        <v>2199</v>
      </c>
      <c r="P719" t="s">
        <v>2229</v>
      </c>
    </row>
    <row r="720" spans="1:16" x14ac:dyDescent="0.35">
      <c r="A720" t="s">
        <v>2810</v>
      </c>
      <c r="B720" t="s">
        <v>3147</v>
      </c>
      <c r="C720" t="s">
        <v>185</v>
      </c>
      <c r="D720" t="s">
        <v>3167</v>
      </c>
      <c r="E720" t="s">
        <v>3168</v>
      </c>
      <c r="F720" t="s">
        <v>3169</v>
      </c>
      <c r="G720" t="s">
        <v>3170</v>
      </c>
      <c r="H720" t="s">
        <v>3171</v>
      </c>
      <c r="N720" t="s">
        <v>3192</v>
      </c>
      <c r="O720" t="s">
        <v>2195</v>
      </c>
      <c r="P720" t="s">
        <v>2229</v>
      </c>
    </row>
    <row r="721" spans="1:16" x14ac:dyDescent="0.35">
      <c r="A721" t="s">
        <v>2810</v>
      </c>
      <c r="B721" t="s">
        <v>3147</v>
      </c>
      <c r="C721" t="s">
        <v>2843</v>
      </c>
      <c r="D721" t="s">
        <v>3037</v>
      </c>
      <c r="E721" t="s">
        <v>3172</v>
      </c>
      <c r="F721" t="s">
        <v>3173</v>
      </c>
      <c r="G721" t="s">
        <v>3172</v>
      </c>
      <c r="H721" t="s">
        <v>3174</v>
      </c>
      <c r="N721" t="s">
        <v>3172</v>
      </c>
      <c r="O721" t="s">
        <v>2232</v>
      </c>
      <c r="P721" t="s">
        <v>2194</v>
      </c>
    </row>
    <row r="722" spans="1:16" x14ac:dyDescent="0.35">
      <c r="A722" t="s">
        <v>2810</v>
      </c>
      <c r="B722" t="s">
        <v>3147</v>
      </c>
      <c r="C722" t="s">
        <v>189</v>
      </c>
      <c r="D722" t="s">
        <v>3175</v>
      </c>
      <c r="E722" t="s">
        <v>3176</v>
      </c>
      <c r="F722" t="s">
        <v>3177</v>
      </c>
      <c r="G722" t="s">
        <v>3178</v>
      </c>
      <c r="H722" t="s">
        <v>3179</v>
      </c>
      <c r="N722" t="s">
        <v>3193</v>
      </c>
      <c r="O722" t="s">
        <v>2214</v>
      </c>
      <c r="P722" t="s">
        <v>2229</v>
      </c>
    </row>
    <row r="723" spans="1:16" x14ac:dyDescent="0.35">
      <c r="A723" t="s">
        <v>2810</v>
      </c>
      <c r="B723" t="s">
        <v>3147</v>
      </c>
      <c r="C723" t="s">
        <v>230</v>
      </c>
      <c r="D723" t="s">
        <v>3180</v>
      </c>
      <c r="E723" t="s">
        <v>3181</v>
      </c>
      <c r="F723" t="s">
        <v>3182</v>
      </c>
      <c r="G723" t="s">
        <v>3183</v>
      </c>
      <c r="H723" t="s">
        <v>3184</v>
      </c>
      <c r="N723" t="s">
        <v>3194</v>
      </c>
      <c r="O723" t="s">
        <v>2190</v>
      </c>
      <c r="P723" t="s">
        <v>2229</v>
      </c>
    </row>
    <row r="724" spans="1:16" x14ac:dyDescent="0.35">
      <c r="A724" t="s">
        <v>2810</v>
      </c>
      <c r="B724" t="s">
        <v>3147</v>
      </c>
      <c r="C724" t="s">
        <v>2150</v>
      </c>
      <c r="D724" t="s">
        <v>3185</v>
      </c>
      <c r="E724" t="s">
        <v>3186</v>
      </c>
      <c r="F724" t="s">
        <v>3187</v>
      </c>
      <c r="G724" t="s">
        <v>3188</v>
      </c>
      <c r="H724" t="s">
        <v>3189</v>
      </c>
      <c r="N724" t="s">
        <v>3195</v>
      </c>
      <c r="O724" t="s">
        <v>2225</v>
      </c>
      <c r="P724" t="s">
        <v>2229</v>
      </c>
    </row>
    <row r="725" spans="1:16" x14ac:dyDescent="0.35">
      <c r="A725" t="s">
        <v>2810</v>
      </c>
      <c r="B725" t="s">
        <v>3147</v>
      </c>
      <c r="C725" t="s">
        <v>2856</v>
      </c>
      <c r="D725" t="s">
        <v>3196</v>
      </c>
      <c r="E725" t="s">
        <v>3197</v>
      </c>
      <c r="F725" t="s">
        <v>3198</v>
      </c>
      <c r="G725" t="s">
        <v>3199</v>
      </c>
      <c r="H725" t="s">
        <v>3200</v>
      </c>
      <c r="N725" t="s">
        <v>3228</v>
      </c>
      <c r="O725" t="s">
        <v>2875</v>
      </c>
      <c r="P725" t="s">
        <v>2218</v>
      </c>
    </row>
    <row r="726" spans="1:16" x14ac:dyDescent="0.35">
      <c r="A726" t="s">
        <v>2810</v>
      </c>
      <c r="B726" t="s">
        <v>3147</v>
      </c>
      <c r="C726" t="s">
        <v>2928</v>
      </c>
      <c r="D726" t="s">
        <v>3154</v>
      </c>
      <c r="E726" t="s">
        <v>3201</v>
      </c>
      <c r="F726" t="s">
        <v>3202</v>
      </c>
      <c r="G726" t="s">
        <v>3203</v>
      </c>
      <c r="H726" t="s">
        <v>3204</v>
      </c>
      <c r="N726" t="s">
        <v>3229</v>
      </c>
      <c r="O726" t="s">
        <v>2929</v>
      </c>
      <c r="P726" t="s">
        <v>2218</v>
      </c>
    </row>
    <row r="727" spans="1:16" x14ac:dyDescent="0.35">
      <c r="A727" t="s">
        <v>2810</v>
      </c>
      <c r="B727" t="s">
        <v>3147</v>
      </c>
      <c r="C727" t="s">
        <v>1088</v>
      </c>
      <c r="D727" t="s">
        <v>3205</v>
      </c>
      <c r="E727" t="s">
        <v>3206</v>
      </c>
      <c r="F727" t="s">
        <v>3207</v>
      </c>
      <c r="G727" t="s">
        <v>3208</v>
      </c>
      <c r="H727" t="s">
        <v>3209</v>
      </c>
      <c r="N727" t="s">
        <v>3230</v>
      </c>
      <c r="O727" t="s">
        <v>2249</v>
      </c>
      <c r="P727" t="s">
        <v>2218</v>
      </c>
    </row>
    <row r="728" spans="1:16" x14ac:dyDescent="0.35">
      <c r="A728" t="s">
        <v>2810</v>
      </c>
      <c r="B728" t="s">
        <v>3147</v>
      </c>
      <c r="C728" t="s">
        <v>1199</v>
      </c>
      <c r="D728" t="s">
        <v>3210</v>
      </c>
      <c r="E728" t="s">
        <v>3211</v>
      </c>
      <c r="F728" t="s">
        <v>3212</v>
      </c>
      <c r="G728" t="s">
        <v>3213</v>
      </c>
      <c r="H728" t="s">
        <v>3214</v>
      </c>
      <c r="N728" t="s">
        <v>3231</v>
      </c>
      <c r="O728" t="s">
        <v>2228</v>
      </c>
      <c r="P728" t="s">
        <v>2194</v>
      </c>
    </row>
    <row r="729" spans="1:16" x14ac:dyDescent="0.35">
      <c r="A729" t="s">
        <v>2810</v>
      </c>
      <c r="B729" t="s">
        <v>3147</v>
      </c>
      <c r="C729" t="s">
        <v>1200</v>
      </c>
      <c r="D729" t="s">
        <v>3215</v>
      </c>
      <c r="E729" t="s">
        <v>3216</v>
      </c>
      <c r="F729" t="s">
        <v>3086</v>
      </c>
      <c r="G729" t="s">
        <v>3216</v>
      </c>
      <c r="H729" t="s">
        <v>3217</v>
      </c>
      <c r="N729" t="s">
        <v>3232</v>
      </c>
      <c r="O729" t="s">
        <v>2215</v>
      </c>
      <c r="P729" t="s">
        <v>2194</v>
      </c>
    </row>
    <row r="730" spans="1:16" x14ac:dyDescent="0.35">
      <c r="A730" t="s">
        <v>2810</v>
      </c>
      <c r="B730" t="s">
        <v>3147</v>
      </c>
      <c r="C730" t="s">
        <v>1202</v>
      </c>
      <c r="D730" t="s">
        <v>3218</v>
      </c>
      <c r="E730" t="s">
        <v>3219</v>
      </c>
      <c r="F730" t="s">
        <v>3220</v>
      </c>
      <c r="G730" t="s">
        <v>3221</v>
      </c>
      <c r="H730" t="s">
        <v>3222</v>
      </c>
      <c r="N730" t="s">
        <v>3233</v>
      </c>
      <c r="O730" t="s">
        <v>2216</v>
      </c>
      <c r="P730" t="s">
        <v>2194</v>
      </c>
    </row>
    <row r="731" spans="1:16" x14ac:dyDescent="0.35">
      <c r="A731" t="s">
        <v>2810</v>
      </c>
      <c r="B731" t="s">
        <v>3147</v>
      </c>
      <c r="C731" t="s">
        <v>2972</v>
      </c>
      <c r="D731" t="s">
        <v>3223</v>
      </c>
      <c r="E731" t="s">
        <v>3224</v>
      </c>
      <c r="F731" t="s">
        <v>3225</v>
      </c>
      <c r="G731" t="s">
        <v>3226</v>
      </c>
      <c r="H731" t="s">
        <v>3227</v>
      </c>
      <c r="N731" t="s">
        <v>3234</v>
      </c>
      <c r="O731" t="s">
        <v>2287</v>
      </c>
      <c r="P731" t="s">
        <v>2218</v>
      </c>
    </row>
    <row r="732" spans="1:16" x14ac:dyDescent="0.35">
      <c r="A732" t="s">
        <v>2810</v>
      </c>
      <c r="B732" t="s">
        <v>3147</v>
      </c>
      <c r="C732" t="s">
        <v>2724</v>
      </c>
      <c r="D732" t="s">
        <v>3235</v>
      </c>
      <c r="E732" t="s">
        <v>3236</v>
      </c>
      <c r="F732" t="s">
        <v>3237</v>
      </c>
      <c r="G732" t="s">
        <v>3238</v>
      </c>
      <c r="H732" t="s">
        <v>3239</v>
      </c>
      <c r="N732" t="s">
        <v>3270</v>
      </c>
      <c r="O732" t="s">
        <v>2220</v>
      </c>
      <c r="P732" t="s">
        <v>2194</v>
      </c>
    </row>
    <row r="733" spans="1:16" x14ac:dyDescent="0.35">
      <c r="A733" t="s">
        <v>2810</v>
      </c>
      <c r="B733" t="s">
        <v>3147</v>
      </c>
      <c r="C733" t="s">
        <v>2465</v>
      </c>
      <c r="D733" t="s">
        <v>3240</v>
      </c>
      <c r="E733" t="s">
        <v>3241</v>
      </c>
      <c r="F733" t="s">
        <v>3242</v>
      </c>
      <c r="G733" t="s">
        <v>3243</v>
      </c>
      <c r="H733" t="s">
        <v>3244</v>
      </c>
      <c r="N733" t="s">
        <v>3271</v>
      </c>
      <c r="O733" t="s">
        <v>2291</v>
      </c>
      <c r="P733" t="s">
        <v>2194</v>
      </c>
    </row>
    <row r="734" spans="1:16" x14ac:dyDescent="0.35">
      <c r="A734" t="s">
        <v>2810</v>
      </c>
      <c r="B734" t="s">
        <v>3147</v>
      </c>
      <c r="C734" t="s">
        <v>1943</v>
      </c>
      <c r="D734" t="s">
        <v>3245</v>
      </c>
      <c r="E734" t="s">
        <v>3246</v>
      </c>
      <c r="F734" t="s">
        <v>3247</v>
      </c>
      <c r="G734" t="s">
        <v>3248</v>
      </c>
      <c r="H734" t="s">
        <v>3249</v>
      </c>
      <c r="N734" t="s">
        <v>3272</v>
      </c>
      <c r="O734" t="s">
        <v>2211</v>
      </c>
      <c r="P734" t="s">
        <v>2218</v>
      </c>
    </row>
    <row r="735" spans="1:16" x14ac:dyDescent="0.35">
      <c r="A735" t="s">
        <v>2810</v>
      </c>
      <c r="B735" t="s">
        <v>3147</v>
      </c>
      <c r="C735" t="s">
        <v>2151</v>
      </c>
      <c r="D735" t="s">
        <v>3250</v>
      </c>
      <c r="E735" t="s">
        <v>3251</v>
      </c>
      <c r="F735" t="s">
        <v>3252</v>
      </c>
      <c r="G735" t="s">
        <v>3253</v>
      </c>
      <c r="H735" t="s">
        <v>3254</v>
      </c>
      <c r="N735" t="s">
        <v>3273</v>
      </c>
      <c r="O735" t="s">
        <v>2292</v>
      </c>
      <c r="P735" t="s">
        <v>2218</v>
      </c>
    </row>
    <row r="736" spans="1:16" x14ac:dyDescent="0.35">
      <c r="A736" t="s">
        <v>2810</v>
      </c>
      <c r="B736" t="s">
        <v>3147</v>
      </c>
      <c r="C736" t="s">
        <v>2991</v>
      </c>
      <c r="D736" t="s">
        <v>3255</v>
      </c>
      <c r="E736" t="s">
        <v>3256</v>
      </c>
      <c r="F736" t="s">
        <v>3257</v>
      </c>
      <c r="G736" t="s">
        <v>3258</v>
      </c>
      <c r="H736" t="s">
        <v>3259</v>
      </c>
      <c r="N736" t="s">
        <v>3274</v>
      </c>
      <c r="O736" t="s">
        <v>2203</v>
      </c>
      <c r="P736" t="s">
        <v>2218</v>
      </c>
    </row>
    <row r="737" spans="1:16" x14ac:dyDescent="0.35">
      <c r="A737" t="s">
        <v>2810</v>
      </c>
      <c r="B737" t="s">
        <v>3147</v>
      </c>
      <c r="C737" t="s">
        <v>2010</v>
      </c>
      <c r="D737" t="s">
        <v>3260</v>
      </c>
      <c r="E737" t="s">
        <v>3261</v>
      </c>
      <c r="F737" t="s">
        <v>3262</v>
      </c>
      <c r="G737" t="s">
        <v>3263</v>
      </c>
      <c r="H737" t="s">
        <v>3264</v>
      </c>
      <c r="N737" t="s">
        <v>3275</v>
      </c>
      <c r="O737" t="s">
        <v>2245</v>
      </c>
      <c r="P737" t="s">
        <v>2218</v>
      </c>
    </row>
    <row r="738" spans="1:16" x14ac:dyDescent="0.35">
      <c r="A738" t="s">
        <v>2810</v>
      </c>
      <c r="B738" t="s">
        <v>3147</v>
      </c>
      <c r="C738" t="s">
        <v>3003</v>
      </c>
      <c r="D738" t="s">
        <v>3265</v>
      </c>
      <c r="E738" t="s">
        <v>3266</v>
      </c>
      <c r="F738" t="s">
        <v>3267</v>
      </c>
      <c r="G738" t="s">
        <v>3268</v>
      </c>
      <c r="H738" t="s">
        <v>3269</v>
      </c>
      <c r="N738" t="s">
        <v>3276</v>
      </c>
      <c r="O738" t="s">
        <v>3004</v>
      </c>
      <c r="P738" t="s">
        <v>2218</v>
      </c>
    </row>
    <row r="739" spans="1:16" x14ac:dyDescent="0.35">
      <c r="A739" t="s">
        <v>3316</v>
      </c>
      <c r="B739" t="s">
        <v>3507</v>
      </c>
      <c r="C739" t="s">
        <v>114</v>
      </c>
      <c r="E739" t="s">
        <v>3306</v>
      </c>
      <c r="F739" t="s">
        <v>3319</v>
      </c>
      <c r="G739" t="s">
        <v>3329</v>
      </c>
      <c r="H739" t="s">
        <v>3339</v>
      </c>
      <c r="N739" t="s">
        <v>3278</v>
      </c>
      <c r="O739" t="s">
        <v>712</v>
      </c>
      <c r="P739" t="s">
        <v>2218</v>
      </c>
    </row>
    <row r="740" spans="1:16" x14ac:dyDescent="0.35">
      <c r="A740" t="s">
        <v>3316</v>
      </c>
      <c r="B740" t="s">
        <v>3507</v>
      </c>
      <c r="C740" t="s">
        <v>119</v>
      </c>
      <c r="E740" t="s">
        <v>3307</v>
      </c>
      <c r="F740" t="s">
        <v>3320</v>
      </c>
      <c r="G740" t="s">
        <v>3330</v>
      </c>
      <c r="H740" t="s">
        <v>3340</v>
      </c>
      <c r="N740" t="s">
        <v>3352</v>
      </c>
      <c r="O740" t="s">
        <v>2199</v>
      </c>
      <c r="P740" t="s">
        <v>2194</v>
      </c>
    </row>
    <row r="741" spans="1:16" x14ac:dyDescent="0.35">
      <c r="A741" t="s">
        <v>3316</v>
      </c>
      <c r="B741" t="s">
        <v>3507</v>
      </c>
      <c r="C741" t="s">
        <v>3349</v>
      </c>
      <c r="E741" t="s">
        <v>3308</v>
      </c>
      <c r="F741" t="s">
        <v>3321</v>
      </c>
      <c r="G741" t="s">
        <v>3331</v>
      </c>
      <c r="H741" t="s">
        <v>3341</v>
      </c>
      <c r="N741" t="s">
        <v>3279</v>
      </c>
      <c r="O741" t="s">
        <v>2230</v>
      </c>
      <c r="P741" t="s">
        <v>2194</v>
      </c>
    </row>
    <row r="742" spans="1:16" x14ac:dyDescent="0.35">
      <c r="A742" t="s">
        <v>3316</v>
      </c>
      <c r="B742" t="s">
        <v>3507</v>
      </c>
      <c r="C742" t="s">
        <v>118</v>
      </c>
      <c r="E742" t="s">
        <v>3309</v>
      </c>
      <c r="F742" t="s">
        <v>3322</v>
      </c>
      <c r="G742" t="s">
        <v>3332</v>
      </c>
      <c r="H742" t="s">
        <v>3342</v>
      </c>
      <c r="N742" t="s">
        <v>3353</v>
      </c>
      <c r="O742" t="s">
        <v>2195</v>
      </c>
      <c r="P742" t="s">
        <v>2194</v>
      </c>
    </row>
    <row r="743" spans="1:16" x14ac:dyDescent="0.35">
      <c r="A743" t="s">
        <v>3316</v>
      </c>
      <c r="B743" t="s">
        <v>3507</v>
      </c>
      <c r="C743" t="s">
        <v>3350</v>
      </c>
      <c r="E743" t="s">
        <v>3310</v>
      </c>
      <c r="F743" t="s">
        <v>3323</v>
      </c>
      <c r="G743" t="s">
        <v>3333</v>
      </c>
      <c r="H743" t="s">
        <v>3343</v>
      </c>
      <c r="N743" t="s">
        <v>3354</v>
      </c>
      <c r="O743" t="s">
        <v>2198</v>
      </c>
      <c r="P743" t="s">
        <v>2194</v>
      </c>
    </row>
    <row r="744" spans="1:16" x14ac:dyDescent="0.35">
      <c r="A744" t="s">
        <v>3316</v>
      </c>
      <c r="B744" t="s">
        <v>3507</v>
      </c>
      <c r="C744" t="s">
        <v>1084</v>
      </c>
      <c r="E744" t="s">
        <v>3311</v>
      </c>
      <c r="F744" t="s">
        <v>3324</v>
      </c>
      <c r="G744" t="s">
        <v>3334</v>
      </c>
      <c r="H744" t="s">
        <v>3344</v>
      </c>
      <c r="N744" t="s">
        <v>3355</v>
      </c>
      <c r="O744" t="s">
        <v>2190</v>
      </c>
      <c r="P744" t="s">
        <v>2194</v>
      </c>
    </row>
    <row r="745" spans="1:16" x14ac:dyDescent="0.35">
      <c r="A745" t="s">
        <v>3316</v>
      </c>
      <c r="B745" t="s">
        <v>3507</v>
      </c>
      <c r="C745" t="s">
        <v>955</v>
      </c>
      <c r="E745" t="s">
        <v>3312</v>
      </c>
      <c r="F745" t="s">
        <v>3325</v>
      </c>
      <c r="G745" t="s">
        <v>3335</v>
      </c>
      <c r="H745" t="s">
        <v>3345</v>
      </c>
      <c r="N745" t="s">
        <v>3356</v>
      </c>
      <c r="O745" t="s">
        <v>2214</v>
      </c>
      <c r="P745" t="s">
        <v>2194</v>
      </c>
    </row>
    <row r="746" spans="1:16" x14ac:dyDescent="0.35">
      <c r="A746" t="s">
        <v>3316</v>
      </c>
      <c r="B746" t="s">
        <v>3507</v>
      </c>
      <c r="C746" t="s">
        <v>3351</v>
      </c>
      <c r="E746" t="s">
        <v>3313</v>
      </c>
      <c r="F746" t="s">
        <v>3326</v>
      </c>
      <c r="G746" t="s">
        <v>3336</v>
      </c>
      <c r="H746" t="s">
        <v>3346</v>
      </c>
      <c r="N746" t="s">
        <v>3357</v>
      </c>
      <c r="O746" t="s">
        <v>2225</v>
      </c>
      <c r="P746" t="s">
        <v>2194</v>
      </c>
    </row>
    <row r="747" spans="1:16" x14ac:dyDescent="0.35">
      <c r="A747" t="s">
        <v>3316</v>
      </c>
      <c r="B747" t="s">
        <v>3507</v>
      </c>
      <c r="C747" t="s">
        <v>120</v>
      </c>
      <c r="E747" t="s">
        <v>3314</v>
      </c>
      <c r="F747" t="s">
        <v>3327</v>
      </c>
      <c r="G747" t="s">
        <v>3337</v>
      </c>
      <c r="H747" t="s">
        <v>3347</v>
      </c>
      <c r="N747" t="s">
        <v>3358</v>
      </c>
      <c r="O747" t="s">
        <v>2200</v>
      </c>
      <c r="P747" t="s">
        <v>2194</v>
      </c>
    </row>
    <row r="748" spans="1:16" x14ac:dyDescent="0.35">
      <c r="A748" t="s">
        <v>3316</v>
      </c>
      <c r="B748" t="s">
        <v>3507</v>
      </c>
      <c r="C748" t="s">
        <v>121</v>
      </c>
      <c r="E748" t="s">
        <v>3315</v>
      </c>
      <c r="F748" t="s">
        <v>3328</v>
      </c>
      <c r="G748" t="s">
        <v>3338</v>
      </c>
      <c r="H748" t="s">
        <v>3348</v>
      </c>
      <c r="N748" t="s">
        <v>3359</v>
      </c>
      <c r="O748" t="s">
        <v>2201</v>
      </c>
      <c r="P748" t="s">
        <v>2194</v>
      </c>
    </row>
    <row r="749" spans="1:16" x14ac:dyDescent="0.35">
      <c r="A749" t="s">
        <v>3316</v>
      </c>
      <c r="B749" t="s">
        <v>3507</v>
      </c>
      <c r="C749" t="s">
        <v>3360</v>
      </c>
      <c r="N749" t="s">
        <v>3280</v>
      </c>
      <c r="O749" t="s">
        <v>3296</v>
      </c>
      <c r="P749" t="s">
        <v>2218</v>
      </c>
    </row>
    <row r="750" spans="1:16" x14ac:dyDescent="0.35">
      <c r="A750" t="s">
        <v>3316</v>
      </c>
      <c r="B750" t="s">
        <v>3507</v>
      </c>
      <c r="C750" t="s">
        <v>3361</v>
      </c>
      <c r="N750" t="s">
        <v>3281</v>
      </c>
      <c r="O750" t="s">
        <v>2292</v>
      </c>
      <c r="P750" t="s">
        <v>2218</v>
      </c>
    </row>
    <row r="751" spans="1:16" x14ac:dyDescent="0.35">
      <c r="A751" t="s">
        <v>3316</v>
      </c>
      <c r="B751" t="s">
        <v>3507</v>
      </c>
      <c r="C751" t="s">
        <v>3362</v>
      </c>
      <c r="N751" t="s">
        <v>3282</v>
      </c>
      <c r="O751" t="s">
        <v>2875</v>
      </c>
      <c r="P751" t="s">
        <v>2218</v>
      </c>
    </row>
    <row r="752" spans="1:16" x14ac:dyDescent="0.35">
      <c r="A752" t="s">
        <v>3316</v>
      </c>
      <c r="B752" t="s">
        <v>3507</v>
      </c>
      <c r="C752" t="s">
        <v>3363</v>
      </c>
      <c r="N752" t="s">
        <v>3283</v>
      </c>
      <c r="O752" t="s">
        <v>3297</v>
      </c>
      <c r="P752" t="s">
        <v>2218</v>
      </c>
    </row>
    <row r="753" spans="1:16" x14ac:dyDescent="0.35">
      <c r="A753" t="s">
        <v>3316</v>
      </c>
      <c r="B753" t="s">
        <v>3507</v>
      </c>
      <c r="C753" t="s">
        <v>3364</v>
      </c>
      <c r="N753" t="s">
        <v>3284</v>
      </c>
      <c r="O753" t="s">
        <v>2929</v>
      </c>
      <c r="P753" t="s">
        <v>2218</v>
      </c>
    </row>
    <row r="754" spans="1:16" x14ac:dyDescent="0.35">
      <c r="A754" t="s">
        <v>3316</v>
      </c>
      <c r="B754" t="s">
        <v>3507</v>
      </c>
      <c r="C754" t="s">
        <v>3365</v>
      </c>
      <c r="N754" t="s">
        <v>3285</v>
      </c>
      <c r="O754" t="s">
        <v>3298</v>
      </c>
      <c r="P754" t="s">
        <v>2218</v>
      </c>
    </row>
    <row r="755" spans="1:16" x14ac:dyDescent="0.35">
      <c r="A755" t="s">
        <v>3316</v>
      </c>
      <c r="B755" t="s">
        <v>3507</v>
      </c>
      <c r="C755" t="s">
        <v>1095</v>
      </c>
      <c r="N755" t="s">
        <v>3286</v>
      </c>
      <c r="O755" t="s">
        <v>2255</v>
      </c>
      <c r="P755" t="s">
        <v>2218</v>
      </c>
    </row>
    <row r="756" spans="1:16" x14ac:dyDescent="0.35">
      <c r="A756" t="s">
        <v>3316</v>
      </c>
      <c r="B756" t="s">
        <v>3507</v>
      </c>
      <c r="C756" t="s">
        <v>3366</v>
      </c>
      <c r="N756" t="s">
        <v>3287</v>
      </c>
      <c r="O756" t="s">
        <v>2287</v>
      </c>
      <c r="P756" t="s">
        <v>2218</v>
      </c>
    </row>
    <row r="757" spans="1:16" x14ac:dyDescent="0.35">
      <c r="A757" t="s">
        <v>3316</v>
      </c>
      <c r="B757" t="s">
        <v>3507</v>
      </c>
      <c r="C757" t="s">
        <v>3367</v>
      </c>
      <c r="N757" t="s">
        <v>3288</v>
      </c>
      <c r="O757" t="s">
        <v>3299</v>
      </c>
      <c r="P757" t="s">
        <v>2218</v>
      </c>
    </row>
    <row r="758" spans="1:16" x14ac:dyDescent="0.35">
      <c r="A758" t="s">
        <v>3316</v>
      </c>
      <c r="B758" t="s">
        <v>3507</v>
      </c>
      <c r="C758" t="s">
        <v>3368</v>
      </c>
      <c r="N758" t="s">
        <v>3289</v>
      </c>
      <c r="O758" t="s">
        <v>2251</v>
      </c>
      <c r="P758" t="s">
        <v>2218</v>
      </c>
    </row>
    <row r="759" spans="1:16" x14ac:dyDescent="0.35">
      <c r="A759" t="s">
        <v>3316</v>
      </c>
      <c r="B759" t="s">
        <v>3507</v>
      </c>
      <c r="C759" t="s">
        <v>3369</v>
      </c>
      <c r="N759" t="s">
        <v>3290</v>
      </c>
      <c r="O759" t="s">
        <v>3300</v>
      </c>
      <c r="P759" t="s">
        <v>2218</v>
      </c>
    </row>
    <row r="760" spans="1:16" x14ac:dyDescent="0.35">
      <c r="A760" t="s">
        <v>3316</v>
      </c>
      <c r="B760" t="s">
        <v>3507</v>
      </c>
      <c r="C760" t="s">
        <v>3370</v>
      </c>
      <c r="N760" t="s">
        <v>3291</v>
      </c>
      <c r="O760" t="s">
        <v>3301</v>
      </c>
      <c r="P760" t="s">
        <v>2218</v>
      </c>
    </row>
    <row r="761" spans="1:16" x14ac:dyDescent="0.35">
      <c r="A761" t="s">
        <v>3316</v>
      </c>
      <c r="B761" t="s">
        <v>3507</v>
      </c>
      <c r="C761" t="s">
        <v>3371</v>
      </c>
      <c r="N761" t="s">
        <v>2900</v>
      </c>
      <c r="O761" t="s">
        <v>3302</v>
      </c>
      <c r="P761" t="s">
        <v>2218</v>
      </c>
    </row>
    <row r="762" spans="1:16" x14ac:dyDescent="0.35">
      <c r="A762" t="s">
        <v>3316</v>
      </c>
      <c r="B762" t="s">
        <v>3507</v>
      </c>
      <c r="C762" t="s">
        <v>1094</v>
      </c>
      <c r="N762" t="s">
        <v>3292</v>
      </c>
      <c r="O762" t="s">
        <v>2254</v>
      </c>
      <c r="P762" t="s">
        <v>2218</v>
      </c>
    </row>
    <row r="763" spans="1:16" x14ac:dyDescent="0.35">
      <c r="A763" t="s">
        <v>3316</v>
      </c>
      <c r="B763" t="s">
        <v>3507</v>
      </c>
      <c r="C763" t="s">
        <v>3317</v>
      </c>
      <c r="N763" t="s">
        <v>3293</v>
      </c>
      <c r="O763" t="s">
        <v>3303</v>
      </c>
      <c r="P763" t="s">
        <v>2218</v>
      </c>
    </row>
    <row r="764" spans="1:16" x14ac:dyDescent="0.35">
      <c r="A764" t="s">
        <v>3316</v>
      </c>
      <c r="B764" t="s">
        <v>3507</v>
      </c>
      <c r="C764" t="s">
        <v>3318</v>
      </c>
      <c r="N764" t="s">
        <v>3294</v>
      </c>
      <c r="O764" t="s">
        <v>3304</v>
      </c>
      <c r="P764" t="s">
        <v>2218</v>
      </c>
    </row>
    <row r="765" spans="1:16" x14ac:dyDescent="0.35">
      <c r="A765" t="s">
        <v>3316</v>
      </c>
      <c r="B765" t="s">
        <v>3507</v>
      </c>
      <c r="C765" t="s">
        <v>3372</v>
      </c>
      <c r="N765" t="s">
        <v>3295</v>
      </c>
      <c r="O765" t="s">
        <v>3305</v>
      </c>
      <c r="P765" t="s">
        <v>2218</v>
      </c>
    </row>
    <row r="766" spans="1:16" x14ac:dyDescent="0.35">
      <c r="A766" t="s">
        <v>3316</v>
      </c>
      <c r="B766" t="s">
        <v>3392</v>
      </c>
      <c r="C766" t="s">
        <v>114</v>
      </c>
      <c r="E766" t="s">
        <v>3413</v>
      </c>
      <c r="F766" t="s">
        <v>3423</v>
      </c>
      <c r="G766" t="s">
        <v>3450</v>
      </c>
      <c r="H766" t="s">
        <v>3451</v>
      </c>
      <c r="N766" t="s">
        <v>3373</v>
      </c>
      <c r="O766" t="s">
        <v>712</v>
      </c>
      <c r="P766" t="s">
        <v>2218</v>
      </c>
    </row>
    <row r="767" spans="1:16" x14ac:dyDescent="0.35">
      <c r="A767" t="s">
        <v>3316</v>
      </c>
      <c r="B767" t="s">
        <v>3392</v>
      </c>
      <c r="C767" t="s">
        <v>119</v>
      </c>
      <c r="E767" t="s">
        <v>3414</v>
      </c>
      <c r="F767" t="s">
        <v>3424</v>
      </c>
      <c r="G767" t="s">
        <v>3433</v>
      </c>
      <c r="H767" t="s">
        <v>3442</v>
      </c>
      <c r="N767" t="s">
        <v>3493</v>
      </c>
      <c r="O767" t="s">
        <v>2199</v>
      </c>
      <c r="P767" t="s">
        <v>2194</v>
      </c>
    </row>
    <row r="768" spans="1:16" x14ac:dyDescent="0.35">
      <c r="A768" t="s">
        <v>3316</v>
      </c>
      <c r="B768" t="s">
        <v>3392</v>
      </c>
      <c r="C768" t="s">
        <v>3349</v>
      </c>
      <c r="E768" t="s">
        <v>3415</v>
      </c>
      <c r="F768" t="s">
        <v>3425</v>
      </c>
      <c r="G768" t="s">
        <v>3434</v>
      </c>
      <c r="H768" t="s">
        <v>3443</v>
      </c>
      <c r="N768" t="s">
        <v>3374</v>
      </c>
      <c r="O768" t="s">
        <v>2230</v>
      </c>
      <c r="P768" t="s">
        <v>2194</v>
      </c>
    </row>
    <row r="769" spans="1:16" x14ac:dyDescent="0.35">
      <c r="A769" t="s">
        <v>3316</v>
      </c>
      <c r="B769" t="s">
        <v>3392</v>
      </c>
      <c r="C769" t="s">
        <v>118</v>
      </c>
      <c r="E769" t="s">
        <v>3416</v>
      </c>
      <c r="F769" t="s">
        <v>3426</v>
      </c>
      <c r="G769" t="s">
        <v>3435</v>
      </c>
      <c r="H769" t="s">
        <v>3444</v>
      </c>
      <c r="N769" t="s">
        <v>3494</v>
      </c>
      <c r="O769" t="s">
        <v>2195</v>
      </c>
      <c r="P769" t="s">
        <v>2194</v>
      </c>
    </row>
    <row r="770" spans="1:16" x14ac:dyDescent="0.35">
      <c r="A770" t="s">
        <v>3316</v>
      </c>
      <c r="B770" t="s">
        <v>3392</v>
      </c>
      <c r="C770" t="s">
        <v>3350</v>
      </c>
      <c r="E770" t="s">
        <v>3417</v>
      </c>
      <c r="F770" t="s">
        <v>3427</v>
      </c>
      <c r="G770" t="s">
        <v>3436</v>
      </c>
      <c r="H770" t="s">
        <v>3445</v>
      </c>
      <c r="N770" t="s">
        <v>3495</v>
      </c>
      <c r="O770" t="s">
        <v>2198</v>
      </c>
      <c r="P770" t="s">
        <v>2194</v>
      </c>
    </row>
    <row r="771" spans="1:16" x14ac:dyDescent="0.35">
      <c r="A771" t="s">
        <v>3316</v>
      </c>
      <c r="B771" t="s">
        <v>3392</v>
      </c>
      <c r="C771" t="s">
        <v>1084</v>
      </c>
      <c r="E771" t="s">
        <v>3418</v>
      </c>
      <c r="F771" t="s">
        <v>3428</v>
      </c>
      <c r="G771" t="s">
        <v>3437</v>
      </c>
      <c r="H771" t="s">
        <v>3446</v>
      </c>
      <c r="N771" t="s">
        <v>3496</v>
      </c>
      <c r="O771" t="s">
        <v>2190</v>
      </c>
      <c r="P771" t="s">
        <v>2194</v>
      </c>
    </row>
    <row r="772" spans="1:16" x14ac:dyDescent="0.35">
      <c r="A772" t="s">
        <v>3316</v>
      </c>
      <c r="B772" t="s">
        <v>3392</v>
      </c>
      <c r="C772" t="s">
        <v>955</v>
      </c>
      <c r="E772" t="s">
        <v>3419</v>
      </c>
      <c r="F772" t="s">
        <v>3429</v>
      </c>
      <c r="G772" t="s">
        <v>3438</v>
      </c>
      <c r="H772" t="s">
        <v>3345</v>
      </c>
      <c r="N772" t="s">
        <v>3497</v>
      </c>
      <c r="O772" t="s">
        <v>2214</v>
      </c>
      <c r="P772" t="s">
        <v>2194</v>
      </c>
    </row>
    <row r="773" spans="1:16" x14ac:dyDescent="0.35">
      <c r="A773" t="s">
        <v>3316</v>
      </c>
      <c r="B773" t="s">
        <v>3392</v>
      </c>
      <c r="C773" t="s">
        <v>3351</v>
      </c>
      <c r="E773" t="s">
        <v>3420</v>
      </c>
      <c r="F773" t="s">
        <v>3430</v>
      </c>
      <c r="G773" t="s">
        <v>3439</v>
      </c>
      <c r="H773" t="s">
        <v>3447</v>
      </c>
      <c r="N773" t="s">
        <v>3357</v>
      </c>
      <c r="O773" t="s">
        <v>2225</v>
      </c>
      <c r="P773" t="s">
        <v>2194</v>
      </c>
    </row>
    <row r="774" spans="1:16" x14ac:dyDescent="0.35">
      <c r="A774" t="s">
        <v>3316</v>
      </c>
      <c r="B774" t="s">
        <v>3392</v>
      </c>
      <c r="C774" t="s">
        <v>120</v>
      </c>
      <c r="E774" t="s">
        <v>3421</v>
      </c>
      <c r="F774" t="s">
        <v>3431</v>
      </c>
      <c r="G774" t="s">
        <v>3440</v>
      </c>
      <c r="H774" t="s">
        <v>3448</v>
      </c>
      <c r="N774" t="s">
        <v>3498</v>
      </c>
      <c r="O774" t="s">
        <v>2200</v>
      </c>
      <c r="P774" t="s">
        <v>2194</v>
      </c>
    </row>
    <row r="775" spans="1:16" x14ac:dyDescent="0.35">
      <c r="A775" t="s">
        <v>3316</v>
      </c>
      <c r="B775" t="s">
        <v>3392</v>
      </c>
      <c r="C775" t="s">
        <v>121</v>
      </c>
      <c r="E775" t="s">
        <v>3422</v>
      </c>
      <c r="F775" t="s">
        <v>3432</v>
      </c>
      <c r="G775" t="s">
        <v>3441</v>
      </c>
      <c r="H775" t="s">
        <v>3449</v>
      </c>
      <c r="N775" t="s">
        <v>3499</v>
      </c>
      <c r="O775" t="s">
        <v>2201</v>
      </c>
      <c r="P775" t="s">
        <v>2194</v>
      </c>
    </row>
    <row r="776" spans="1:16" x14ac:dyDescent="0.35">
      <c r="A776" t="s">
        <v>3316</v>
      </c>
      <c r="B776" t="s">
        <v>3392</v>
      </c>
      <c r="C776" t="s">
        <v>3360</v>
      </c>
      <c r="N776" t="s">
        <v>3375</v>
      </c>
      <c r="O776" t="s">
        <v>3296</v>
      </c>
      <c r="P776" t="s">
        <v>2218</v>
      </c>
    </row>
    <row r="777" spans="1:16" x14ac:dyDescent="0.35">
      <c r="A777" t="s">
        <v>3316</v>
      </c>
      <c r="B777" t="s">
        <v>3392</v>
      </c>
      <c r="C777" t="s">
        <v>3361</v>
      </c>
      <c r="N777" t="s">
        <v>3376</v>
      </c>
      <c r="O777" t="s">
        <v>2292</v>
      </c>
      <c r="P777" t="s">
        <v>2218</v>
      </c>
    </row>
    <row r="778" spans="1:16" x14ac:dyDescent="0.35">
      <c r="A778" t="s">
        <v>3316</v>
      </c>
      <c r="B778" t="s">
        <v>3392</v>
      </c>
      <c r="C778" t="s">
        <v>3362</v>
      </c>
      <c r="N778" t="s">
        <v>3377</v>
      </c>
      <c r="O778" t="s">
        <v>2875</v>
      </c>
      <c r="P778" t="s">
        <v>2218</v>
      </c>
    </row>
    <row r="779" spans="1:16" x14ac:dyDescent="0.35">
      <c r="A779" t="s">
        <v>3316</v>
      </c>
      <c r="B779" t="s">
        <v>3392</v>
      </c>
      <c r="C779" t="s">
        <v>3363</v>
      </c>
      <c r="N779" t="s">
        <v>3378</v>
      </c>
      <c r="O779" t="s">
        <v>3297</v>
      </c>
      <c r="P779" t="s">
        <v>2218</v>
      </c>
    </row>
    <row r="780" spans="1:16" x14ac:dyDescent="0.35">
      <c r="A780" t="s">
        <v>3316</v>
      </c>
      <c r="B780" t="s">
        <v>3392</v>
      </c>
      <c r="C780" t="s">
        <v>3364</v>
      </c>
      <c r="N780" t="s">
        <v>3379</v>
      </c>
      <c r="O780" t="s">
        <v>2929</v>
      </c>
      <c r="P780" t="s">
        <v>2218</v>
      </c>
    </row>
    <row r="781" spans="1:16" x14ac:dyDescent="0.35">
      <c r="A781" t="s">
        <v>3316</v>
      </c>
      <c r="B781" t="s">
        <v>3392</v>
      </c>
      <c r="C781" t="s">
        <v>3365</v>
      </c>
      <c r="N781" t="s">
        <v>3380</v>
      </c>
      <c r="O781" t="s">
        <v>3298</v>
      </c>
      <c r="P781" t="s">
        <v>2218</v>
      </c>
    </row>
    <row r="782" spans="1:16" x14ac:dyDescent="0.35">
      <c r="A782" t="s">
        <v>3316</v>
      </c>
      <c r="B782" t="s">
        <v>3392</v>
      </c>
      <c r="C782" t="s">
        <v>1095</v>
      </c>
      <c r="N782" t="s">
        <v>3381</v>
      </c>
      <c r="O782" t="s">
        <v>2255</v>
      </c>
      <c r="P782" t="s">
        <v>2218</v>
      </c>
    </row>
    <row r="783" spans="1:16" x14ac:dyDescent="0.35">
      <c r="A783" t="s">
        <v>3316</v>
      </c>
      <c r="B783" t="s">
        <v>3392</v>
      </c>
      <c r="C783" t="s">
        <v>3366</v>
      </c>
      <c r="N783" t="s">
        <v>3382</v>
      </c>
      <c r="O783" t="s">
        <v>2287</v>
      </c>
      <c r="P783" t="s">
        <v>2218</v>
      </c>
    </row>
    <row r="784" spans="1:16" x14ac:dyDescent="0.35">
      <c r="A784" t="s">
        <v>3316</v>
      </c>
      <c r="B784" t="s">
        <v>3392</v>
      </c>
      <c r="C784" t="s">
        <v>3367</v>
      </c>
      <c r="N784" t="s">
        <v>3383</v>
      </c>
      <c r="O784" t="s">
        <v>3299</v>
      </c>
      <c r="P784" t="s">
        <v>2218</v>
      </c>
    </row>
    <row r="785" spans="1:16" x14ac:dyDescent="0.35">
      <c r="A785" t="s">
        <v>3316</v>
      </c>
      <c r="B785" t="s">
        <v>3392</v>
      </c>
      <c r="C785" t="s">
        <v>3368</v>
      </c>
      <c r="N785" t="s">
        <v>3384</v>
      </c>
      <c r="O785" t="s">
        <v>2251</v>
      </c>
      <c r="P785" t="s">
        <v>2218</v>
      </c>
    </row>
    <row r="786" spans="1:16" x14ac:dyDescent="0.35">
      <c r="A786" t="s">
        <v>3316</v>
      </c>
      <c r="B786" t="s">
        <v>3392</v>
      </c>
      <c r="C786" t="s">
        <v>3369</v>
      </c>
      <c r="N786" t="s">
        <v>3385</v>
      </c>
      <c r="O786" t="s">
        <v>3300</v>
      </c>
      <c r="P786" t="s">
        <v>2218</v>
      </c>
    </row>
    <row r="787" spans="1:16" x14ac:dyDescent="0.35">
      <c r="A787" t="s">
        <v>3316</v>
      </c>
      <c r="B787" t="s">
        <v>3392</v>
      </c>
      <c r="C787" t="s">
        <v>3370</v>
      </c>
      <c r="N787" t="s">
        <v>3386</v>
      </c>
      <c r="O787" t="s">
        <v>3301</v>
      </c>
      <c r="P787" t="s">
        <v>2218</v>
      </c>
    </row>
    <row r="788" spans="1:16" x14ac:dyDescent="0.35">
      <c r="A788" t="s">
        <v>3316</v>
      </c>
      <c r="B788" t="s">
        <v>3392</v>
      </c>
      <c r="C788" t="s">
        <v>3371</v>
      </c>
      <c r="N788" t="s">
        <v>3387</v>
      </c>
      <c r="O788" t="s">
        <v>3302</v>
      </c>
      <c r="P788" t="s">
        <v>2218</v>
      </c>
    </row>
    <row r="789" spans="1:16" x14ac:dyDescent="0.35">
      <c r="A789" t="s">
        <v>3316</v>
      </c>
      <c r="B789" t="s">
        <v>3392</v>
      </c>
      <c r="C789" t="s">
        <v>1094</v>
      </c>
      <c r="N789" t="s">
        <v>3388</v>
      </c>
      <c r="O789" t="s">
        <v>2254</v>
      </c>
      <c r="P789" t="s">
        <v>2218</v>
      </c>
    </row>
    <row r="790" spans="1:16" x14ac:dyDescent="0.35">
      <c r="A790" t="s">
        <v>3316</v>
      </c>
      <c r="B790" t="s">
        <v>3392</v>
      </c>
      <c r="C790" t="s">
        <v>3317</v>
      </c>
      <c r="N790" t="s">
        <v>3389</v>
      </c>
      <c r="O790" t="s">
        <v>3303</v>
      </c>
      <c r="P790" t="s">
        <v>2218</v>
      </c>
    </row>
    <row r="791" spans="1:16" x14ac:dyDescent="0.35">
      <c r="A791" t="s">
        <v>3316</v>
      </c>
      <c r="B791" t="s">
        <v>3392</v>
      </c>
      <c r="C791" t="s">
        <v>3318</v>
      </c>
      <c r="N791" t="s">
        <v>3390</v>
      </c>
      <c r="O791" t="s">
        <v>3304</v>
      </c>
      <c r="P791" t="s">
        <v>2218</v>
      </c>
    </row>
    <row r="792" spans="1:16" x14ac:dyDescent="0.35">
      <c r="A792" t="s">
        <v>3316</v>
      </c>
      <c r="B792" t="s">
        <v>3392</v>
      </c>
      <c r="C792" t="s">
        <v>3372</v>
      </c>
      <c r="N792" t="s">
        <v>3391</v>
      </c>
      <c r="O792" t="s">
        <v>3305</v>
      </c>
      <c r="P792" t="s">
        <v>2218</v>
      </c>
    </row>
    <row r="793" spans="1:16" x14ac:dyDescent="0.35">
      <c r="A793" t="s">
        <v>3316</v>
      </c>
      <c r="B793" t="s">
        <v>3393</v>
      </c>
      <c r="C793" t="s">
        <v>114</v>
      </c>
      <c r="E793" t="s">
        <v>3452</v>
      </c>
      <c r="F793" t="s">
        <v>3462</v>
      </c>
      <c r="G793" t="s">
        <v>3472</v>
      </c>
      <c r="H793" t="s">
        <v>3482</v>
      </c>
      <c r="N793" t="s">
        <v>3394</v>
      </c>
      <c r="O793" t="s">
        <v>712</v>
      </c>
      <c r="P793" t="s">
        <v>2218</v>
      </c>
    </row>
    <row r="794" spans="1:16" x14ac:dyDescent="0.35">
      <c r="A794" t="s">
        <v>3316</v>
      </c>
      <c r="B794" t="s">
        <v>3393</v>
      </c>
      <c r="C794" t="s">
        <v>119</v>
      </c>
      <c r="E794" t="s">
        <v>3453</v>
      </c>
      <c r="F794" t="s">
        <v>3463</v>
      </c>
      <c r="G794" t="s">
        <v>3473</v>
      </c>
      <c r="H794" t="s">
        <v>3483</v>
      </c>
      <c r="N794" t="s">
        <v>3492</v>
      </c>
      <c r="O794" t="s">
        <v>2199</v>
      </c>
      <c r="P794" t="s">
        <v>2194</v>
      </c>
    </row>
    <row r="795" spans="1:16" x14ac:dyDescent="0.35">
      <c r="A795" t="s">
        <v>3316</v>
      </c>
      <c r="B795" t="s">
        <v>3393</v>
      </c>
      <c r="C795" t="s">
        <v>3349</v>
      </c>
      <c r="E795" t="s">
        <v>3454</v>
      </c>
      <c r="F795" t="s">
        <v>3464</v>
      </c>
      <c r="G795" t="s">
        <v>3474</v>
      </c>
      <c r="H795" t="s">
        <v>3484</v>
      </c>
      <c r="N795" t="s">
        <v>3395</v>
      </c>
      <c r="O795" t="s">
        <v>2230</v>
      </c>
      <c r="P795" t="s">
        <v>2194</v>
      </c>
    </row>
    <row r="796" spans="1:16" x14ac:dyDescent="0.35">
      <c r="A796" t="s">
        <v>3316</v>
      </c>
      <c r="B796" t="s">
        <v>3393</v>
      </c>
      <c r="C796" t="s">
        <v>118</v>
      </c>
      <c r="E796" t="s">
        <v>3455</v>
      </c>
      <c r="F796" t="s">
        <v>3465</v>
      </c>
      <c r="G796" t="s">
        <v>3475</v>
      </c>
      <c r="H796" t="s">
        <v>3485</v>
      </c>
      <c r="N796" t="s">
        <v>3500</v>
      </c>
      <c r="O796" t="s">
        <v>2195</v>
      </c>
      <c r="P796" t="s">
        <v>2194</v>
      </c>
    </row>
    <row r="797" spans="1:16" x14ac:dyDescent="0.35">
      <c r="A797" t="s">
        <v>3316</v>
      </c>
      <c r="B797" t="s">
        <v>3393</v>
      </c>
      <c r="C797" t="s">
        <v>3350</v>
      </c>
      <c r="E797" t="s">
        <v>3456</v>
      </c>
      <c r="F797" t="s">
        <v>3466</v>
      </c>
      <c r="G797" t="s">
        <v>3476</v>
      </c>
      <c r="H797" t="s">
        <v>3486</v>
      </c>
      <c r="N797" t="s">
        <v>3501</v>
      </c>
      <c r="O797" t="s">
        <v>2198</v>
      </c>
      <c r="P797" t="s">
        <v>2194</v>
      </c>
    </row>
    <row r="798" spans="1:16" x14ac:dyDescent="0.35">
      <c r="A798" t="s">
        <v>3316</v>
      </c>
      <c r="B798" t="s">
        <v>3393</v>
      </c>
      <c r="C798" t="s">
        <v>1084</v>
      </c>
      <c r="E798" t="s">
        <v>3457</v>
      </c>
      <c r="F798" t="s">
        <v>3467</v>
      </c>
      <c r="G798" t="s">
        <v>3477</v>
      </c>
      <c r="H798" t="s">
        <v>3487</v>
      </c>
      <c r="N798" t="s">
        <v>3502</v>
      </c>
      <c r="O798" t="s">
        <v>2190</v>
      </c>
      <c r="P798" t="s">
        <v>2194</v>
      </c>
    </row>
    <row r="799" spans="1:16" x14ac:dyDescent="0.35">
      <c r="A799" t="s">
        <v>3316</v>
      </c>
      <c r="B799" t="s">
        <v>3393</v>
      </c>
      <c r="C799" t="s">
        <v>955</v>
      </c>
      <c r="E799" t="s">
        <v>3458</v>
      </c>
      <c r="F799" t="s">
        <v>3468</v>
      </c>
      <c r="G799" t="s">
        <v>3478</v>
      </c>
      <c r="H799" t="s">
        <v>3488</v>
      </c>
      <c r="N799" t="s">
        <v>3503</v>
      </c>
      <c r="O799" t="s">
        <v>2214</v>
      </c>
      <c r="P799" t="s">
        <v>2194</v>
      </c>
    </row>
    <row r="800" spans="1:16" x14ac:dyDescent="0.35">
      <c r="A800" t="s">
        <v>3316</v>
      </c>
      <c r="B800" t="s">
        <v>3393</v>
      </c>
      <c r="C800" t="s">
        <v>3351</v>
      </c>
      <c r="E800" t="s">
        <v>3459</v>
      </c>
      <c r="F800" t="s">
        <v>3469</v>
      </c>
      <c r="G800" t="s">
        <v>3479</v>
      </c>
      <c r="H800" t="s">
        <v>3489</v>
      </c>
      <c r="N800" t="s">
        <v>3504</v>
      </c>
      <c r="O800" t="s">
        <v>2225</v>
      </c>
      <c r="P800" t="s">
        <v>2194</v>
      </c>
    </row>
    <row r="801" spans="1:16" x14ac:dyDescent="0.35">
      <c r="A801" t="s">
        <v>3316</v>
      </c>
      <c r="B801" t="s">
        <v>3393</v>
      </c>
      <c r="C801" t="s">
        <v>120</v>
      </c>
      <c r="E801" t="s">
        <v>3460</v>
      </c>
      <c r="F801" t="s">
        <v>3470</v>
      </c>
      <c r="G801" t="s">
        <v>3480</v>
      </c>
      <c r="H801" t="s">
        <v>3490</v>
      </c>
      <c r="N801" t="s">
        <v>3505</v>
      </c>
      <c r="O801" t="s">
        <v>2200</v>
      </c>
      <c r="P801" t="s">
        <v>2194</v>
      </c>
    </row>
    <row r="802" spans="1:16" x14ac:dyDescent="0.35">
      <c r="A802" t="s">
        <v>3316</v>
      </c>
      <c r="B802" t="s">
        <v>3393</v>
      </c>
      <c r="C802" t="s">
        <v>121</v>
      </c>
      <c r="E802" t="s">
        <v>3461</v>
      </c>
      <c r="F802" t="s">
        <v>3471</v>
      </c>
      <c r="G802" t="s">
        <v>3481</v>
      </c>
      <c r="H802" t="s">
        <v>3491</v>
      </c>
      <c r="N802" t="s">
        <v>3506</v>
      </c>
      <c r="O802" t="s">
        <v>2201</v>
      </c>
      <c r="P802" t="s">
        <v>2194</v>
      </c>
    </row>
    <row r="803" spans="1:16" x14ac:dyDescent="0.35">
      <c r="A803" t="s">
        <v>3316</v>
      </c>
      <c r="B803" t="s">
        <v>3393</v>
      </c>
      <c r="C803" t="s">
        <v>3360</v>
      </c>
      <c r="N803" t="s">
        <v>3396</v>
      </c>
      <c r="O803" t="s">
        <v>3296</v>
      </c>
      <c r="P803" t="s">
        <v>2218</v>
      </c>
    </row>
    <row r="804" spans="1:16" x14ac:dyDescent="0.35">
      <c r="A804" t="s">
        <v>3316</v>
      </c>
      <c r="B804" t="s">
        <v>3393</v>
      </c>
      <c r="C804" t="s">
        <v>3361</v>
      </c>
      <c r="N804" t="s">
        <v>3397</v>
      </c>
      <c r="O804" t="s">
        <v>2292</v>
      </c>
      <c r="P804" t="s">
        <v>2218</v>
      </c>
    </row>
    <row r="805" spans="1:16" x14ac:dyDescent="0.35">
      <c r="A805" t="s">
        <v>3316</v>
      </c>
      <c r="B805" t="s">
        <v>3393</v>
      </c>
      <c r="C805" t="s">
        <v>3362</v>
      </c>
      <c r="N805" t="s">
        <v>3398</v>
      </c>
      <c r="O805" t="s">
        <v>2875</v>
      </c>
      <c r="P805" t="s">
        <v>2218</v>
      </c>
    </row>
    <row r="806" spans="1:16" x14ac:dyDescent="0.35">
      <c r="A806" t="s">
        <v>3316</v>
      </c>
      <c r="B806" t="s">
        <v>3393</v>
      </c>
      <c r="C806" t="s">
        <v>3363</v>
      </c>
      <c r="N806" t="s">
        <v>3399</v>
      </c>
      <c r="O806" t="s">
        <v>3297</v>
      </c>
      <c r="P806" t="s">
        <v>2218</v>
      </c>
    </row>
    <row r="807" spans="1:16" x14ac:dyDescent="0.35">
      <c r="A807" t="s">
        <v>3316</v>
      </c>
      <c r="B807" t="s">
        <v>3393</v>
      </c>
      <c r="C807" t="s">
        <v>3364</v>
      </c>
      <c r="N807" t="s">
        <v>3400</v>
      </c>
      <c r="O807" t="s">
        <v>2929</v>
      </c>
      <c r="P807" t="s">
        <v>2218</v>
      </c>
    </row>
    <row r="808" spans="1:16" x14ac:dyDescent="0.35">
      <c r="A808" t="s">
        <v>3316</v>
      </c>
      <c r="B808" t="s">
        <v>3393</v>
      </c>
      <c r="C808" t="s">
        <v>3365</v>
      </c>
      <c r="N808" t="s">
        <v>3401</v>
      </c>
      <c r="O808" t="s">
        <v>3298</v>
      </c>
      <c r="P808" t="s">
        <v>2218</v>
      </c>
    </row>
    <row r="809" spans="1:16" x14ac:dyDescent="0.35">
      <c r="A809" t="s">
        <v>3316</v>
      </c>
      <c r="B809" t="s">
        <v>3393</v>
      </c>
      <c r="C809" t="s">
        <v>1095</v>
      </c>
      <c r="N809" t="s">
        <v>3402</v>
      </c>
      <c r="O809" t="s">
        <v>2255</v>
      </c>
      <c r="P809" t="s">
        <v>2218</v>
      </c>
    </row>
    <row r="810" spans="1:16" x14ac:dyDescent="0.35">
      <c r="A810" t="s">
        <v>3316</v>
      </c>
      <c r="B810" t="s">
        <v>3393</v>
      </c>
      <c r="C810" t="s">
        <v>3366</v>
      </c>
      <c r="N810" t="s">
        <v>3403</v>
      </c>
      <c r="O810" t="s">
        <v>2287</v>
      </c>
      <c r="P810" t="s">
        <v>2218</v>
      </c>
    </row>
    <row r="811" spans="1:16" x14ac:dyDescent="0.35">
      <c r="A811" t="s">
        <v>3316</v>
      </c>
      <c r="B811" t="s">
        <v>3393</v>
      </c>
      <c r="C811" t="s">
        <v>3367</v>
      </c>
      <c r="N811" t="s">
        <v>3404</v>
      </c>
      <c r="O811" t="s">
        <v>3299</v>
      </c>
      <c r="P811" t="s">
        <v>2218</v>
      </c>
    </row>
    <row r="812" spans="1:16" x14ac:dyDescent="0.35">
      <c r="A812" t="s">
        <v>3316</v>
      </c>
      <c r="B812" t="s">
        <v>3393</v>
      </c>
      <c r="C812" t="s">
        <v>3368</v>
      </c>
      <c r="N812" t="s">
        <v>3405</v>
      </c>
      <c r="O812" t="s">
        <v>2251</v>
      </c>
      <c r="P812" t="s">
        <v>2218</v>
      </c>
    </row>
    <row r="813" spans="1:16" x14ac:dyDescent="0.35">
      <c r="A813" t="s">
        <v>3316</v>
      </c>
      <c r="B813" t="s">
        <v>3393</v>
      </c>
      <c r="C813" t="s">
        <v>3369</v>
      </c>
      <c r="N813" t="s">
        <v>3406</v>
      </c>
      <c r="O813" t="s">
        <v>3300</v>
      </c>
      <c r="P813" t="s">
        <v>2218</v>
      </c>
    </row>
    <row r="814" spans="1:16" x14ac:dyDescent="0.35">
      <c r="A814" t="s">
        <v>3316</v>
      </c>
      <c r="B814" t="s">
        <v>3393</v>
      </c>
      <c r="C814" t="s">
        <v>3370</v>
      </c>
      <c r="N814" t="s">
        <v>3407</v>
      </c>
      <c r="O814" t="s">
        <v>3301</v>
      </c>
      <c r="P814" t="s">
        <v>2218</v>
      </c>
    </row>
    <row r="815" spans="1:16" x14ac:dyDescent="0.35">
      <c r="A815" t="s">
        <v>3316</v>
      </c>
      <c r="B815" t="s">
        <v>3393</v>
      </c>
      <c r="C815" t="s">
        <v>3371</v>
      </c>
      <c r="N815" t="s">
        <v>3408</v>
      </c>
      <c r="O815" t="s">
        <v>3302</v>
      </c>
      <c r="P815" t="s">
        <v>2218</v>
      </c>
    </row>
    <row r="816" spans="1:16" x14ac:dyDescent="0.35">
      <c r="A816" t="s">
        <v>3316</v>
      </c>
      <c r="B816" t="s">
        <v>3393</v>
      </c>
      <c r="C816" t="s">
        <v>1094</v>
      </c>
      <c r="N816" t="s">
        <v>3409</v>
      </c>
      <c r="O816" t="s">
        <v>2254</v>
      </c>
      <c r="P816" t="s">
        <v>2218</v>
      </c>
    </row>
    <row r="817" spans="1:16" x14ac:dyDescent="0.35">
      <c r="A817" t="s">
        <v>3316</v>
      </c>
      <c r="B817" t="s">
        <v>3393</v>
      </c>
      <c r="C817" t="s">
        <v>3317</v>
      </c>
      <c r="N817" t="s">
        <v>3410</v>
      </c>
      <c r="O817" t="s">
        <v>3303</v>
      </c>
      <c r="P817" t="s">
        <v>2218</v>
      </c>
    </row>
    <row r="818" spans="1:16" x14ac:dyDescent="0.35">
      <c r="A818" t="s">
        <v>3316</v>
      </c>
      <c r="B818" t="s">
        <v>3393</v>
      </c>
      <c r="C818" t="s">
        <v>3318</v>
      </c>
      <c r="N818" t="s">
        <v>3411</v>
      </c>
      <c r="O818" t="s">
        <v>3304</v>
      </c>
      <c r="P818" t="s">
        <v>2218</v>
      </c>
    </row>
    <row r="819" spans="1:16" x14ac:dyDescent="0.35">
      <c r="A819" t="s">
        <v>3316</v>
      </c>
      <c r="B819" t="s">
        <v>3393</v>
      </c>
      <c r="C819" t="s">
        <v>3372</v>
      </c>
      <c r="N819" t="s">
        <v>3412</v>
      </c>
      <c r="O819" t="s">
        <v>3305</v>
      </c>
      <c r="P819" t="s">
        <v>2218</v>
      </c>
    </row>
    <row r="820" spans="1:16" x14ac:dyDescent="0.35">
      <c r="A820" t="s">
        <v>3316</v>
      </c>
      <c r="B820" t="s">
        <v>3509</v>
      </c>
      <c r="C820" t="s">
        <v>114</v>
      </c>
      <c r="E820" t="s">
        <v>3587</v>
      </c>
      <c r="F820" t="s">
        <v>3596</v>
      </c>
      <c r="G820" t="s">
        <v>3605</v>
      </c>
      <c r="H820" t="s">
        <v>3614</v>
      </c>
      <c r="N820">
        <v>962</v>
      </c>
      <c r="O820" t="s">
        <v>712</v>
      </c>
      <c r="P820" t="s">
        <v>2218</v>
      </c>
    </row>
    <row r="821" spans="1:16" x14ac:dyDescent="0.35">
      <c r="A821" t="s">
        <v>3316</v>
      </c>
      <c r="B821" t="s">
        <v>3509</v>
      </c>
      <c r="C821" t="s">
        <v>119</v>
      </c>
      <c r="E821" t="s">
        <v>3588</v>
      </c>
      <c r="F821" t="s">
        <v>3597</v>
      </c>
      <c r="G821" t="s">
        <v>3606</v>
      </c>
      <c r="H821" t="s">
        <v>3615</v>
      </c>
      <c r="N821" t="s">
        <v>3512</v>
      </c>
      <c r="O821" t="s">
        <v>2199</v>
      </c>
      <c r="P821" t="s">
        <v>2194</v>
      </c>
    </row>
    <row r="822" spans="1:16" x14ac:dyDescent="0.35">
      <c r="A822" t="s">
        <v>3316</v>
      </c>
      <c r="B822" t="s">
        <v>3509</v>
      </c>
      <c r="C822" t="s">
        <v>3349</v>
      </c>
      <c r="N822" t="s">
        <v>3570</v>
      </c>
      <c r="O822" t="s">
        <v>2230</v>
      </c>
      <c r="P822" t="s">
        <v>2194</v>
      </c>
    </row>
    <row r="823" spans="1:16" x14ac:dyDescent="0.35">
      <c r="A823" t="s">
        <v>3316</v>
      </c>
      <c r="B823" t="s">
        <v>3509</v>
      </c>
      <c r="C823" t="s">
        <v>118</v>
      </c>
      <c r="E823" t="s">
        <v>3589</v>
      </c>
      <c r="F823" t="s">
        <v>3598</v>
      </c>
      <c r="G823" t="s">
        <v>3607</v>
      </c>
      <c r="H823" t="s">
        <v>3616</v>
      </c>
      <c r="N823" t="s">
        <v>3513</v>
      </c>
      <c r="O823" t="s">
        <v>2195</v>
      </c>
      <c r="P823" t="s">
        <v>2194</v>
      </c>
    </row>
    <row r="824" spans="1:16" x14ac:dyDescent="0.35">
      <c r="A824" t="s">
        <v>3316</v>
      </c>
      <c r="B824" t="s">
        <v>3509</v>
      </c>
      <c r="C824" t="s">
        <v>3350</v>
      </c>
      <c r="E824" t="s">
        <v>3590</v>
      </c>
      <c r="F824" t="s">
        <v>3599</v>
      </c>
      <c r="G824" t="s">
        <v>3608</v>
      </c>
      <c r="H824" t="s">
        <v>3617</v>
      </c>
      <c r="N824" t="s">
        <v>3514</v>
      </c>
      <c r="O824" t="s">
        <v>2198</v>
      </c>
      <c r="P824" t="s">
        <v>2194</v>
      </c>
    </row>
    <row r="825" spans="1:16" x14ac:dyDescent="0.35">
      <c r="A825" t="s">
        <v>3316</v>
      </c>
      <c r="B825" t="s">
        <v>3509</v>
      </c>
      <c r="C825" t="s">
        <v>1084</v>
      </c>
      <c r="E825" t="s">
        <v>3591</v>
      </c>
      <c r="F825" t="s">
        <v>3600</v>
      </c>
      <c r="G825" t="s">
        <v>3609</v>
      </c>
      <c r="H825" t="s">
        <v>3618</v>
      </c>
      <c r="N825" t="s">
        <v>3515</v>
      </c>
      <c r="O825" t="s">
        <v>2190</v>
      </c>
      <c r="P825" t="s">
        <v>2194</v>
      </c>
    </row>
    <row r="826" spans="1:16" x14ac:dyDescent="0.35">
      <c r="A826" t="s">
        <v>3316</v>
      </c>
      <c r="B826" t="s">
        <v>3509</v>
      </c>
      <c r="C826" t="s">
        <v>955</v>
      </c>
      <c r="E826" t="s">
        <v>3592</v>
      </c>
      <c r="F826" t="s">
        <v>3601</v>
      </c>
      <c r="G826" t="s">
        <v>3610</v>
      </c>
      <c r="H826" t="s">
        <v>3619</v>
      </c>
      <c r="N826" t="s">
        <v>3516</v>
      </c>
      <c r="O826" t="s">
        <v>2214</v>
      </c>
      <c r="P826" t="s">
        <v>2194</v>
      </c>
    </row>
    <row r="827" spans="1:16" x14ac:dyDescent="0.35">
      <c r="A827" t="s">
        <v>3316</v>
      </c>
      <c r="B827" t="s">
        <v>3509</v>
      </c>
      <c r="C827" t="s">
        <v>3351</v>
      </c>
      <c r="E827" t="s">
        <v>3593</v>
      </c>
      <c r="F827" t="s">
        <v>3602</v>
      </c>
      <c r="G827" t="s">
        <v>3611</v>
      </c>
      <c r="H827" t="s">
        <v>3620</v>
      </c>
      <c r="N827" t="s">
        <v>3517</v>
      </c>
      <c r="O827" t="s">
        <v>2225</v>
      </c>
      <c r="P827" t="s">
        <v>2194</v>
      </c>
    </row>
    <row r="828" spans="1:16" x14ac:dyDescent="0.35">
      <c r="A828" t="s">
        <v>3316</v>
      </c>
      <c r="B828" t="s">
        <v>3509</v>
      </c>
      <c r="C828" t="s">
        <v>120</v>
      </c>
      <c r="E828" t="s">
        <v>3594</v>
      </c>
      <c r="F828" t="s">
        <v>3603</v>
      </c>
      <c r="G828" t="s">
        <v>3612</v>
      </c>
      <c r="H828" t="s">
        <v>3621</v>
      </c>
      <c r="N828" t="s">
        <v>3518</v>
      </c>
      <c r="O828" t="s">
        <v>2200</v>
      </c>
      <c r="P828" t="s">
        <v>2194</v>
      </c>
    </row>
    <row r="829" spans="1:16" x14ac:dyDescent="0.35">
      <c r="A829" t="s">
        <v>3316</v>
      </c>
      <c r="B829" t="s">
        <v>3509</v>
      </c>
      <c r="C829" t="s">
        <v>121</v>
      </c>
      <c r="E829" t="s">
        <v>3595</v>
      </c>
      <c r="F829" t="s">
        <v>3604</v>
      </c>
      <c r="G829" t="s">
        <v>3613</v>
      </c>
      <c r="H829" t="s">
        <v>3622</v>
      </c>
      <c r="N829" t="s">
        <v>3519</v>
      </c>
      <c r="O829" t="s">
        <v>2201</v>
      </c>
      <c r="P829" t="s">
        <v>2194</v>
      </c>
    </row>
    <row r="830" spans="1:16" x14ac:dyDescent="0.35">
      <c r="A830" t="s">
        <v>3316</v>
      </c>
      <c r="B830" t="s">
        <v>3509</v>
      </c>
      <c r="C830" t="s">
        <v>3360</v>
      </c>
      <c r="N830" t="s">
        <v>3571</v>
      </c>
      <c r="O830" t="s">
        <v>3296</v>
      </c>
      <c r="P830" t="s">
        <v>2218</v>
      </c>
    </row>
    <row r="831" spans="1:16" x14ac:dyDescent="0.35">
      <c r="A831" t="s">
        <v>3316</v>
      </c>
      <c r="B831" t="s">
        <v>3509</v>
      </c>
      <c r="C831" t="s">
        <v>3361</v>
      </c>
      <c r="N831" t="s">
        <v>3572</v>
      </c>
      <c r="O831" t="s">
        <v>2292</v>
      </c>
      <c r="P831" t="s">
        <v>2218</v>
      </c>
    </row>
    <row r="832" spans="1:16" x14ac:dyDescent="0.35">
      <c r="A832" t="s">
        <v>3316</v>
      </c>
      <c r="B832" t="s">
        <v>3509</v>
      </c>
      <c r="C832" t="s">
        <v>3362</v>
      </c>
      <c r="N832" t="s">
        <v>3573</v>
      </c>
      <c r="O832" t="s">
        <v>2875</v>
      </c>
      <c r="P832" t="s">
        <v>2218</v>
      </c>
    </row>
    <row r="833" spans="1:16" x14ac:dyDescent="0.35">
      <c r="A833" t="s">
        <v>3316</v>
      </c>
      <c r="B833" t="s">
        <v>3509</v>
      </c>
      <c r="C833" t="s">
        <v>3363</v>
      </c>
      <c r="N833" t="s">
        <v>3574</v>
      </c>
      <c r="O833" t="s">
        <v>3297</v>
      </c>
      <c r="P833" t="s">
        <v>2218</v>
      </c>
    </row>
    <row r="834" spans="1:16" x14ac:dyDescent="0.35">
      <c r="A834" t="s">
        <v>3316</v>
      </c>
      <c r="B834" t="s">
        <v>3509</v>
      </c>
      <c r="C834" t="s">
        <v>3364</v>
      </c>
      <c r="N834" t="s">
        <v>3575</v>
      </c>
      <c r="O834" t="s">
        <v>2929</v>
      </c>
      <c r="P834" t="s">
        <v>2218</v>
      </c>
    </row>
    <row r="835" spans="1:16" x14ac:dyDescent="0.35">
      <c r="A835" t="s">
        <v>3316</v>
      </c>
      <c r="B835" t="s">
        <v>3509</v>
      </c>
      <c r="C835" t="s">
        <v>3365</v>
      </c>
      <c r="N835" t="s">
        <v>3576</v>
      </c>
      <c r="O835" t="s">
        <v>3298</v>
      </c>
      <c r="P835" t="s">
        <v>2218</v>
      </c>
    </row>
    <row r="836" spans="1:16" x14ac:dyDescent="0.35">
      <c r="A836" t="s">
        <v>3316</v>
      </c>
      <c r="B836" t="s">
        <v>3509</v>
      </c>
      <c r="C836" t="s">
        <v>1095</v>
      </c>
      <c r="N836" t="s">
        <v>3577</v>
      </c>
      <c r="O836" t="s">
        <v>2255</v>
      </c>
      <c r="P836" t="s">
        <v>2218</v>
      </c>
    </row>
    <row r="837" spans="1:16" x14ac:dyDescent="0.35">
      <c r="A837" t="s">
        <v>3316</v>
      </c>
      <c r="B837" t="s">
        <v>3509</v>
      </c>
      <c r="C837" t="s">
        <v>3366</v>
      </c>
      <c r="N837" t="s">
        <v>3578</v>
      </c>
      <c r="O837" t="s">
        <v>2287</v>
      </c>
      <c r="P837" t="s">
        <v>2218</v>
      </c>
    </row>
    <row r="838" spans="1:16" x14ac:dyDescent="0.35">
      <c r="A838" t="s">
        <v>3316</v>
      </c>
      <c r="B838" t="s">
        <v>3509</v>
      </c>
      <c r="C838" t="s">
        <v>3367</v>
      </c>
      <c r="N838" t="s">
        <v>3579</v>
      </c>
      <c r="O838" t="s">
        <v>3299</v>
      </c>
      <c r="P838" t="s">
        <v>2218</v>
      </c>
    </row>
    <row r="839" spans="1:16" x14ac:dyDescent="0.35">
      <c r="A839" t="s">
        <v>3316</v>
      </c>
      <c r="B839" t="s">
        <v>3509</v>
      </c>
      <c r="C839" t="s">
        <v>3368</v>
      </c>
      <c r="N839" t="s">
        <v>3580</v>
      </c>
      <c r="O839" t="s">
        <v>2251</v>
      </c>
      <c r="P839" t="s">
        <v>2218</v>
      </c>
    </row>
    <row r="840" spans="1:16" x14ac:dyDescent="0.35">
      <c r="A840" t="s">
        <v>3316</v>
      </c>
      <c r="B840" t="s">
        <v>3509</v>
      </c>
      <c r="C840" t="s">
        <v>3369</v>
      </c>
      <c r="N840" t="s">
        <v>3581</v>
      </c>
      <c r="O840" t="s">
        <v>3300</v>
      </c>
      <c r="P840" t="s">
        <v>2218</v>
      </c>
    </row>
    <row r="841" spans="1:16" x14ac:dyDescent="0.35">
      <c r="A841" t="s">
        <v>3316</v>
      </c>
      <c r="B841" t="s">
        <v>3509</v>
      </c>
      <c r="C841" t="s">
        <v>3370</v>
      </c>
      <c r="N841" t="s">
        <v>3577</v>
      </c>
      <c r="O841" t="s">
        <v>3301</v>
      </c>
      <c r="P841" t="s">
        <v>2218</v>
      </c>
    </row>
    <row r="842" spans="1:16" x14ac:dyDescent="0.35">
      <c r="A842" t="s">
        <v>3316</v>
      </c>
      <c r="B842" t="s">
        <v>3509</v>
      </c>
      <c r="C842" t="s">
        <v>3371</v>
      </c>
      <c r="N842" t="s">
        <v>3582</v>
      </c>
      <c r="O842" t="s">
        <v>3302</v>
      </c>
      <c r="P842" t="s">
        <v>2218</v>
      </c>
    </row>
    <row r="843" spans="1:16" x14ac:dyDescent="0.35">
      <c r="A843" t="s">
        <v>3316</v>
      </c>
      <c r="B843" t="s">
        <v>3509</v>
      </c>
      <c r="C843" t="s">
        <v>1094</v>
      </c>
      <c r="N843" t="s">
        <v>3583</v>
      </c>
      <c r="O843" t="s">
        <v>2254</v>
      </c>
      <c r="P843" t="s">
        <v>2218</v>
      </c>
    </row>
    <row r="844" spans="1:16" x14ac:dyDescent="0.35">
      <c r="A844" t="s">
        <v>3316</v>
      </c>
      <c r="B844" t="s">
        <v>3509</v>
      </c>
      <c r="C844" t="s">
        <v>3317</v>
      </c>
      <c r="N844" t="s">
        <v>3584</v>
      </c>
      <c r="O844" t="s">
        <v>3303</v>
      </c>
      <c r="P844" t="s">
        <v>2218</v>
      </c>
    </row>
    <row r="845" spans="1:16" x14ac:dyDescent="0.35">
      <c r="A845" t="s">
        <v>3316</v>
      </c>
      <c r="B845" t="s">
        <v>3509</v>
      </c>
      <c r="C845" t="s">
        <v>3318</v>
      </c>
      <c r="N845" t="s">
        <v>3585</v>
      </c>
      <c r="O845" t="s">
        <v>3304</v>
      </c>
      <c r="P845" t="s">
        <v>2218</v>
      </c>
    </row>
    <row r="846" spans="1:16" x14ac:dyDescent="0.35">
      <c r="A846" t="s">
        <v>3316</v>
      </c>
      <c r="B846" t="s">
        <v>3509</v>
      </c>
      <c r="C846" t="s">
        <v>3372</v>
      </c>
      <c r="N846" t="s">
        <v>3586</v>
      </c>
      <c r="O846" t="s">
        <v>3305</v>
      </c>
      <c r="P846" t="s">
        <v>2218</v>
      </c>
    </row>
    <row r="847" spans="1:16" x14ac:dyDescent="0.35">
      <c r="A847" t="s">
        <v>3316</v>
      </c>
      <c r="B847" t="s">
        <v>3510</v>
      </c>
      <c r="C847" t="s">
        <v>114</v>
      </c>
      <c r="E847" t="s">
        <v>3623</v>
      </c>
      <c r="F847" t="s">
        <v>3632</v>
      </c>
      <c r="G847" t="s">
        <v>3641</v>
      </c>
      <c r="H847" t="s">
        <v>3650</v>
      </c>
      <c r="N847">
        <v>567</v>
      </c>
      <c r="O847" t="s">
        <v>712</v>
      </c>
      <c r="P847" t="s">
        <v>2218</v>
      </c>
    </row>
    <row r="848" spans="1:16" x14ac:dyDescent="0.35">
      <c r="A848" t="s">
        <v>3316</v>
      </c>
      <c r="B848" t="s">
        <v>3510</v>
      </c>
      <c r="C848" t="s">
        <v>119</v>
      </c>
      <c r="E848" t="s">
        <v>3624</v>
      </c>
      <c r="F848" t="s">
        <v>3633</v>
      </c>
      <c r="G848" t="s">
        <v>3642</v>
      </c>
      <c r="H848" t="s">
        <v>3651</v>
      </c>
      <c r="N848" t="s">
        <v>3528</v>
      </c>
      <c r="O848" t="s">
        <v>2199</v>
      </c>
      <c r="P848" t="s">
        <v>2194</v>
      </c>
    </row>
    <row r="849" spans="1:16" x14ac:dyDescent="0.35">
      <c r="A849" t="s">
        <v>3316</v>
      </c>
      <c r="B849" t="s">
        <v>3510</v>
      </c>
      <c r="C849" t="s">
        <v>3349</v>
      </c>
      <c r="N849" t="s">
        <v>3536</v>
      </c>
      <c r="O849" t="s">
        <v>2230</v>
      </c>
      <c r="P849" t="s">
        <v>2194</v>
      </c>
    </row>
    <row r="850" spans="1:16" x14ac:dyDescent="0.35">
      <c r="A850" t="s">
        <v>3316</v>
      </c>
      <c r="B850" t="s">
        <v>3510</v>
      </c>
      <c r="C850" t="s">
        <v>118</v>
      </c>
      <c r="E850" t="s">
        <v>3625</v>
      </c>
      <c r="F850" t="s">
        <v>3634</v>
      </c>
      <c r="G850" t="s">
        <v>3643</v>
      </c>
      <c r="H850" t="s">
        <v>3652</v>
      </c>
      <c r="N850" t="s">
        <v>3529</v>
      </c>
      <c r="O850" t="s">
        <v>2195</v>
      </c>
      <c r="P850" t="s">
        <v>2194</v>
      </c>
    </row>
    <row r="851" spans="1:16" x14ac:dyDescent="0.35">
      <c r="A851" t="s">
        <v>3316</v>
      </c>
      <c r="B851" t="s">
        <v>3510</v>
      </c>
      <c r="C851" t="s">
        <v>3350</v>
      </c>
      <c r="E851" t="s">
        <v>3626</v>
      </c>
      <c r="F851" t="s">
        <v>3635</v>
      </c>
      <c r="G851" t="s">
        <v>3644</v>
      </c>
      <c r="H851" t="s">
        <v>3653</v>
      </c>
      <c r="N851" t="s">
        <v>3530</v>
      </c>
      <c r="O851" t="s">
        <v>2198</v>
      </c>
      <c r="P851" t="s">
        <v>2194</v>
      </c>
    </row>
    <row r="852" spans="1:16" x14ac:dyDescent="0.35">
      <c r="A852" t="s">
        <v>3316</v>
      </c>
      <c r="B852" t="s">
        <v>3510</v>
      </c>
      <c r="C852" t="s">
        <v>1084</v>
      </c>
      <c r="E852" t="s">
        <v>3627</v>
      </c>
      <c r="F852" t="s">
        <v>3636</v>
      </c>
      <c r="G852" t="s">
        <v>3645</v>
      </c>
      <c r="H852" t="s">
        <v>3654</v>
      </c>
      <c r="N852" t="s">
        <v>3531</v>
      </c>
      <c r="O852" t="s">
        <v>2190</v>
      </c>
      <c r="P852" t="s">
        <v>2194</v>
      </c>
    </row>
    <row r="853" spans="1:16" x14ac:dyDescent="0.35">
      <c r="A853" t="s">
        <v>3316</v>
      </c>
      <c r="B853" t="s">
        <v>3510</v>
      </c>
      <c r="C853" t="s">
        <v>955</v>
      </c>
      <c r="E853" t="s">
        <v>3628</v>
      </c>
      <c r="F853" t="s">
        <v>3637</v>
      </c>
      <c r="G853" t="s">
        <v>3646</v>
      </c>
      <c r="H853" t="s">
        <v>3619</v>
      </c>
      <c r="N853" t="s">
        <v>3532</v>
      </c>
      <c r="O853" t="s">
        <v>2214</v>
      </c>
      <c r="P853" t="s">
        <v>2194</v>
      </c>
    </row>
    <row r="854" spans="1:16" x14ac:dyDescent="0.35">
      <c r="A854" t="s">
        <v>3316</v>
      </c>
      <c r="B854" t="s">
        <v>3510</v>
      </c>
      <c r="C854" t="s">
        <v>3351</v>
      </c>
      <c r="E854" t="s">
        <v>3629</v>
      </c>
      <c r="F854" t="s">
        <v>3638</v>
      </c>
      <c r="G854" t="s">
        <v>3647</v>
      </c>
      <c r="H854" t="s">
        <v>3655</v>
      </c>
      <c r="N854" t="s">
        <v>3533</v>
      </c>
      <c r="O854" t="s">
        <v>2225</v>
      </c>
      <c r="P854" t="s">
        <v>2194</v>
      </c>
    </row>
    <row r="855" spans="1:16" x14ac:dyDescent="0.35">
      <c r="A855" t="s">
        <v>3316</v>
      </c>
      <c r="B855" t="s">
        <v>3510</v>
      </c>
      <c r="C855" t="s">
        <v>120</v>
      </c>
      <c r="E855" t="s">
        <v>3630</v>
      </c>
      <c r="F855" t="s">
        <v>3639</v>
      </c>
      <c r="G855" t="s">
        <v>3648</v>
      </c>
      <c r="H855" t="s">
        <v>3656</v>
      </c>
      <c r="N855" t="s">
        <v>3534</v>
      </c>
      <c r="O855" t="s">
        <v>2200</v>
      </c>
      <c r="P855" t="s">
        <v>2194</v>
      </c>
    </row>
    <row r="856" spans="1:16" x14ac:dyDescent="0.35">
      <c r="A856" t="s">
        <v>3316</v>
      </c>
      <c r="B856" t="s">
        <v>3510</v>
      </c>
      <c r="C856" t="s">
        <v>121</v>
      </c>
      <c r="E856" t="s">
        <v>3631</v>
      </c>
      <c r="F856" t="s">
        <v>3640</v>
      </c>
      <c r="G856" t="s">
        <v>3649</v>
      </c>
      <c r="H856" t="s">
        <v>3657</v>
      </c>
      <c r="N856" t="s">
        <v>3535</v>
      </c>
      <c r="O856" t="s">
        <v>2201</v>
      </c>
      <c r="P856" t="s">
        <v>2194</v>
      </c>
    </row>
    <row r="857" spans="1:16" x14ac:dyDescent="0.35">
      <c r="A857" t="s">
        <v>3316</v>
      </c>
      <c r="B857" t="s">
        <v>3510</v>
      </c>
      <c r="C857" t="s">
        <v>3360</v>
      </c>
      <c r="N857" t="s">
        <v>3537</v>
      </c>
      <c r="O857" t="s">
        <v>3296</v>
      </c>
      <c r="P857" t="s">
        <v>2218</v>
      </c>
    </row>
    <row r="858" spans="1:16" x14ac:dyDescent="0.35">
      <c r="A858" t="s">
        <v>3316</v>
      </c>
      <c r="B858" t="s">
        <v>3510</v>
      </c>
      <c r="C858" t="s">
        <v>3361</v>
      </c>
      <c r="N858" t="s">
        <v>3538</v>
      </c>
      <c r="O858" t="s">
        <v>2292</v>
      </c>
      <c r="P858" t="s">
        <v>2218</v>
      </c>
    </row>
    <row r="859" spans="1:16" x14ac:dyDescent="0.35">
      <c r="A859" t="s">
        <v>3316</v>
      </c>
      <c r="B859" t="s">
        <v>3510</v>
      </c>
      <c r="C859" t="s">
        <v>3362</v>
      </c>
      <c r="N859" t="s">
        <v>3539</v>
      </c>
      <c r="O859" t="s">
        <v>2875</v>
      </c>
      <c r="P859" t="s">
        <v>2218</v>
      </c>
    </row>
    <row r="860" spans="1:16" x14ac:dyDescent="0.35">
      <c r="A860" t="s">
        <v>3316</v>
      </c>
      <c r="B860" t="s">
        <v>3510</v>
      </c>
      <c r="C860" t="s">
        <v>3363</v>
      </c>
      <c r="N860" t="s">
        <v>3540</v>
      </c>
      <c r="O860" t="s">
        <v>3297</v>
      </c>
      <c r="P860" t="s">
        <v>2218</v>
      </c>
    </row>
    <row r="861" spans="1:16" x14ac:dyDescent="0.35">
      <c r="A861" t="s">
        <v>3316</v>
      </c>
      <c r="B861" t="s">
        <v>3510</v>
      </c>
      <c r="C861" t="s">
        <v>3364</v>
      </c>
      <c r="N861" t="s">
        <v>3541</v>
      </c>
      <c r="O861" t="s">
        <v>2929</v>
      </c>
      <c r="P861" t="s">
        <v>2218</v>
      </c>
    </row>
    <row r="862" spans="1:16" x14ac:dyDescent="0.35">
      <c r="A862" t="s">
        <v>3316</v>
      </c>
      <c r="B862" t="s">
        <v>3510</v>
      </c>
      <c r="C862" t="s">
        <v>3365</v>
      </c>
      <c r="N862" t="s">
        <v>3542</v>
      </c>
      <c r="O862" t="s">
        <v>3298</v>
      </c>
      <c r="P862" t="s">
        <v>2218</v>
      </c>
    </row>
    <row r="863" spans="1:16" x14ac:dyDescent="0.35">
      <c r="A863" t="s">
        <v>3316</v>
      </c>
      <c r="B863" t="s">
        <v>3510</v>
      </c>
      <c r="C863" t="s">
        <v>1095</v>
      </c>
      <c r="N863" t="s">
        <v>3151</v>
      </c>
      <c r="O863" t="s">
        <v>2255</v>
      </c>
      <c r="P863" t="s">
        <v>2218</v>
      </c>
    </row>
    <row r="864" spans="1:16" x14ac:dyDescent="0.35">
      <c r="A864" t="s">
        <v>3316</v>
      </c>
      <c r="B864" t="s">
        <v>3510</v>
      </c>
      <c r="C864" t="s">
        <v>3366</v>
      </c>
      <c r="N864" t="s">
        <v>3543</v>
      </c>
      <c r="O864" t="s">
        <v>2287</v>
      </c>
      <c r="P864" t="s">
        <v>2218</v>
      </c>
    </row>
    <row r="865" spans="1:16" x14ac:dyDescent="0.35">
      <c r="A865" t="s">
        <v>3316</v>
      </c>
      <c r="B865" t="s">
        <v>3510</v>
      </c>
      <c r="C865" t="s">
        <v>3367</v>
      </c>
      <c r="N865" t="s">
        <v>3544</v>
      </c>
      <c r="O865" t="s">
        <v>3299</v>
      </c>
      <c r="P865" t="s">
        <v>2218</v>
      </c>
    </row>
    <row r="866" spans="1:16" x14ac:dyDescent="0.35">
      <c r="A866" t="s">
        <v>3316</v>
      </c>
      <c r="B866" t="s">
        <v>3510</v>
      </c>
      <c r="C866" t="s">
        <v>3368</v>
      </c>
      <c r="N866" t="s">
        <v>3545</v>
      </c>
      <c r="O866" t="s">
        <v>2251</v>
      </c>
      <c r="P866" t="s">
        <v>2218</v>
      </c>
    </row>
    <row r="867" spans="1:16" x14ac:dyDescent="0.35">
      <c r="A867" t="s">
        <v>3316</v>
      </c>
      <c r="B867" t="s">
        <v>3510</v>
      </c>
      <c r="C867" t="s">
        <v>3369</v>
      </c>
      <c r="N867" t="s">
        <v>3546</v>
      </c>
      <c r="O867" t="s">
        <v>3300</v>
      </c>
      <c r="P867" t="s">
        <v>2218</v>
      </c>
    </row>
    <row r="868" spans="1:16" x14ac:dyDescent="0.35">
      <c r="A868" t="s">
        <v>3316</v>
      </c>
      <c r="B868" t="s">
        <v>3510</v>
      </c>
      <c r="C868" t="s">
        <v>3370</v>
      </c>
      <c r="N868" t="s">
        <v>3547</v>
      </c>
      <c r="O868" t="s">
        <v>3301</v>
      </c>
      <c r="P868" t="s">
        <v>2218</v>
      </c>
    </row>
    <row r="869" spans="1:16" x14ac:dyDescent="0.35">
      <c r="A869" t="s">
        <v>3316</v>
      </c>
      <c r="B869" t="s">
        <v>3510</v>
      </c>
      <c r="C869" t="s">
        <v>3371</v>
      </c>
      <c r="N869" t="s">
        <v>3408</v>
      </c>
      <c r="O869" t="s">
        <v>3302</v>
      </c>
      <c r="P869" t="s">
        <v>2218</v>
      </c>
    </row>
    <row r="870" spans="1:16" x14ac:dyDescent="0.35">
      <c r="A870" t="s">
        <v>3316</v>
      </c>
      <c r="B870" t="s">
        <v>3510</v>
      </c>
      <c r="C870" t="s">
        <v>1094</v>
      </c>
      <c r="N870" t="s">
        <v>3548</v>
      </c>
      <c r="O870" t="s">
        <v>2254</v>
      </c>
      <c r="P870" t="s">
        <v>2218</v>
      </c>
    </row>
    <row r="871" spans="1:16" x14ac:dyDescent="0.35">
      <c r="A871" t="s">
        <v>3316</v>
      </c>
      <c r="B871" t="s">
        <v>3510</v>
      </c>
      <c r="C871" t="s">
        <v>3317</v>
      </c>
      <c r="N871" t="s">
        <v>3549</v>
      </c>
      <c r="O871" t="s">
        <v>3303</v>
      </c>
      <c r="P871" t="s">
        <v>2218</v>
      </c>
    </row>
    <row r="872" spans="1:16" x14ac:dyDescent="0.35">
      <c r="A872" t="s">
        <v>3316</v>
      </c>
      <c r="B872" t="s">
        <v>3510</v>
      </c>
      <c r="C872" t="s">
        <v>3318</v>
      </c>
      <c r="N872" t="s">
        <v>3550</v>
      </c>
      <c r="O872" t="s">
        <v>3304</v>
      </c>
      <c r="P872" t="s">
        <v>2218</v>
      </c>
    </row>
    <row r="873" spans="1:16" x14ac:dyDescent="0.35">
      <c r="A873" t="s">
        <v>3316</v>
      </c>
      <c r="B873" t="s">
        <v>3510</v>
      </c>
      <c r="C873" t="s">
        <v>3372</v>
      </c>
      <c r="N873" t="s">
        <v>3551</v>
      </c>
      <c r="O873" t="s">
        <v>3305</v>
      </c>
      <c r="P873" t="s">
        <v>2218</v>
      </c>
    </row>
    <row r="874" spans="1:16" x14ac:dyDescent="0.35">
      <c r="A874" t="s">
        <v>3316</v>
      </c>
      <c r="B874" t="s">
        <v>3511</v>
      </c>
      <c r="C874" t="s">
        <v>114</v>
      </c>
      <c r="E874" t="s">
        <v>3658</v>
      </c>
      <c r="F874" t="s">
        <v>3667</v>
      </c>
      <c r="G874" t="s">
        <v>3676</v>
      </c>
      <c r="H874" t="s">
        <v>3685</v>
      </c>
      <c r="N874">
        <v>395</v>
      </c>
      <c r="O874" t="s">
        <v>712</v>
      </c>
      <c r="P874" t="s">
        <v>2218</v>
      </c>
    </row>
    <row r="875" spans="1:16" x14ac:dyDescent="0.35">
      <c r="A875" t="s">
        <v>3316</v>
      </c>
      <c r="B875" t="s">
        <v>3511</v>
      </c>
      <c r="C875" t="s">
        <v>119</v>
      </c>
      <c r="E875" t="s">
        <v>3659</v>
      </c>
      <c r="F875" t="s">
        <v>3668</v>
      </c>
      <c r="G875" t="s">
        <v>3677</v>
      </c>
      <c r="H875" t="s">
        <v>3686</v>
      </c>
      <c r="N875" t="s">
        <v>3520</v>
      </c>
      <c r="O875" t="s">
        <v>2199</v>
      </c>
      <c r="P875" t="s">
        <v>2194</v>
      </c>
    </row>
    <row r="876" spans="1:16" x14ac:dyDescent="0.35">
      <c r="A876" t="s">
        <v>3316</v>
      </c>
      <c r="B876" t="s">
        <v>3511</v>
      </c>
      <c r="C876" t="s">
        <v>3349</v>
      </c>
      <c r="N876" t="s">
        <v>3552</v>
      </c>
      <c r="O876" t="s">
        <v>2230</v>
      </c>
      <c r="P876" t="s">
        <v>2194</v>
      </c>
    </row>
    <row r="877" spans="1:16" x14ac:dyDescent="0.35">
      <c r="A877" t="s">
        <v>3316</v>
      </c>
      <c r="B877" t="s">
        <v>3511</v>
      </c>
      <c r="C877" t="s">
        <v>118</v>
      </c>
      <c r="E877" t="s">
        <v>3660</v>
      </c>
      <c r="F877" t="s">
        <v>3669</v>
      </c>
      <c r="G877" t="s">
        <v>3678</v>
      </c>
      <c r="H877" t="s">
        <v>3687</v>
      </c>
      <c r="N877" t="s">
        <v>3521</v>
      </c>
      <c r="O877" t="s">
        <v>2195</v>
      </c>
      <c r="P877" t="s">
        <v>2194</v>
      </c>
    </row>
    <row r="878" spans="1:16" x14ac:dyDescent="0.35">
      <c r="A878" t="s">
        <v>3316</v>
      </c>
      <c r="B878" t="s">
        <v>3511</v>
      </c>
      <c r="C878" t="s">
        <v>3350</v>
      </c>
      <c r="E878" t="s">
        <v>3661</v>
      </c>
      <c r="F878" t="s">
        <v>3670</v>
      </c>
      <c r="G878" t="s">
        <v>3679</v>
      </c>
      <c r="H878" t="s">
        <v>3688</v>
      </c>
      <c r="N878" t="s">
        <v>3522</v>
      </c>
      <c r="O878" t="s">
        <v>2198</v>
      </c>
      <c r="P878" t="s">
        <v>2194</v>
      </c>
    </row>
    <row r="879" spans="1:16" x14ac:dyDescent="0.35">
      <c r="A879" t="s">
        <v>3316</v>
      </c>
      <c r="B879" t="s">
        <v>3511</v>
      </c>
      <c r="C879" t="s">
        <v>1084</v>
      </c>
      <c r="E879" t="s">
        <v>3662</v>
      </c>
      <c r="F879" t="s">
        <v>3671</v>
      </c>
      <c r="G879" t="s">
        <v>3680</v>
      </c>
      <c r="H879" t="s">
        <v>3689</v>
      </c>
      <c r="N879" t="s">
        <v>3523</v>
      </c>
      <c r="O879" t="s">
        <v>2190</v>
      </c>
      <c r="P879" t="s">
        <v>2194</v>
      </c>
    </row>
    <row r="880" spans="1:16" x14ac:dyDescent="0.35">
      <c r="A880" t="s">
        <v>3316</v>
      </c>
      <c r="B880" t="s">
        <v>3511</v>
      </c>
      <c r="C880" t="s">
        <v>955</v>
      </c>
      <c r="E880" t="s">
        <v>3663</v>
      </c>
      <c r="F880" t="s">
        <v>3672</v>
      </c>
      <c r="G880" t="s">
        <v>3681</v>
      </c>
      <c r="H880" t="s">
        <v>3690</v>
      </c>
      <c r="N880" t="s">
        <v>3524</v>
      </c>
      <c r="O880" t="s">
        <v>2214</v>
      </c>
      <c r="P880" t="s">
        <v>2194</v>
      </c>
    </row>
    <row r="881" spans="1:16" x14ac:dyDescent="0.35">
      <c r="A881" t="s">
        <v>3316</v>
      </c>
      <c r="B881" t="s">
        <v>3511</v>
      </c>
      <c r="C881" t="s">
        <v>3351</v>
      </c>
      <c r="E881" t="s">
        <v>3664</v>
      </c>
      <c r="F881" t="s">
        <v>3673</v>
      </c>
      <c r="G881" t="s">
        <v>3682</v>
      </c>
      <c r="H881" t="s">
        <v>3691</v>
      </c>
      <c r="N881" t="s">
        <v>3525</v>
      </c>
      <c r="O881" t="s">
        <v>2225</v>
      </c>
      <c r="P881" t="s">
        <v>2194</v>
      </c>
    </row>
    <row r="882" spans="1:16" x14ac:dyDescent="0.35">
      <c r="A882" t="s">
        <v>3316</v>
      </c>
      <c r="B882" t="s">
        <v>3511</v>
      </c>
      <c r="C882" t="s">
        <v>120</v>
      </c>
      <c r="E882" t="s">
        <v>3665</v>
      </c>
      <c r="F882" t="s">
        <v>3674</v>
      </c>
      <c r="G882" t="s">
        <v>3683</v>
      </c>
      <c r="H882" t="s">
        <v>3692</v>
      </c>
      <c r="N882" t="s">
        <v>3526</v>
      </c>
      <c r="O882" t="s">
        <v>2200</v>
      </c>
      <c r="P882" t="s">
        <v>2194</v>
      </c>
    </row>
    <row r="883" spans="1:16" x14ac:dyDescent="0.35">
      <c r="A883" t="s">
        <v>3316</v>
      </c>
      <c r="B883" t="s">
        <v>3511</v>
      </c>
      <c r="C883" t="s">
        <v>121</v>
      </c>
      <c r="E883" t="s">
        <v>3666</v>
      </c>
      <c r="F883" t="s">
        <v>3675</v>
      </c>
      <c r="G883" t="s">
        <v>3684</v>
      </c>
      <c r="H883" t="s">
        <v>3693</v>
      </c>
      <c r="N883" t="s">
        <v>3527</v>
      </c>
      <c r="O883" t="s">
        <v>2201</v>
      </c>
      <c r="P883" t="s">
        <v>2194</v>
      </c>
    </row>
    <row r="884" spans="1:16" x14ac:dyDescent="0.35">
      <c r="A884" t="s">
        <v>3316</v>
      </c>
      <c r="B884" t="s">
        <v>3511</v>
      </c>
      <c r="C884" t="s">
        <v>3360</v>
      </c>
      <c r="N884" t="s">
        <v>3553</v>
      </c>
      <c r="O884" t="s">
        <v>3296</v>
      </c>
      <c r="P884" t="s">
        <v>2218</v>
      </c>
    </row>
    <row r="885" spans="1:16" x14ac:dyDescent="0.35">
      <c r="A885" t="s">
        <v>3316</v>
      </c>
      <c r="B885" t="s">
        <v>3511</v>
      </c>
      <c r="C885" t="s">
        <v>3361</v>
      </c>
      <c r="N885" t="s">
        <v>3554</v>
      </c>
      <c r="O885" t="s">
        <v>2292</v>
      </c>
      <c r="P885" t="s">
        <v>2218</v>
      </c>
    </row>
    <row r="886" spans="1:16" x14ac:dyDescent="0.35">
      <c r="A886" t="s">
        <v>3316</v>
      </c>
      <c r="B886" t="s">
        <v>3511</v>
      </c>
      <c r="C886" t="s">
        <v>3362</v>
      </c>
      <c r="N886" t="s">
        <v>3555</v>
      </c>
      <c r="O886" t="s">
        <v>2875</v>
      </c>
      <c r="P886" t="s">
        <v>2218</v>
      </c>
    </row>
    <row r="887" spans="1:16" x14ac:dyDescent="0.35">
      <c r="A887" t="s">
        <v>3316</v>
      </c>
      <c r="B887" t="s">
        <v>3511</v>
      </c>
      <c r="C887" t="s">
        <v>3363</v>
      </c>
      <c r="N887" t="s">
        <v>3556</v>
      </c>
      <c r="O887" t="s">
        <v>3297</v>
      </c>
      <c r="P887" t="s">
        <v>2218</v>
      </c>
    </row>
    <row r="888" spans="1:16" x14ac:dyDescent="0.35">
      <c r="A888" t="s">
        <v>3316</v>
      </c>
      <c r="B888" t="s">
        <v>3511</v>
      </c>
      <c r="C888" t="s">
        <v>3364</v>
      </c>
      <c r="N888" t="s">
        <v>3557</v>
      </c>
      <c r="O888" t="s">
        <v>2929</v>
      </c>
      <c r="P888" t="s">
        <v>2218</v>
      </c>
    </row>
    <row r="889" spans="1:16" x14ac:dyDescent="0.35">
      <c r="A889" t="s">
        <v>3316</v>
      </c>
      <c r="B889" t="s">
        <v>3511</v>
      </c>
      <c r="C889" t="s">
        <v>3365</v>
      </c>
      <c r="N889" t="s">
        <v>3558</v>
      </c>
      <c r="O889" t="s">
        <v>3298</v>
      </c>
      <c r="P889" t="s">
        <v>2218</v>
      </c>
    </row>
    <row r="890" spans="1:16" x14ac:dyDescent="0.35">
      <c r="A890" t="s">
        <v>3316</v>
      </c>
      <c r="B890" t="s">
        <v>3511</v>
      </c>
      <c r="C890" t="s">
        <v>1095</v>
      </c>
      <c r="N890" t="s">
        <v>3559</v>
      </c>
      <c r="O890" t="s">
        <v>2255</v>
      </c>
      <c r="P890" t="s">
        <v>2218</v>
      </c>
    </row>
    <row r="891" spans="1:16" x14ac:dyDescent="0.35">
      <c r="A891" t="s">
        <v>3316</v>
      </c>
      <c r="B891" t="s">
        <v>3511</v>
      </c>
      <c r="C891" t="s">
        <v>3366</v>
      </c>
      <c r="N891" t="s">
        <v>3560</v>
      </c>
      <c r="O891" t="s">
        <v>2287</v>
      </c>
      <c r="P891" t="s">
        <v>2218</v>
      </c>
    </row>
    <row r="892" spans="1:16" x14ac:dyDescent="0.35">
      <c r="A892" t="s">
        <v>3316</v>
      </c>
      <c r="B892" t="s">
        <v>3511</v>
      </c>
      <c r="C892" t="s">
        <v>3367</v>
      </c>
      <c r="N892" t="s">
        <v>3561</v>
      </c>
      <c r="O892" t="s">
        <v>3299</v>
      </c>
      <c r="P892" t="s">
        <v>2218</v>
      </c>
    </row>
    <row r="893" spans="1:16" x14ac:dyDescent="0.35">
      <c r="A893" t="s">
        <v>3316</v>
      </c>
      <c r="B893" t="s">
        <v>3511</v>
      </c>
      <c r="C893" t="s">
        <v>3368</v>
      </c>
      <c r="N893" t="s">
        <v>3562</v>
      </c>
      <c r="O893" t="s">
        <v>2251</v>
      </c>
      <c r="P893" t="s">
        <v>2218</v>
      </c>
    </row>
    <row r="894" spans="1:16" x14ac:dyDescent="0.35">
      <c r="A894" t="s">
        <v>3316</v>
      </c>
      <c r="B894" t="s">
        <v>3511</v>
      </c>
      <c r="C894" t="s">
        <v>3369</v>
      </c>
      <c r="N894" t="s">
        <v>3563</v>
      </c>
      <c r="O894" t="s">
        <v>3300</v>
      </c>
      <c r="P894" t="s">
        <v>2218</v>
      </c>
    </row>
    <row r="895" spans="1:16" x14ac:dyDescent="0.35">
      <c r="A895" t="s">
        <v>3316</v>
      </c>
      <c r="B895" t="s">
        <v>3511</v>
      </c>
      <c r="C895" t="s">
        <v>3370</v>
      </c>
      <c r="N895" t="s">
        <v>3564</v>
      </c>
      <c r="O895" t="s">
        <v>3301</v>
      </c>
      <c r="P895" t="s">
        <v>2218</v>
      </c>
    </row>
    <row r="896" spans="1:16" x14ac:dyDescent="0.35">
      <c r="A896" t="s">
        <v>3316</v>
      </c>
      <c r="B896" t="s">
        <v>3511</v>
      </c>
      <c r="C896" t="s">
        <v>3371</v>
      </c>
      <c r="N896" t="s">
        <v>3565</v>
      </c>
      <c r="O896" t="s">
        <v>3302</v>
      </c>
      <c r="P896" t="s">
        <v>2218</v>
      </c>
    </row>
    <row r="897" spans="1:16" x14ac:dyDescent="0.35">
      <c r="A897" t="s">
        <v>3316</v>
      </c>
      <c r="B897" t="s">
        <v>3511</v>
      </c>
      <c r="C897" t="s">
        <v>1094</v>
      </c>
      <c r="N897" t="s">
        <v>3566</v>
      </c>
      <c r="O897" t="s">
        <v>2254</v>
      </c>
      <c r="P897" t="s">
        <v>2218</v>
      </c>
    </row>
    <row r="898" spans="1:16" x14ac:dyDescent="0.35">
      <c r="A898" t="s">
        <v>3316</v>
      </c>
      <c r="B898" t="s">
        <v>3511</v>
      </c>
      <c r="C898" t="s">
        <v>3317</v>
      </c>
      <c r="N898" t="s">
        <v>3567</v>
      </c>
      <c r="O898" t="s">
        <v>3303</v>
      </c>
      <c r="P898" t="s">
        <v>2218</v>
      </c>
    </row>
    <row r="899" spans="1:16" x14ac:dyDescent="0.35">
      <c r="A899" t="s">
        <v>3316</v>
      </c>
      <c r="B899" t="s">
        <v>3511</v>
      </c>
      <c r="C899" t="s">
        <v>3318</v>
      </c>
      <c r="N899" t="s">
        <v>3568</v>
      </c>
      <c r="O899" t="s">
        <v>3304</v>
      </c>
      <c r="P899" t="s">
        <v>2218</v>
      </c>
    </row>
    <row r="900" spans="1:16" x14ac:dyDescent="0.35">
      <c r="A900" t="s">
        <v>3316</v>
      </c>
      <c r="B900" t="s">
        <v>3511</v>
      </c>
      <c r="C900" t="s">
        <v>3372</v>
      </c>
      <c r="N900" t="s">
        <v>3569</v>
      </c>
      <c r="O900" t="s">
        <v>3305</v>
      </c>
      <c r="P900" t="s">
        <v>2218</v>
      </c>
    </row>
    <row r="901" spans="1:16" x14ac:dyDescent="0.35">
      <c r="A901" t="s">
        <v>3701</v>
      </c>
      <c r="B901" t="s">
        <v>3702</v>
      </c>
      <c r="C901" t="s">
        <v>1077</v>
      </c>
      <c r="D901" t="s">
        <v>3717</v>
      </c>
      <c r="E901" t="s">
        <v>3746</v>
      </c>
      <c r="F901" t="s">
        <v>3773</v>
      </c>
      <c r="G901" t="s">
        <v>3802</v>
      </c>
      <c r="H901" t="s">
        <v>3830</v>
      </c>
      <c r="O901" t="s">
        <v>712</v>
      </c>
      <c r="P901" t="s">
        <v>2218</v>
      </c>
    </row>
    <row r="902" spans="1:16" x14ac:dyDescent="0.35">
      <c r="A902" t="s">
        <v>3701</v>
      </c>
      <c r="B902" t="s">
        <v>3702</v>
      </c>
      <c r="C902" t="s">
        <v>1191</v>
      </c>
      <c r="D902" t="s">
        <v>3718</v>
      </c>
      <c r="E902" t="s">
        <v>3747</v>
      </c>
      <c r="F902" t="s">
        <v>3774</v>
      </c>
      <c r="G902" t="s">
        <v>3803</v>
      </c>
      <c r="H902" t="s">
        <v>3831</v>
      </c>
      <c r="O902" t="s">
        <v>2188</v>
      </c>
      <c r="P902" t="s">
        <v>2218</v>
      </c>
    </row>
    <row r="903" spans="1:16" x14ac:dyDescent="0.35">
      <c r="A903" t="s">
        <v>3701</v>
      </c>
      <c r="B903" t="s">
        <v>3702</v>
      </c>
      <c r="C903" t="s">
        <v>181</v>
      </c>
      <c r="D903" t="s">
        <v>3719</v>
      </c>
      <c r="E903" t="s">
        <v>3748</v>
      </c>
      <c r="F903" t="s">
        <v>3775</v>
      </c>
      <c r="G903" t="s">
        <v>3804</v>
      </c>
      <c r="H903" t="s">
        <v>3832</v>
      </c>
      <c r="O903" t="s">
        <v>2196</v>
      </c>
      <c r="P903" t="s">
        <v>2229</v>
      </c>
    </row>
    <row r="904" spans="1:16" x14ac:dyDescent="0.35">
      <c r="A904" t="s">
        <v>3701</v>
      </c>
      <c r="B904" t="s">
        <v>3702</v>
      </c>
      <c r="C904" t="s">
        <v>3703</v>
      </c>
      <c r="D904" t="s">
        <v>3720</v>
      </c>
      <c r="E904" t="s">
        <v>3749</v>
      </c>
      <c r="F904" t="s">
        <v>3776</v>
      </c>
      <c r="G904" t="s">
        <v>3805</v>
      </c>
      <c r="H904" t="s">
        <v>3833</v>
      </c>
      <c r="O904" t="s">
        <v>2199</v>
      </c>
      <c r="P904" t="s">
        <v>2229</v>
      </c>
    </row>
    <row r="905" spans="1:16" x14ac:dyDescent="0.35">
      <c r="A905" t="s">
        <v>3701</v>
      </c>
      <c r="B905" t="s">
        <v>3702</v>
      </c>
      <c r="C905" t="s">
        <v>3704</v>
      </c>
      <c r="D905" t="s">
        <v>3721</v>
      </c>
      <c r="E905" t="s">
        <v>3750</v>
      </c>
      <c r="F905" t="s">
        <v>3777</v>
      </c>
      <c r="G905" t="s">
        <v>3806</v>
      </c>
      <c r="H905" t="s">
        <v>3834</v>
      </c>
      <c r="O905" t="s">
        <v>2230</v>
      </c>
      <c r="P905" t="s">
        <v>2229</v>
      </c>
    </row>
    <row r="906" spans="1:16" x14ac:dyDescent="0.35">
      <c r="A906" t="s">
        <v>3701</v>
      </c>
      <c r="B906" t="s">
        <v>3702</v>
      </c>
      <c r="C906" t="s">
        <v>185</v>
      </c>
      <c r="D906" t="s">
        <v>3722</v>
      </c>
      <c r="E906" t="s">
        <v>3751</v>
      </c>
      <c r="F906" t="s">
        <v>3778</v>
      </c>
      <c r="G906" t="s">
        <v>3807</v>
      </c>
      <c r="H906" t="s">
        <v>3835</v>
      </c>
      <c r="O906" t="s">
        <v>2195</v>
      </c>
      <c r="P906" t="s">
        <v>2229</v>
      </c>
    </row>
    <row r="907" spans="1:16" x14ac:dyDescent="0.35">
      <c r="A907" t="s">
        <v>3701</v>
      </c>
      <c r="B907" t="s">
        <v>3702</v>
      </c>
      <c r="C907" t="s">
        <v>1299</v>
      </c>
      <c r="D907" t="s">
        <v>3723</v>
      </c>
      <c r="E907" t="s">
        <v>3752</v>
      </c>
      <c r="F907" t="s">
        <v>3779</v>
      </c>
      <c r="G907" t="s">
        <v>3808</v>
      </c>
      <c r="H907" t="s">
        <v>3836</v>
      </c>
      <c r="O907" t="s">
        <v>2243</v>
      </c>
      <c r="P907" t="s">
        <v>2229</v>
      </c>
    </row>
    <row r="908" spans="1:16" x14ac:dyDescent="0.35">
      <c r="A908" t="s">
        <v>3701</v>
      </c>
      <c r="B908" t="s">
        <v>3702</v>
      </c>
      <c r="C908" t="s">
        <v>1300</v>
      </c>
      <c r="D908" t="s">
        <v>3724</v>
      </c>
      <c r="E908" t="s">
        <v>3753</v>
      </c>
      <c r="F908" t="s">
        <v>3780</v>
      </c>
      <c r="G908" t="s">
        <v>3809</v>
      </c>
      <c r="H908" t="s">
        <v>3837</v>
      </c>
      <c r="O908" t="s">
        <v>2244</v>
      </c>
      <c r="P908" t="s">
        <v>2229</v>
      </c>
    </row>
    <row r="909" spans="1:16" x14ac:dyDescent="0.35">
      <c r="A909" t="s">
        <v>3701</v>
      </c>
      <c r="B909" t="s">
        <v>3702</v>
      </c>
      <c r="C909" t="s">
        <v>1193</v>
      </c>
      <c r="D909" t="s">
        <v>3725</v>
      </c>
      <c r="E909" t="s">
        <v>3754</v>
      </c>
      <c r="F909" t="s">
        <v>3781</v>
      </c>
      <c r="G909" t="s">
        <v>3810</v>
      </c>
      <c r="H909" t="s">
        <v>3838</v>
      </c>
      <c r="O909" t="s">
        <v>2211</v>
      </c>
      <c r="P909" t="s">
        <v>2218</v>
      </c>
    </row>
    <row r="910" spans="1:16" x14ac:dyDescent="0.35">
      <c r="A910" t="s">
        <v>3701</v>
      </c>
      <c r="B910" t="s">
        <v>3702</v>
      </c>
      <c r="C910" t="s">
        <v>1194</v>
      </c>
      <c r="D910" t="s">
        <v>3726</v>
      </c>
      <c r="E910" t="s">
        <v>3755</v>
      </c>
      <c r="F910" t="s">
        <v>3782</v>
      </c>
      <c r="G910" t="s">
        <v>3811</v>
      </c>
      <c r="H910" t="s">
        <v>3839</v>
      </c>
      <c r="O910" t="s">
        <v>2275</v>
      </c>
      <c r="P910" t="s">
        <v>2218</v>
      </c>
    </row>
    <row r="911" spans="1:16" x14ac:dyDescent="0.35">
      <c r="A911" t="s">
        <v>3701</v>
      </c>
      <c r="B911" t="s">
        <v>3702</v>
      </c>
      <c r="C911" t="s">
        <v>3705</v>
      </c>
      <c r="D911" t="s">
        <v>3727</v>
      </c>
      <c r="E911" t="s">
        <v>3756</v>
      </c>
      <c r="F911" t="s">
        <v>3783</v>
      </c>
      <c r="G911" t="s">
        <v>3812</v>
      </c>
      <c r="H911" t="s">
        <v>3840</v>
      </c>
      <c r="O911" t="s">
        <v>2204</v>
      </c>
      <c r="P911" t="s">
        <v>2218</v>
      </c>
    </row>
    <row r="912" spans="1:16" x14ac:dyDescent="0.35">
      <c r="A912" t="s">
        <v>3701</v>
      </c>
      <c r="B912" t="s">
        <v>3702</v>
      </c>
      <c r="C912" t="s">
        <v>186</v>
      </c>
      <c r="D912" t="s">
        <v>3728</v>
      </c>
      <c r="E912" t="s">
        <v>3757</v>
      </c>
      <c r="F912" t="s">
        <v>3784</v>
      </c>
      <c r="G912" t="s">
        <v>3813</v>
      </c>
      <c r="H912" t="s">
        <v>3841</v>
      </c>
      <c r="O912" t="s">
        <v>2198</v>
      </c>
      <c r="P912" t="s">
        <v>2229</v>
      </c>
    </row>
    <row r="913" spans="1:16" x14ac:dyDescent="0.35">
      <c r="A913" t="s">
        <v>3701</v>
      </c>
      <c r="B913" t="s">
        <v>3702</v>
      </c>
      <c r="C913" t="s">
        <v>189</v>
      </c>
      <c r="D913" t="s">
        <v>3729</v>
      </c>
      <c r="E913" t="s">
        <v>3758</v>
      </c>
      <c r="F913" t="s">
        <v>3785</v>
      </c>
      <c r="G913" t="s">
        <v>3814</v>
      </c>
      <c r="H913" t="s">
        <v>3842</v>
      </c>
      <c r="O913" t="s">
        <v>2214</v>
      </c>
      <c r="P913" t="s">
        <v>2229</v>
      </c>
    </row>
    <row r="914" spans="1:16" x14ac:dyDescent="0.35">
      <c r="A914" t="s">
        <v>3701</v>
      </c>
      <c r="B914" t="s">
        <v>3702</v>
      </c>
      <c r="C914" t="s">
        <v>120</v>
      </c>
      <c r="D914" t="s">
        <v>3730</v>
      </c>
      <c r="E914" t="s">
        <v>3759</v>
      </c>
      <c r="F914" t="s">
        <v>3786</v>
      </c>
      <c r="G914" t="s">
        <v>3815</v>
      </c>
      <c r="H914" t="s">
        <v>3843</v>
      </c>
      <c r="O914" t="s">
        <v>2200</v>
      </c>
      <c r="P914" t="s">
        <v>2229</v>
      </c>
    </row>
    <row r="915" spans="1:16" x14ac:dyDescent="0.35">
      <c r="A915" t="s">
        <v>3701</v>
      </c>
      <c r="B915" t="s">
        <v>3702</v>
      </c>
      <c r="C915" t="s">
        <v>121</v>
      </c>
      <c r="D915" t="s">
        <v>3731</v>
      </c>
      <c r="E915" t="s">
        <v>3760</v>
      </c>
      <c r="F915" t="s">
        <v>3787</v>
      </c>
      <c r="G915" t="s">
        <v>3816</v>
      </c>
      <c r="H915" t="s">
        <v>3844</v>
      </c>
      <c r="O915" t="s">
        <v>2201</v>
      </c>
      <c r="P915" t="s">
        <v>2229</v>
      </c>
    </row>
    <row r="916" spans="1:16" x14ac:dyDescent="0.35">
      <c r="A916" t="s">
        <v>3701</v>
      </c>
      <c r="B916" t="s">
        <v>3702</v>
      </c>
      <c r="C916" t="s">
        <v>3706</v>
      </c>
      <c r="D916" t="s">
        <v>3732</v>
      </c>
      <c r="E916" t="s">
        <v>3761</v>
      </c>
      <c r="F916" t="s">
        <v>3788</v>
      </c>
      <c r="G916" t="s">
        <v>3817</v>
      </c>
      <c r="H916" t="s">
        <v>3845</v>
      </c>
      <c r="O916" t="s">
        <v>2228</v>
      </c>
      <c r="P916" t="s">
        <v>2229</v>
      </c>
    </row>
    <row r="917" spans="1:16" x14ac:dyDescent="0.35">
      <c r="A917" t="s">
        <v>3701</v>
      </c>
      <c r="B917" t="s">
        <v>3702</v>
      </c>
      <c r="C917" t="s">
        <v>3707</v>
      </c>
      <c r="D917" t="s">
        <v>300</v>
      </c>
      <c r="E917" t="s">
        <v>395</v>
      </c>
      <c r="F917" t="s">
        <v>3789</v>
      </c>
      <c r="G917" t="s">
        <v>395</v>
      </c>
      <c r="H917" t="s">
        <v>324</v>
      </c>
      <c r="O917" t="s">
        <v>2215</v>
      </c>
      <c r="P917" t="s">
        <v>2229</v>
      </c>
    </row>
    <row r="918" spans="1:16" x14ac:dyDescent="0.35">
      <c r="A918" t="s">
        <v>3701</v>
      </c>
      <c r="B918" t="s">
        <v>3702</v>
      </c>
      <c r="C918" t="s">
        <v>1301</v>
      </c>
      <c r="D918" t="s">
        <v>3733</v>
      </c>
      <c r="E918" t="s">
        <v>3762</v>
      </c>
      <c r="F918" t="s">
        <v>3790</v>
      </c>
      <c r="G918" t="s">
        <v>3818</v>
      </c>
      <c r="H918" t="s">
        <v>3846</v>
      </c>
      <c r="O918" t="s">
        <v>2235</v>
      </c>
      <c r="P918" t="s">
        <v>2229</v>
      </c>
    </row>
    <row r="919" spans="1:16" x14ac:dyDescent="0.35">
      <c r="A919" t="s">
        <v>3701</v>
      </c>
      <c r="B919" t="s">
        <v>3702</v>
      </c>
      <c r="C919" t="s">
        <v>191</v>
      </c>
      <c r="D919" t="s">
        <v>3734</v>
      </c>
      <c r="E919" t="s">
        <v>3763</v>
      </c>
      <c r="F919" t="s">
        <v>3791</v>
      </c>
      <c r="G919" t="s">
        <v>3819</v>
      </c>
      <c r="H919" t="s">
        <v>3847</v>
      </c>
      <c r="O919" t="s">
        <v>2216</v>
      </c>
      <c r="P919" t="s">
        <v>2229</v>
      </c>
    </row>
    <row r="920" spans="1:16" x14ac:dyDescent="0.35">
      <c r="A920" t="s">
        <v>3701</v>
      </c>
      <c r="B920" t="s">
        <v>3702</v>
      </c>
      <c r="C920" t="s">
        <v>3708</v>
      </c>
      <c r="D920" t="s">
        <v>3735</v>
      </c>
      <c r="E920" t="s">
        <v>3764</v>
      </c>
      <c r="F920" t="s">
        <v>3792</v>
      </c>
      <c r="G920" t="s">
        <v>3820</v>
      </c>
      <c r="H920" t="s">
        <v>3848</v>
      </c>
      <c r="O920" t="s">
        <v>2220</v>
      </c>
      <c r="P920" t="s">
        <v>2229</v>
      </c>
    </row>
    <row r="921" spans="1:16" x14ac:dyDescent="0.35">
      <c r="A921" t="s">
        <v>3701</v>
      </c>
      <c r="B921" t="s">
        <v>3702</v>
      </c>
      <c r="C921" t="s">
        <v>3709</v>
      </c>
      <c r="D921" t="s">
        <v>3736</v>
      </c>
      <c r="E921" t="s">
        <v>3765</v>
      </c>
      <c r="F921" t="s">
        <v>3793</v>
      </c>
      <c r="G921" t="s">
        <v>3821</v>
      </c>
      <c r="H921" t="s">
        <v>3849</v>
      </c>
      <c r="O921" t="s">
        <v>2249</v>
      </c>
      <c r="P921" t="s">
        <v>2218</v>
      </c>
    </row>
    <row r="922" spans="1:16" x14ac:dyDescent="0.35">
      <c r="A922" t="s">
        <v>3701</v>
      </c>
      <c r="B922" t="s">
        <v>3702</v>
      </c>
      <c r="C922" t="s">
        <v>3710</v>
      </c>
      <c r="D922" t="s">
        <v>3737</v>
      </c>
      <c r="E922" t="s">
        <v>3766</v>
      </c>
      <c r="F922" t="s">
        <v>3794</v>
      </c>
      <c r="G922" t="s">
        <v>3822</v>
      </c>
      <c r="H922" t="s">
        <v>3850</v>
      </c>
      <c r="O922" t="s">
        <v>2273</v>
      </c>
      <c r="P922" t="s">
        <v>2218</v>
      </c>
    </row>
    <row r="923" spans="1:16" x14ac:dyDescent="0.35">
      <c r="A923" t="s">
        <v>3701</v>
      </c>
      <c r="B923" t="s">
        <v>3702</v>
      </c>
      <c r="C923" t="s">
        <v>3711</v>
      </c>
      <c r="D923" t="s">
        <v>3738</v>
      </c>
      <c r="E923" t="s">
        <v>3767</v>
      </c>
      <c r="F923" t="s">
        <v>3795</v>
      </c>
      <c r="G923" t="s">
        <v>3823</v>
      </c>
      <c r="H923" t="s">
        <v>3851</v>
      </c>
      <c r="O923" t="s">
        <v>2255</v>
      </c>
      <c r="P923" t="s">
        <v>2218</v>
      </c>
    </row>
    <row r="924" spans="1:16" x14ac:dyDescent="0.35">
      <c r="A924" t="s">
        <v>3701</v>
      </c>
      <c r="B924" t="s">
        <v>3702</v>
      </c>
      <c r="C924" t="s">
        <v>3712</v>
      </c>
      <c r="D924" t="s">
        <v>3739</v>
      </c>
      <c r="E924" t="s">
        <v>3756</v>
      </c>
      <c r="F924" t="s">
        <v>3796</v>
      </c>
      <c r="G924" t="s">
        <v>3824</v>
      </c>
      <c r="H924" t="s">
        <v>3852</v>
      </c>
      <c r="O924" t="s">
        <v>3745</v>
      </c>
      <c r="P924" t="s">
        <v>2218</v>
      </c>
    </row>
    <row r="925" spans="1:16" x14ac:dyDescent="0.35">
      <c r="A925" t="s">
        <v>3701</v>
      </c>
      <c r="B925" t="s">
        <v>3702</v>
      </c>
      <c r="C925" t="s">
        <v>3713</v>
      </c>
      <c r="D925" t="s">
        <v>3740</v>
      </c>
      <c r="E925" t="s">
        <v>3768</v>
      </c>
      <c r="F925" t="s">
        <v>3797</v>
      </c>
      <c r="G925" t="s">
        <v>3825</v>
      </c>
      <c r="H925" t="s">
        <v>3853</v>
      </c>
      <c r="O925" t="s">
        <v>2254</v>
      </c>
      <c r="P925" t="s">
        <v>2218</v>
      </c>
    </row>
    <row r="926" spans="1:16" x14ac:dyDescent="0.35">
      <c r="A926" t="s">
        <v>3701</v>
      </c>
      <c r="B926" t="s">
        <v>3702</v>
      </c>
      <c r="C926" t="s">
        <v>3714</v>
      </c>
      <c r="D926" t="s">
        <v>3741</v>
      </c>
      <c r="E926" t="s">
        <v>3769</v>
      </c>
      <c r="F926" t="s">
        <v>3798</v>
      </c>
      <c r="G926" t="s">
        <v>3826</v>
      </c>
      <c r="H926" t="s">
        <v>3854</v>
      </c>
      <c r="O926" t="s">
        <v>3305</v>
      </c>
      <c r="P926" t="s">
        <v>2218</v>
      </c>
    </row>
    <row r="927" spans="1:16" x14ac:dyDescent="0.35">
      <c r="A927" t="s">
        <v>3701</v>
      </c>
      <c r="B927" t="s">
        <v>3702</v>
      </c>
      <c r="C927" t="s">
        <v>3715</v>
      </c>
      <c r="D927" t="s">
        <v>3742</v>
      </c>
      <c r="E927" t="s">
        <v>3770</v>
      </c>
      <c r="F927" t="s">
        <v>3799</v>
      </c>
      <c r="G927" t="s">
        <v>3827</v>
      </c>
      <c r="H927" t="s">
        <v>3855</v>
      </c>
      <c r="O927" t="s">
        <v>3296</v>
      </c>
      <c r="P927" t="s">
        <v>2218</v>
      </c>
    </row>
    <row r="928" spans="1:16" x14ac:dyDescent="0.35">
      <c r="A928" t="s">
        <v>3701</v>
      </c>
      <c r="B928" t="s">
        <v>3702</v>
      </c>
      <c r="C928" t="s">
        <v>3716</v>
      </c>
      <c r="D928" t="s">
        <v>3743</v>
      </c>
      <c r="E928" t="s">
        <v>3771</v>
      </c>
      <c r="F928" t="s">
        <v>3800</v>
      </c>
      <c r="G928" t="s">
        <v>3828</v>
      </c>
      <c r="H928" t="s">
        <v>3856</v>
      </c>
      <c r="O928" t="s">
        <v>2292</v>
      </c>
      <c r="P928" t="s">
        <v>2218</v>
      </c>
    </row>
    <row r="929" spans="1:16" x14ac:dyDescent="0.35">
      <c r="A929" t="s">
        <v>3701</v>
      </c>
      <c r="B929" t="s">
        <v>3702</v>
      </c>
      <c r="C929" t="s">
        <v>714</v>
      </c>
      <c r="D929" t="s">
        <v>3744</v>
      </c>
      <c r="E929" t="s">
        <v>3772</v>
      </c>
      <c r="F929" t="s">
        <v>3801</v>
      </c>
      <c r="G929" t="s">
        <v>3829</v>
      </c>
      <c r="H929" t="s">
        <v>3857</v>
      </c>
      <c r="O929" t="s">
        <v>2875</v>
      </c>
      <c r="P929" t="s">
        <v>2218</v>
      </c>
    </row>
    <row r="930" spans="1:16" x14ac:dyDescent="0.35">
      <c r="A930" t="s">
        <v>39</v>
      </c>
      <c r="B930" t="s">
        <v>3883</v>
      </c>
      <c r="C930" t="s">
        <v>3861</v>
      </c>
      <c r="G930">
        <v>307</v>
      </c>
      <c r="H930">
        <v>250</v>
      </c>
      <c r="I930">
        <v>130</v>
      </c>
      <c r="O930" t="s">
        <v>712</v>
      </c>
      <c r="P930" t="s">
        <v>2218</v>
      </c>
    </row>
    <row r="931" spans="1:16" x14ac:dyDescent="0.35">
      <c r="A931" t="s">
        <v>39</v>
      </c>
      <c r="B931" t="s">
        <v>3883</v>
      </c>
      <c r="C931" t="s">
        <v>3862</v>
      </c>
      <c r="G931" t="s">
        <v>3884</v>
      </c>
      <c r="H931" t="s">
        <v>3946</v>
      </c>
      <c r="I931" t="s">
        <v>3919</v>
      </c>
      <c r="O931" t="s">
        <v>2196</v>
      </c>
      <c r="P931" t="s">
        <v>2217</v>
      </c>
    </row>
    <row r="932" spans="1:16" x14ac:dyDescent="0.35">
      <c r="A932" t="s">
        <v>39</v>
      </c>
      <c r="B932" t="s">
        <v>3883</v>
      </c>
      <c r="C932" t="s">
        <v>3863</v>
      </c>
      <c r="G932" t="s">
        <v>3885</v>
      </c>
      <c r="H932" t="s">
        <v>3947</v>
      </c>
      <c r="I932" t="s">
        <v>3920</v>
      </c>
      <c r="O932" t="s">
        <v>2199</v>
      </c>
      <c r="P932" t="s">
        <v>2217</v>
      </c>
    </row>
    <row r="933" spans="1:16" x14ac:dyDescent="0.35">
      <c r="A933" t="s">
        <v>39</v>
      </c>
      <c r="B933" t="s">
        <v>3883</v>
      </c>
      <c r="C933" t="s">
        <v>177</v>
      </c>
      <c r="G933" t="s">
        <v>3886</v>
      </c>
      <c r="H933" t="s">
        <v>3948</v>
      </c>
      <c r="I933" t="s">
        <v>3921</v>
      </c>
      <c r="O933" t="s">
        <v>2188</v>
      </c>
      <c r="P933" t="s">
        <v>2218</v>
      </c>
    </row>
    <row r="934" spans="1:16" x14ac:dyDescent="0.35">
      <c r="A934" t="s">
        <v>39</v>
      </c>
      <c r="B934" t="s">
        <v>3883</v>
      </c>
      <c r="C934" t="s">
        <v>3864</v>
      </c>
      <c r="G934" t="s">
        <v>3887</v>
      </c>
      <c r="H934" t="s">
        <v>3949</v>
      </c>
      <c r="I934" t="s">
        <v>3922</v>
      </c>
      <c r="O934" t="s">
        <v>3913</v>
      </c>
      <c r="P934" t="s">
        <v>2218</v>
      </c>
    </row>
    <row r="935" spans="1:16" x14ac:dyDescent="0.35">
      <c r="A935" t="s">
        <v>39</v>
      </c>
      <c r="B935" t="s">
        <v>3883</v>
      </c>
      <c r="C935" t="s">
        <v>3865</v>
      </c>
      <c r="G935" t="s">
        <v>3888</v>
      </c>
      <c r="H935" t="s">
        <v>3950</v>
      </c>
      <c r="I935" t="s">
        <v>3923</v>
      </c>
      <c r="O935" t="s">
        <v>3914</v>
      </c>
      <c r="P935" t="s">
        <v>2218</v>
      </c>
    </row>
    <row r="936" spans="1:16" x14ac:dyDescent="0.35">
      <c r="A936" t="s">
        <v>39</v>
      </c>
      <c r="B936" t="s">
        <v>3883</v>
      </c>
      <c r="C936" t="s">
        <v>3866</v>
      </c>
      <c r="G936" t="s">
        <v>3889</v>
      </c>
      <c r="H936" t="s">
        <v>3951</v>
      </c>
      <c r="I936" t="s">
        <v>3924</v>
      </c>
      <c r="O936" t="s">
        <v>3916</v>
      </c>
      <c r="P936" t="s">
        <v>2218</v>
      </c>
    </row>
    <row r="937" spans="1:16" x14ac:dyDescent="0.35">
      <c r="A937" t="s">
        <v>39</v>
      </c>
      <c r="B937" t="s">
        <v>3883</v>
      </c>
      <c r="C937" t="s">
        <v>246</v>
      </c>
      <c r="G937" t="s">
        <v>3890</v>
      </c>
      <c r="H937" t="s">
        <v>3952</v>
      </c>
      <c r="I937" t="s">
        <v>3925</v>
      </c>
      <c r="O937" t="s">
        <v>2230</v>
      </c>
      <c r="P937" t="s">
        <v>2229</v>
      </c>
    </row>
    <row r="938" spans="1:16" x14ac:dyDescent="0.35">
      <c r="A938" t="s">
        <v>39</v>
      </c>
      <c r="B938" t="s">
        <v>3883</v>
      </c>
      <c r="C938" t="s">
        <v>185</v>
      </c>
      <c r="G938" t="s">
        <v>3891</v>
      </c>
      <c r="H938" t="s">
        <v>3953</v>
      </c>
      <c r="I938" t="s">
        <v>3926</v>
      </c>
      <c r="O938" t="s">
        <v>2195</v>
      </c>
      <c r="P938" t="s">
        <v>2217</v>
      </c>
    </row>
    <row r="939" spans="1:16" x14ac:dyDescent="0.35">
      <c r="A939" t="s">
        <v>39</v>
      </c>
      <c r="B939" t="s">
        <v>3883</v>
      </c>
      <c r="C939" t="s">
        <v>189</v>
      </c>
      <c r="G939" t="s">
        <v>3892</v>
      </c>
      <c r="H939" t="s">
        <v>3954</v>
      </c>
      <c r="I939" t="s">
        <v>3927</v>
      </c>
      <c r="O939" t="s">
        <v>2214</v>
      </c>
      <c r="P939" t="s">
        <v>2217</v>
      </c>
    </row>
    <row r="940" spans="1:16" x14ac:dyDescent="0.35">
      <c r="A940" t="s">
        <v>39</v>
      </c>
      <c r="B940" t="s">
        <v>3883</v>
      </c>
      <c r="C940" t="s">
        <v>230</v>
      </c>
      <c r="G940" t="s">
        <v>3893</v>
      </c>
      <c r="H940" t="s">
        <v>3955</v>
      </c>
      <c r="I940" t="s">
        <v>1972</v>
      </c>
      <c r="O940" t="s">
        <v>2190</v>
      </c>
      <c r="P940" t="s">
        <v>2217</v>
      </c>
    </row>
    <row r="941" spans="1:16" x14ac:dyDescent="0.35">
      <c r="A941" t="s">
        <v>39</v>
      </c>
      <c r="B941" t="s">
        <v>3883</v>
      </c>
      <c r="C941" t="s">
        <v>3867</v>
      </c>
      <c r="G941" t="s">
        <v>3894</v>
      </c>
      <c r="H941" t="s">
        <v>3956</v>
      </c>
      <c r="I941" t="s">
        <v>3928</v>
      </c>
      <c r="O941" t="s">
        <v>2198</v>
      </c>
      <c r="P941" t="s">
        <v>2217</v>
      </c>
    </row>
    <row r="942" spans="1:16" x14ac:dyDescent="0.35">
      <c r="A942" t="s">
        <v>39</v>
      </c>
      <c r="B942" t="s">
        <v>3883</v>
      </c>
      <c r="C942" t="s">
        <v>3868</v>
      </c>
      <c r="G942" t="s">
        <v>3895</v>
      </c>
      <c r="H942" t="s">
        <v>3957</v>
      </c>
      <c r="I942" t="s">
        <v>3929</v>
      </c>
      <c r="O942" t="s">
        <v>2225</v>
      </c>
      <c r="P942" t="s">
        <v>2229</v>
      </c>
    </row>
    <row r="943" spans="1:16" x14ac:dyDescent="0.35">
      <c r="A943" t="s">
        <v>39</v>
      </c>
      <c r="B943" t="s">
        <v>3883</v>
      </c>
      <c r="C943" t="s">
        <v>3869</v>
      </c>
      <c r="G943" t="s">
        <v>3896</v>
      </c>
      <c r="H943" t="s">
        <v>3958</v>
      </c>
      <c r="I943" t="s">
        <v>3930</v>
      </c>
      <c r="O943" t="s">
        <v>2200</v>
      </c>
      <c r="P943" t="s">
        <v>2229</v>
      </c>
    </row>
    <row r="944" spans="1:16" x14ac:dyDescent="0.35">
      <c r="A944" t="s">
        <v>39</v>
      </c>
      <c r="B944" t="s">
        <v>3883</v>
      </c>
      <c r="C944" t="s">
        <v>121</v>
      </c>
      <c r="G944" t="s">
        <v>3897</v>
      </c>
      <c r="H944" t="s">
        <v>3959</v>
      </c>
      <c r="I944" t="s">
        <v>3931</v>
      </c>
      <c r="O944" t="s">
        <v>2201</v>
      </c>
      <c r="P944" t="s">
        <v>2229</v>
      </c>
    </row>
    <row r="945" spans="1:16" x14ac:dyDescent="0.35">
      <c r="A945" t="s">
        <v>39</v>
      </c>
      <c r="B945" t="s">
        <v>3883</v>
      </c>
      <c r="C945" t="s">
        <v>3870</v>
      </c>
      <c r="G945" t="s">
        <v>3898</v>
      </c>
      <c r="H945" t="s">
        <v>3960</v>
      </c>
      <c r="I945" t="s">
        <v>3932</v>
      </c>
      <c r="O945" t="s">
        <v>3917</v>
      </c>
      <c r="P945" t="s">
        <v>2229</v>
      </c>
    </row>
    <row r="946" spans="1:16" x14ac:dyDescent="0.35">
      <c r="A946" t="s">
        <v>39</v>
      </c>
      <c r="B946" t="s">
        <v>3883</v>
      </c>
      <c r="C946" t="s">
        <v>3871</v>
      </c>
      <c r="G946" t="s">
        <v>3899</v>
      </c>
      <c r="H946" t="s">
        <v>3961</v>
      </c>
      <c r="I946" t="s">
        <v>3933</v>
      </c>
      <c r="O946" t="s">
        <v>2243</v>
      </c>
      <c r="P946" t="s">
        <v>2217</v>
      </c>
    </row>
    <row r="947" spans="1:16" x14ac:dyDescent="0.35">
      <c r="A947" t="s">
        <v>39</v>
      </c>
      <c r="B947" t="s">
        <v>3883</v>
      </c>
      <c r="C947" t="s">
        <v>3872</v>
      </c>
      <c r="G947" t="s">
        <v>3900</v>
      </c>
      <c r="H947" t="s">
        <v>3962</v>
      </c>
      <c r="I947" t="s">
        <v>3934</v>
      </c>
      <c r="O947" t="s">
        <v>2244</v>
      </c>
      <c r="P947" t="s">
        <v>2217</v>
      </c>
    </row>
    <row r="948" spans="1:16" x14ac:dyDescent="0.35">
      <c r="A948" t="s">
        <v>39</v>
      </c>
      <c r="B948" t="s">
        <v>3883</v>
      </c>
      <c r="C948" t="s">
        <v>3873</v>
      </c>
      <c r="G948" t="s">
        <v>3901</v>
      </c>
      <c r="H948" t="s">
        <v>3963</v>
      </c>
      <c r="I948" t="s">
        <v>3935</v>
      </c>
      <c r="O948" t="s">
        <v>2220</v>
      </c>
      <c r="P948" t="s">
        <v>2217</v>
      </c>
    </row>
    <row r="949" spans="1:16" x14ac:dyDescent="0.35">
      <c r="A949" t="s">
        <v>39</v>
      </c>
      <c r="B949" t="s">
        <v>3883</v>
      </c>
      <c r="C949" t="s">
        <v>3874</v>
      </c>
      <c r="G949" t="s">
        <v>3902</v>
      </c>
      <c r="H949" t="s">
        <v>3964</v>
      </c>
      <c r="I949" t="s">
        <v>3936</v>
      </c>
      <c r="O949" t="s">
        <v>2291</v>
      </c>
      <c r="P949" t="s">
        <v>2229</v>
      </c>
    </row>
    <row r="950" spans="1:16" x14ac:dyDescent="0.35">
      <c r="A950" t="s">
        <v>39</v>
      </c>
      <c r="B950" t="s">
        <v>3883</v>
      </c>
      <c r="C950" t="s">
        <v>3875</v>
      </c>
      <c r="G950" t="s">
        <v>3903</v>
      </c>
      <c r="H950" t="s">
        <v>3965</v>
      </c>
      <c r="I950" t="s">
        <v>3937</v>
      </c>
      <c r="O950" t="s">
        <v>2215</v>
      </c>
      <c r="P950" t="s">
        <v>2217</v>
      </c>
    </row>
    <row r="951" spans="1:16" x14ac:dyDescent="0.35">
      <c r="A951" t="s">
        <v>39</v>
      </c>
      <c r="B951" t="s">
        <v>3883</v>
      </c>
      <c r="C951" t="s">
        <v>3876</v>
      </c>
      <c r="G951" t="s">
        <v>3904</v>
      </c>
      <c r="H951" t="s">
        <v>3904</v>
      </c>
      <c r="I951" t="s">
        <v>3938</v>
      </c>
      <c r="O951" t="s">
        <v>2228</v>
      </c>
      <c r="P951" t="s">
        <v>2217</v>
      </c>
    </row>
    <row r="952" spans="1:16" x14ac:dyDescent="0.35">
      <c r="A952" t="s">
        <v>39</v>
      </c>
      <c r="B952" t="s">
        <v>3883</v>
      </c>
      <c r="C952" t="s">
        <v>3877</v>
      </c>
      <c r="G952" t="s">
        <v>3905</v>
      </c>
      <c r="H952" t="s">
        <v>3966</v>
      </c>
      <c r="I952" t="s">
        <v>1709</v>
      </c>
      <c r="O952" t="s">
        <v>2216</v>
      </c>
      <c r="P952" t="s">
        <v>2229</v>
      </c>
    </row>
    <row r="953" spans="1:16" x14ac:dyDescent="0.35">
      <c r="A953" t="s">
        <v>39</v>
      </c>
      <c r="B953" t="s">
        <v>3883</v>
      </c>
      <c r="C953" t="s">
        <v>3878</v>
      </c>
      <c r="G953" t="s">
        <v>3906</v>
      </c>
      <c r="H953" t="s">
        <v>3967</v>
      </c>
      <c r="I953" t="s">
        <v>3939</v>
      </c>
      <c r="O953" t="s">
        <v>2715</v>
      </c>
      <c r="P953" t="s">
        <v>2229</v>
      </c>
    </row>
    <row r="954" spans="1:16" x14ac:dyDescent="0.35">
      <c r="A954" t="s">
        <v>39</v>
      </c>
      <c r="B954" t="s">
        <v>3883</v>
      </c>
      <c r="C954" t="s">
        <v>715</v>
      </c>
      <c r="G954" t="s">
        <v>3907</v>
      </c>
      <c r="H954" t="s">
        <v>3968</v>
      </c>
      <c r="I954" t="s">
        <v>3940</v>
      </c>
      <c r="O954" t="s">
        <v>2203</v>
      </c>
      <c r="P954" t="s">
        <v>2218</v>
      </c>
    </row>
    <row r="955" spans="1:16" x14ac:dyDescent="0.35">
      <c r="A955" t="s">
        <v>39</v>
      </c>
      <c r="B955" t="s">
        <v>3883</v>
      </c>
      <c r="C955" t="s">
        <v>3879</v>
      </c>
      <c r="G955" t="s">
        <v>3908</v>
      </c>
      <c r="H955" t="s">
        <v>3969</v>
      </c>
      <c r="I955" t="s">
        <v>3941</v>
      </c>
      <c r="O955" t="s">
        <v>3915</v>
      </c>
      <c r="P955" t="s">
        <v>2218</v>
      </c>
    </row>
    <row r="956" spans="1:16" x14ac:dyDescent="0.35">
      <c r="A956" t="s">
        <v>39</v>
      </c>
      <c r="B956" t="s">
        <v>3883</v>
      </c>
      <c r="C956" t="s">
        <v>3880</v>
      </c>
      <c r="G956" t="s">
        <v>3909</v>
      </c>
      <c r="H956" t="s">
        <v>3970</v>
      </c>
      <c r="I956" t="s">
        <v>3942</v>
      </c>
      <c r="O956" t="s">
        <v>2259</v>
      </c>
      <c r="P956" t="s">
        <v>2218</v>
      </c>
    </row>
    <row r="957" spans="1:16" x14ac:dyDescent="0.35">
      <c r="A957" t="s">
        <v>39</v>
      </c>
      <c r="B957" t="s">
        <v>3883</v>
      </c>
      <c r="C957" t="s">
        <v>714</v>
      </c>
      <c r="G957" t="s">
        <v>3910</v>
      </c>
      <c r="H957" t="s">
        <v>3971</v>
      </c>
      <c r="I957" t="s">
        <v>3943</v>
      </c>
      <c r="O957" t="s">
        <v>2875</v>
      </c>
      <c r="P957" t="s">
        <v>2218</v>
      </c>
    </row>
    <row r="958" spans="1:16" x14ac:dyDescent="0.35">
      <c r="A958" t="s">
        <v>39</v>
      </c>
      <c r="B958" t="s">
        <v>3883</v>
      </c>
      <c r="C958" t="s">
        <v>3881</v>
      </c>
      <c r="G958" t="s">
        <v>3911</v>
      </c>
      <c r="H958" t="s">
        <v>3972</v>
      </c>
      <c r="I958" t="s">
        <v>3944</v>
      </c>
      <c r="O958" t="s">
        <v>2246</v>
      </c>
      <c r="P958" t="s">
        <v>2218</v>
      </c>
    </row>
    <row r="959" spans="1:16" x14ac:dyDescent="0.35">
      <c r="A959" t="s">
        <v>39</v>
      </c>
      <c r="B959" t="s">
        <v>3883</v>
      </c>
      <c r="C959" t="s">
        <v>3882</v>
      </c>
      <c r="G959" t="s">
        <v>3912</v>
      </c>
      <c r="H959" t="s">
        <v>3973</v>
      </c>
      <c r="I959" t="s">
        <v>3945</v>
      </c>
      <c r="O959" t="s">
        <v>3918</v>
      </c>
      <c r="P959" t="s">
        <v>2218</v>
      </c>
    </row>
    <row r="960" spans="1:16" x14ac:dyDescent="0.35">
      <c r="B960" t="s">
        <v>3976</v>
      </c>
      <c r="C960" t="s">
        <v>114</v>
      </c>
      <c r="E960">
        <v>17</v>
      </c>
      <c r="F960">
        <v>34</v>
      </c>
      <c r="G960">
        <v>314</v>
      </c>
      <c r="O960" t="s">
        <v>712</v>
      </c>
      <c r="P960" t="s">
        <v>2218</v>
      </c>
    </row>
    <row r="961" spans="1:16" x14ac:dyDescent="0.35">
      <c r="A961" t="s">
        <v>3975</v>
      </c>
      <c r="B961" t="s">
        <v>3976</v>
      </c>
      <c r="C961" t="s">
        <v>403</v>
      </c>
      <c r="E961" t="s">
        <v>4034</v>
      </c>
      <c r="F961" t="s">
        <v>3980</v>
      </c>
      <c r="G961" t="s">
        <v>4020</v>
      </c>
      <c r="O961" t="s">
        <v>2231</v>
      </c>
      <c r="P961" t="s">
        <v>2218</v>
      </c>
    </row>
    <row r="962" spans="1:16" x14ac:dyDescent="0.35">
      <c r="A962" t="s">
        <v>3975</v>
      </c>
      <c r="B962" t="s">
        <v>3976</v>
      </c>
      <c r="C962" t="s">
        <v>177</v>
      </c>
      <c r="E962" t="s">
        <v>4035</v>
      </c>
      <c r="F962" t="s">
        <v>3981</v>
      </c>
      <c r="G962" t="s">
        <v>4021</v>
      </c>
      <c r="O962" t="s">
        <v>2188</v>
      </c>
      <c r="P962" t="s">
        <v>2218</v>
      </c>
    </row>
    <row r="963" spans="1:16" x14ac:dyDescent="0.35">
      <c r="A963" t="s">
        <v>3975</v>
      </c>
      <c r="B963" t="s">
        <v>3976</v>
      </c>
      <c r="C963" t="s">
        <v>2882</v>
      </c>
      <c r="E963" t="s">
        <v>4036</v>
      </c>
      <c r="F963" t="s">
        <v>3982</v>
      </c>
      <c r="G963" t="s">
        <v>4022</v>
      </c>
      <c r="O963" t="s">
        <v>2883</v>
      </c>
      <c r="P963" t="s">
        <v>2218</v>
      </c>
    </row>
    <row r="964" spans="1:16" x14ac:dyDescent="0.35">
      <c r="A964" t="s">
        <v>3975</v>
      </c>
      <c r="B964" t="s">
        <v>3976</v>
      </c>
      <c r="C964" t="s">
        <v>2889</v>
      </c>
      <c r="E964">
        <v>0</v>
      </c>
      <c r="F964">
        <v>0</v>
      </c>
      <c r="G964" t="s">
        <v>4023</v>
      </c>
      <c r="O964" t="s">
        <v>2897</v>
      </c>
      <c r="P964" t="s">
        <v>2218</v>
      </c>
    </row>
    <row r="965" spans="1:16" x14ac:dyDescent="0.35">
      <c r="A965" t="s">
        <v>3975</v>
      </c>
      <c r="B965" t="s">
        <v>3976</v>
      </c>
      <c r="C965" t="s">
        <v>2920</v>
      </c>
      <c r="E965">
        <v>0</v>
      </c>
      <c r="F965" t="s">
        <v>2322</v>
      </c>
      <c r="G965" t="s">
        <v>4024</v>
      </c>
      <c r="O965" t="s">
        <v>2921</v>
      </c>
      <c r="P965" t="s">
        <v>2218</v>
      </c>
    </row>
    <row r="966" spans="1:16" x14ac:dyDescent="0.35">
      <c r="A966" t="s">
        <v>3975</v>
      </c>
      <c r="B966" t="s">
        <v>3976</v>
      </c>
      <c r="C966" t="s">
        <v>3992</v>
      </c>
      <c r="E966" t="s">
        <v>4037</v>
      </c>
      <c r="F966" t="s">
        <v>3983</v>
      </c>
      <c r="G966" t="s">
        <v>4025</v>
      </c>
      <c r="O966" t="s">
        <v>4012</v>
      </c>
      <c r="P966" t="s">
        <v>2218</v>
      </c>
    </row>
    <row r="967" spans="1:16" x14ac:dyDescent="0.35">
      <c r="A967" t="s">
        <v>3975</v>
      </c>
      <c r="B967" t="s">
        <v>3976</v>
      </c>
      <c r="C967" t="s">
        <v>3993</v>
      </c>
      <c r="E967" t="s">
        <v>4038</v>
      </c>
      <c r="F967" t="s">
        <v>3984</v>
      </c>
      <c r="G967" t="s">
        <v>4026</v>
      </c>
      <c r="O967" t="s">
        <v>4013</v>
      </c>
      <c r="P967" t="s">
        <v>2218</v>
      </c>
    </row>
    <row r="968" spans="1:16" x14ac:dyDescent="0.35">
      <c r="A968" t="s">
        <v>3975</v>
      </c>
      <c r="B968" t="s">
        <v>3976</v>
      </c>
      <c r="C968" t="s">
        <v>2149</v>
      </c>
      <c r="E968" t="s">
        <v>4046</v>
      </c>
      <c r="F968" t="s">
        <v>4044</v>
      </c>
      <c r="G968" t="s">
        <v>4045</v>
      </c>
      <c r="O968" t="s">
        <v>2196</v>
      </c>
      <c r="P968" t="s">
        <v>2194</v>
      </c>
    </row>
    <row r="969" spans="1:16" x14ac:dyDescent="0.35">
      <c r="A969" t="s">
        <v>3975</v>
      </c>
      <c r="B969" t="s">
        <v>3976</v>
      </c>
      <c r="C969" t="s">
        <v>3994</v>
      </c>
      <c r="E969" t="s">
        <v>4049</v>
      </c>
      <c r="F969" t="s">
        <v>4047</v>
      </c>
      <c r="G969" t="s">
        <v>4048</v>
      </c>
      <c r="O969" t="s">
        <v>2195</v>
      </c>
      <c r="P969" t="s">
        <v>2194</v>
      </c>
    </row>
    <row r="970" spans="1:16" x14ac:dyDescent="0.35">
      <c r="A970" t="s">
        <v>3975</v>
      </c>
      <c r="B970" t="s">
        <v>3976</v>
      </c>
      <c r="C970" t="s">
        <v>3995</v>
      </c>
      <c r="E970" t="s">
        <v>4052</v>
      </c>
      <c r="F970" t="s">
        <v>4050</v>
      </c>
      <c r="G970" t="s">
        <v>4051</v>
      </c>
      <c r="O970" t="s">
        <v>4014</v>
      </c>
      <c r="P970" t="s">
        <v>2194</v>
      </c>
    </row>
    <row r="971" spans="1:16" x14ac:dyDescent="0.35">
      <c r="A971" t="s">
        <v>3975</v>
      </c>
      <c r="B971" t="s">
        <v>3976</v>
      </c>
      <c r="C971" t="s">
        <v>3996</v>
      </c>
      <c r="E971" t="s">
        <v>4094</v>
      </c>
      <c r="F971" t="s">
        <v>4053</v>
      </c>
      <c r="G971" t="s">
        <v>4054</v>
      </c>
      <c r="O971" t="s">
        <v>2230</v>
      </c>
      <c r="P971" t="s">
        <v>2194</v>
      </c>
    </row>
    <row r="972" spans="1:16" x14ac:dyDescent="0.35">
      <c r="A972" t="s">
        <v>3975</v>
      </c>
      <c r="B972" t="s">
        <v>3976</v>
      </c>
      <c r="C972" t="s">
        <v>4008</v>
      </c>
      <c r="E972" t="s">
        <v>4036</v>
      </c>
      <c r="F972" t="s">
        <v>3985</v>
      </c>
      <c r="G972" t="s">
        <v>4027</v>
      </c>
      <c r="O972" t="s">
        <v>4015</v>
      </c>
      <c r="P972" t="s">
        <v>2218</v>
      </c>
    </row>
    <row r="973" spans="1:16" x14ac:dyDescent="0.35">
      <c r="A973" t="s">
        <v>3975</v>
      </c>
      <c r="B973" t="s">
        <v>3976</v>
      </c>
      <c r="C973" t="s">
        <v>4009</v>
      </c>
      <c r="E973">
        <v>0</v>
      </c>
      <c r="F973" t="s">
        <v>3986</v>
      </c>
      <c r="G973" t="s">
        <v>4028</v>
      </c>
      <c r="O973" t="s">
        <v>4016</v>
      </c>
      <c r="P973" t="s">
        <v>2218</v>
      </c>
    </row>
    <row r="974" spans="1:16" x14ac:dyDescent="0.35">
      <c r="A974" t="s">
        <v>3975</v>
      </c>
      <c r="B974" t="s">
        <v>3976</v>
      </c>
      <c r="C974" t="s">
        <v>4010</v>
      </c>
      <c r="E974" t="s">
        <v>4039</v>
      </c>
      <c r="F974" t="s">
        <v>3987</v>
      </c>
      <c r="G974" t="s">
        <v>4029</v>
      </c>
      <c r="O974" t="s">
        <v>4017</v>
      </c>
      <c r="P974" t="s">
        <v>2218</v>
      </c>
    </row>
    <row r="975" spans="1:16" x14ac:dyDescent="0.35">
      <c r="A975" t="s">
        <v>3975</v>
      </c>
      <c r="B975" t="s">
        <v>3976</v>
      </c>
      <c r="C975" t="s">
        <v>4011</v>
      </c>
      <c r="E975" t="s">
        <v>4040</v>
      </c>
      <c r="F975" t="s">
        <v>3988</v>
      </c>
      <c r="G975" t="s">
        <v>4030</v>
      </c>
      <c r="O975" t="s">
        <v>4018</v>
      </c>
      <c r="P975" t="s">
        <v>2218</v>
      </c>
    </row>
    <row r="976" spans="1:16" x14ac:dyDescent="0.35">
      <c r="A976" t="s">
        <v>3975</v>
      </c>
      <c r="B976" t="s">
        <v>3976</v>
      </c>
      <c r="C976" t="s">
        <v>3997</v>
      </c>
      <c r="E976" t="s">
        <v>4041</v>
      </c>
      <c r="F976" t="s">
        <v>3989</v>
      </c>
      <c r="G976" t="s">
        <v>4031</v>
      </c>
      <c r="O976" t="s">
        <v>2875</v>
      </c>
      <c r="P976" t="s">
        <v>2218</v>
      </c>
    </row>
    <row r="977" spans="1:16" x14ac:dyDescent="0.35">
      <c r="A977" t="s">
        <v>3975</v>
      </c>
      <c r="B977" t="s">
        <v>3976</v>
      </c>
      <c r="C977" t="s">
        <v>955</v>
      </c>
      <c r="E977" t="s">
        <v>4057</v>
      </c>
      <c r="F977" t="s">
        <v>4055</v>
      </c>
      <c r="G977" t="s">
        <v>4056</v>
      </c>
      <c r="O977" t="s">
        <v>2214</v>
      </c>
      <c r="P977" t="s">
        <v>2194</v>
      </c>
    </row>
    <row r="978" spans="1:16" x14ac:dyDescent="0.35">
      <c r="A978" t="s">
        <v>3975</v>
      </c>
      <c r="B978" t="s">
        <v>3976</v>
      </c>
      <c r="C978" t="s">
        <v>1084</v>
      </c>
      <c r="E978" t="s">
        <v>4060</v>
      </c>
      <c r="F978" t="s">
        <v>4058</v>
      </c>
      <c r="G978" t="s">
        <v>4059</v>
      </c>
      <c r="O978" t="s">
        <v>2190</v>
      </c>
      <c r="P978" t="s">
        <v>2194</v>
      </c>
    </row>
    <row r="979" spans="1:16" x14ac:dyDescent="0.35">
      <c r="A979" t="s">
        <v>3975</v>
      </c>
      <c r="B979" t="s">
        <v>3976</v>
      </c>
      <c r="C979" t="s">
        <v>3998</v>
      </c>
      <c r="E979" t="s">
        <v>4062</v>
      </c>
      <c r="F979" t="s">
        <v>3637</v>
      </c>
      <c r="G979" t="s">
        <v>4061</v>
      </c>
      <c r="O979" t="s">
        <v>2198</v>
      </c>
      <c r="P979" t="s">
        <v>2194</v>
      </c>
    </row>
    <row r="980" spans="1:16" x14ac:dyDescent="0.35">
      <c r="A980" t="s">
        <v>3975</v>
      </c>
      <c r="B980" t="s">
        <v>3976</v>
      </c>
      <c r="C980" t="s">
        <v>3999</v>
      </c>
      <c r="E980" t="s">
        <v>4065</v>
      </c>
      <c r="F980" t="s">
        <v>4063</v>
      </c>
      <c r="G980" t="s">
        <v>4064</v>
      </c>
      <c r="O980" t="s">
        <v>2225</v>
      </c>
      <c r="P980" t="s">
        <v>2194</v>
      </c>
    </row>
    <row r="981" spans="1:16" x14ac:dyDescent="0.35">
      <c r="A981" t="s">
        <v>3975</v>
      </c>
      <c r="B981" t="s">
        <v>3976</v>
      </c>
      <c r="C981" t="s">
        <v>4000</v>
      </c>
      <c r="E981" t="s">
        <v>4068</v>
      </c>
      <c r="F981" t="s">
        <v>4066</v>
      </c>
      <c r="G981" t="s">
        <v>4067</v>
      </c>
      <c r="O981" t="s">
        <v>2224</v>
      </c>
      <c r="P981" t="s">
        <v>2194</v>
      </c>
    </row>
    <row r="982" spans="1:16" x14ac:dyDescent="0.35">
      <c r="A982" t="s">
        <v>3975</v>
      </c>
      <c r="B982" t="s">
        <v>3976</v>
      </c>
      <c r="C982" t="s">
        <v>121</v>
      </c>
      <c r="E982" t="s">
        <v>4071</v>
      </c>
      <c r="F982" t="s">
        <v>4069</v>
      </c>
      <c r="G982" t="s">
        <v>4070</v>
      </c>
      <c r="O982" t="s">
        <v>2201</v>
      </c>
      <c r="P982" t="s">
        <v>2194</v>
      </c>
    </row>
    <row r="983" spans="1:16" x14ac:dyDescent="0.35">
      <c r="A983" t="s">
        <v>3975</v>
      </c>
      <c r="B983" t="s">
        <v>3976</v>
      </c>
      <c r="C983" t="s">
        <v>120</v>
      </c>
      <c r="E983" t="s">
        <v>4074</v>
      </c>
      <c r="F983" t="s">
        <v>4072</v>
      </c>
      <c r="G983" t="s">
        <v>4073</v>
      </c>
      <c r="O983" t="s">
        <v>2200</v>
      </c>
      <c r="P983" t="s">
        <v>2194</v>
      </c>
    </row>
    <row r="984" spans="1:16" x14ac:dyDescent="0.35">
      <c r="A984" t="s">
        <v>3975</v>
      </c>
      <c r="B984" t="s">
        <v>3976</v>
      </c>
      <c r="C984" t="s">
        <v>4001</v>
      </c>
      <c r="E984" t="s">
        <v>4077</v>
      </c>
      <c r="F984" t="s">
        <v>4075</v>
      </c>
      <c r="G984" t="s">
        <v>4076</v>
      </c>
      <c r="O984" t="s">
        <v>2235</v>
      </c>
      <c r="P984" t="s">
        <v>2194</v>
      </c>
    </row>
    <row r="985" spans="1:16" x14ac:dyDescent="0.35">
      <c r="A985" t="s">
        <v>3975</v>
      </c>
      <c r="B985" t="s">
        <v>3976</v>
      </c>
      <c r="C985" t="s">
        <v>4002</v>
      </c>
      <c r="E985" t="s">
        <v>900</v>
      </c>
      <c r="F985" t="s">
        <v>4078</v>
      </c>
      <c r="G985" t="s">
        <v>781</v>
      </c>
      <c r="O985" t="s">
        <v>2215</v>
      </c>
      <c r="P985" t="s">
        <v>2194</v>
      </c>
    </row>
    <row r="986" spans="1:16" x14ac:dyDescent="0.35">
      <c r="A986" t="s">
        <v>3975</v>
      </c>
      <c r="B986" t="s">
        <v>3976</v>
      </c>
      <c r="C986" t="s">
        <v>4003</v>
      </c>
      <c r="E986" t="s">
        <v>4081</v>
      </c>
      <c r="F986" t="s">
        <v>4079</v>
      </c>
      <c r="G986" t="s">
        <v>4080</v>
      </c>
      <c r="O986" t="s">
        <v>2216</v>
      </c>
      <c r="P986" t="s">
        <v>2194</v>
      </c>
    </row>
    <row r="987" spans="1:16" x14ac:dyDescent="0.35">
      <c r="A987" t="s">
        <v>3975</v>
      </c>
      <c r="B987" t="s">
        <v>3976</v>
      </c>
      <c r="C987" t="s">
        <v>4004</v>
      </c>
      <c r="E987" t="s">
        <v>4042</v>
      </c>
      <c r="F987" t="s">
        <v>3990</v>
      </c>
      <c r="G987" t="s">
        <v>4032</v>
      </c>
      <c r="O987" t="s">
        <v>2246</v>
      </c>
      <c r="P987" t="s">
        <v>2194</v>
      </c>
    </row>
    <row r="988" spans="1:16" x14ac:dyDescent="0.35">
      <c r="A988" t="s">
        <v>3975</v>
      </c>
      <c r="B988" t="s">
        <v>3976</v>
      </c>
      <c r="C988" t="s">
        <v>723</v>
      </c>
      <c r="E988" t="s">
        <v>4084</v>
      </c>
      <c r="F988" t="s">
        <v>4082</v>
      </c>
      <c r="G988" t="s">
        <v>4083</v>
      </c>
      <c r="O988" t="s">
        <v>2243</v>
      </c>
      <c r="P988" t="s">
        <v>2194</v>
      </c>
    </row>
    <row r="989" spans="1:16" x14ac:dyDescent="0.35">
      <c r="A989" t="s">
        <v>3975</v>
      </c>
      <c r="B989" t="s">
        <v>3976</v>
      </c>
      <c r="C989" t="s">
        <v>724</v>
      </c>
      <c r="E989" t="s">
        <v>4087</v>
      </c>
      <c r="F989" t="s">
        <v>4085</v>
      </c>
      <c r="G989" t="s">
        <v>4086</v>
      </c>
      <c r="O989" t="s">
        <v>2244</v>
      </c>
      <c r="P989" t="s">
        <v>2194</v>
      </c>
    </row>
    <row r="990" spans="1:16" x14ac:dyDescent="0.35">
      <c r="A990" t="s">
        <v>3975</v>
      </c>
      <c r="B990" t="s">
        <v>3976</v>
      </c>
      <c r="C990" t="s">
        <v>4005</v>
      </c>
      <c r="E990" t="s">
        <v>4043</v>
      </c>
      <c r="F990" t="s">
        <v>3991</v>
      </c>
      <c r="G990" t="s">
        <v>4033</v>
      </c>
      <c r="O990" t="s">
        <v>4019</v>
      </c>
      <c r="P990" t="s">
        <v>2218</v>
      </c>
    </row>
    <row r="991" spans="1:16" x14ac:dyDescent="0.35">
      <c r="A991" t="s">
        <v>3975</v>
      </c>
      <c r="B991" t="s">
        <v>3976</v>
      </c>
      <c r="C991" t="s">
        <v>4006</v>
      </c>
      <c r="E991" t="s">
        <v>4090</v>
      </c>
      <c r="F991" t="s">
        <v>4088</v>
      </c>
      <c r="G991" t="s">
        <v>4089</v>
      </c>
      <c r="O991" t="s">
        <v>2220</v>
      </c>
      <c r="P991" t="s">
        <v>2194</v>
      </c>
    </row>
    <row r="992" spans="1:16" x14ac:dyDescent="0.35">
      <c r="A992" t="s">
        <v>3975</v>
      </c>
      <c r="B992" t="s">
        <v>3976</v>
      </c>
      <c r="C992" t="s">
        <v>4007</v>
      </c>
      <c r="E992" t="s">
        <v>4093</v>
      </c>
      <c r="F992" t="s">
        <v>4091</v>
      </c>
      <c r="G992" t="s">
        <v>4092</v>
      </c>
      <c r="O992" t="s">
        <v>2312</v>
      </c>
      <c r="P992" t="s">
        <v>2194</v>
      </c>
    </row>
    <row r="993" spans="1:16" x14ac:dyDescent="0.35">
      <c r="A993" t="s">
        <v>4095</v>
      </c>
      <c r="B993" t="s">
        <v>4096</v>
      </c>
      <c r="C993" t="s">
        <v>114</v>
      </c>
      <c r="D993">
        <v>261</v>
      </c>
      <c r="E993">
        <v>19</v>
      </c>
      <c r="F993">
        <v>42</v>
      </c>
      <c r="G993">
        <v>204</v>
      </c>
      <c r="H993">
        <v>220</v>
      </c>
      <c r="O993" t="s">
        <v>712</v>
      </c>
      <c r="P993" t="s">
        <v>2218</v>
      </c>
    </row>
    <row r="994" spans="1:16" x14ac:dyDescent="0.35">
      <c r="A994" t="s">
        <v>4095</v>
      </c>
      <c r="B994" t="s">
        <v>4096</v>
      </c>
      <c r="C994" t="s">
        <v>4098</v>
      </c>
      <c r="D994">
        <v>47</v>
      </c>
      <c r="E994">
        <v>11</v>
      </c>
      <c r="F994">
        <v>19</v>
      </c>
      <c r="G994">
        <v>49</v>
      </c>
      <c r="H994">
        <v>26</v>
      </c>
      <c r="O994" t="s">
        <v>2231</v>
      </c>
      <c r="P994" t="s">
        <v>2218</v>
      </c>
    </row>
    <row r="995" spans="1:16" x14ac:dyDescent="0.35">
      <c r="A995" t="s">
        <v>4095</v>
      </c>
      <c r="B995" t="s">
        <v>4096</v>
      </c>
      <c r="C995" t="s">
        <v>4099</v>
      </c>
      <c r="D995" t="s">
        <v>4108</v>
      </c>
      <c r="E995" t="s">
        <v>4124</v>
      </c>
      <c r="F995" t="s">
        <v>4140</v>
      </c>
      <c r="G995" t="s">
        <v>4156</v>
      </c>
      <c r="H995" t="s">
        <v>4172</v>
      </c>
      <c r="O995" t="s">
        <v>2196</v>
      </c>
      <c r="P995" t="s">
        <v>2217</v>
      </c>
    </row>
    <row r="996" spans="1:16" x14ac:dyDescent="0.35">
      <c r="A996" t="s">
        <v>4095</v>
      </c>
      <c r="B996" t="s">
        <v>4096</v>
      </c>
      <c r="C996" t="s">
        <v>154</v>
      </c>
      <c r="D996" t="s">
        <v>4109</v>
      </c>
      <c r="E996" t="s">
        <v>4125</v>
      </c>
      <c r="F996" t="s">
        <v>4141</v>
      </c>
      <c r="G996" t="s">
        <v>4157</v>
      </c>
      <c r="H996" t="s">
        <v>4173</v>
      </c>
      <c r="O996" t="s">
        <v>2195</v>
      </c>
      <c r="P996" t="s">
        <v>2217</v>
      </c>
    </row>
    <row r="997" spans="1:16" x14ac:dyDescent="0.35">
      <c r="A997" t="s">
        <v>4095</v>
      </c>
      <c r="B997" t="s">
        <v>4096</v>
      </c>
      <c r="C997" t="s">
        <v>406</v>
      </c>
      <c r="D997" t="s">
        <v>4110</v>
      </c>
      <c r="E997" t="s">
        <v>4126</v>
      </c>
      <c r="F997" t="s">
        <v>4142</v>
      </c>
      <c r="G997" t="s">
        <v>4158</v>
      </c>
      <c r="H997" t="s">
        <v>4174</v>
      </c>
      <c r="O997" t="s">
        <v>2232</v>
      </c>
      <c r="P997" t="s">
        <v>2217</v>
      </c>
    </row>
    <row r="998" spans="1:16" x14ac:dyDescent="0.35">
      <c r="A998" t="s">
        <v>4095</v>
      </c>
      <c r="B998" t="s">
        <v>4096</v>
      </c>
      <c r="C998" t="s">
        <v>3995</v>
      </c>
      <c r="D998" t="s">
        <v>4111</v>
      </c>
      <c r="E998" t="s">
        <v>4127</v>
      </c>
      <c r="F998" t="s">
        <v>4143</v>
      </c>
      <c r="G998" t="s">
        <v>4159</v>
      </c>
      <c r="H998" t="s">
        <v>4175</v>
      </c>
      <c r="O998" t="s">
        <v>4014</v>
      </c>
      <c r="P998" t="s">
        <v>2217</v>
      </c>
    </row>
    <row r="999" spans="1:16" x14ac:dyDescent="0.35">
      <c r="A999" t="s">
        <v>4095</v>
      </c>
      <c r="B999" t="s">
        <v>4096</v>
      </c>
      <c r="C999" t="s">
        <v>1084</v>
      </c>
      <c r="D999" t="s">
        <v>4112</v>
      </c>
      <c r="E999" t="s">
        <v>4128</v>
      </c>
      <c r="F999" t="s">
        <v>4144</v>
      </c>
      <c r="G999" t="s">
        <v>4160</v>
      </c>
      <c r="H999" t="s">
        <v>4176</v>
      </c>
      <c r="O999" t="s">
        <v>2190</v>
      </c>
      <c r="P999" t="s">
        <v>2217</v>
      </c>
    </row>
    <row r="1000" spans="1:16" x14ac:dyDescent="0.35">
      <c r="A1000" t="s">
        <v>4095</v>
      </c>
      <c r="B1000" t="s">
        <v>4096</v>
      </c>
      <c r="C1000" t="s">
        <v>955</v>
      </c>
      <c r="D1000" t="s">
        <v>4113</v>
      </c>
      <c r="E1000" t="s">
        <v>4129</v>
      </c>
      <c r="F1000" t="s">
        <v>4145</v>
      </c>
      <c r="G1000" t="s">
        <v>4161</v>
      </c>
      <c r="H1000" t="s">
        <v>4177</v>
      </c>
      <c r="O1000" t="s">
        <v>2214</v>
      </c>
      <c r="P1000" t="s">
        <v>2217</v>
      </c>
    </row>
    <row r="1001" spans="1:16" x14ac:dyDescent="0.35">
      <c r="A1001" t="s">
        <v>4095</v>
      </c>
      <c r="B1001" t="s">
        <v>4096</v>
      </c>
      <c r="C1001" t="s">
        <v>4100</v>
      </c>
      <c r="D1001" t="s">
        <v>4114</v>
      </c>
      <c r="E1001" t="s">
        <v>4130</v>
      </c>
      <c r="F1001" t="s">
        <v>4146</v>
      </c>
      <c r="G1001" t="s">
        <v>4162</v>
      </c>
      <c r="H1001" t="s">
        <v>4178</v>
      </c>
      <c r="O1001" t="s">
        <v>2198</v>
      </c>
      <c r="P1001" t="s">
        <v>2217</v>
      </c>
    </row>
    <row r="1002" spans="1:16" x14ac:dyDescent="0.35">
      <c r="A1002" t="s">
        <v>4095</v>
      </c>
      <c r="B1002" t="s">
        <v>4096</v>
      </c>
      <c r="C1002" t="s">
        <v>1950</v>
      </c>
      <c r="D1002" t="s">
        <v>4115</v>
      </c>
      <c r="E1002" t="s">
        <v>4131</v>
      </c>
      <c r="F1002" t="s">
        <v>4147</v>
      </c>
      <c r="G1002" t="s">
        <v>4163</v>
      </c>
      <c r="H1002" t="s">
        <v>4179</v>
      </c>
      <c r="O1002" t="s">
        <v>2228</v>
      </c>
      <c r="P1002" t="s">
        <v>2217</v>
      </c>
    </row>
    <row r="1003" spans="1:16" x14ac:dyDescent="0.35">
      <c r="A1003" t="s">
        <v>4095</v>
      </c>
      <c r="B1003" t="s">
        <v>4096</v>
      </c>
      <c r="C1003" t="s">
        <v>1951</v>
      </c>
      <c r="D1003" t="s">
        <v>4116</v>
      </c>
      <c r="E1003" t="s">
        <v>4132</v>
      </c>
      <c r="F1003" t="s">
        <v>4148</v>
      </c>
      <c r="G1003" t="s">
        <v>4164</v>
      </c>
      <c r="H1003" t="s">
        <v>4180</v>
      </c>
      <c r="O1003" t="s">
        <v>2215</v>
      </c>
      <c r="P1003" t="s">
        <v>2217</v>
      </c>
    </row>
    <row r="1004" spans="1:16" x14ac:dyDescent="0.35">
      <c r="A1004" t="s">
        <v>4095</v>
      </c>
      <c r="B1004" t="s">
        <v>4096</v>
      </c>
      <c r="C1004" t="s">
        <v>4101</v>
      </c>
      <c r="D1004" t="s">
        <v>4117</v>
      </c>
      <c r="E1004" t="s">
        <v>4133</v>
      </c>
      <c r="F1004" t="s">
        <v>4149</v>
      </c>
      <c r="G1004" t="s">
        <v>4165</v>
      </c>
      <c r="H1004" t="s">
        <v>3734</v>
      </c>
      <c r="O1004" t="s">
        <v>2216</v>
      </c>
      <c r="P1004" t="s">
        <v>2229</v>
      </c>
    </row>
    <row r="1005" spans="1:16" x14ac:dyDescent="0.35">
      <c r="A1005" t="s">
        <v>4095</v>
      </c>
      <c r="B1005" t="s">
        <v>4096</v>
      </c>
      <c r="C1005" t="s">
        <v>4102</v>
      </c>
      <c r="D1005" t="s">
        <v>4118</v>
      </c>
      <c r="E1005" t="s">
        <v>4134</v>
      </c>
      <c r="F1005" t="s">
        <v>4150</v>
      </c>
      <c r="G1005" t="s">
        <v>4166</v>
      </c>
      <c r="H1005" t="s">
        <v>4181</v>
      </c>
      <c r="O1005" t="s">
        <v>3917</v>
      </c>
      <c r="P1005" t="s">
        <v>2229</v>
      </c>
    </row>
    <row r="1006" spans="1:16" x14ac:dyDescent="0.35">
      <c r="A1006" t="s">
        <v>4095</v>
      </c>
      <c r="B1006" t="s">
        <v>4096</v>
      </c>
      <c r="C1006" t="s">
        <v>4103</v>
      </c>
      <c r="D1006" t="s">
        <v>4119</v>
      </c>
      <c r="E1006" t="s">
        <v>4135</v>
      </c>
      <c r="F1006" t="s">
        <v>4151</v>
      </c>
      <c r="G1006" t="s">
        <v>4167</v>
      </c>
      <c r="H1006" t="s">
        <v>4182</v>
      </c>
      <c r="O1006" t="s">
        <v>2286</v>
      </c>
      <c r="P1006" t="s">
        <v>2217</v>
      </c>
    </row>
    <row r="1007" spans="1:16" x14ac:dyDescent="0.35">
      <c r="A1007" t="s">
        <v>4095</v>
      </c>
      <c r="B1007" t="s">
        <v>4096</v>
      </c>
      <c r="C1007" t="s">
        <v>4104</v>
      </c>
      <c r="D1007" t="s">
        <v>4120</v>
      </c>
      <c r="E1007" t="s">
        <v>4136</v>
      </c>
      <c r="F1007" t="s">
        <v>4152</v>
      </c>
      <c r="G1007" t="s">
        <v>4168</v>
      </c>
      <c r="H1007" t="s">
        <v>4183</v>
      </c>
      <c r="O1007" t="s">
        <v>4187</v>
      </c>
      <c r="P1007" t="s">
        <v>2217</v>
      </c>
    </row>
    <row r="1008" spans="1:16" x14ac:dyDescent="0.35">
      <c r="A1008" t="s">
        <v>4095</v>
      </c>
      <c r="B1008" t="s">
        <v>4096</v>
      </c>
      <c r="C1008" t="s">
        <v>4105</v>
      </c>
      <c r="D1008" t="s">
        <v>4121</v>
      </c>
      <c r="E1008" t="s">
        <v>4137</v>
      </c>
      <c r="F1008" t="s">
        <v>4153</v>
      </c>
      <c r="G1008" t="s">
        <v>4169</v>
      </c>
      <c r="H1008" t="s">
        <v>4184</v>
      </c>
      <c r="O1008" t="s">
        <v>2243</v>
      </c>
      <c r="P1008" t="s">
        <v>2217</v>
      </c>
    </row>
    <row r="1009" spans="1:16" x14ac:dyDescent="0.35">
      <c r="A1009" t="s">
        <v>4095</v>
      </c>
      <c r="B1009" t="s">
        <v>4096</v>
      </c>
      <c r="C1009" t="s">
        <v>4106</v>
      </c>
      <c r="D1009" t="s">
        <v>4122</v>
      </c>
      <c r="E1009" t="s">
        <v>4138</v>
      </c>
      <c r="F1009" t="s">
        <v>4154</v>
      </c>
      <c r="G1009" t="s">
        <v>4170</v>
      </c>
      <c r="H1009" t="s">
        <v>4185</v>
      </c>
      <c r="O1009" t="s">
        <v>2244</v>
      </c>
      <c r="P1009" t="s">
        <v>2217</v>
      </c>
    </row>
    <row r="1010" spans="1:16" x14ac:dyDescent="0.35">
      <c r="A1010" t="s">
        <v>4095</v>
      </c>
      <c r="B1010" t="s">
        <v>4096</v>
      </c>
      <c r="C1010" t="s">
        <v>4107</v>
      </c>
      <c r="D1010" t="s">
        <v>4123</v>
      </c>
      <c r="E1010" t="s">
        <v>4139</v>
      </c>
      <c r="F1010" t="s">
        <v>4155</v>
      </c>
      <c r="G1010" t="s">
        <v>4171</v>
      </c>
      <c r="H1010" t="s">
        <v>4186</v>
      </c>
      <c r="O1010" t="s">
        <v>4188</v>
      </c>
      <c r="P1010" t="s">
        <v>2217</v>
      </c>
    </row>
    <row r="1011" spans="1:16" x14ac:dyDescent="0.35">
      <c r="A1011" t="s">
        <v>4545</v>
      </c>
      <c r="B1011" t="s">
        <v>4546</v>
      </c>
      <c r="C1011" t="s">
        <v>4596</v>
      </c>
      <c r="E1011" t="s">
        <v>4548</v>
      </c>
      <c r="F1011" t="s">
        <v>4560</v>
      </c>
      <c r="G1011" t="s">
        <v>4572</v>
      </c>
      <c r="H1011" t="s">
        <v>4584</v>
      </c>
      <c r="O1011" t="s">
        <v>712</v>
      </c>
      <c r="P1011" t="s">
        <v>2218</v>
      </c>
    </row>
    <row r="1012" spans="1:16" x14ac:dyDescent="0.35">
      <c r="A1012" t="s">
        <v>4545</v>
      </c>
      <c r="B1012" t="s">
        <v>4546</v>
      </c>
      <c r="C1012" t="s">
        <v>2149</v>
      </c>
      <c r="E1012" t="s">
        <v>4549</v>
      </c>
      <c r="F1012" t="s">
        <v>4561</v>
      </c>
      <c r="G1012" t="s">
        <v>4573</v>
      </c>
      <c r="H1012" t="s">
        <v>4585</v>
      </c>
      <c r="O1012" t="s">
        <v>2196</v>
      </c>
      <c r="P1012" t="s">
        <v>2217</v>
      </c>
    </row>
    <row r="1013" spans="1:16" x14ac:dyDescent="0.35">
      <c r="A1013" t="s">
        <v>4545</v>
      </c>
      <c r="B1013" t="s">
        <v>4546</v>
      </c>
      <c r="C1013" t="s">
        <v>4597</v>
      </c>
      <c r="E1013" t="s">
        <v>4550</v>
      </c>
      <c r="F1013" t="s">
        <v>4562</v>
      </c>
      <c r="G1013" t="s">
        <v>4574</v>
      </c>
      <c r="H1013" t="s">
        <v>4586</v>
      </c>
      <c r="O1013" t="s">
        <v>2188</v>
      </c>
      <c r="P1013" t="s">
        <v>2218</v>
      </c>
    </row>
    <row r="1014" spans="1:16" x14ac:dyDescent="0.35">
      <c r="A1014" t="s">
        <v>4545</v>
      </c>
      <c r="B1014" t="s">
        <v>4546</v>
      </c>
      <c r="C1014" t="s">
        <v>154</v>
      </c>
      <c r="E1014" t="s">
        <v>4551</v>
      </c>
      <c r="F1014" t="s">
        <v>4563</v>
      </c>
      <c r="G1014" t="s">
        <v>4575</v>
      </c>
      <c r="H1014" t="s">
        <v>4587</v>
      </c>
      <c r="O1014" t="s">
        <v>2195</v>
      </c>
      <c r="P1014" t="s">
        <v>2217</v>
      </c>
    </row>
    <row r="1015" spans="1:16" x14ac:dyDescent="0.35">
      <c r="A1015" t="s">
        <v>4545</v>
      </c>
      <c r="B1015" t="s">
        <v>4546</v>
      </c>
      <c r="C1015" t="s">
        <v>955</v>
      </c>
      <c r="E1015" t="s">
        <v>4552</v>
      </c>
      <c r="F1015" t="s">
        <v>4564</v>
      </c>
      <c r="G1015" t="s">
        <v>4576</v>
      </c>
      <c r="H1015" t="s">
        <v>4588</v>
      </c>
      <c r="O1015" t="s">
        <v>2214</v>
      </c>
      <c r="P1015" t="s">
        <v>2217</v>
      </c>
    </row>
    <row r="1016" spans="1:16" x14ac:dyDescent="0.35">
      <c r="A1016" t="s">
        <v>4545</v>
      </c>
      <c r="B1016" t="s">
        <v>4546</v>
      </c>
      <c r="C1016" t="s">
        <v>405</v>
      </c>
      <c r="E1016" t="s">
        <v>4553</v>
      </c>
      <c r="F1016" t="s">
        <v>4565</v>
      </c>
      <c r="G1016" t="s">
        <v>4577</v>
      </c>
      <c r="H1016" t="s">
        <v>4589</v>
      </c>
      <c r="O1016" t="s">
        <v>2201</v>
      </c>
      <c r="P1016" t="s">
        <v>2217</v>
      </c>
    </row>
    <row r="1017" spans="1:16" x14ac:dyDescent="0.35">
      <c r="A1017" t="s">
        <v>4545</v>
      </c>
      <c r="B1017" t="s">
        <v>4546</v>
      </c>
      <c r="C1017" t="s">
        <v>404</v>
      </c>
      <c r="E1017" t="s">
        <v>4554</v>
      </c>
      <c r="F1017" t="s">
        <v>4566</v>
      </c>
      <c r="G1017" t="s">
        <v>4578</v>
      </c>
      <c r="H1017" t="s">
        <v>4590</v>
      </c>
      <c r="O1017" t="s">
        <v>2200</v>
      </c>
      <c r="P1017" t="s">
        <v>2217</v>
      </c>
    </row>
    <row r="1018" spans="1:16" x14ac:dyDescent="0.35">
      <c r="A1018" t="s">
        <v>4545</v>
      </c>
      <c r="B1018" t="s">
        <v>4546</v>
      </c>
      <c r="C1018" t="s">
        <v>4598</v>
      </c>
      <c r="E1018" t="s">
        <v>4555</v>
      </c>
      <c r="F1018" t="s">
        <v>4567</v>
      </c>
      <c r="G1018" t="s">
        <v>4579</v>
      </c>
      <c r="H1018" t="s">
        <v>4591</v>
      </c>
      <c r="O1018" t="s">
        <v>4602</v>
      </c>
      <c r="P1018" t="s">
        <v>2217</v>
      </c>
    </row>
    <row r="1019" spans="1:16" x14ac:dyDescent="0.35">
      <c r="A1019" t="s">
        <v>4545</v>
      </c>
      <c r="B1019" t="s">
        <v>4546</v>
      </c>
      <c r="C1019" t="s">
        <v>4599</v>
      </c>
      <c r="E1019" t="s">
        <v>4556</v>
      </c>
      <c r="F1019" t="s">
        <v>4568</v>
      </c>
      <c r="G1019" t="s">
        <v>4580</v>
      </c>
      <c r="H1019" t="s">
        <v>4592</v>
      </c>
      <c r="O1019" t="s">
        <v>2222</v>
      </c>
      <c r="P1019" t="s">
        <v>2217</v>
      </c>
    </row>
    <row r="1020" spans="1:16" x14ac:dyDescent="0.35">
      <c r="A1020" t="s">
        <v>4545</v>
      </c>
      <c r="B1020" t="s">
        <v>4546</v>
      </c>
      <c r="C1020" t="s">
        <v>4600</v>
      </c>
      <c r="E1020" t="s">
        <v>4557</v>
      </c>
      <c r="F1020" t="s">
        <v>4569</v>
      </c>
      <c r="G1020" t="s">
        <v>4581</v>
      </c>
      <c r="H1020" t="s">
        <v>4593</v>
      </c>
      <c r="O1020" t="s">
        <v>4601</v>
      </c>
      <c r="P1020" t="s">
        <v>2217</v>
      </c>
    </row>
    <row r="1021" spans="1:16" x14ac:dyDescent="0.35">
      <c r="A1021" t="s">
        <v>4545</v>
      </c>
      <c r="B1021" t="s">
        <v>4546</v>
      </c>
      <c r="C1021" t="s">
        <v>1949</v>
      </c>
      <c r="E1021" t="s">
        <v>4558</v>
      </c>
      <c r="F1021" t="s">
        <v>4570</v>
      </c>
      <c r="G1021" t="s">
        <v>4582</v>
      </c>
      <c r="H1021" t="s">
        <v>4594</v>
      </c>
      <c r="O1021" t="s">
        <v>2235</v>
      </c>
      <c r="P1021" t="s">
        <v>2217</v>
      </c>
    </row>
    <row r="1022" spans="1:16" x14ac:dyDescent="0.35">
      <c r="A1022" t="s">
        <v>4545</v>
      </c>
      <c r="B1022" t="s">
        <v>4546</v>
      </c>
      <c r="C1022" t="s">
        <v>1948</v>
      </c>
      <c r="E1022" t="s">
        <v>4559</v>
      </c>
      <c r="F1022" t="s">
        <v>4571</v>
      </c>
      <c r="G1022" t="s">
        <v>4583</v>
      </c>
      <c r="H1022" t="s">
        <v>4595</v>
      </c>
      <c r="O1022" t="s">
        <v>2216</v>
      </c>
      <c r="P1022" t="s">
        <v>2217</v>
      </c>
    </row>
    <row r="1023" spans="1:16" x14ac:dyDescent="0.35">
      <c r="A1023" t="s">
        <v>4603</v>
      </c>
      <c r="B1023" t="s">
        <v>4604</v>
      </c>
      <c r="C1023" t="s">
        <v>4645</v>
      </c>
      <c r="N1023">
        <v>1051</v>
      </c>
      <c r="O1023" t="s">
        <v>712</v>
      </c>
      <c r="P1023" t="s">
        <v>2218</v>
      </c>
    </row>
    <row r="1024" spans="1:16" x14ac:dyDescent="0.35">
      <c r="A1024" t="s">
        <v>4603</v>
      </c>
      <c r="B1024" t="s">
        <v>4604</v>
      </c>
      <c r="C1024" t="s">
        <v>4605</v>
      </c>
      <c r="N1024" t="s">
        <v>4626</v>
      </c>
      <c r="O1024" t="s">
        <v>2188</v>
      </c>
      <c r="P1024" t="s">
        <v>2218</v>
      </c>
    </row>
    <row r="1025" spans="1:16" x14ac:dyDescent="0.35">
      <c r="A1025" t="s">
        <v>4603</v>
      </c>
      <c r="B1025" t="s">
        <v>4604</v>
      </c>
      <c r="C1025" t="s">
        <v>181</v>
      </c>
      <c r="E1025" s="17">
        <v>45.949499815800003</v>
      </c>
      <c r="F1025" s="17">
        <v>44.367757249462002</v>
      </c>
      <c r="G1025" s="17">
        <v>56.309950709619997</v>
      </c>
      <c r="H1025" s="17">
        <v>51.554057528658007</v>
      </c>
      <c r="N1025" t="s">
        <v>4627</v>
      </c>
      <c r="O1025" t="s">
        <v>2196</v>
      </c>
      <c r="P1025" t="s">
        <v>2194</v>
      </c>
    </row>
    <row r="1026" spans="1:16" x14ac:dyDescent="0.35">
      <c r="A1026" t="s">
        <v>4603</v>
      </c>
      <c r="B1026" t="s">
        <v>4604</v>
      </c>
      <c r="C1026" t="s">
        <v>185</v>
      </c>
      <c r="E1026" s="17">
        <v>31.133262769188065</v>
      </c>
      <c r="F1026" s="17">
        <v>34.959380621720001</v>
      </c>
      <c r="G1026" s="17">
        <v>39.125586344600009</v>
      </c>
      <c r="H1026" s="17">
        <v>29.300616921280003</v>
      </c>
      <c r="N1026" t="s">
        <v>4628</v>
      </c>
      <c r="O1026" t="s">
        <v>2195</v>
      </c>
      <c r="P1026" t="s">
        <v>2194</v>
      </c>
    </row>
    <row r="1027" spans="1:16" x14ac:dyDescent="0.35">
      <c r="A1027" t="s">
        <v>4603</v>
      </c>
      <c r="B1027" t="s">
        <v>4604</v>
      </c>
      <c r="C1027" t="s">
        <v>189</v>
      </c>
      <c r="E1027" s="17">
        <v>9.6195668304000002</v>
      </c>
      <c r="F1027" s="17">
        <v>7.5734802443640001</v>
      </c>
      <c r="G1027" s="17">
        <v>7.2240961559520009</v>
      </c>
      <c r="H1027" s="17">
        <v>6.4234721769599998</v>
      </c>
      <c r="N1027" t="s">
        <v>1341</v>
      </c>
      <c r="O1027" t="s">
        <v>2214</v>
      </c>
      <c r="P1027" t="s">
        <v>2194</v>
      </c>
    </row>
    <row r="1028" spans="1:16" x14ac:dyDescent="0.35">
      <c r="A1028" t="s">
        <v>4603</v>
      </c>
      <c r="B1028" t="s">
        <v>4604</v>
      </c>
      <c r="C1028" t="s">
        <v>4609</v>
      </c>
      <c r="E1028" s="17">
        <v>27.949636659899994</v>
      </c>
      <c r="F1028" s="17">
        <v>199.72541650260001</v>
      </c>
      <c r="G1028" s="17">
        <v>75.209619745400005</v>
      </c>
      <c r="H1028" s="17">
        <v>74.313485196492124</v>
      </c>
      <c r="N1028" t="s">
        <v>4634</v>
      </c>
      <c r="O1028" t="s">
        <v>2201</v>
      </c>
      <c r="P1028" t="s">
        <v>2194</v>
      </c>
    </row>
    <row r="1029" spans="1:16" x14ac:dyDescent="0.35">
      <c r="A1029" t="s">
        <v>4603</v>
      </c>
      <c r="B1029" t="s">
        <v>4604</v>
      </c>
      <c r="C1029" t="s">
        <v>4610</v>
      </c>
      <c r="E1029" s="17">
        <v>2.055169917582</v>
      </c>
      <c r="F1029" s="17">
        <v>8.3630451146000002</v>
      </c>
      <c r="G1029" s="17">
        <v>2.2953740819800004</v>
      </c>
      <c r="H1029" s="17">
        <v>1.4800437924800003</v>
      </c>
      <c r="N1029" t="s">
        <v>4635</v>
      </c>
      <c r="O1029" t="s">
        <v>2200</v>
      </c>
      <c r="P1029" t="s">
        <v>2194</v>
      </c>
    </row>
    <row r="1030" spans="1:16" x14ac:dyDescent="0.35">
      <c r="A1030" t="s">
        <v>4603</v>
      </c>
      <c r="B1030" t="s">
        <v>4604</v>
      </c>
      <c r="C1030" t="s">
        <v>4606</v>
      </c>
      <c r="N1030" t="s">
        <v>4629</v>
      </c>
      <c r="O1030" t="s">
        <v>2243</v>
      </c>
      <c r="P1030" t="s">
        <v>2194</v>
      </c>
    </row>
    <row r="1031" spans="1:16" x14ac:dyDescent="0.35">
      <c r="A1031" t="s">
        <v>4603</v>
      </c>
      <c r="B1031" t="s">
        <v>4604</v>
      </c>
      <c r="C1031" t="s">
        <v>4607</v>
      </c>
      <c r="N1031" t="s">
        <v>4630</v>
      </c>
      <c r="O1031" t="s">
        <v>2244</v>
      </c>
      <c r="P1031" t="s">
        <v>2194</v>
      </c>
    </row>
    <row r="1032" spans="1:16" x14ac:dyDescent="0.35">
      <c r="A1032" t="s">
        <v>4603</v>
      </c>
      <c r="B1032" t="s">
        <v>4604</v>
      </c>
      <c r="C1032" t="s">
        <v>1202</v>
      </c>
      <c r="N1032" t="s">
        <v>4631</v>
      </c>
      <c r="O1032" t="s">
        <v>2216</v>
      </c>
      <c r="P1032" t="s">
        <v>2194</v>
      </c>
    </row>
    <row r="1033" spans="1:16" x14ac:dyDescent="0.35">
      <c r="A1033" t="s">
        <v>4603</v>
      </c>
      <c r="B1033" t="s">
        <v>4604</v>
      </c>
      <c r="C1033" t="s">
        <v>4608</v>
      </c>
      <c r="N1033" t="s">
        <v>876</v>
      </c>
      <c r="O1033" t="s">
        <v>2228</v>
      </c>
      <c r="P1033" t="s">
        <v>2194</v>
      </c>
    </row>
    <row r="1034" spans="1:16" x14ac:dyDescent="0.35">
      <c r="A1034" t="s">
        <v>4603</v>
      </c>
      <c r="B1034" t="s">
        <v>4604</v>
      </c>
      <c r="C1034" t="s">
        <v>190</v>
      </c>
      <c r="N1034" t="s">
        <v>4632</v>
      </c>
      <c r="O1034" t="s">
        <v>2215</v>
      </c>
      <c r="P1034" t="s">
        <v>2194</v>
      </c>
    </row>
    <row r="1035" spans="1:16" x14ac:dyDescent="0.35">
      <c r="A1035" t="s">
        <v>4603</v>
      </c>
      <c r="B1035" t="s">
        <v>4604</v>
      </c>
      <c r="C1035" t="s">
        <v>1201</v>
      </c>
      <c r="N1035" t="s">
        <v>4633</v>
      </c>
      <c r="O1035" t="s">
        <v>2235</v>
      </c>
      <c r="P1035" t="s">
        <v>2194</v>
      </c>
    </row>
    <row r="1036" spans="1:16" x14ac:dyDescent="0.35">
      <c r="A1036" t="s">
        <v>4603</v>
      </c>
      <c r="B1036" t="s">
        <v>4604</v>
      </c>
      <c r="C1036" t="s">
        <v>4611</v>
      </c>
      <c r="N1036" t="s">
        <v>4636</v>
      </c>
      <c r="O1036" t="s">
        <v>2225</v>
      </c>
      <c r="P1036" t="s">
        <v>2194</v>
      </c>
    </row>
    <row r="1037" spans="1:16" x14ac:dyDescent="0.35">
      <c r="A1037" t="s">
        <v>4603</v>
      </c>
      <c r="B1037" t="s">
        <v>4604</v>
      </c>
      <c r="C1037" t="s">
        <v>4612</v>
      </c>
      <c r="N1037" t="s">
        <v>4637</v>
      </c>
      <c r="O1037" t="s">
        <v>4652</v>
      </c>
      <c r="P1037" t="s">
        <v>2194</v>
      </c>
    </row>
    <row r="1038" spans="1:16" x14ac:dyDescent="0.35">
      <c r="A1038" t="s">
        <v>4603</v>
      </c>
      <c r="B1038" t="s">
        <v>4604</v>
      </c>
      <c r="C1038" t="s">
        <v>4613</v>
      </c>
      <c r="N1038" t="s">
        <v>4638</v>
      </c>
      <c r="O1038" t="s">
        <v>2198</v>
      </c>
      <c r="P1038" t="s">
        <v>2194</v>
      </c>
    </row>
    <row r="1039" spans="1:16" x14ac:dyDescent="0.35">
      <c r="A1039" t="s">
        <v>4603</v>
      </c>
      <c r="B1039" t="s">
        <v>4604</v>
      </c>
      <c r="C1039" t="s">
        <v>4614</v>
      </c>
      <c r="N1039" t="s">
        <v>4639</v>
      </c>
      <c r="O1039" t="s">
        <v>2224</v>
      </c>
      <c r="P1039" t="s">
        <v>2194</v>
      </c>
    </row>
    <row r="1040" spans="1:16" x14ac:dyDescent="0.35">
      <c r="A1040" t="s">
        <v>4603</v>
      </c>
      <c r="B1040" t="s">
        <v>4604</v>
      </c>
      <c r="C1040" t="s">
        <v>4615</v>
      </c>
      <c r="N1040" t="s">
        <v>4640</v>
      </c>
      <c r="O1040" t="s">
        <v>2202</v>
      </c>
      <c r="P1040" t="s">
        <v>2194</v>
      </c>
    </row>
    <row r="1041" spans="1:16" x14ac:dyDescent="0.35">
      <c r="A1041" t="s">
        <v>4603</v>
      </c>
      <c r="B1041" t="s">
        <v>4604</v>
      </c>
      <c r="C1041" t="s">
        <v>4616</v>
      </c>
      <c r="N1041" t="s">
        <v>4641</v>
      </c>
      <c r="O1041" t="s">
        <v>4653</v>
      </c>
      <c r="P1041" t="s">
        <v>2194</v>
      </c>
    </row>
    <row r="1042" spans="1:16" x14ac:dyDescent="0.35">
      <c r="A1042" t="s">
        <v>4603</v>
      </c>
      <c r="B1042" t="s">
        <v>4604</v>
      </c>
      <c r="C1042" t="s">
        <v>4619</v>
      </c>
      <c r="N1042" t="s">
        <v>4642</v>
      </c>
      <c r="O1042" t="s">
        <v>2204</v>
      </c>
      <c r="P1042" t="s">
        <v>2194</v>
      </c>
    </row>
    <row r="1043" spans="1:16" x14ac:dyDescent="0.35">
      <c r="A1043" t="s">
        <v>4603</v>
      </c>
      <c r="B1043" t="s">
        <v>4604</v>
      </c>
      <c r="C1043" t="s">
        <v>4617</v>
      </c>
      <c r="N1043" t="s">
        <v>4643</v>
      </c>
      <c r="O1043" t="s">
        <v>4654</v>
      </c>
      <c r="P1043" t="s">
        <v>2194</v>
      </c>
    </row>
    <row r="1044" spans="1:16" x14ac:dyDescent="0.35">
      <c r="A1044" t="s">
        <v>4603</v>
      </c>
      <c r="B1044" t="s">
        <v>4604</v>
      </c>
      <c r="C1044" t="s">
        <v>4618</v>
      </c>
      <c r="N1044" t="s">
        <v>4644</v>
      </c>
      <c r="O1044" t="s">
        <v>2220</v>
      </c>
      <c r="P1044" t="s">
        <v>2194</v>
      </c>
    </row>
    <row r="1045" spans="1:16" x14ac:dyDescent="0.35">
      <c r="A1045" t="s">
        <v>4603</v>
      </c>
      <c r="B1045" t="s">
        <v>4604</v>
      </c>
      <c r="C1045" t="s">
        <v>4620</v>
      </c>
      <c r="N1045" t="s">
        <v>4646</v>
      </c>
      <c r="O1045" t="s">
        <v>2211</v>
      </c>
      <c r="P1045" t="s">
        <v>2218</v>
      </c>
    </row>
    <row r="1046" spans="1:16" x14ac:dyDescent="0.35">
      <c r="A1046" t="s">
        <v>4603</v>
      </c>
      <c r="B1046" t="s">
        <v>4604</v>
      </c>
      <c r="C1046" t="s">
        <v>4621</v>
      </c>
      <c r="N1046" t="s">
        <v>4647</v>
      </c>
      <c r="O1046" t="s">
        <v>4655</v>
      </c>
      <c r="P1046" t="s">
        <v>2218</v>
      </c>
    </row>
    <row r="1047" spans="1:16" x14ac:dyDescent="0.35">
      <c r="A1047" t="s">
        <v>4603</v>
      </c>
      <c r="B1047" t="s">
        <v>4604</v>
      </c>
      <c r="C1047" t="s">
        <v>4622</v>
      </c>
      <c r="N1047" t="s">
        <v>4648</v>
      </c>
      <c r="O1047" t="s">
        <v>4656</v>
      </c>
      <c r="P1047" t="s">
        <v>2218</v>
      </c>
    </row>
    <row r="1048" spans="1:16" x14ac:dyDescent="0.35">
      <c r="A1048" t="s">
        <v>4603</v>
      </c>
      <c r="B1048" t="s">
        <v>4604</v>
      </c>
      <c r="C1048" t="s">
        <v>4623</v>
      </c>
      <c r="N1048" t="s">
        <v>4649</v>
      </c>
      <c r="O1048" t="s">
        <v>4657</v>
      </c>
      <c r="P1048" t="s">
        <v>2218</v>
      </c>
    </row>
    <row r="1049" spans="1:16" x14ac:dyDescent="0.35">
      <c r="A1049" t="s">
        <v>4603</v>
      </c>
      <c r="B1049" t="s">
        <v>4604</v>
      </c>
      <c r="C1049" t="s">
        <v>4624</v>
      </c>
      <c r="N1049" t="s">
        <v>4650</v>
      </c>
      <c r="O1049" t="s">
        <v>4658</v>
      </c>
      <c r="P1049" t="s">
        <v>2218</v>
      </c>
    </row>
    <row r="1050" spans="1:16" x14ac:dyDescent="0.35">
      <c r="A1050" t="s">
        <v>4603</v>
      </c>
      <c r="B1050" t="s">
        <v>4604</v>
      </c>
      <c r="C1050" t="s">
        <v>4625</v>
      </c>
      <c r="N1050" t="s">
        <v>4651</v>
      </c>
      <c r="O1050" t="s">
        <v>4659</v>
      </c>
      <c r="P1050" t="s">
        <v>2218</v>
      </c>
    </row>
    <row r="1051" spans="1:16" x14ac:dyDescent="0.35">
      <c r="A1051" t="s">
        <v>4661</v>
      </c>
      <c r="B1051" t="s">
        <v>4663</v>
      </c>
      <c r="C1051" t="s">
        <v>1077</v>
      </c>
      <c r="E1051" t="s">
        <v>4668</v>
      </c>
      <c r="F1051" t="s">
        <v>4672</v>
      </c>
      <c r="G1051" t="s">
        <v>4664</v>
      </c>
      <c r="H1051" t="s">
        <v>4676</v>
      </c>
      <c r="O1051" t="s">
        <v>712</v>
      </c>
      <c r="P1051" t="s">
        <v>2218</v>
      </c>
    </row>
    <row r="1052" spans="1:16" x14ac:dyDescent="0.35">
      <c r="A1052" t="s">
        <v>4661</v>
      </c>
      <c r="B1052" t="s">
        <v>4663</v>
      </c>
      <c r="C1052" t="s">
        <v>181</v>
      </c>
      <c r="E1052" t="s">
        <v>4669</v>
      </c>
      <c r="F1052" t="s">
        <v>4673</v>
      </c>
      <c r="G1052" t="s">
        <v>4665</v>
      </c>
      <c r="H1052" t="s">
        <v>4677</v>
      </c>
      <c r="O1052" t="s">
        <v>2196</v>
      </c>
      <c r="P1052" t="s">
        <v>2217</v>
      </c>
    </row>
    <row r="1053" spans="1:16" x14ac:dyDescent="0.35">
      <c r="A1053" t="s">
        <v>4661</v>
      </c>
      <c r="B1053" t="s">
        <v>4663</v>
      </c>
      <c r="C1053" t="s">
        <v>4729</v>
      </c>
      <c r="E1053" t="s">
        <v>4670</v>
      </c>
      <c r="F1053" t="s">
        <v>4674</v>
      </c>
      <c r="G1053" t="s">
        <v>4666</v>
      </c>
      <c r="H1053" t="s">
        <v>4678</v>
      </c>
      <c r="O1053" t="s">
        <v>2188</v>
      </c>
      <c r="P1053" t="s">
        <v>2218</v>
      </c>
    </row>
    <row r="1054" spans="1:16" x14ac:dyDescent="0.35">
      <c r="A1054" t="s">
        <v>4661</v>
      </c>
      <c r="B1054" t="s">
        <v>4663</v>
      </c>
      <c r="C1054" t="s">
        <v>154</v>
      </c>
      <c r="E1054" t="s">
        <v>4671</v>
      </c>
      <c r="F1054" t="s">
        <v>4675</v>
      </c>
      <c r="G1054" t="s">
        <v>4667</v>
      </c>
      <c r="H1054" t="s">
        <v>4679</v>
      </c>
      <c r="O1054" t="s">
        <v>2195</v>
      </c>
      <c r="P1054" t="s">
        <v>2217</v>
      </c>
    </row>
    <row r="1055" spans="1:16" x14ac:dyDescent="0.35">
      <c r="A1055" t="s">
        <v>4661</v>
      </c>
      <c r="B1055" t="s">
        <v>4663</v>
      </c>
      <c r="C1055" t="s">
        <v>189</v>
      </c>
      <c r="E1055" t="s">
        <v>4680</v>
      </c>
      <c r="F1055" t="s">
        <v>4681</v>
      </c>
      <c r="G1055" t="s">
        <v>4682</v>
      </c>
      <c r="H1055" t="s">
        <v>4683</v>
      </c>
      <c r="O1055" t="s">
        <v>2214</v>
      </c>
      <c r="P1055" t="s">
        <v>2229</v>
      </c>
    </row>
    <row r="1056" spans="1:16" x14ac:dyDescent="0.35">
      <c r="A1056" t="s">
        <v>4661</v>
      </c>
      <c r="B1056" t="s">
        <v>4663</v>
      </c>
      <c r="C1056" t="s">
        <v>121</v>
      </c>
      <c r="E1056" t="s">
        <v>4684</v>
      </c>
      <c r="F1056" t="s">
        <v>4685</v>
      </c>
      <c r="G1056" t="s">
        <v>4686</v>
      </c>
      <c r="H1056" t="s">
        <v>4687</v>
      </c>
      <c r="O1056" t="s">
        <v>2201</v>
      </c>
      <c r="P1056" t="s">
        <v>2229</v>
      </c>
    </row>
    <row r="1057" spans="1:16" x14ac:dyDescent="0.35">
      <c r="A1057" t="s">
        <v>4661</v>
      </c>
      <c r="B1057" t="s">
        <v>4663</v>
      </c>
      <c r="C1057" t="s">
        <v>120</v>
      </c>
      <c r="E1057" t="s">
        <v>4688</v>
      </c>
      <c r="F1057" t="s">
        <v>4689</v>
      </c>
      <c r="G1057" t="s">
        <v>4690</v>
      </c>
      <c r="H1057" t="s">
        <v>4691</v>
      </c>
      <c r="O1057" t="s">
        <v>2200</v>
      </c>
      <c r="P1057" t="s">
        <v>2229</v>
      </c>
    </row>
    <row r="1058" spans="1:16" x14ac:dyDescent="0.35">
      <c r="A1058" t="s">
        <v>4661</v>
      </c>
      <c r="B1058" t="s">
        <v>4663</v>
      </c>
      <c r="C1058" t="s">
        <v>4724</v>
      </c>
      <c r="E1058" t="s">
        <v>4692</v>
      </c>
      <c r="F1058" t="s">
        <v>4693</v>
      </c>
      <c r="G1058" t="s">
        <v>4694</v>
      </c>
      <c r="H1058" t="s">
        <v>4695</v>
      </c>
      <c r="O1058" t="s">
        <v>4730</v>
      </c>
      <c r="P1058" t="s">
        <v>2229</v>
      </c>
    </row>
    <row r="1059" spans="1:16" x14ac:dyDescent="0.35">
      <c r="A1059" t="s">
        <v>4661</v>
      </c>
      <c r="B1059" t="s">
        <v>4663</v>
      </c>
      <c r="C1059" t="s">
        <v>4725</v>
      </c>
      <c r="E1059" t="s">
        <v>4696</v>
      </c>
      <c r="F1059" t="s">
        <v>4697</v>
      </c>
      <c r="G1059" t="s">
        <v>4698</v>
      </c>
      <c r="H1059" t="s">
        <v>4699</v>
      </c>
      <c r="O1059" t="s">
        <v>4731</v>
      </c>
      <c r="P1059" t="s">
        <v>2229</v>
      </c>
    </row>
    <row r="1060" spans="1:16" x14ac:dyDescent="0.35">
      <c r="A1060" t="s">
        <v>4661</v>
      </c>
      <c r="B1060" t="s">
        <v>4663</v>
      </c>
      <c r="C1060" t="s">
        <v>4599</v>
      </c>
      <c r="E1060" t="s">
        <v>4700</v>
      </c>
      <c r="F1060" t="s">
        <v>4701</v>
      </c>
      <c r="G1060" t="s">
        <v>4702</v>
      </c>
      <c r="H1060" t="s">
        <v>4703</v>
      </c>
      <c r="O1060" t="s">
        <v>2222</v>
      </c>
      <c r="P1060" t="s">
        <v>2229</v>
      </c>
    </row>
    <row r="1061" spans="1:16" x14ac:dyDescent="0.35">
      <c r="A1061" t="s">
        <v>4661</v>
      </c>
      <c r="B1061" t="s">
        <v>4663</v>
      </c>
      <c r="C1061" t="s">
        <v>4600</v>
      </c>
      <c r="E1061" t="s">
        <v>4704</v>
      </c>
      <c r="F1061" t="s">
        <v>4705</v>
      </c>
      <c r="G1061" t="s">
        <v>4706</v>
      </c>
      <c r="H1061" t="s">
        <v>4707</v>
      </c>
      <c r="O1061" t="s">
        <v>4601</v>
      </c>
      <c r="P1061" t="s">
        <v>2229</v>
      </c>
    </row>
    <row r="1062" spans="1:16" x14ac:dyDescent="0.35">
      <c r="A1062" t="s">
        <v>4661</v>
      </c>
      <c r="B1062" t="s">
        <v>4663</v>
      </c>
      <c r="C1062" t="s">
        <v>1301</v>
      </c>
      <c r="E1062" t="s">
        <v>4708</v>
      </c>
      <c r="F1062" t="s">
        <v>4709</v>
      </c>
      <c r="G1062" t="s">
        <v>4710</v>
      </c>
      <c r="H1062" t="s">
        <v>4711</v>
      </c>
      <c r="O1062" t="s">
        <v>2235</v>
      </c>
      <c r="P1062" t="s">
        <v>2229</v>
      </c>
    </row>
    <row r="1063" spans="1:16" x14ac:dyDescent="0.35">
      <c r="A1063" t="s">
        <v>4661</v>
      </c>
      <c r="B1063" t="s">
        <v>4663</v>
      </c>
      <c r="C1063" t="s">
        <v>4726</v>
      </c>
      <c r="E1063" t="s">
        <v>4712</v>
      </c>
      <c r="F1063" t="s">
        <v>4713</v>
      </c>
      <c r="G1063" t="s">
        <v>4714</v>
      </c>
      <c r="H1063" t="s">
        <v>4715</v>
      </c>
      <c r="O1063" t="s">
        <v>4732</v>
      </c>
      <c r="P1063" t="s">
        <v>2229</v>
      </c>
    </row>
    <row r="1064" spans="1:16" x14ac:dyDescent="0.35">
      <c r="A1064" t="s">
        <v>4661</v>
      </c>
      <c r="B1064" t="s">
        <v>4663</v>
      </c>
      <c r="C1064" t="s">
        <v>4727</v>
      </c>
      <c r="E1064" t="s">
        <v>4716</v>
      </c>
      <c r="F1064" t="s">
        <v>4717</v>
      </c>
      <c r="G1064" t="s">
        <v>4718</v>
      </c>
      <c r="H1064" t="s">
        <v>4719</v>
      </c>
      <c r="O1064" t="s">
        <v>4654</v>
      </c>
      <c r="P1064" t="s">
        <v>2229</v>
      </c>
    </row>
    <row r="1065" spans="1:16" x14ac:dyDescent="0.35">
      <c r="A1065" t="s">
        <v>4661</v>
      </c>
      <c r="B1065" t="s">
        <v>4663</v>
      </c>
      <c r="C1065" t="s">
        <v>4728</v>
      </c>
      <c r="E1065" t="s">
        <v>4720</v>
      </c>
      <c r="F1065" t="s">
        <v>4721</v>
      </c>
      <c r="G1065" t="s">
        <v>4722</v>
      </c>
      <c r="H1065" t="s">
        <v>4723</v>
      </c>
      <c r="O1065" t="s">
        <v>2220</v>
      </c>
      <c r="P1065" t="s">
        <v>2229</v>
      </c>
    </row>
    <row r="1066" spans="1:16" x14ac:dyDescent="0.35">
      <c r="A1066" t="s">
        <v>4747</v>
      </c>
      <c r="B1066" t="s">
        <v>4748</v>
      </c>
      <c r="C1066" t="s">
        <v>119</v>
      </c>
      <c r="N1066" t="s">
        <v>4733</v>
      </c>
      <c r="O1066" t="s">
        <v>2199</v>
      </c>
      <c r="P1066" t="s">
        <v>2194</v>
      </c>
    </row>
    <row r="1067" spans="1:16" x14ac:dyDescent="0.35">
      <c r="A1067" t="s">
        <v>4747</v>
      </c>
      <c r="B1067" t="s">
        <v>4748</v>
      </c>
      <c r="C1067" t="s">
        <v>4749</v>
      </c>
      <c r="N1067" t="s">
        <v>4734</v>
      </c>
      <c r="O1067" t="s">
        <v>2188</v>
      </c>
      <c r="P1067" t="s">
        <v>2218</v>
      </c>
    </row>
    <row r="1068" spans="1:16" x14ac:dyDescent="0.35">
      <c r="A1068" t="s">
        <v>4747</v>
      </c>
      <c r="B1068" t="s">
        <v>4748</v>
      </c>
      <c r="C1068" t="s">
        <v>118</v>
      </c>
      <c r="N1068" t="s">
        <v>4735</v>
      </c>
      <c r="O1068" t="s">
        <v>2195</v>
      </c>
      <c r="P1068" t="s">
        <v>2194</v>
      </c>
    </row>
    <row r="1069" spans="1:16" x14ac:dyDescent="0.35">
      <c r="A1069" t="s">
        <v>4747</v>
      </c>
      <c r="B1069" t="s">
        <v>4748</v>
      </c>
      <c r="C1069" t="s">
        <v>1084</v>
      </c>
      <c r="N1069" t="s">
        <v>4736</v>
      </c>
      <c r="O1069" t="s">
        <v>2190</v>
      </c>
      <c r="P1069" t="s">
        <v>2194</v>
      </c>
    </row>
    <row r="1070" spans="1:16" x14ac:dyDescent="0.35">
      <c r="A1070" t="s">
        <v>4747</v>
      </c>
      <c r="B1070" t="s">
        <v>4748</v>
      </c>
      <c r="C1070" t="s">
        <v>2150</v>
      </c>
      <c r="N1070" t="s">
        <v>4737</v>
      </c>
      <c r="O1070" t="s">
        <v>2225</v>
      </c>
      <c r="P1070" t="s">
        <v>2194</v>
      </c>
    </row>
    <row r="1071" spans="1:16" x14ac:dyDescent="0.35">
      <c r="A1071" t="s">
        <v>4747</v>
      </c>
      <c r="B1071" t="s">
        <v>4748</v>
      </c>
      <c r="C1071" t="s">
        <v>120</v>
      </c>
      <c r="N1071" t="s">
        <v>4738</v>
      </c>
      <c r="O1071" t="s">
        <v>2200</v>
      </c>
      <c r="P1071" t="s">
        <v>2194</v>
      </c>
    </row>
    <row r="1072" spans="1:16" x14ac:dyDescent="0.35">
      <c r="A1072" t="s">
        <v>4747</v>
      </c>
      <c r="B1072" t="s">
        <v>4748</v>
      </c>
      <c r="C1072" t="s">
        <v>121</v>
      </c>
      <c r="N1072" t="s">
        <v>4739</v>
      </c>
      <c r="O1072" t="s">
        <v>2201</v>
      </c>
      <c r="P1072" t="s">
        <v>2194</v>
      </c>
    </row>
    <row r="1073" spans="1:16" x14ac:dyDescent="0.35">
      <c r="A1073" t="s">
        <v>4747</v>
      </c>
      <c r="B1073" t="s">
        <v>4748</v>
      </c>
      <c r="C1073" t="s">
        <v>4750</v>
      </c>
      <c r="N1073" t="s">
        <v>4740</v>
      </c>
      <c r="O1073" t="s">
        <v>2220</v>
      </c>
      <c r="P1073" t="s">
        <v>2194</v>
      </c>
    </row>
    <row r="1074" spans="1:16" x14ac:dyDescent="0.35">
      <c r="A1074" t="s">
        <v>4747</v>
      </c>
      <c r="B1074" t="s">
        <v>4748</v>
      </c>
      <c r="C1074" t="s">
        <v>4751</v>
      </c>
      <c r="N1074" t="s">
        <v>4741</v>
      </c>
      <c r="O1074" t="s">
        <v>4745</v>
      </c>
      <c r="P1074" t="s">
        <v>2218</v>
      </c>
    </row>
    <row r="1075" spans="1:16" x14ac:dyDescent="0.35">
      <c r="A1075" t="s">
        <v>4747</v>
      </c>
      <c r="B1075" t="s">
        <v>4748</v>
      </c>
      <c r="C1075" t="s">
        <v>4752</v>
      </c>
      <c r="N1075" t="s">
        <v>4742</v>
      </c>
      <c r="O1075" t="s">
        <v>4746</v>
      </c>
      <c r="P1075" t="s">
        <v>2194</v>
      </c>
    </row>
    <row r="1076" spans="1:16" x14ac:dyDescent="0.35">
      <c r="A1076" t="s">
        <v>4747</v>
      </c>
      <c r="B1076" t="s">
        <v>4748</v>
      </c>
      <c r="C1076" t="s">
        <v>4753</v>
      </c>
      <c r="N1076" t="s">
        <v>4743</v>
      </c>
      <c r="O1076" t="s">
        <v>2249</v>
      </c>
      <c r="P1076" t="s">
        <v>2218</v>
      </c>
    </row>
    <row r="1077" spans="1:16" x14ac:dyDescent="0.35">
      <c r="A1077" t="s">
        <v>4747</v>
      </c>
      <c r="B1077" t="s">
        <v>4748</v>
      </c>
      <c r="C1077" t="s">
        <v>4754</v>
      </c>
      <c r="N1077" t="s">
        <v>4744</v>
      </c>
      <c r="O1077" t="s">
        <v>2251</v>
      </c>
      <c r="P1077" t="s">
        <v>2218</v>
      </c>
    </row>
    <row r="1078" spans="1:16" x14ac:dyDescent="0.35">
      <c r="A1078" t="s">
        <v>4756</v>
      </c>
      <c r="B1078" t="s">
        <v>4830</v>
      </c>
      <c r="C1078" t="s">
        <v>114</v>
      </c>
      <c r="D1078">
        <v>51</v>
      </c>
      <c r="E1078">
        <v>121</v>
      </c>
      <c r="F1078">
        <v>234</v>
      </c>
      <c r="G1078">
        <v>72</v>
      </c>
      <c r="H1078">
        <v>409</v>
      </c>
      <c r="N1078">
        <v>887</v>
      </c>
      <c r="O1078" t="s">
        <v>712</v>
      </c>
      <c r="P1078" t="s">
        <v>2218</v>
      </c>
    </row>
    <row r="1079" spans="1:16" x14ac:dyDescent="0.35">
      <c r="A1079" t="s">
        <v>4756</v>
      </c>
      <c r="B1079" t="s">
        <v>4830</v>
      </c>
      <c r="C1079" t="s">
        <v>177</v>
      </c>
      <c r="D1079" t="s">
        <v>4825</v>
      </c>
      <c r="E1079" t="s">
        <v>4826</v>
      </c>
      <c r="F1079" t="s">
        <v>4827</v>
      </c>
      <c r="G1079" t="s">
        <v>4828</v>
      </c>
      <c r="H1079" t="s">
        <v>4829</v>
      </c>
      <c r="N1079" t="str">
        <f>ROUND(0.36*N1078,0) &amp;" ("&amp;36%&amp;")"</f>
        <v>319 (0.36)</v>
      </c>
      <c r="O1079" t="s">
        <v>2188</v>
      </c>
      <c r="P1079" t="s">
        <v>2218</v>
      </c>
    </row>
    <row r="1080" spans="1:16" x14ac:dyDescent="0.35">
      <c r="A1080" t="s">
        <v>4756</v>
      </c>
      <c r="B1080" t="s">
        <v>4830</v>
      </c>
      <c r="C1080" t="s">
        <v>4758</v>
      </c>
      <c r="D1080" t="s">
        <v>4768</v>
      </c>
      <c r="E1080" t="s">
        <v>4778</v>
      </c>
      <c r="F1080" t="s">
        <v>4787</v>
      </c>
      <c r="G1080" t="s">
        <v>4796</v>
      </c>
      <c r="H1080" t="s">
        <v>4805</v>
      </c>
      <c r="N1080" t="s">
        <v>4816</v>
      </c>
      <c r="O1080" t="s">
        <v>2196</v>
      </c>
      <c r="P1080" t="s">
        <v>2194</v>
      </c>
    </row>
    <row r="1081" spans="1:16" x14ac:dyDescent="0.35">
      <c r="A1081" t="s">
        <v>4756</v>
      </c>
      <c r="B1081" t="s">
        <v>4830</v>
      </c>
      <c r="C1081" t="s">
        <v>4759</v>
      </c>
      <c r="D1081" t="s">
        <v>4769</v>
      </c>
      <c r="E1081" t="s">
        <v>4779</v>
      </c>
      <c r="F1081" t="s">
        <v>4788</v>
      </c>
      <c r="G1081" t="s">
        <v>4797</v>
      </c>
      <c r="H1081" t="s">
        <v>4806</v>
      </c>
      <c r="N1081" t="s">
        <v>4817</v>
      </c>
      <c r="O1081" t="s">
        <v>2199</v>
      </c>
      <c r="P1081" t="s">
        <v>2194</v>
      </c>
    </row>
    <row r="1082" spans="1:16" x14ac:dyDescent="0.35">
      <c r="A1082" t="s">
        <v>4756</v>
      </c>
      <c r="B1082" t="s">
        <v>4830</v>
      </c>
      <c r="C1082" t="s">
        <v>3996</v>
      </c>
      <c r="D1082" t="s">
        <v>4770</v>
      </c>
      <c r="E1082" t="s">
        <v>4780</v>
      </c>
      <c r="F1082" t="s">
        <v>4789</v>
      </c>
      <c r="G1082" t="s">
        <v>4798</v>
      </c>
      <c r="H1082" t="s">
        <v>4807</v>
      </c>
      <c r="N1082" t="s">
        <v>4807</v>
      </c>
      <c r="O1082" t="s">
        <v>2230</v>
      </c>
      <c r="P1082" t="s">
        <v>2194</v>
      </c>
    </row>
    <row r="1083" spans="1:16" x14ac:dyDescent="0.35">
      <c r="A1083" t="s">
        <v>4756</v>
      </c>
      <c r="B1083" t="s">
        <v>4830</v>
      </c>
      <c r="C1083" t="s">
        <v>955</v>
      </c>
      <c r="D1083" t="s">
        <v>4771</v>
      </c>
      <c r="E1083" t="s">
        <v>733</v>
      </c>
      <c r="F1083" t="s">
        <v>4790</v>
      </c>
      <c r="G1083" t="s">
        <v>4799</v>
      </c>
      <c r="H1083" t="s">
        <v>4808</v>
      </c>
      <c r="N1083" t="s">
        <v>4818</v>
      </c>
      <c r="O1083" t="s">
        <v>2214</v>
      </c>
      <c r="P1083" t="s">
        <v>2194</v>
      </c>
    </row>
    <row r="1084" spans="1:16" x14ac:dyDescent="0.35">
      <c r="A1084" t="s">
        <v>4756</v>
      </c>
      <c r="B1084" t="s">
        <v>4830</v>
      </c>
      <c r="C1084" t="s">
        <v>1084</v>
      </c>
      <c r="D1084" t="s">
        <v>4772</v>
      </c>
      <c r="E1084" t="s">
        <v>4781</v>
      </c>
      <c r="F1084" t="s">
        <v>4791</v>
      </c>
      <c r="G1084" t="s">
        <v>4800</v>
      </c>
      <c r="H1084" t="s">
        <v>4809</v>
      </c>
      <c r="N1084" t="s">
        <v>4819</v>
      </c>
      <c r="O1084" t="s">
        <v>2190</v>
      </c>
      <c r="P1084" t="s">
        <v>2194</v>
      </c>
    </row>
    <row r="1085" spans="1:16" x14ac:dyDescent="0.35">
      <c r="A1085" t="s">
        <v>4756</v>
      </c>
      <c r="B1085" t="s">
        <v>4830</v>
      </c>
      <c r="C1085" t="s">
        <v>118</v>
      </c>
      <c r="D1085" t="s">
        <v>4773</v>
      </c>
      <c r="E1085" t="s">
        <v>4782</v>
      </c>
      <c r="F1085" t="s">
        <v>4792</v>
      </c>
      <c r="G1085" t="s">
        <v>4801</v>
      </c>
      <c r="H1085" t="s">
        <v>4810</v>
      </c>
      <c r="N1085" t="s">
        <v>4820</v>
      </c>
      <c r="O1085" t="s">
        <v>2195</v>
      </c>
      <c r="P1085" t="s">
        <v>2194</v>
      </c>
    </row>
    <row r="1086" spans="1:16" x14ac:dyDescent="0.35">
      <c r="A1086" t="s">
        <v>4756</v>
      </c>
      <c r="B1086" t="s">
        <v>4830</v>
      </c>
      <c r="C1086" t="s">
        <v>954</v>
      </c>
      <c r="D1086" t="s">
        <v>4774</v>
      </c>
      <c r="E1086" t="s">
        <v>4783</v>
      </c>
      <c r="F1086" t="s">
        <v>4793</v>
      </c>
      <c r="G1086" t="s">
        <v>4802</v>
      </c>
      <c r="H1086" t="s">
        <v>4811</v>
      </c>
      <c r="N1086" t="s">
        <v>4821</v>
      </c>
      <c r="O1086" t="s">
        <v>2240</v>
      </c>
      <c r="P1086" t="s">
        <v>2194</v>
      </c>
    </row>
    <row r="1087" spans="1:16" x14ac:dyDescent="0.35">
      <c r="A1087" t="s">
        <v>4756</v>
      </c>
      <c r="B1087" t="s">
        <v>4830</v>
      </c>
      <c r="C1087" t="s">
        <v>120</v>
      </c>
      <c r="D1087" t="s">
        <v>4775</v>
      </c>
      <c r="E1087" t="s">
        <v>4784</v>
      </c>
      <c r="F1087" t="s">
        <v>4794</v>
      </c>
      <c r="G1087" t="s">
        <v>4803</v>
      </c>
      <c r="H1087" t="s">
        <v>4812</v>
      </c>
      <c r="N1087" t="s">
        <v>4822</v>
      </c>
      <c r="O1087" t="s">
        <v>2200</v>
      </c>
      <c r="P1087" t="s">
        <v>2194</v>
      </c>
    </row>
    <row r="1088" spans="1:16" x14ac:dyDescent="0.35">
      <c r="A1088" t="s">
        <v>4756</v>
      </c>
      <c r="B1088" t="s">
        <v>4830</v>
      </c>
      <c r="C1088" t="s">
        <v>121</v>
      </c>
      <c r="D1088" t="s">
        <v>4776</v>
      </c>
      <c r="E1088" t="s">
        <v>4785</v>
      </c>
      <c r="F1088" t="s">
        <v>4795</v>
      </c>
      <c r="G1088" t="s">
        <v>4804</v>
      </c>
      <c r="H1088" t="s">
        <v>881</v>
      </c>
      <c r="N1088" t="s">
        <v>4823</v>
      </c>
      <c r="O1088" t="s">
        <v>2201</v>
      </c>
      <c r="P1088" t="s">
        <v>2194</v>
      </c>
    </row>
    <row r="1089" spans="1:16" x14ac:dyDescent="0.35">
      <c r="A1089" t="s">
        <v>4756</v>
      </c>
      <c r="B1089" t="s">
        <v>4830</v>
      </c>
      <c r="C1089" t="s">
        <v>2150</v>
      </c>
      <c r="D1089" t="s">
        <v>4777</v>
      </c>
      <c r="E1089" t="s">
        <v>4786</v>
      </c>
      <c r="F1089" t="s">
        <v>910</v>
      </c>
      <c r="G1089" t="s">
        <v>766</v>
      </c>
      <c r="H1089" t="s">
        <v>736</v>
      </c>
      <c r="N1089" t="s">
        <v>4824</v>
      </c>
      <c r="O1089" t="s">
        <v>2225</v>
      </c>
      <c r="P1089" t="s">
        <v>2194</v>
      </c>
    </row>
    <row r="1090" spans="1:16" x14ac:dyDescent="0.35">
      <c r="A1090" t="s">
        <v>4756</v>
      </c>
      <c r="B1090" t="s">
        <v>4830</v>
      </c>
      <c r="C1090" t="s">
        <v>4760</v>
      </c>
      <c r="D1090" s="11">
        <v>9.8000000000000004E-2</v>
      </c>
      <c r="E1090" s="11">
        <v>0.20699999999999999</v>
      </c>
      <c r="F1090" s="11">
        <v>0.49099999999999999</v>
      </c>
      <c r="G1090" s="11">
        <v>0.23599999999999999</v>
      </c>
      <c r="H1090" s="11">
        <v>0.621</v>
      </c>
      <c r="N1090" s="11">
        <v>0.46899999999999997</v>
      </c>
      <c r="O1090" t="s">
        <v>4815</v>
      </c>
      <c r="P1090" t="s">
        <v>2193</v>
      </c>
    </row>
    <row r="1091" spans="1:16" x14ac:dyDescent="0.35">
      <c r="A1091" t="s">
        <v>4756</v>
      </c>
      <c r="B1091" t="s">
        <v>4830</v>
      </c>
      <c r="C1091" t="s">
        <v>4761</v>
      </c>
      <c r="D1091" s="11">
        <v>0.27500000000000002</v>
      </c>
      <c r="E1091" s="11">
        <v>0.496</v>
      </c>
      <c r="F1091" s="11">
        <v>0.48299999999999998</v>
      </c>
      <c r="G1091" s="11">
        <v>0.70799999999999996</v>
      </c>
      <c r="H1091" s="11">
        <v>0.34200000000000003</v>
      </c>
      <c r="N1091" s="11">
        <v>0.42599999999999999</v>
      </c>
      <c r="O1091" t="s">
        <v>2292</v>
      </c>
      <c r="P1091" t="s">
        <v>2193</v>
      </c>
    </row>
    <row r="1092" spans="1:16" x14ac:dyDescent="0.35">
      <c r="A1092" t="s">
        <v>4756</v>
      </c>
      <c r="B1092" t="s">
        <v>4830</v>
      </c>
      <c r="C1092" t="s">
        <v>4762</v>
      </c>
      <c r="D1092" s="11">
        <v>0.58799999999999997</v>
      </c>
      <c r="E1092" s="11">
        <v>0.25600000000000001</v>
      </c>
      <c r="F1092" s="11">
        <v>1.7000000000000001E-2</v>
      </c>
      <c r="G1092" s="11">
        <v>1.4E-2</v>
      </c>
      <c r="H1092" s="11">
        <v>2.9000000000000001E-2</v>
      </c>
      <c r="N1092" s="11">
        <v>8.7999999999999995E-2</v>
      </c>
      <c r="O1092" t="s">
        <v>2875</v>
      </c>
      <c r="P1092" t="s">
        <v>2193</v>
      </c>
    </row>
    <row r="1093" spans="1:16" x14ac:dyDescent="0.35">
      <c r="A1093" t="s">
        <v>4756</v>
      </c>
      <c r="B1093" t="s">
        <v>4830</v>
      </c>
      <c r="C1093" t="s">
        <v>4763</v>
      </c>
      <c r="D1093" s="11">
        <v>3.9E-2</v>
      </c>
      <c r="E1093" s="11">
        <v>4.1000000000000002E-2</v>
      </c>
      <c r="F1093" s="11">
        <v>8.9999999999999993E-3</v>
      </c>
      <c r="G1093" s="11">
        <v>4.2000000000000003E-2</v>
      </c>
      <c r="H1093" s="11">
        <v>7.0000000000000001E-3</v>
      </c>
      <c r="N1093" s="11">
        <v>1.7000000000000001E-2</v>
      </c>
      <c r="O1093" t="s">
        <v>3297</v>
      </c>
      <c r="P1093" t="s">
        <v>2193</v>
      </c>
    </row>
    <row r="1094" spans="1:16" x14ac:dyDescent="0.35">
      <c r="A1094" t="s">
        <v>4756</v>
      </c>
      <c r="B1094" t="s">
        <v>4830</v>
      </c>
      <c r="C1094" t="s">
        <v>4764</v>
      </c>
      <c r="D1094" s="18">
        <v>0.27</v>
      </c>
      <c r="E1094" s="18">
        <v>0.36</v>
      </c>
      <c r="F1094" s="18">
        <v>0.25</v>
      </c>
      <c r="G1094" s="18">
        <v>0.47</v>
      </c>
      <c r="H1094" s="18">
        <v>0.21</v>
      </c>
      <c r="N1094" s="18">
        <v>0.27</v>
      </c>
      <c r="O1094" t="s">
        <v>3915</v>
      </c>
      <c r="P1094" t="s">
        <v>2193</v>
      </c>
    </row>
    <row r="1095" spans="1:16" x14ac:dyDescent="0.35">
      <c r="A1095" t="s">
        <v>4756</v>
      </c>
      <c r="B1095" t="s">
        <v>4830</v>
      </c>
      <c r="C1095" t="s">
        <v>4765</v>
      </c>
      <c r="D1095" t="s">
        <v>4813</v>
      </c>
      <c r="E1095" t="s">
        <v>4813</v>
      </c>
      <c r="F1095" s="11">
        <v>8.9999999999999993E-3</v>
      </c>
      <c r="G1095" s="11">
        <v>1.4E-2</v>
      </c>
      <c r="H1095" s="11">
        <v>7.0000000000000001E-3</v>
      </c>
      <c r="N1095" s="11">
        <v>7.0000000000000001E-3</v>
      </c>
      <c r="O1095" t="s">
        <v>3304</v>
      </c>
      <c r="P1095" t="s">
        <v>2193</v>
      </c>
    </row>
    <row r="1096" spans="1:16" x14ac:dyDescent="0.35">
      <c r="A1096" t="s">
        <v>4756</v>
      </c>
      <c r="B1096" t="s">
        <v>4830</v>
      </c>
      <c r="C1096" t="s">
        <v>1090</v>
      </c>
      <c r="D1096" s="11">
        <v>0.17599999999999999</v>
      </c>
      <c r="E1096" s="18">
        <v>0.24</v>
      </c>
      <c r="F1096" s="11">
        <v>9.8000000000000004E-2</v>
      </c>
      <c r="G1096" s="11">
        <v>4.2000000000000003E-2</v>
      </c>
      <c r="H1096" s="18">
        <v>0.11</v>
      </c>
      <c r="N1096" s="11">
        <v>0.124</v>
      </c>
      <c r="O1096" t="s">
        <v>2251</v>
      </c>
      <c r="P1096" t="s">
        <v>2193</v>
      </c>
    </row>
    <row r="1097" spans="1:16" x14ac:dyDescent="0.35">
      <c r="A1097" t="s">
        <v>4756</v>
      </c>
      <c r="B1097" t="s">
        <v>4830</v>
      </c>
      <c r="C1097" t="s">
        <v>4766</v>
      </c>
      <c r="D1097" s="11">
        <v>0.627</v>
      </c>
      <c r="E1097" s="11">
        <v>0.53700000000000003</v>
      </c>
      <c r="F1097" s="11">
        <v>0.26100000000000001</v>
      </c>
      <c r="G1097" s="11">
        <v>0.44400000000000001</v>
      </c>
      <c r="H1097" s="11">
        <v>0.27900000000000003</v>
      </c>
      <c r="N1097" s="11">
        <v>0.34300000000000003</v>
      </c>
      <c r="O1097" t="s">
        <v>3305</v>
      </c>
      <c r="P1097" t="s">
        <v>2193</v>
      </c>
    </row>
    <row r="1098" spans="1:16" x14ac:dyDescent="0.35">
      <c r="A1098" t="s">
        <v>4756</v>
      </c>
      <c r="B1098" t="s">
        <v>4830</v>
      </c>
      <c r="C1098" t="s">
        <v>4767</v>
      </c>
      <c r="D1098" s="18">
        <v>0.02</v>
      </c>
      <c r="E1098" s="11">
        <v>4.1000000000000002E-2</v>
      </c>
      <c r="F1098" s="18">
        <v>0.09</v>
      </c>
      <c r="G1098" s="11">
        <v>8.3000000000000004E-2</v>
      </c>
      <c r="H1098" s="11">
        <v>0.105</v>
      </c>
      <c r="N1098" s="11">
        <v>8.5999999999999993E-2</v>
      </c>
      <c r="O1098" t="s">
        <v>4814</v>
      </c>
      <c r="P1098" t="s">
        <v>2193</v>
      </c>
    </row>
    <row r="1099" spans="1:16" x14ac:dyDescent="0.35">
      <c r="A1099" t="s">
        <v>4831</v>
      </c>
      <c r="B1099" t="s">
        <v>4832</v>
      </c>
      <c r="C1099" t="s">
        <v>114</v>
      </c>
      <c r="D1099" s="19">
        <v>42</v>
      </c>
      <c r="E1099" s="19">
        <v>451</v>
      </c>
      <c r="F1099" s="19">
        <v>81</v>
      </c>
      <c r="G1099" s="19">
        <v>207</v>
      </c>
      <c r="H1099" s="19">
        <v>236</v>
      </c>
      <c r="N1099" s="19">
        <v>1017</v>
      </c>
      <c r="O1099" t="s">
        <v>712</v>
      </c>
      <c r="P1099" t="s">
        <v>2218</v>
      </c>
    </row>
    <row r="1100" spans="1:16" x14ac:dyDescent="0.35">
      <c r="A1100" t="s">
        <v>4831</v>
      </c>
      <c r="B1100" t="s">
        <v>4832</v>
      </c>
      <c r="C1100" t="s">
        <v>403</v>
      </c>
      <c r="D1100" t="s">
        <v>4875</v>
      </c>
      <c r="E1100" t="s">
        <v>4879</v>
      </c>
      <c r="F1100" t="s">
        <v>4884</v>
      </c>
      <c r="G1100" t="s">
        <v>4888</v>
      </c>
      <c r="H1100" s="11" t="s">
        <v>4892</v>
      </c>
      <c r="N1100" t="s">
        <v>4848</v>
      </c>
      <c r="O1100" t="s">
        <v>2231</v>
      </c>
      <c r="P1100" t="s">
        <v>2218</v>
      </c>
    </row>
    <row r="1101" spans="1:16" x14ac:dyDescent="0.35">
      <c r="A1101" t="s">
        <v>4831</v>
      </c>
      <c r="B1101" t="s">
        <v>4832</v>
      </c>
      <c r="C1101" t="s">
        <v>177</v>
      </c>
      <c r="D1101" t="s">
        <v>4876</v>
      </c>
      <c r="E1101" t="s">
        <v>4880</v>
      </c>
      <c r="F1101" t="s">
        <v>4885</v>
      </c>
      <c r="G1101" t="s">
        <v>4889</v>
      </c>
      <c r="H1101" t="s">
        <v>4893</v>
      </c>
      <c r="N1101" t="s">
        <v>4849</v>
      </c>
      <c r="O1101" t="s">
        <v>2188</v>
      </c>
      <c r="P1101" t="s">
        <v>2218</v>
      </c>
    </row>
    <row r="1102" spans="1:16" x14ac:dyDescent="0.35">
      <c r="A1102" t="s">
        <v>4831</v>
      </c>
      <c r="B1102" t="s">
        <v>4832</v>
      </c>
      <c r="C1102" t="s">
        <v>1299</v>
      </c>
      <c r="D1102" t="s">
        <v>4883</v>
      </c>
      <c r="E1102" t="s">
        <v>4896</v>
      </c>
      <c r="F1102" t="s">
        <v>4950</v>
      </c>
      <c r="G1102" t="s">
        <v>4951</v>
      </c>
      <c r="H1102" t="s">
        <v>4952</v>
      </c>
      <c r="N1102" t="s">
        <v>4874</v>
      </c>
      <c r="O1102" t="s">
        <v>2243</v>
      </c>
      <c r="P1102" t="s">
        <v>2217</v>
      </c>
    </row>
    <row r="1103" spans="1:16" x14ac:dyDescent="0.35">
      <c r="A1103" t="s">
        <v>4831</v>
      </c>
      <c r="B1103" t="s">
        <v>4832</v>
      </c>
      <c r="C1103" t="s">
        <v>1300</v>
      </c>
      <c r="D1103" t="s">
        <v>4922</v>
      </c>
      <c r="E1103" t="s">
        <v>4897</v>
      </c>
      <c r="F1103" t="s">
        <v>4953</v>
      </c>
      <c r="G1103" t="s">
        <v>4954</v>
      </c>
      <c r="H1103" t="s">
        <v>4898</v>
      </c>
      <c r="N1103" t="s">
        <v>4850</v>
      </c>
      <c r="O1103" t="s">
        <v>2244</v>
      </c>
      <c r="P1103" t="s">
        <v>2217</v>
      </c>
    </row>
    <row r="1104" spans="1:16" x14ac:dyDescent="0.35">
      <c r="A1104" t="s">
        <v>4831</v>
      </c>
      <c r="B1104" t="s">
        <v>4832</v>
      </c>
      <c r="C1104" t="s">
        <v>4833</v>
      </c>
      <c r="D1104" t="s">
        <v>4955</v>
      </c>
      <c r="E1104" t="s">
        <v>4899</v>
      </c>
      <c r="F1104" t="s">
        <v>4943</v>
      </c>
      <c r="G1104" t="s">
        <v>4923</v>
      </c>
      <c r="H1104" t="s">
        <v>4944</v>
      </c>
      <c r="N1104" t="s">
        <v>4851</v>
      </c>
      <c r="O1104" t="s">
        <v>5012</v>
      </c>
      <c r="P1104" t="s">
        <v>2218</v>
      </c>
    </row>
    <row r="1105" spans="1:16" x14ac:dyDescent="0.35">
      <c r="A1105" t="s">
        <v>4831</v>
      </c>
      <c r="B1105" t="s">
        <v>4832</v>
      </c>
      <c r="C1105" t="s">
        <v>4834</v>
      </c>
      <c r="D1105" t="s">
        <v>4956</v>
      </c>
      <c r="E1105" t="s">
        <v>4900</v>
      </c>
      <c r="F1105" t="s">
        <v>4924</v>
      </c>
      <c r="G1105" t="s">
        <v>4901</v>
      </c>
      <c r="H1105" t="s">
        <v>4925</v>
      </c>
      <c r="N1105" t="s">
        <v>4852</v>
      </c>
      <c r="O1105" t="s">
        <v>5013</v>
      </c>
      <c r="P1105" t="s">
        <v>2218</v>
      </c>
    </row>
    <row r="1106" spans="1:16" x14ac:dyDescent="0.35">
      <c r="A1106" t="s">
        <v>4831</v>
      </c>
      <c r="B1106" t="s">
        <v>4832</v>
      </c>
      <c r="C1106" t="s">
        <v>4835</v>
      </c>
      <c r="D1106" t="s">
        <v>4877</v>
      </c>
      <c r="E1106" t="s">
        <v>4881</v>
      </c>
      <c r="F1106" t="s">
        <v>4886</v>
      </c>
      <c r="G1106" t="s">
        <v>4890</v>
      </c>
      <c r="H1106" t="s">
        <v>4894</v>
      </c>
      <c r="N1106" t="s">
        <v>4853</v>
      </c>
      <c r="O1106" t="s">
        <v>2211</v>
      </c>
      <c r="P1106" t="s">
        <v>2218</v>
      </c>
    </row>
    <row r="1107" spans="1:16" x14ac:dyDescent="0.35">
      <c r="A1107" t="s">
        <v>4831</v>
      </c>
      <c r="B1107" t="s">
        <v>4832</v>
      </c>
      <c r="C1107" t="s">
        <v>4836</v>
      </c>
      <c r="D1107" t="s">
        <v>4878</v>
      </c>
      <c r="E1107" t="s">
        <v>4882</v>
      </c>
      <c r="F1107" t="s">
        <v>4887</v>
      </c>
      <c r="G1107" t="s">
        <v>4891</v>
      </c>
      <c r="H1107" t="s">
        <v>4895</v>
      </c>
      <c r="N1107" t="s">
        <v>4854</v>
      </c>
      <c r="O1107" t="s">
        <v>2275</v>
      </c>
      <c r="P1107" t="s">
        <v>2218</v>
      </c>
    </row>
    <row r="1108" spans="1:16" x14ac:dyDescent="0.35">
      <c r="A1108" t="s">
        <v>4831</v>
      </c>
      <c r="B1108" t="s">
        <v>4832</v>
      </c>
      <c r="C1108" t="s">
        <v>4837</v>
      </c>
      <c r="D1108" t="s">
        <v>4989</v>
      </c>
      <c r="E1108" t="s">
        <v>4902</v>
      </c>
      <c r="F1108" t="s">
        <v>4943</v>
      </c>
      <c r="G1108" t="s">
        <v>4890</v>
      </c>
      <c r="H1108" t="s">
        <v>4926</v>
      </c>
      <c r="N1108" t="s">
        <v>4855</v>
      </c>
      <c r="O1108" t="s">
        <v>2204</v>
      </c>
      <c r="P1108" t="s">
        <v>2218</v>
      </c>
    </row>
    <row r="1109" spans="1:16" x14ac:dyDescent="0.35">
      <c r="A1109" t="s">
        <v>4831</v>
      </c>
      <c r="B1109" t="s">
        <v>4832</v>
      </c>
      <c r="C1109" t="s">
        <v>4838</v>
      </c>
      <c r="D1109" t="s">
        <v>4957</v>
      </c>
      <c r="E1109" t="s">
        <v>4958</v>
      </c>
      <c r="F1109" t="s">
        <v>4903</v>
      </c>
      <c r="G1109" t="s">
        <v>4904</v>
      </c>
      <c r="H1109" t="s">
        <v>4927</v>
      </c>
      <c r="N1109" t="s">
        <v>4856</v>
      </c>
      <c r="O1109" t="s">
        <v>5014</v>
      </c>
      <c r="P1109" t="s">
        <v>2217</v>
      </c>
    </row>
    <row r="1110" spans="1:16" x14ac:dyDescent="0.35">
      <c r="A1110" t="s">
        <v>4831</v>
      </c>
      <c r="B1110" t="s">
        <v>4832</v>
      </c>
      <c r="C1110" t="s">
        <v>186</v>
      </c>
      <c r="D1110" t="s">
        <v>4959</v>
      </c>
      <c r="E1110" t="s">
        <v>4960</v>
      </c>
      <c r="F1110" t="s">
        <v>4928</v>
      </c>
      <c r="G1110" t="s">
        <v>4905</v>
      </c>
      <c r="H1110" t="s">
        <v>4945</v>
      </c>
      <c r="N1110" t="s">
        <v>4857</v>
      </c>
      <c r="O1110" t="s">
        <v>5015</v>
      </c>
      <c r="P1110" t="s">
        <v>2194</v>
      </c>
    </row>
    <row r="1111" spans="1:16" x14ac:dyDescent="0.35">
      <c r="A1111" t="s">
        <v>4831</v>
      </c>
      <c r="B1111" t="s">
        <v>4832</v>
      </c>
      <c r="C1111" t="s">
        <v>4839</v>
      </c>
      <c r="D1111" t="s">
        <v>4961</v>
      </c>
      <c r="E1111" t="s">
        <v>4962</v>
      </c>
      <c r="F1111" t="s">
        <v>4929</v>
      </c>
      <c r="G1111" t="s">
        <v>4906</v>
      </c>
      <c r="H1111" t="s">
        <v>4946</v>
      </c>
      <c r="N1111" t="s">
        <v>4858</v>
      </c>
      <c r="O1111" t="s">
        <v>5016</v>
      </c>
      <c r="P1111" t="s">
        <v>2194</v>
      </c>
    </row>
    <row r="1112" spans="1:16" x14ac:dyDescent="0.35">
      <c r="A1112" t="s">
        <v>4831</v>
      </c>
      <c r="B1112" t="s">
        <v>4832</v>
      </c>
      <c r="C1112" t="s">
        <v>4840</v>
      </c>
      <c r="D1112" t="s">
        <v>4963</v>
      </c>
      <c r="E1112" t="s">
        <v>4964</v>
      </c>
      <c r="F1112" t="s">
        <v>4930</v>
      </c>
      <c r="G1112" t="s">
        <v>4907</v>
      </c>
      <c r="H1112" t="s">
        <v>4947</v>
      </c>
      <c r="N1112" t="s">
        <v>4859</v>
      </c>
      <c r="O1112" t="s">
        <v>2198</v>
      </c>
      <c r="P1112" t="s">
        <v>2194</v>
      </c>
    </row>
    <row r="1113" spans="1:16" x14ac:dyDescent="0.35">
      <c r="A1113" t="s">
        <v>4831</v>
      </c>
      <c r="B1113" t="s">
        <v>4832</v>
      </c>
      <c r="C1113" s="3" t="s">
        <v>4841</v>
      </c>
      <c r="D1113" t="s">
        <v>4965</v>
      </c>
      <c r="E1113" t="s">
        <v>4966</v>
      </c>
      <c r="F1113" t="s">
        <v>4931</v>
      </c>
      <c r="G1113" t="s">
        <v>4908</v>
      </c>
      <c r="H1113" t="s">
        <v>4948</v>
      </c>
      <c r="N1113" t="s">
        <v>4860</v>
      </c>
      <c r="O1113" t="s">
        <v>2212</v>
      </c>
      <c r="P1113" t="s">
        <v>2194</v>
      </c>
    </row>
    <row r="1114" spans="1:16" x14ac:dyDescent="0.35">
      <c r="A1114" t="s">
        <v>4831</v>
      </c>
      <c r="B1114" t="s">
        <v>4832</v>
      </c>
      <c r="C1114" t="s">
        <v>245</v>
      </c>
      <c r="D1114" t="s">
        <v>4909</v>
      </c>
      <c r="E1114" t="s">
        <v>4910</v>
      </c>
      <c r="F1114" t="s">
        <v>4967</v>
      </c>
      <c r="G1114" t="s">
        <v>4968</v>
      </c>
      <c r="H1114" t="s">
        <v>4911</v>
      </c>
      <c r="N1114" t="s">
        <v>4861</v>
      </c>
      <c r="O1114" t="s">
        <v>2222</v>
      </c>
      <c r="P1114" t="s">
        <v>2194</v>
      </c>
    </row>
    <row r="1115" spans="1:16" x14ac:dyDescent="0.35">
      <c r="A1115" t="s">
        <v>4831</v>
      </c>
      <c r="B1115" t="s">
        <v>4832</v>
      </c>
      <c r="C1115" t="s">
        <v>4842</v>
      </c>
      <c r="D1115" t="s">
        <v>4932</v>
      </c>
      <c r="E1115" t="s">
        <v>4933</v>
      </c>
      <c r="F1115" t="s">
        <v>4990</v>
      </c>
      <c r="G1115" t="s">
        <v>4969</v>
      </c>
      <c r="H1115" t="s">
        <v>4912</v>
      </c>
      <c r="N1115" t="s">
        <v>4862</v>
      </c>
      <c r="O1115" t="s">
        <v>4601</v>
      </c>
      <c r="P1115" t="s">
        <v>2194</v>
      </c>
    </row>
    <row r="1116" spans="1:16" x14ac:dyDescent="0.35">
      <c r="A1116" t="s">
        <v>4831</v>
      </c>
      <c r="B1116" t="s">
        <v>4832</v>
      </c>
      <c r="C1116" t="s">
        <v>4843</v>
      </c>
      <c r="D1116" t="s">
        <v>4970</v>
      </c>
      <c r="E1116" t="s">
        <v>4971</v>
      </c>
      <c r="F1116" t="s">
        <v>4991</v>
      </c>
      <c r="G1116" t="s">
        <v>4972</v>
      </c>
      <c r="H1116" t="s">
        <v>4913</v>
      </c>
      <c r="N1116" t="s">
        <v>4863</v>
      </c>
      <c r="O1116" t="s">
        <v>5010</v>
      </c>
      <c r="P1116" t="s">
        <v>2194</v>
      </c>
    </row>
    <row r="1117" spans="1:16" x14ac:dyDescent="0.35">
      <c r="A1117" t="s">
        <v>4831</v>
      </c>
      <c r="B1117" t="s">
        <v>4832</v>
      </c>
      <c r="C1117" t="s">
        <v>4844</v>
      </c>
      <c r="D1117" t="s">
        <v>4934</v>
      </c>
      <c r="E1117" t="s">
        <v>4935</v>
      </c>
      <c r="F1117" t="s">
        <v>4992</v>
      </c>
      <c r="G1117" t="s">
        <v>4973</v>
      </c>
      <c r="H1117" t="s">
        <v>4914</v>
      </c>
      <c r="N1117" t="s">
        <v>4864</v>
      </c>
      <c r="O1117" t="s">
        <v>5011</v>
      </c>
      <c r="P1117" t="s">
        <v>2194</v>
      </c>
    </row>
    <row r="1118" spans="1:16" x14ac:dyDescent="0.35">
      <c r="A1118" t="s">
        <v>4831</v>
      </c>
      <c r="B1118" t="s">
        <v>4832</v>
      </c>
      <c r="C1118" t="s">
        <v>191</v>
      </c>
      <c r="D1118" t="s">
        <v>4936</v>
      </c>
      <c r="E1118" t="s">
        <v>4937</v>
      </c>
      <c r="F1118" t="s">
        <v>4915</v>
      </c>
      <c r="G1118" t="s">
        <v>4974</v>
      </c>
      <c r="H1118" t="s">
        <v>4993</v>
      </c>
      <c r="N1118" t="s">
        <v>4865</v>
      </c>
      <c r="O1118" t="s">
        <v>2216</v>
      </c>
      <c r="P1118" t="s">
        <v>2194</v>
      </c>
    </row>
    <row r="1119" spans="1:16" x14ac:dyDescent="0.35">
      <c r="A1119" t="s">
        <v>4831</v>
      </c>
      <c r="B1119" t="s">
        <v>4832</v>
      </c>
      <c r="C1119" t="s">
        <v>1301</v>
      </c>
      <c r="D1119" t="s">
        <v>4994</v>
      </c>
      <c r="E1119" t="s">
        <v>4995</v>
      </c>
      <c r="F1119" t="s">
        <v>4996</v>
      </c>
      <c r="G1119" t="s">
        <v>4975</v>
      </c>
      <c r="H1119" t="s">
        <v>4916</v>
      </c>
      <c r="N1119" t="s">
        <v>4866</v>
      </c>
      <c r="O1119" t="s">
        <v>2235</v>
      </c>
      <c r="P1119" t="s">
        <v>2194</v>
      </c>
    </row>
    <row r="1120" spans="1:16" x14ac:dyDescent="0.35">
      <c r="A1120" t="s">
        <v>4831</v>
      </c>
      <c r="B1120" t="s">
        <v>4832</v>
      </c>
      <c r="C1120" t="s">
        <v>4608</v>
      </c>
      <c r="D1120" t="s">
        <v>4976</v>
      </c>
      <c r="E1120" t="s">
        <v>4977</v>
      </c>
      <c r="F1120" t="s">
        <v>4978</v>
      </c>
      <c r="G1120" t="s">
        <v>4979</v>
      </c>
      <c r="H1120" t="s">
        <v>4917</v>
      </c>
      <c r="N1120" t="s">
        <v>4867</v>
      </c>
      <c r="O1120" t="s">
        <v>2228</v>
      </c>
      <c r="P1120" t="s">
        <v>2217</v>
      </c>
    </row>
    <row r="1121" spans="1:16" x14ac:dyDescent="0.35">
      <c r="A1121" t="s">
        <v>4831</v>
      </c>
      <c r="B1121" t="s">
        <v>4832</v>
      </c>
      <c r="C1121" t="s">
        <v>190</v>
      </c>
      <c r="D1121" t="s">
        <v>4980</v>
      </c>
      <c r="E1121" t="s">
        <v>4997</v>
      </c>
      <c r="F1121" t="s">
        <v>4998</v>
      </c>
      <c r="G1121" t="s">
        <v>4918</v>
      </c>
      <c r="H1121" t="s">
        <v>4999</v>
      </c>
      <c r="N1121" t="s">
        <v>4868</v>
      </c>
      <c r="O1121" t="s">
        <v>2215</v>
      </c>
      <c r="P1121" t="s">
        <v>2194</v>
      </c>
    </row>
    <row r="1122" spans="1:16" x14ac:dyDescent="0.35">
      <c r="A1122" t="s">
        <v>4831</v>
      </c>
      <c r="B1122" t="s">
        <v>4832</v>
      </c>
      <c r="C1122" t="s">
        <v>4727</v>
      </c>
      <c r="D1122" t="s">
        <v>4938</v>
      </c>
      <c r="E1122" t="s">
        <v>4939</v>
      </c>
      <c r="F1122" t="s">
        <v>4981</v>
      </c>
      <c r="G1122" t="s">
        <v>5000</v>
      </c>
      <c r="H1122" t="s">
        <v>5001</v>
      </c>
      <c r="N1122" t="s">
        <v>4869</v>
      </c>
      <c r="O1122" t="s">
        <v>4654</v>
      </c>
      <c r="P1122" t="s">
        <v>2194</v>
      </c>
    </row>
    <row r="1123" spans="1:16" x14ac:dyDescent="0.35">
      <c r="A1123" t="s">
        <v>4831</v>
      </c>
      <c r="B1123" t="s">
        <v>4832</v>
      </c>
      <c r="C1123" t="s">
        <v>4728</v>
      </c>
      <c r="D1123" t="s">
        <v>4982</v>
      </c>
      <c r="E1123" t="s">
        <v>4983</v>
      </c>
      <c r="F1123" t="s">
        <v>4919</v>
      </c>
      <c r="G1123" t="s">
        <v>4984</v>
      </c>
      <c r="H1123" t="s">
        <v>4920</v>
      </c>
      <c r="N1123" t="s">
        <v>4873</v>
      </c>
      <c r="O1123" t="s">
        <v>2220</v>
      </c>
      <c r="P1123" t="s">
        <v>2217</v>
      </c>
    </row>
    <row r="1124" spans="1:16" x14ac:dyDescent="0.35">
      <c r="A1124" t="s">
        <v>4831</v>
      </c>
      <c r="B1124" t="s">
        <v>4832</v>
      </c>
      <c r="C1124" t="s">
        <v>4845</v>
      </c>
      <c r="D1124" t="s">
        <v>4940</v>
      </c>
      <c r="E1124" t="s">
        <v>4941</v>
      </c>
      <c r="F1124" t="s">
        <v>4985</v>
      </c>
      <c r="G1124" t="s">
        <v>4986</v>
      </c>
      <c r="H1124" t="s">
        <v>4921</v>
      </c>
      <c r="N1124" t="s">
        <v>4870</v>
      </c>
      <c r="O1124" t="s">
        <v>2293</v>
      </c>
      <c r="P1124" t="s">
        <v>2217</v>
      </c>
    </row>
    <row r="1125" spans="1:16" x14ac:dyDescent="0.35">
      <c r="A1125" t="s">
        <v>4831</v>
      </c>
      <c r="B1125" t="s">
        <v>4832</v>
      </c>
      <c r="C1125" t="s">
        <v>4846</v>
      </c>
      <c r="D1125" t="s">
        <v>5002</v>
      </c>
      <c r="E1125" t="s">
        <v>4942</v>
      </c>
      <c r="F1125" t="s">
        <v>5003</v>
      </c>
      <c r="G1125" t="s">
        <v>4987</v>
      </c>
      <c r="H1125" t="s">
        <v>5004</v>
      </c>
      <c r="N1125" t="s">
        <v>4871</v>
      </c>
      <c r="O1125" t="s">
        <v>5008</v>
      </c>
      <c r="P1125" t="s">
        <v>2194</v>
      </c>
    </row>
    <row r="1126" spans="1:16" x14ac:dyDescent="0.35">
      <c r="A1126" t="s">
        <v>4831</v>
      </c>
      <c r="B1126" t="s">
        <v>4832</v>
      </c>
      <c r="C1126" t="s">
        <v>4847</v>
      </c>
      <c r="D1126" t="s">
        <v>4949</v>
      </c>
      <c r="E1126" t="s">
        <v>5005</v>
      </c>
      <c r="F1126" t="s">
        <v>5006</v>
      </c>
      <c r="G1126" t="s">
        <v>4988</v>
      </c>
      <c r="H1126" t="s">
        <v>5007</v>
      </c>
      <c r="N1126" t="s">
        <v>4872</v>
      </c>
      <c r="O1126" t="s">
        <v>5009</v>
      </c>
      <c r="P1126" t="s">
        <v>2194</v>
      </c>
    </row>
    <row r="1127" spans="1:16" x14ac:dyDescent="0.35">
      <c r="A1127" t="s">
        <v>5018</v>
      </c>
      <c r="B1127" t="s">
        <v>5019</v>
      </c>
      <c r="C1127" t="s">
        <v>5021</v>
      </c>
      <c r="E1127" t="s">
        <v>5119</v>
      </c>
      <c r="F1127" t="s">
        <v>5230</v>
      </c>
      <c r="G1127" t="s">
        <v>5252</v>
      </c>
      <c r="H1127" t="s">
        <v>5272</v>
      </c>
      <c r="N1127" t="s">
        <v>5069</v>
      </c>
      <c r="O1127" t="s">
        <v>2188</v>
      </c>
      <c r="P1127" t="s">
        <v>2218</v>
      </c>
    </row>
    <row r="1128" spans="1:16" x14ac:dyDescent="0.35">
      <c r="A1128" t="s">
        <v>5018</v>
      </c>
      <c r="B1128" t="s">
        <v>5019</v>
      </c>
      <c r="C1128" t="s">
        <v>5022</v>
      </c>
      <c r="E1128" t="s">
        <v>5120</v>
      </c>
      <c r="F1128" t="s">
        <v>5231</v>
      </c>
      <c r="G1128" t="s">
        <v>5253</v>
      </c>
      <c r="H1128" t="s">
        <v>5273</v>
      </c>
      <c r="N1128" t="s">
        <v>5070</v>
      </c>
      <c r="O1128" t="s">
        <v>2230</v>
      </c>
      <c r="P1128" t="s">
        <v>5376</v>
      </c>
    </row>
    <row r="1129" spans="1:16" x14ac:dyDescent="0.35">
      <c r="A1129" t="s">
        <v>5018</v>
      </c>
      <c r="B1129" t="s">
        <v>5019</v>
      </c>
      <c r="C1129" t="s">
        <v>5023</v>
      </c>
      <c r="E1129" t="s">
        <v>5121</v>
      </c>
      <c r="F1129" t="s">
        <v>5232</v>
      </c>
      <c r="G1129" t="s">
        <v>5254</v>
      </c>
      <c r="H1129" t="s">
        <v>5274</v>
      </c>
      <c r="N1129" t="s">
        <v>5071</v>
      </c>
      <c r="O1129" t="s">
        <v>2199</v>
      </c>
      <c r="P1129" t="s">
        <v>2194</v>
      </c>
    </row>
    <row r="1130" spans="1:16" x14ac:dyDescent="0.35">
      <c r="A1130" t="s">
        <v>5018</v>
      </c>
      <c r="B1130" t="s">
        <v>5019</v>
      </c>
      <c r="C1130" t="s">
        <v>5024</v>
      </c>
      <c r="E1130" t="s">
        <v>5122</v>
      </c>
      <c r="F1130" t="s">
        <v>5233</v>
      </c>
      <c r="G1130" t="s">
        <v>5255</v>
      </c>
      <c r="H1130" t="s">
        <v>5275</v>
      </c>
      <c r="N1130" t="s">
        <v>5072</v>
      </c>
      <c r="O1130" t="s">
        <v>5294</v>
      </c>
      <c r="P1130" t="s">
        <v>5376</v>
      </c>
    </row>
    <row r="1131" spans="1:16" x14ac:dyDescent="0.35">
      <c r="A1131" t="s">
        <v>5018</v>
      </c>
      <c r="B1131" t="s">
        <v>5019</v>
      </c>
      <c r="C1131" t="s">
        <v>5083</v>
      </c>
      <c r="E1131" t="s">
        <v>5123</v>
      </c>
      <c r="F1131" t="s">
        <v>5234</v>
      </c>
      <c r="G1131" t="s">
        <v>5256</v>
      </c>
      <c r="H1131" t="s">
        <v>5276</v>
      </c>
      <c r="N1131" t="s">
        <v>5073</v>
      </c>
      <c r="O1131" t="s">
        <v>2200</v>
      </c>
      <c r="P1131" t="s">
        <v>2194</v>
      </c>
    </row>
    <row r="1132" spans="1:16" x14ac:dyDescent="0.35">
      <c r="A1132" t="s">
        <v>5018</v>
      </c>
      <c r="B1132" t="s">
        <v>5019</v>
      </c>
      <c r="C1132" t="s">
        <v>5084</v>
      </c>
      <c r="E1132" t="s">
        <v>5124</v>
      </c>
      <c r="F1132" t="s">
        <v>5235</v>
      </c>
      <c r="G1132" t="s">
        <v>830</v>
      </c>
      <c r="H1132" t="s">
        <v>5277</v>
      </c>
      <c r="N1132" t="s">
        <v>5074</v>
      </c>
      <c r="O1132" t="s">
        <v>2201</v>
      </c>
      <c r="P1132" t="s">
        <v>2194</v>
      </c>
    </row>
    <row r="1133" spans="1:16" x14ac:dyDescent="0.35">
      <c r="A1133" t="s">
        <v>5018</v>
      </c>
      <c r="B1133" t="s">
        <v>5019</v>
      </c>
      <c r="C1133" t="s">
        <v>5025</v>
      </c>
      <c r="E1133" t="s">
        <v>5125</v>
      </c>
      <c r="F1133" t="s">
        <v>5236</v>
      </c>
      <c r="G1133" t="s">
        <v>5257</v>
      </c>
      <c r="H1133" t="s">
        <v>5278</v>
      </c>
      <c r="N1133" t="s">
        <v>5075</v>
      </c>
      <c r="O1133" t="s">
        <v>2190</v>
      </c>
      <c r="P1133" t="s">
        <v>2194</v>
      </c>
    </row>
    <row r="1134" spans="1:16" x14ac:dyDescent="0.35">
      <c r="A1134" t="s">
        <v>5018</v>
      </c>
      <c r="B1134" t="s">
        <v>5019</v>
      </c>
      <c r="C1134" t="s">
        <v>5026</v>
      </c>
      <c r="E1134" t="s">
        <v>5126</v>
      </c>
      <c r="F1134" t="s">
        <v>5237</v>
      </c>
      <c r="G1134" t="s">
        <v>5258</v>
      </c>
      <c r="H1134" t="s">
        <v>5279</v>
      </c>
      <c r="N1134" t="s">
        <v>5076</v>
      </c>
      <c r="O1134" t="s">
        <v>5295</v>
      </c>
      <c r="P1134" t="s">
        <v>2194</v>
      </c>
    </row>
    <row r="1135" spans="1:16" x14ac:dyDescent="0.35">
      <c r="A1135" t="s">
        <v>5018</v>
      </c>
      <c r="B1135" t="s">
        <v>5019</v>
      </c>
      <c r="C1135" t="s">
        <v>5027</v>
      </c>
      <c r="E1135" t="s">
        <v>5127</v>
      </c>
      <c r="F1135" t="s">
        <v>5238</v>
      </c>
      <c r="G1135" t="s">
        <v>5259</v>
      </c>
      <c r="H1135" t="s">
        <v>5280</v>
      </c>
      <c r="N1135" t="s">
        <v>5077</v>
      </c>
      <c r="O1135" t="s">
        <v>2195</v>
      </c>
      <c r="P1135" t="s">
        <v>2194</v>
      </c>
    </row>
    <row r="1136" spans="1:16" x14ac:dyDescent="0.35">
      <c r="A1136" t="s">
        <v>5018</v>
      </c>
      <c r="B1136" t="s">
        <v>5019</v>
      </c>
      <c r="C1136" t="s">
        <v>5028</v>
      </c>
      <c r="E1136" t="s">
        <v>5128</v>
      </c>
      <c r="F1136" t="s">
        <v>5239</v>
      </c>
      <c r="G1136" t="s">
        <v>5260</v>
      </c>
      <c r="H1136" t="s">
        <v>5281</v>
      </c>
      <c r="N1136" t="s">
        <v>5078</v>
      </c>
      <c r="O1136" t="s">
        <v>2240</v>
      </c>
      <c r="P1136" t="s">
        <v>5376</v>
      </c>
    </row>
    <row r="1137" spans="1:16" x14ac:dyDescent="0.35">
      <c r="A1137" t="s">
        <v>5018</v>
      </c>
      <c r="B1137" t="s">
        <v>5019</v>
      </c>
      <c r="C1137" t="s">
        <v>5029</v>
      </c>
      <c r="E1137" t="s">
        <v>5129</v>
      </c>
      <c r="F1137" t="s">
        <v>5217</v>
      </c>
      <c r="G1137" t="s">
        <v>5261</v>
      </c>
      <c r="H1137" t="s">
        <v>5282</v>
      </c>
      <c r="N1137" t="s">
        <v>5079</v>
      </c>
      <c r="O1137" t="s">
        <v>2275</v>
      </c>
      <c r="P1137" t="s">
        <v>2218</v>
      </c>
    </row>
    <row r="1138" spans="1:16" x14ac:dyDescent="0.35">
      <c r="A1138" t="s">
        <v>5018</v>
      </c>
      <c r="B1138" t="s">
        <v>5019</v>
      </c>
      <c r="C1138" t="s">
        <v>5030</v>
      </c>
      <c r="E1138" t="s">
        <v>5130</v>
      </c>
      <c r="F1138" t="s">
        <v>5240</v>
      </c>
      <c r="G1138" t="s">
        <v>5227</v>
      </c>
      <c r="H1138" t="s">
        <v>5283</v>
      </c>
      <c r="N1138" t="s">
        <v>5080</v>
      </c>
      <c r="O1138" t="s">
        <v>5296</v>
      </c>
      <c r="P1138" t="s">
        <v>2218</v>
      </c>
    </row>
    <row r="1139" spans="1:16" x14ac:dyDescent="0.35">
      <c r="A1139" t="s">
        <v>5018</v>
      </c>
      <c r="B1139" t="s">
        <v>5019</v>
      </c>
      <c r="C1139" t="s">
        <v>5031</v>
      </c>
      <c r="E1139" t="s">
        <v>5131</v>
      </c>
      <c r="F1139" t="s">
        <v>5241</v>
      </c>
      <c r="G1139" t="s">
        <v>5262</v>
      </c>
      <c r="H1139" t="s">
        <v>5284</v>
      </c>
      <c r="N1139" t="s">
        <v>5081</v>
      </c>
      <c r="O1139" t="s">
        <v>4659</v>
      </c>
      <c r="P1139" t="s">
        <v>2218</v>
      </c>
    </row>
    <row r="1140" spans="1:16" x14ac:dyDescent="0.35">
      <c r="A1140" t="s">
        <v>5018</v>
      </c>
      <c r="B1140" t="s">
        <v>5019</v>
      </c>
      <c r="C1140" t="s">
        <v>5032</v>
      </c>
      <c r="E1140" t="s">
        <v>5132</v>
      </c>
      <c r="F1140" t="s">
        <v>5242</v>
      </c>
      <c r="G1140" t="s">
        <v>5263</v>
      </c>
      <c r="H1140" t="s">
        <v>5285</v>
      </c>
      <c r="N1140" t="s">
        <v>5082</v>
      </c>
      <c r="O1140" t="s">
        <v>4658</v>
      </c>
      <c r="P1140" t="s">
        <v>2218</v>
      </c>
    </row>
    <row r="1141" spans="1:16" x14ac:dyDescent="0.35">
      <c r="A1141" t="s">
        <v>5018</v>
      </c>
      <c r="B1141" t="s">
        <v>5019</v>
      </c>
      <c r="C1141" t="s">
        <v>5033</v>
      </c>
      <c r="E1141" t="s">
        <v>5133</v>
      </c>
      <c r="F1141" t="s">
        <v>5243</v>
      </c>
      <c r="G1141" t="s">
        <v>5264</v>
      </c>
      <c r="H1141" t="s">
        <v>5286</v>
      </c>
      <c r="N1141" t="s">
        <v>5085</v>
      </c>
      <c r="O1141" t="s">
        <v>2211</v>
      </c>
      <c r="P1141" t="s">
        <v>2218</v>
      </c>
    </row>
    <row r="1142" spans="1:16" x14ac:dyDescent="0.35">
      <c r="A1142" t="s">
        <v>5018</v>
      </c>
      <c r="B1142" t="s">
        <v>5019</v>
      </c>
      <c r="C1142" t="s">
        <v>5034</v>
      </c>
      <c r="E1142" t="s">
        <v>5134</v>
      </c>
      <c r="F1142" t="s">
        <v>5244</v>
      </c>
      <c r="G1142" t="s">
        <v>5265</v>
      </c>
      <c r="H1142" t="s">
        <v>5287</v>
      </c>
      <c r="N1142" t="s">
        <v>5086</v>
      </c>
      <c r="O1142" t="s">
        <v>5297</v>
      </c>
      <c r="P1142" t="s">
        <v>2218</v>
      </c>
    </row>
    <row r="1143" spans="1:16" x14ac:dyDescent="0.35">
      <c r="A1143" t="s">
        <v>5018</v>
      </c>
      <c r="B1143" t="s">
        <v>5019</v>
      </c>
      <c r="C1143" t="s">
        <v>5035</v>
      </c>
      <c r="E1143" t="s">
        <v>5135</v>
      </c>
      <c r="F1143" t="s">
        <v>5245</v>
      </c>
      <c r="G1143" t="s">
        <v>5266</v>
      </c>
      <c r="H1143" t="s">
        <v>5288</v>
      </c>
      <c r="N1143" t="s">
        <v>5087</v>
      </c>
      <c r="O1143" t="s">
        <v>2283</v>
      </c>
      <c r="P1143" t="s">
        <v>2218</v>
      </c>
    </row>
    <row r="1144" spans="1:16" x14ac:dyDescent="0.35">
      <c r="A1144" t="s">
        <v>5018</v>
      </c>
      <c r="B1144" t="s">
        <v>5019</v>
      </c>
      <c r="C1144" t="s">
        <v>5036</v>
      </c>
      <c r="E1144" t="s">
        <v>5136</v>
      </c>
      <c r="F1144" t="s">
        <v>5246</v>
      </c>
      <c r="G1144" t="s">
        <v>5267</v>
      </c>
      <c r="H1144" t="s">
        <v>5289</v>
      </c>
      <c r="N1144" t="s">
        <v>5088</v>
      </c>
      <c r="O1144" t="s">
        <v>2204</v>
      </c>
      <c r="P1144" t="s">
        <v>2218</v>
      </c>
    </row>
    <row r="1145" spans="1:16" x14ac:dyDescent="0.35">
      <c r="A1145" t="s">
        <v>5018</v>
      </c>
      <c r="B1145" t="s">
        <v>5019</v>
      </c>
      <c r="C1145" t="s">
        <v>5037</v>
      </c>
      <c r="E1145" t="s">
        <v>5137</v>
      </c>
      <c r="F1145" t="s">
        <v>5247</v>
      </c>
      <c r="G1145" t="s">
        <v>5089</v>
      </c>
      <c r="H1145" t="s">
        <v>5290</v>
      </c>
      <c r="N1145" t="s">
        <v>5089</v>
      </c>
      <c r="O1145" t="s">
        <v>2228</v>
      </c>
      <c r="P1145" t="s">
        <v>5376</v>
      </c>
    </row>
    <row r="1146" spans="1:16" x14ac:dyDescent="0.35">
      <c r="A1146" t="s">
        <v>5018</v>
      </c>
      <c r="B1146" t="s">
        <v>5019</v>
      </c>
      <c r="C1146" t="s">
        <v>5038</v>
      </c>
      <c r="E1146" t="s">
        <v>5138</v>
      </c>
      <c r="F1146" t="s">
        <v>5248</v>
      </c>
      <c r="G1146" t="s">
        <v>5268</v>
      </c>
      <c r="H1146" t="s">
        <v>5291</v>
      </c>
      <c r="N1146" t="s">
        <v>5090</v>
      </c>
      <c r="O1146" t="s">
        <v>2215</v>
      </c>
      <c r="P1146" t="s">
        <v>5376</v>
      </c>
    </row>
    <row r="1147" spans="1:16" x14ac:dyDescent="0.35">
      <c r="A1147" t="s">
        <v>5018</v>
      </c>
      <c r="B1147" t="s">
        <v>5019</v>
      </c>
      <c r="C1147" t="s">
        <v>5039</v>
      </c>
      <c r="E1147" t="s">
        <v>5139</v>
      </c>
      <c r="F1147" t="s">
        <v>5249</v>
      </c>
      <c r="G1147" t="s">
        <v>5269</v>
      </c>
      <c r="H1147" t="s">
        <v>5292</v>
      </c>
      <c r="N1147" t="s">
        <v>5091</v>
      </c>
      <c r="O1147" t="s">
        <v>2216</v>
      </c>
      <c r="P1147" t="s">
        <v>5376</v>
      </c>
    </row>
    <row r="1148" spans="1:16" x14ac:dyDescent="0.35">
      <c r="A1148" t="s">
        <v>5018</v>
      </c>
      <c r="B1148" t="s">
        <v>5019</v>
      </c>
      <c r="C1148" t="s">
        <v>5040</v>
      </c>
      <c r="E1148" t="s">
        <v>5140</v>
      </c>
      <c r="F1148" t="s">
        <v>5250</v>
      </c>
      <c r="G1148" t="s">
        <v>5270</v>
      </c>
      <c r="H1148" t="s">
        <v>5250</v>
      </c>
      <c r="N1148" t="s">
        <v>5092</v>
      </c>
      <c r="O1148" t="s">
        <v>2243</v>
      </c>
      <c r="P1148" t="s">
        <v>5376</v>
      </c>
    </row>
    <row r="1149" spans="1:16" x14ac:dyDescent="0.35">
      <c r="A1149" t="s">
        <v>5018</v>
      </c>
      <c r="B1149" t="s">
        <v>5019</v>
      </c>
      <c r="C1149" t="s">
        <v>5041</v>
      </c>
      <c r="E1149" t="s">
        <v>5141</v>
      </c>
      <c r="F1149" t="s">
        <v>5251</v>
      </c>
      <c r="G1149" t="s">
        <v>5271</v>
      </c>
      <c r="H1149" t="s">
        <v>5293</v>
      </c>
      <c r="N1149" t="s">
        <v>5093</v>
      </c>
      <c r="O1149" t="s">
        <v>2244</v>
      </c>
      <c r="P1149" t="s">
        <v>5376</v>
      </c>
    </row>
    <row r="1150" spans="1:16" x14ac:dyDescent="0.35">
      <c r="A1150" t="s">
        <v>5018</v>
      </c>
      <c r="B1150" t="s">
        <v>5019</v>
      </c>
      <c r="C1150" t="s">
        <v>5042</v>
      </c>
      <c r="E1150" t="s">
        <v>5142</v>
      </c>
      <c r="F1150" t="s">
        <v>5224</v>
      </c>
      <c r="G1150" t="s">
        <v>5226</v>
      </c>
      <c r="H1150" t="s">
        <v>5228</v>
      </c>
      <c r="N1150" t="s">
        <v>5094</v>
      </c>
      <c r="O1150" t="s">
        <v>4814</v>
      </c>
      <c r="P1150" t="s">
        <v>2218</v>
      </c>
    </row>
    <row r="1151" spans="1:16" x14ac:dyDescent="0.35">
      <c r="A1151" t="s">
        <v>5018</v>
      </c>
      <c r="B1151" t="s">
        <v>5019</v>
      </c>
      <c r="C1151" t="s">
        <v>5043</v>
      </c>
      <c r="E1151" t="s">
        <v>5143</v>
      </c>
      <c r="F1151" t="s">
        <v>5225</v>
      </c>
      <c r="G1151" t="s">
        <v>5227</v>
      </c>
      <c r="H1151" t="s">
        <v>5229</v>
      </c>
      <c r="N1151" t="s">
        <v>5095</v>
      </c>
      <c r="O1151" t="s">
        <v>5298</v>
      </c>
      <c r="P1151" t="s">
        <v>2218</v>
      </c>
    </row>
    <row r="1152" spans="1:16" x14ac:dyDescent="0.35">
      <c r="A1152" t="s">
        <v>5018</v>
      </c>
      <c r="B1152" t="s">
        <v>5019</v>
      </c>
      <c r="C1152" t="s">
        <v>5044</v>
      </c>
      <c r="E1152" t="s">
        <v>5144</v>
      </c>
      <c r="F1152" t="s">
        <v>5215</v>
      </c>
      <c r="G1152" t="s">
        <v>5218</v>
      </c>
      <c r="H1152" t="s">
        <v>5221</v>
      </c>
      <c r="N1152" t="s">
        <v>5096</v>
      </c>
      <c r="O1152" t="s">
        <v>2254</v>
      </c>
      <c r="P1152" t="s">
        <v>2218</v>
      </c>
    </row>
    <row r="1153" spans="1:16" x14ac:dyDescent="0.35">
      <c r="A1153" t="s">
        <v>5018</v>
      </c>
      <c r="B1153" t="s">
        <v>5019</v>
      </c>
      <c r="C1153" t="s">
        <v>5045</v>
      </c>
      <c r="E1153" t="s">
        <v>5145</v>
      </c>
      <c r="F1153" t="s">
        <v>5216</v>
      </c>
      <c r="G1153" t="s">
        <v>5219</v>
      </c>
      <c r="H1153" t="s">
        <v>5222</v>
      </c>
      <c r="N1153" t="s">
        <v>5097</v>
      </c>
      <c r="O1153" t="s">
        <v>5299</v>
      </c>
      <c r="P1153" t="s">
        <v>2218</v>
      </c>
    </row>
    <row r="1154" spans="1:16" x14ac:dyDescent="0.35">
      <c r="A1154" t="s">
        <v>5018</v>
      </c>
      <c r="B1154" t="s">
        <v>5019</v>
      </c>
      <c r="C1154" t="s">
        <v>5046</v>
      </c>
      <c r="E1154" t="s">
        <v>5146</v>
      </c>
      <c r="F1154" t="s">
        <v>5217</v>
      </c>
      <c r="G1154" t="s">
        <v>5220</v>
      </c>
      <c r="H1154" t="s">
        <v>5223</v>
      </c>
      <c r="N1154" t="s">
        <v>5098</v>
      </c>
      <c r="O1154" t="s">
        <v>3305</v>
      </c>
      <c r="P1154" t="s">
        <v>2218</v>
      </c>
    </row>
    <row r="1155" spans="1:16" x14ac:dyDescent="0.35">
      <c r="A1155" t="s">
        <v>5018</v>
      </c>
      <c r="B1155" t="s">
        <v>5019</v>
      </c>
      <c r="C1155" t="s">
        <v>5047</v>
      </c>
      <c r="E1155" t="s">
        <v>5145</v>
      </c>
      <c r="F1155" t="s">
        <v>5204</v>
      </c>
      <c r="G1155" t="s">
        <v>5207</v>
      </c>
      <c r="H1155" t="s">
        <v>5211</v>
      </c>
      <c r="N1155" t="s">
        <v>5099</v>
      </c>
      <c r="O1155" t="s">
        <v>5300</v>
      </c>
      <c r="P1155" t="s">
        <v>2218</v>
      </c>
    </row>
    <row r="1156" spans="1:16" x14ac:dyDescent="0.35">
      <c r="A1156" t="s">
        <v>5018</v>
      </c>
      <c r="B1156" t="s">
        <v>5019</v>
      </c>
      <c r="C1156" t="s">
        <v>5048</v>
      </c>
      <c r="E1156" t="s">
        <v>3585</v>
      </c>
      <c r="F1156" t="s">
        <v>5169</v>
      </c>
      <c r="G1156" t="s">
        <v>5208</v>
      </c>
      <c r="H1156" t="s">
        <v>5212</v>
      </c>
      <c r="N1156" t="s">
        <v>5100</v>
      </c>
      <c r="O1156" t="s">
        <v>2251</v>
      </c>
      <c r="P1156" t="s">
        <v>2218</v>
      </c>
    </row>
    <row r="1157" spans="1:16" x14ac:dyDescent="0.35">
      <c r="A1157" t="s">
        <v>5018</v>
      </c>
      <c r="B1157" t="s">
        <v>5019</v>
      </c>
      <c r="C1157" t="s">
        <v>5049</v>
      </c>
      <c r="E1157" t="s">
        <v>5147</v>
      </c>
      <c r="F1157" t="s">
        <v>5205</v>
      </c>
      <c r="G1157" t="s">
        <v>5209</v>
      </c>
      <c r="H1157" t="s">
        <v>5213</v>
      </c>
      <c r="N1157" t="s">
        <v>5101</v>
      </c>
      <c r="O1157" t="s">
        <v>5302</v>
      </c>
      <c r="P1157" t="s">
        <v>2218</v>
      </c>
    </row>
    <row r="1158" spans="1:16" x14ac:dyDescent="0.35">
      <c r="A1158" t="s">
        <v>5018</v>
      </c>
      <c r="B1158" t="s">
        <v>5019</v>
      </c>
      <c r="C1158" t="s">
        <v>5050</v>
      </c>
      <c r="E1158" t="s">
        <v>5148</v>
      </c>
      <c r="F1158" t="s">
        <v>5206</v>
      </c>
      <c r="G1158" t="s">
        <v>5210</v>
      </c>
      <c r="H1158" t="s">
        <v>5214</v>
      </c>
      <c r="N1158" t="s">
        <v>5102</v>
      </c>
      <c r="O1158" t="s">
        <v>2291</v>
      </c>
      <c r="P1158" t="s">
        <v>2218</v>
      </c>
    </row>
    <row r="1159" spans="1:16" x14ac:dyDescent="0.35">
      <c r="A1159" t="s">
        <v>5018</v>
      </c>
      <c r="B1159" t="s">
        <v>5019</v>
      </c>
      <c r="C1159" t="s">
        <v>5051</v>
      </c>
      <c r="E1159" t="s">
        <v>5149</v>
      </c>
      <c r="F1159" t="s">
        <v>5162</v>
      </c>
      <c r="G1159" t="s">
        <v>5176</v>
      </c>
      <c r="H1159" t="s">
        <v>5191</v>
      </c>
      <c r="N1159" t="s">
        <v>5103</v>
      </c>
      <c r="O1159" t="s">
        <v>2292</v>
      </c>
      <c r="P1159" t="s">
        <v>2218</v>
      </c>
    </row>
    <row r="1160" spans="1:16" x14ac:dyDescent="0.35">
      <c r="A1160" t="s">
        <v>5018</v>
      </c>
      <c r="B1160" t="s">
        <v>5019</v>
      </c>
      <c r="C1160" t="s">
        <v>5052</v>
      </c>
      <c r="E1160" t="s">
        <v>5150</v>
      </c>
      <c r="F1160" t="s">
        <v>5163</v>
      </c>
      <c r="G1160" t="s">
        <v>5177</v>
      </c>
      <c r="H1160" t="s">
        <v>5192</v>
      </c>
      <c r="N1160" t="s">
        <v>5104</v>
      </c>
      <c r="O1160" t="s">
        <v>5301</v>
      </c>
      <c r="P1160" t="s">
        <v>2218</v>
      </c>
    </row>
    <row r="1161" spans="1:16" x14ac:dyDescent="0.35">
      <c r="A1161" t="s">
        <v>5018</v>
      </c>
      <c r="B1161" t="s">
        <v>5019</v>
      </c>
      <c r="C1161" t="s">
        <v>5053</v>
      </c>
      <c r="E1161" t="s">
        <v>5151</v>
      </c>
      <c r="F1161" t="s">
        <v>5164</v>
      </c>
      <c r="G1161" t="s">
        <v>5178</v>
      </c>
      <c r="H1161" t="s">
        <v>5193</v>
      </c>
      <c r="N1161" t="s">
        <v>5105</v>
      </c>
      <c r="O1161" t="s">
        <v>2203</v>
      </c>
      <c r="P1161" t="s">
        <v>2218</v>
      </c>
    </row>
    <row r="1162" spans="1:16" x14ac:dyDescent="0.35">
      <c r="A1162" t="s">
        <v>5018</v>
      </c>
      <c r="B1162" t="s">
        <v>5019</v>
      </c>
      <c r="C1162" t="s">
        <v>5054</v>
      </c>
      <c r="E1162" t="s">
        <v>5152</v>
      </c>
      <c r="F1162" t="s">
        <v>5165</v>
      </c>
      <c r="G1162" t="s">
        <v>5179</v>
      </c>
      <c r="H1162" t="s">
        <v>5194</v>
      </c>
      <c r="N1162" t="s">
        <v>5106</v>
      </c>
      <c r="O1162" t="s">
        <v>5303</v>
      </c>
      <c r="P1162" t="s">
        <v>2218</v>
      </c>
    </row>
    <row r="1163" spans="1:16" x14ac:dyDescent="0.35">
      <c r="A1163" t="s">
        <v>5018</v>
      </c>
      <c r="B1163" t="s">
        <v>5019</v>
      </c>
      <c r="C1163" t="s">
        <v>5061</v>
      </c>
      <c r="E1163" t="s">
        <v>5147</v>
      </c>
      <c r="F1163" t="s">
        <v>1044</v>
      </c>
      <c r="G1163" t="s">
        <v>3565</v>
      </c>
      <c r="H1163" t="s">
        <v>1042</v>
      </c>
      <c r="N1163" t="s">
        <v>5107</v>
      </c>
      <c r="O1163" t="s">
        <v>2259</v>
      </c>
      <c r="P1163" t="s">
        <v>2218</v>
      </c>
    </row>
    <row r="1164" spans="1:16" x14ac:dyDescent="0.35">
      <c r="A1164" t="s">
        <v>5018</v>
      </c>
      <c r="B1164" t="s">
        <v>5019</v>
      </c>
      <c r="C1164" t="s">
        <v>5062</v>
      </c>
      <c r="E1164" t="s">
        <v>5153</v>
      </c>
      <c r="F1164" t="s">
        <v>5166</v>
      </c>
      <c r="G1164" t="s">
        <v>5180</v>
      </c>
      <c r="H1164" t="s">
        <v>5195</v>
      </c>
      <c r="N1164" t="s">
        <v>5108</v>
      </c>
      <c r="O1164" t="s">
        <v>5304</v>
      </c>
      <c r="P1164" t="s">
        <v>2218</v>
      </c>
    </row>
    <row r="1165" spans="1:16" x14ac:dyDescent="0.35">
      <c r="A1165" t="s">
        <v>5018</v>
      </c>
      <c r="B1165" t="s">
        <v>5019</v>
      </c>
      <c r="C1165" t="s">
        <v>5063</v>
      </c>
      <c r="E1165" t="s">
        <v>3565</v>
      </c>
      <c r="F1165" t="s">
        <v>1044</v>
      </c>
      <c r="G1165" t="s">
        <v>1044</v>
      </c>
      <c r="H1165" t="s">
        <v>1029</v>
      </c>
      <c r="N1165" t="s">
        <v>5109</v>
      </c>
      <c r="O1165" t="s">
        <v>2294</v>
      </c>
      <c r="P1165" t="s">
        <v>2218</v>
      </c>
    </row>
    <row r="1166" spans="1:16" x14ac:dyDescent="0.35">
      <c r="A1166" t="s">
        <v>5018</v>
      </c>
      <c r="B1166" t="s">
        <v>5019</v>
      </c>
      <c r="C1166" t="s">
        <v>5064</v>
      </c>
      <c r="E1166" t="s">
        <v>5154</v>
      </c>
      <c r="F1166" t="s">
        <v>5167</v>
      </c>
      <c r="G1166" t="s">
        <v>5181</v>
      </c>
      <c r="H1166" t="s">
        <v>5196</v>
      </c>
      <c r="N1166" t="s">
        <v>5110</v>
      </c>
      <c r="O1166" t="s">
        <v>5306</v>
      </c>
      <c r="P1166" t="s">
        <v>2218</v>
      </c>
    </row>
    <row r="1167" spans="1:16" x14ac:dyDescent="0.35">
      <c r="A1167" t="s">
        <v>5018</v>
      </c>
      <c r="B1167" t="s">
        <v>5019</v>
      </c>
      <c r="C1167" t="s">
        <v>5065</v>
      </c>
      <c r="E1167" t="s">
        <v>3565</v>
      </c>
      <c r="F1167" t="s">
        <v>3565</v>
      </c>
      <c r="G1167" t="s">
        <v>3565</v>
      </c>
      <c r="H1167" t="s">
        <v>3565</v>
      </c>
      <c r="N1167" t="s">
        <v>3565</v>
      </c>
      <c r="O1167" t="s">
        <v>2260</v>
      </c>
      <c r="P1167" t="s">
        <v>2218</v>
      </c>
    </row>
    <row r="1168" spans="1:16" x14ac:dyDescent="0.35">
      <c r="A1168" t="s">
        <v>5018</v>
      </c>
      <c r="B1168" t="s">
        <v>5019</v>
      </c>
      <c r="C1168" t="s">
        <v>5066</v>
      </c>
      <c r="E1168" t="s">
        <v>5155</v>
      </c>
      <c r="F1168" t="s">
        <v>5168</v>
      </c>
      <c r="G1168" t="s">
        <v>5182</v>
      </c>
      <c r="H1168" t="s">
        <v>1044</v>
      </c>
      <c r="N1168" t="s">
        <v>5111</v>
      </c>
      <c r="O1168" t="s">
        <v>5305</v>
      </c>
      <c r="P1168" t="s">
        <v>2218</v>
      </c>
    </row>
    <row r="1169" spans="1:16" x14ac:dyDescent="0.35">
      <c r="A1169" t="s">
        <v>5018</v>
      </c>
      <c r="B1169" t="s">
        <v>5019</v>
      </c>
      <c r="C1169" t="s">
        <v>5055</v>
      </c>
      <c r="E1169" t="s">
        <v>5155</v>
      </c>
      <c r="F1169" t="s">
        <v>5169</v>
      </c>
      <c r="G1169" t="s">
        <v>5183</v>
      </c>
      <c r="H1169" t="s">
        <v>5197</v>
      </c>
      <c r="N1169" t="s">
        <v>5112</v>
      </c>
      <c r="O1169" t="s">
        <v>3915</v>
      </c>
      <c r="P1169" t="s">
        <v>2218</v>
      </c>
    </row>
    <row r="1170" spans="1:16" x14ac:dyDescent="0.35">
      <c r="A1170" t="s">
        <v>5018</v>
      </c>
      <c r="B1170" t="s">
        <v>5019</v>
      </c>
      <c r="C1170" t="s">
        <v>5056</v>
      </c>
      <c r="E1170" t="s">
        <v>5156</v>
      </c>
      <c r="F1170" t="s">
        <v>5170</v>
      </c>
      <c r="G1170" t="s">
        <v>5184</v>
      </c>
      <c r="H1170" t="s">
        <v>5198</v>
      </c>
      <c r="N1170" t="s">
        <v>5113</v>
      </c>
      <c r="O1170" t="s">
        <v>5307</v>
      </c>
      <c r="P1170" t="s">
        <v>2218</v>
      </c>
    </row>
    <row r="1171" spans="1:16" x14ac:dyDescent="0.35">
      <c r="A1171" t="s">
        <v>5018</v>
      </c>
      <c r="B1171" t="s">
        <v>5019</v>
      </c>
      <c r="C1171" t="s">
        <v>5057</v>
      </c>
      <c r="E1171" t="s">
        <v>3585</v>
      </c>
      <c r="F1171" t="s">
        <v>5168</v>
      </c>
      <c r="G1171" t="s">
        <v>5185</v>
      </c>
      <c r="H1171" t="s">
        <v>3565</v>
      </c>
      <c r="N1171" t="s">
        <v>5111</v>
      </c>
      <c r="O1171" t="s">
        <v>2875</v>
      </c>
      <c r="P1171" t="s">
        <v>2218</v>
      </c>
    </row>
    <row r="1172" spans="1:16" x14ac:dyDescent="0.35">
      <c r="A1172" t="s">
        <v>5018</v>
      </c>
      <c r="B1172" t="s">
        <v>5019</v>
      </c>
      <c r="C1172" t="s">
        <v>5058</v>
      </c>
      <c r="E1172" t="s">
        <v>5157</v>
      </c>
      <c r="F1172" t="s">
        <v>5171</v>
      </c>
      <c r="G1172" t="s">
        <v>5186</v>
      </c>
      <c r="H1172" t="s">
        <v>5199</v>
      </c>
      <c r="N1172" t="s">
        <v>5114</v>
      </c>
      <c r="O1172" t="s">
        <v>5308</v>
      </c>
      <c r="P1172" t="s">
        <v>2218</v>
      </c>
    </row>
    <row r="1173" spans="1:16" x14ac:dyDescent="0.35">
      <c r="A1173" t="s">
        <v>5018</v>
      </c>
      <c r="B1173" t="s">
        <v>5019</v>
      </c>
      <c r="C1173" t="s">
        <v>5059</v>
      </c>
      <c r="E1173" t="s">
        <v>5158</v>
      </c>
      <c r="F1173" t="s">
        <v>5172</v>
      </c>
      <c r="G1173" t="s">
        <v>5187</v>
      </c>
      <c r="H1173" t="s">
        <v>5200</v>
      </c>
      <c r="N1173" t="s">
        <v>5115</v>
      </c>
      <c r="O1173" t="s">
        <v>4019</v>
      </c>
      <c r="P1173" t="s">
        <v>2218</v>
      </c>
    </row>
    <row r="1174" spans="1:16" x14ac:dyDescent="0.35">
      <c r="A1174" t="s">
        <v>5018</v>
      </c>
      <c r="B1174" t="s">
        <v>5019</v>
      </c>
      <c r="C1174" t="s">
        <v>5060</v>
      </c>
      <c r="E1174" t="s">
        <v>5159</v>
      </c>
      <c r="F1174" t="s">
        <v>5173</v>
      </c>
      <c r="G1174" t="s">
        <v>5188</v>
      </c>
      <c r="H1174" t="s">
        <v>5201</v>
      </c>
      <c r="N1174" t="s">
        <v>5116</v>
      </c>
      <c r="O1174" t="s">
        <v>5564</v>
      </c>
      <c r="P1174" t="s">
        <v>2218</v>
      </c>
    </row>
    <row r="1175" spans="1:16" x14ac:dyDescent="0.35">
      <c r="A1175" t="s">
        <v>5018</v>
      </c>
      <c r="B1175" t="s">
        <v>5019</v>
      </c>
      <c r="C1175" t="s">
        <v>5067</v>
      </c>
      <c r="E1175" t="s">
        <v>5160</v>
      </c>
      <c r="F1175" t="s">
        <v>5174</v>
      </c>
      <c r="G1175" t="s">
        <v>5189</v>
      </c>
      <c r="H1175" t="s">
        <v>5202</v>
      </c>
      <c r="N1175" t="s">
        <v>5117</v>
      </c>
      <c r="O1175" t="s">
        <v>2246</v>
      </c>
      <c r="P1175" t="s">
        <v>2218</v>
      </c>
    </row>
    <row r="1176" spans="1:16" x14ac:dyDescent="0.35">
      <c r="A1176" t="s">
        <v>5018</v>
      </c>
      <c r="B1176" t="s">
        <v>5019</v>
      </c>
      <c r="C1176" t="s">
        <v>5068</v>
      </c>
      <c r="E1176" t="s">
        <v>5161</v>
      </c>
      <c r="F1176" t="s">
        <v>5175</v>
      </c>
      <c r="G1176" t="s">
        <v>5190</v>
      </c>
      <c r="H1176" t="s">
        <v>5203</v>
      </c>
      <c r="N1176" t="s">
        <v>5118</v>
      </c>
      <c r="O1176" t="s">
        <v>5309</v>
      </c>
      <c r="P1176" t="s">
        <v>2218</v>
      </c>
    </row>
    <row r="1177" spans="1:16" x14ac:dyDescent="0.35">
      <c r="A1177" t="s">
        <v>5310</v>
      </c>
      <c r="B1177" t="s">
        <v>5311</v>
      </c>
      <c r="C1177" t="s">
        <v>5312</v>
      </c>
      <c r="D1177">
        <v>58.3</v>
      </c>
      <c r="E1177">
        <v>27.8</v>
      </c>
      <c r="F1177">
        <v>65.400000000000006</v>
      </c>
      <c r="G1177">
        <v>40.299999999999997</v>
      </c>
      <c r="H1177">
        <v>45.5</v>
      </c>
      <c r="O1177" t="s">
        <v>2231</v>
      </c>
      <c r="P1177" t="s">
        <v>2218</v>
      </c>
    </row>
    <row r="1178" spans="1:16" x14ac:dyDescent="0.35">
      <c r="A1178" t="s">
        <v>5310</v>
      </c>
      <c r="B1178" t="s">
        <v>5311</v>
      </c>
      <c r="C1178" t="s">
        <v>2149</v>
      </c>
      <c r="D1178" t="s">
        <v>5326</v>
      </c>
      <c r="E1178" t="s">
        <v>5336</v>
      </c>
      <c r="F1178" t="s">
        <v>5346</v>
      </c>
      <c r="G1178" t="s">
        <v>5356</v>
      </c>
      <c r="H1178" t="s">
        <v>5366</v>
      </c>
      <c r="O1178" t="s">
        <v>2196</v>
      </c>
      <c r="P1178" t="s">
        <v>2217</v>
      </c>
    </row>
    <row r="1179" spans="1:16" x14ac:dyDescent="0.35">
      <c r="A1179" t="s">
        <v>5310</v>
      </c>
      <c r="B1179" t="s">
        <v>5311</v>
      </c>
      <c r="C1179" t="s">
        <v>3349</v>
      </c>
      <c r="D1179" t="s">
        <v>5327</v>
      </c>
      <c r="E1179" t="s">
        <v>5337</v>
      </c>
      <c r="F1179" t="s">
        <v>5347</v>
      </c>
      <c r="G1179" t="s">
        <v>5357</v>
      </c>
      <c r="H1179" t="s">
        <v>5367</v>
      </c>
      <c r="O1179" t="s">
        <v>2230</v>
      </c>
      <c r="P1179" t="s">
        <v>2217</v>
      </c>
    </row>
    <row r="1180" spans="1:16" x14ac:dyDescent="0.35">
      <c r="A1180" t="s">
        <v>5310</v>
      </c>
      <c r="B1180" t="s">
        <v>5311</v>
      </c>
      <c r="C1180" t="s">
        <v>118</v>
      </c>
      <c r="D1180" t="s">
        <v>5328</v>
      </c>
      <c r="E1180" t="s">
        <v>5338</v>
      </c>
      <c r="F1180" t="s">
        <v>5348</v>
      </c>
      <c r="G1180" t="s">
        <v>5358</v>
      </c>
      <c r="H1180" t="s">
        <v>5368</v>
      </c>
      <c r="O1180" t="s">
        <v>2195</v>
      </c>
      <c r="P1180" t="s">
        <v>2217</v>
      </c>
    </row>
    <row r="1181" spans="1:16" x14ac:dyDescent="0.35">
      <c r="A1181" t="s">
        <v>5310</v>
      </c>
      <c r="B1181" t="s">
        <v>5311</v>
      </c>
      <c r="C1181" t="s">
        <v>1084</v>
      </c>
      <c r="D1181" t="s">
        <v>5329</v>
      </c>
      <c r="E1181" t="s">
        <v>5339</v>
      </c>
      <c r="F1181" t="s">
        <v>5349</v>
      </c>
      <c r="G1181" t="s">
        <v>5359</v>
      </c>
      <c r="H1181" t="s">
        <v>5369</v>
      </c>
      <c r="O1181" t="s">
        <v>2190</v>
      </c>
      <c r="P1181" t="s">
        <v>2217</v>
      </c>
    </row>
    <row r="1182" spans="1:16" x14ac:dyDescent="0.35">
      <c r="A1182" t="s">
        <v>5310</v>
      </c>
      <c r="B1182" t="s">
        <v>5311</v>
      </c>
      <c r="C1182" t="s">
        <v>955</v>
      </c>
      <c r="D1182" t="s">
        <v>5330</v>
      </c>
      <c r="E1182" t="s">
        <v>5340</v>
      </c>
      <c r="F1182" t="s">
        <v>5350</v>
      </c>
      <c r="G1182" t="s">
        <v>5360</v>
      </c>
      <c r="H1182" t="s">
        <v>5370</v>
      </c>
      <c r="O1182" t="s">
        <v>2214</v>
      </c>
      <c r="P1182" t="s">
        <v>2217</v>
      </c>
    </row>
    <row r="1183" spans="1:16" x14ac:dyDescent="0.35">
      <c r="A1183" t="s">
        <v>5310</v>
      </c>
      <c r="B1183" t="s">
        <v>5311</v>
      </c>
      <c r="C1183" t="s">
        <v>956</v>
      </c>
      <c r="D1183" t="s">
        <v>5331</v>
      </c>
      <c r="E1183" t="s">
        <v>5341</v>
      </c>
      <c r="F1183" t="s">
        <v>5351</v>
      </c>
      <c r="G1183" t="s">
        <v>5361</v>
      </c>
      <c r="H1183" t="s">
        <v>5371</v>
      </c>
      <c r="O1183" t="s">
        <v>2216</v>
      </c>
      <c r="P1183" t="s">
        <v>2229</v>
      </c>
    </row>
    <row r="1184" spans="1:16" x14ac:dyDescent="0.35">
      <c r="A1184" t="s">
        <v>5310</v>
      </c>
      <c r="B1184" t="s">
        <v>5311</v>
      </c>
      <c r="C1184" t="s">
        <v>4002</v>
      </c>
      <c r="D1184" t="s">
        <v>5332</v>
      </c>
      <c r="E1184" t="s">
        <v>5342</v>
      </c>
      <c r="F1184" t="s">
        <v>5352</v>
      </c>
      <c r="G1184" t="s">
        <v>5362</v>
      </c>
      <c r="H1184" t="s">
        <v>5372</v>
      </c>
      <c r="O1184" t="s">
        <v>2215</v>
      </c>
      <c r="P1184" t="s">
        <v>2217</v>
      </c>
    </row>
    <row r="1185" spans="1:16" x14ac:dyDescent="0.35">
      <c r="A1185" t="s">
        <v>5310</v>
      </c>
      <c r="B1185" t="s">
        <v>5311</v>
      </c>
      <c r="C1185" t="s">
        <v>5313</v>
      </c>
      <c r="D1185" t="s">
        <v>5333</v>
      </c>
      <c r="E1185" t="s">
        <v>5343</v>
      </c>
      <c r="F1185" t="s">
        <v>5353</v>
      </c>
      <c r="G1185" t="s">
        <v>5363</v>
      </c>
      <c r="H1185" t="s">
        <v>5373</v>
      </c>
      <c r="O1185" t="s">
        <v>2228</v>
      </c>
      <c r="P1185" t="s">
        <v>2217</v>
      </c>
    </row>
    <row r="1186" spans="1:16" x14ac:dyDescent="0.35">
      <c r="A1186" t="s">
        <v>5310</v>
      </c>
      <c r="B1186" t="s">
        <v>5311</v>
      </c>
      <c r="C1186" t="s">
        <v>1086</v>
      </c>
      <c r="D1186" t="s">
        <v>5334</v>
      </c>
      <c r="E1186" t="s">
        <v>5344</v>
      </c>
      <c r="F1186" t="s">
        <v>5354</v>
      </c>
      <c r="G1186" t="s">
        <v>5364</v>
      </c>
      <c r="H1186" t="s">
        <v>5374</v>
      </c>
      <c r="O1186" t="s">
        <v>2220</v>
      </c>
      <c r="P1186" t="s">
        <v>2217</v>
      </c>
    </row>
    <row r="1187" spans="1:16" x14ac:dyDescent="0.35">
      <c r="A1187" t="s">
        <v>5310</v>
      </c>
      <c r="B1187" t="s">
        <v>5311</v>
      </c>
      <c r="C1187" t="s">
        <v>5314</v>
      </c>
      <c r="D1187">
        <v>45</v>
      </c>
      <c r="E1187">
        <v>53.3</v>
      </c>
      <c r="F1187">
        <v>29.5</v>
      </c>
      <c r="G1187">
        <v>21.5</v>
      </c>
      <c r="H1187">
        <v>23.4</v>
      </c>
      <c r="O1187" t="s">
        <v>2254</v>
      </c>
      <c r="P1187" t="s">
        <v>2193</v>
      </c>
    </row>
    <row r="1188" spans="1:16" x14ac:dyDescent="0.35">
      <c r="A1188" t="s">
        <v>5310</v>
      </c>
      <c r="B1188" t="s">
        <v>5311</v>
      </c>
      <c r="C1188" t="s">
        <v>5315</v>
      </c>
      <c r="D1188">
        <v>30</v>
      </c>
      <c r="E1188">
        <v>56.2</v>
      </c>
      <c r="F1188">
        <v>56.4</v>
      </c>
      <c r="G1188">
        <v>40.299999999999997</v>
      </c>
      <c r="H1188">
        <v>34.4</v>
      </c>
      <c r="O1188" t="s">
        <v>5377</v>
      </c>
      <c r="P1188" t="s">
        <v>2193</v>
      </c>
    </row>
    <row r="1189" spans="1:16" x14ac:dyDescent="0.35">
      <c r="A1189" t="s">
        <v>5310</v>
      </c>
      <c r="B1189" t="s">
        <v>5311</v>
      </c>
      <c r="C1189" t="s">
        <v>5316</v>
      </c>
      <c r="D1189">
        <v>6.7</v>
      </c>
      <c r="E1189">
        <v>21.1</v>
      </c>
      <c r="F1189">
        <v>30.8</v>
      </c>
      <c r="G1189">
        <v>21.5</v>
      </c>
      <c r="H1189">
        <v>27.3</v>
      </c>
      <c r="O1189" t="s">
        <v>4814</v>
      </c>
      <c r="P1189" t="s">
        <v>2193</v>
      </c>
    </row>
    <row r="1190" spans="1:16" x14ac:dyDescent="0.35">
      <c r="A1190" t="s">
        <v>5310</v>
      </c>
      <c r="B1190" t="s">
        <v>5311</v>
      </c>
      <c r="C1190" t="s">
        <v>5317</v>
      </c>
      <c r="D1190" t="s">
        <v>5335</v>
      </c>
      <c r="E1190" t="s">
        <v>5345</v>
      </c>
      <c r="F1190" t="s">
        <v>5355</v>
      </c>
      <c r="G1190" t="s">
        <v>5365</v>
      </c>
      <c r="H1190" t="s">
        <v>5375</v>
      </c>
      <c r="O1190" t="s">
        <v>5378</v>
      </c>
      <c r="P1190" t="s">
        <v>2217</v>
      </c>
    </row>
    <row r="1191" spans="1:16" x14ac:dyDescent="0.35">
      <c r="A1191" t="s">
        <v>5310</v>
      </c>
      <c r="B1191" t="s">
        <v>5311</v>
      </c>
      <c r="C1191" t="s">
        <v>5318</v>
      </c>
      <c r="D1191">
        <v>23.3</v>
      </c>
      <c r="E1191">
        <v>37.799999999999997</v>
      </c>
      <c r="F1191">
        <v>34.6</v>
      </c>
      <c r="G1191">
        <v>35.6</v>
      </c>
      <c r="H1191">
        <v>35.4</v>
      </c>
      <c r="O1191" t="s">
        <v>2211</v>
      </c>
      <c r="P1191" t="s">
        <v>2193</v>
      </c>
    </row>
    <row r="1192" spans="1:16" x14ac:dyDescent="0.35">
      <c r="A1192" t="s">
        <v>5310</v>
      </c>
      <c r="B1192" t="s">
        <v>5311</v>
      </c>
      <c r="C1192" t="s">
        <v>5319</v>
      </c>
      <c r="D1192">
        <v>10.199999999999999</v>
      </c>
      <c r="E1192">
        <v>23</v>
      </c>
      <c r="F1192">
        <v>14.3</v>
      </c>
      <c r="G1192">
        <v>22.8</v>
      </c>
      <c r="H1192">
        <v>30</v>
      </c>
      <c r="O1192" t="s">
        <v>4658</v>
      </c>
      <c r="P1192" t="s">
        <v>2193</v>
      </c>
    </row>
    <row r="1193" spans="1:16" x14ac:dyDescent="0.35">
      <c r="A1193" t="s">
        <v>5310</v>
      </c>
      <c r="B1193" t="s">
        <v>5311</v>
      </c>
      <c r="C1193" t="s">
        <v>5320</v>
      </c>
      <c r="D1193">
        <v>11.7</v>
      </c>
      <c r="E1193">
        <v>63.3</v>
      </c>
      <c r="F1193">
        <v>47.4</v>
      </c>
      <c r="G1193">
        <v>55</v>
      </c>
      <c r="H1193">
        <v>35.4</v>
      </c>
      <c r="O1193" t="s">
        <v>2203</v>
      </c>
      <c r="P1193" t="s">
        <v>2193</v>
      </c>
    </row>
    <row r="1194" spans="1:16" x14ac:dyDescent="0.35">
      <c r="A1194" t="s">
        <v>5310</v>
      </c>
      <c r="B1194" t="s">
        <v>5311</v>
      </c>
      <c r="C1194" t="s">
        <v>5321</v>
      </c>
      <c r="D1194">
        <v>0</v>
      </c>
      <c r="E1194">
        <v>18.899999999999999</v>
      </c>
      <c r="F1194">
        <v>5.0999999999999996</v>
      </c>
      <c r="G1194">
        <v>6.7</v>
      </c>
      <c r="H1194">
        <v>8.1</v>
      </c>
      <c r="O1194" t="s">
        <v>3915</v>
      </c>
      <c r="P1194" t="s">
        <v>2193</v>
      </c>
    </row>
    <row r="1195" spans="1:16" x14ac:dyDescent="0.35">
      <c r="A1195" t="s">
        <v>5310</v>
      </c>
      <c r="B1195" t="s">
        <v>5311</v>
      </c>
      <c r="C1195" t="s">
        <v>5322</v>
      </c>
      <c r="D1195">
        <v>96.7</v>
      </c>
      <c r="E1195">
        <v>60</v>
      </c>
      <c r="F1195">
        <v>12.8</v>
      </c>
      <c r="G1195">
        <v>21.5</v>
      </c>
      <c r="H1195">
        <v>24.9</v>
      </c>
      <c r="O1195" t="s">
        <v>2875</v>
      </c>
      <c r="P1195" t="s">
        <v>2193</v>
      </c>
    </row>
    <row r="1196" spans="1:16" x14ac:dyDescent="0.35">
      <c r="A1196" t="s">
        <v>5310</v>
      </c>
      <c r="B1196" t="s">
        <v>5311</v>
      </c>
      <c r="C1196" t="s">
        <v>5323</v>
      </c>
      <c r="D1196">
        <v>100</v>
      </c>
      <c r="E1196">
        <v>88.2</v>
      </c>
      <c r="F1196">
        <v>100</v>
      </c>
      <c r="G1196">
        <v>91.9</v>
      </c>
      <c r="H1196">
        <v>92.7</v>
      </c>
      <c r="O1196" t="s">
        <v>5379</v>
      </c>
      <c r="P1196" t="s">
        <v>2193</v>
      </c>
    </row>
    <row r="1197" spans="1:16" x14ac:dyDescent="0.35">
      <c r="A1197" t="s">
        <v>5310</v>
      </c>
      <c r="B1197" t="s">
        <v>5311</v>
      </c>
      <c r="C1197" t="s">
        <v>5324</v>
      </c>
      <c r="D1197">
        <v>0</v>
      </c>
      <c r="E1197">
        <v>8.8000000000000007</v>
      </c>
      <c r="F1197">
        <v>0</v>
      </c>
      <c r="G1197">
        <v>8.1</v>
      </c>
      <c r="H1197">
        <v>4.9000000000000004</v>
      </c>
      <c r="O1197" t="s">
        <v>5380</v>
      </c>
      <c r="P1197" t="s">
        <v>2193</v>
      </c>
    </row>
    <row r="1198" spans="1:16" x14ac:dyDescent="0.35">
      <c r="A1198" t="s">
        <v>5310</v>
      </c>
      <c r="B1198" t="s">
        <v>5311</v>
      </c>
      <c r="C1198" t="s">
        <v>5325</v>
      </c>
      <c r="D1198">
        <v>0</v>
      </c>
      <c r="E1198">
        <v>2.9</v>
      </c>
      <c r="F1198">
        <v>0</v>
      </c>
      <c r="G1198">
        <v>0</v>
      </c>
      <c r="H1198">
        <v>2.5</v>
      </c>
      <c r="O1198" t="s">
        <v>5381</v>
      </c>
      <c r="P1198" t="s">
        <v>2193</v>
      </c>
    </row>
    <row r="1199" spans="1:16" x14ac:dyDescent="0.35">
      <c r="A1199" t="s">
        <v>5382</v>
      </c>
      <c r="B1199" t="s">
        <v>5383</v>
      </c>
      <c r="C1199" t="s">
        <v>114</v>
      </c>
      <c r="E1199">
        <v>72</v>
      </c>
      <c r="F1199">
        <v>57</v>
      </c>
      <c r="G1199">
        <v>167</v>
      </c>
      <c r="H1199">
        <v>261</v>
      </c>
      <c r="O1199" t="s">
        <v>712</v>
      </c>
      <c r="P1199" t="s">
        <v>2192</v>
      </c>
    </row>
    <row r="1200" spans="1:16" x14ac:dyDescent="0.35">
      <c r="A1200" t="s">
        <v>5382</v>
      </c>
      <c r="B1200" t="s">
        <v>5383</v>
      </c>
      <c r="C1200" t="s">
        <v>2149</v>
      </c>
      <c r="E1200" t="s">
        <v>5388</v>
      </c>
      <c r="F1200" t="s">
        <v>5386</v>
      </c>
      <c r="G1200" t="s">
        <v>5392</v>
      </c>
      <c r="H1200" t="s">
        <v>5390</v>
      </c>
      <c r="O1200" t="s">
        <v>2196</v>
      </c>
      <c r="P1200" t="s">
        <v>2194</v>
      </c>
    </row>
    <row r="1201" spans="1:16" x14ac:dyDescent="0.35">
      <c r="A1201" t="s">
        <v>5382</v>
      </c>
      <c r="B1201" t="s">
        <v>5383</v>
      </c>
      <c r="C1201" t="s">
        <v>1872</v>
      </c>
      <c r="E1201" t="s">
        <v>5389</v>
      </c>
      <c r="F1201" t="s">
        <v>5387</v>
      </c>
      <c r="G1201" t="s">
        <v>5393</v>
      </c>
      <c r="H1201" t="s">
        <v>5391</v>
      </c>
      <c r="O1201" t="s">
        <v>2231</v>
      </c>
      <c r="P1201" t="s">
        <v>2218</v>
      </c>
    </row>
    <row r="1202" spans="1:16" x14ac:dyDescent="0.35">
      <c r="A1202" t="s">
        <v>5382</v>
      </c>
      <c r="B1202" t="s">
        <v>5383</v>
      </c>
      <c r="C1202" t="s">
        <v>5514</v>
      </c>
      <c r="E1202" t="s">
        <v>5446</v>
      </c>
      <c r="F1202" t="s">
        <v>5394</v>
      </c>
      <c r="G1202" t="s">
        <v>5511</v>
      </c>
      <c r="H1202" t="s">
        <v>5508</v>
      </c>
      <c r="O1202" t="s">
        <v>5514</v>
      </c>
      <c r="P1202" t="s">
        <v>2218</v>
      </c>
    </row>
    <row r="1203" spans="1:16" x14ac:dyDescent="0.35">
      <c r="A1203" t="s">
        <v>5382</v>
      </c>
      <c r="B1203" t="s">
        <v>5383</v>
      </c>
      <c r="C1203" t="s">
        <v>5515</v>
      </c>
      <c r="E1203" t="s">
        <v>5505</v>
      </c>
      <c r="F1203" t="s">
        <v>5394</v>
      </c>
      <c r="G1203" t="s">
        <v>5512</v>
      </c>
      <c r="H1203" t="s">
        <v>5509</v>
      </c>
      <c r="O1203" t="s">
        <v>5549</v>
      </c>
      <c r="P1203" t="s">
        <v>2218</v>
      </c>
    </row>
    <row r="1204" spans="1:16" x14ac:dyDescent="0.35">
      <c r="A1204" t="s">
        <v>5382</v>
      </c>
      <c r="B1204" t="s">
        <v>5383</v>
      </c>
      <c r="C1204" t="s">
        <v>5516</v>
      </c>
      <c r="E1204" t="s">
        <v>5506</v>
      </c>
      <c r="F1204" t="s">
        <v>5395</v>
      </c>
      <c r="G1204" t="s">
        <v>5494</v>
      </c>
      <c r="H1204" t="s">
        <v>5510</v>
      </c>
      <c r="O1204" t="s">
        <v>5550</v>
      </c>
      <c r="P1204" t="s">
        <v>2218</v>
      </c>
    </row>
    <row r="1205" spans="1:16" x14ac:dyDescent="0.35">
      <c r="A1205" t="s">
        <v>5382</v>
      </c>
      <c r="B1205" t="s">
        <v>5383</v>
      </c>
      <c r="C1205" t="s">
        <v>5517</v>
      </c>
      <c r="E1205" t="s">
        <v>5507</v>
      </c>
      <c r="F1205" t="s">
        <v>5396</v>
      </c>
      <c r="G1205" t="s">
        <v>5513</v>
      </c>
      <c r="H1205" t="s">
        <v>5449</v>
      </c>
      <c r="O1205" t="s">
        <v>5555</v>
      </c>
      <c r="P1205" t="s">
        <v>2218</v>
      </c>
    </row>
    <row r="1206" spans="1:16" x14ac:dyDescent="0.35">
      <c r="A1206" t="s">
        <v>5382</v>
      </c>
      <c r="B1206" t="s">
        <v>5383</v>
      </c>
      <c r="C1206" t="s">
        <v>5518</v>
      </c>
      <c r="E1206" t="s">
        <v>5502</v>
      </c>
      <c r="F1206" t="s">
        <v>5394</v>
      </c>
      <c r="G1206" t="s">
        <v>5494</v>
      </c>
      <c r="H1206" t="s">
        <v>5498</v>
      </c>
      <c r="O1206" t="s">
        <v>2197</v>
      </c>
      <c r="P1206" t="s">
        <v>2218</v>
      </c>
    </row>
    <row r="1207" spans="1:16" x14ac:dyDescent="0.35">
      <c r="A1207" t="s">
        <v>5382</v>
      </c>
      <c r="B1207" t="s">
        <v>5383</v>
      </c>
      <c r="C1207" t="s">
        <v>5519</v>
      </c>
      <c r="E1207" t="s">
        <v>5503</v>
      </c>
      <c r="F1207" t="s">
        <v>5397</v>
      </c>
      <c r="G1207" t="s">
        <v>5495</v>
      </c>
      <c r="H1207" t="s">
        <v>5499</v>
      </c>
      <c r="O1207" t="s">
        <v>2297</v>
      </c>
      <c r="P1207" t="s">
        <v>2218</v>
      </c>
    </row>
    <row r="1208" spans="1:16" x14ac:dyDescent="0.35">
      <c r="A1208" t="s">
        <v>5382</v>
      </c>
      <c r="B1208" t="s">
        <v>5383</v>
      </c>
      <c r="C1208" t="s">
        <v>5520</v>
      </c>
      <c r="E1208" t="s">
        <v>5504</v>
      </c>
      <c r="F1208" t="s">
        <v>5398</v>
      </c>
      <c r="G1208" t="s">
        <v>5496</v>
      </c>
      <c r="H1208" t="s">
        <v>5500</v>
      </c>
      <c r="O1208" t="s">
        <v>5551</v>
      </c>
      <c r="P1208" t="s">
        <v>2218</v>
      </c>
    </row>
    <row r="1209" spans="1:16" x14ac:dyDescent="0.35">
      <c r="A1209" t="s">
        <v>5382</v>
      </c>
      <c r="B1209" t="s">
        <v>5383</v>
      </c>
      <c r="C1209" t="s">
        <v>184</v>
      </c>
      <c r="E1209" t="s">
        <v>5505</v>
      </c>
      <c r="F1209" t="s">
        <v>5399</v>
      </c>
      <c r="G1209" t="s">
        <v>5497</v>
      </c>
      <c r="H1209" t="s">
        <v>5501</v>
      </c>
      <c r="O1209" t="s">
        <v>2211</v>
      </c>
      <c r="P1209" t="s">
        <v>2218</v>
      </c>
    </row>
    <row r="1210" spans="1:16" x14ac:dyDescent="0.35">
      <c r="A1210" t="s">
        <v>5382</v>
      </c>
      <c r="B1210" t="s">
        <v>5383</v>
      </c>
      <c r="C1210" t="s">
        <v>5521</v>
      </c>
      <c r="E1210" t="s">
        <v>5489</v>
      </c>
      <c r="F1210" t="s">
        <v>5400</v>
      </c>
      <c r="G1210" t="s">
        <v>5474</v>
      </c>
      <c r="H1210" t="s">
        <v>5481</v>
      </c>
      <c r="O1210" t="s">
        <v>5556</v>
      </c>
      <c r="P1210" t="s">
        <v>2218</v>
      </c>
    </row>
    <row r="1211" spans="1:16" x14ac:dyDescent="0.35">
      <c r="A1211" t="s">
        <v>5382</v>
      </c>
      <c r="B1211" t="s">
        <v>5383</v>
      </c>
      <c r="C1211" t="s">
        <v>5522</v>
      </c>
      <c r="E1211" t="s">
        <v>5446</v>
      </c>
      <c r="F1211" t="s">
        <v>5401</v>
      </c>
      <c r="G1211" t="s">
        <v>5475</v>
      </c>
      <c r="H1211" t="s">
        <v>5482</v>
      </c>
      <c r="O1211" t="s">
        <v>5558</v>
      </c>
      <c r="P1211" t="s">
        <v>2218</v>
      </c>
    </row>
    <row r="1212" spans="1:16" x14ac:dyDescent="0.35">
      <c r="A1212" t="s">
        <v>5382</v>
      </c>
      <c r="B1212" t="s">
        <v>5383</v>
      </c>
      <c r="C1212" t="s">
        <v>5523</v>
      </c>
      <c r="E1212" t="s">
        <v>5490</v>
      </c>
      <c r="F1212" t="s">
        <v>5401</v>
      </c>
      <c r="G1212" t="s">
        <v>5476</v>
      </c>
      <c r="H1212" t="s">
        <v>5449</v>
      </c>
      <c r="O1212" t="s">
        <v>5557</v>
      </c>
      <c r="P1212" t="s">
        <v>2218</v>
      </c>
    </row>
    <row r="1213" spans="1:16" x14ac:dyDescent="0.35">
      <c r="A1213" t="s">
        <v>5382</v>
      </c>
      <c r="B1213" t="s">
        <v>5383</v>
      </c>
      <c r="C1213" t="s">
        <v>5524</v>
      </c>
      <c r="E1213" t="s">
        <v>5491</v>
      </c>
      <c r="F1213" t="s">
        <v>5402</v>
      </c>
      <c r="G1213" t="s">
        <v>5477</v>
      </c>
      <c r="H1213" t="s">
        <v>5483</v>
      </c>
      <c r="O1213" t="s">
        <v>5559</v>
      </c>
      <c r="P1213" t="s">
        <v>2194</v>
      </c>
    </row>
    <row r="1214" spans="1:16" x14ac:dyDescent="0.35">
      <c r="A1214" t="s">
        <v>5382</v>
      </c>
      <c r="B1214" t="s">
        <v>5383</v>
      </c>
      <c r="C1214" t="s">
        <v>5525</v>
      </c>
      <c r="E1214" t="s">
        <v>5492</v>
      </c>
      <c r="F1214" t="s">
        <v>5403</v>
      </c>
      <c r="G1214" t="s">
        <v>5478</v>
      </c>
      <c r="H1214" t="s">
        <v>5484</v>
      </c>
      <c r="O1214" t="s">
        <v>5296</v>
      </c>
      <c r="P1214" t="s">
        <v>2218</v>
      </c>
    </row>
    <row r="1215" spans="1:16" x14ac:dyDescent="0.35">
      <c r="A1215" t="s">
        <v>5382</v>
      </c>
      <c r="B1215" t="s">
        <v>5383</v>
      </c>
      <c r="C1215" t="s">
        <v>5526</v>
      </c>
      <c r="E1215" t="s">
        <v>4786</v>
      </c>
      <c r="F1215" t="s">
        <v>4786</v>
      </c>
      <c r="G1215" t="s">
        <v>5479</v>
      </c>
      <c r="H1215" t="s">
        <v>5485</v>
      </c>
      <c r="O1215" t="s">
        <v>5560</v>
      </c>
      <c r="P1215" t="s">
        <v>2194</v>
      </c>
    </row>
    <row r="1216" spans="1:16" x14ac:dyDescent="0.35">
      <c r="A1216" t="s">
        <v>5382</v>
      </c>
      <c r="B1216" t="s">
        <v>5383</v>
      </c>
      <c r="C1216" t="s">
        <v>5527</v>
      </c>
      <c r="E1216" t="s">
        <v>5493</v>
      </c>
      <c r="F1216" t="s">
        <v>2324</v>
      </c>
      <c r="G1216" t="s">
        <v>2325</v>
      </c>
      <c r="H1216" t="s">
        <v>5486</v>
      </c>
      <c r="O1216" t="s">
        <v>5561</v>
      </c>
      <c r="P1216" t="s">
        <v>2218</v>
      </c>
    </row>
    <row r="1217" spans="1:16" x14ac:dyDescent="0.35">
      <c r="A1217" t="s">
        <v>5382</v>
      </c>
      <c r="B1217" t="s">
        <v>5383</v>
      </c>
      <c r="C1217" t="s">
        <v>5528</v>
      </c>
      <c r="E1217" t="s">
        <v>2325</v>
      </c>
      <c r="F1217" t="s">
        <v>5404</v>
      </c>
      <c r="G1217" t="s">
        <v>5480</v>
      </c>
      <c r="H1217" t="s">
        <v>5487</v>
      </c>
      <c r="O1217" t="s">
        <v>2255</v>
      </c>
      <c r="P1217" t="s">
        <v>2218</v>
      </c>
    </row>
    <row r="1218" spans="1:16" x14ac:dyDescent="0.35">
      <c r="A1218" t="s">
        <v>5382</v>
      </c>
      <c r="B1218" t="s">
        <v>5383</v>
      </c>
      <c r="C1218" t="s">
        <v>5529</v>
      </c>
      <c r="E1218" t="s">
        <v>2325</v>
      </c>
      <c r="F1218" t="s">
        <v>5405</v>
      </c>
      <c r="G1218" t="s">
        <v>5480</v>
      </c>
      <c r="H1218" t="s">
        <v>5488</v>
      </c>
      <c r="O1218" t="s">
        <v>5553</v>
      </c>
      <c r="P1218" t="s">
        <v>2218</v>
      </c>
    </row>
    <row r="1219" spans="1:16" x14ac:dyDescent="0.35">
      <c r="A1219" t="s">
        <v>5382</v>
      </c>
      <c r="B1219" t="s">
        <v>5383</v>
      </c>
      <c r="C1219" t="s">
        <v>5530</v>
      </c>
      <c r="E1219" t="s">
        <v>5467</v>
      </c>
      <c r="F1219" t="s">
        <v>5406</v>
      </c>
      <c r="G1219" t="s">
        <v>5453</v>
      </c>
      <c r="H1219" t="s">
        <v>5460</v>
      </c>
      <c r="O1219" t="s">
        <v>5552</v>
      </c>
      <c r="P1219" t="s">
        <v>2194</v>
      </c>
    </row>
    <row r="1220" spans="1:16" x14ac:dyDescent="0.35">
      <c r="A1220" t="s">
        <v>5382</v>
      </c>
      <c r="B1220" t="s">
        <v>5383</v>
      </c>
      <c r="C1220" t="s">
        <v>5531</v>
      </c>
      <c r="E1220" t="s">
        <v>5468</v>
      </c>
      <c r="F1220" t="s">
        <v>5407</v>
      </c>
      <c r="G1220" t="s">
        <v>5454</v>
      </c>
      <c r="H1220" t="s">
        <v>5461</v>
      </c>
      <c r="O1220" t="s">
        <v>2280</v>
      </c>
      <c r="P1220" t="s">
        <v>2194</v>
      </c>
    </row>
    <row r="1221" spans="1:16" x14ac:dyDescent="0.35">
      <c r="A1221" t="s">
        <v>5382</v>
      </c>
      <c r="B1221" t="s">
        <v>5383</v>
      </c>
      <c r="C1221" t="s">
        <v>5532</v>
      </c>
      <c r="E1221" t="s">
        <v>5469</v>
      </c>
      <c r="F1221" t="s">
        <v>5408</v>
      </c>
      <c r="G1221" t="s">
        <v>5455</v>
      </c>
      <c r="H1221" t="s">
        <v>5462</v>
      </c>
      <c r="O1221" t="s">
        <v>2195</v>
      </c>
      <c r="P1221" t="s">
        <v>2194</v>
      </c>
    </row>
    <row r="1222" spans="1:16" x14ac:dyDescent="0.35">
      <c r="A1222" t="s">
        <v>5382</v>
      </c>
      <c r="B1222" t="s">
        <v>5383</v>
      </c>
      <c r="C1222" t="s">
        <v>716</v>
      </c>
      <c r="E1222" t="s">
        <v>5470</v>
      </c>
      <c r="F1222" t="s">
        <v>5409</v>
      </c>
      <c r="G1222" t="s">
        <v>5456</v>
      </c>
      <c r="H1222" t="s">
        <v>5463</v>
      </c>
      <c r="O1222" t="s">
        <v>2240</v>
      </c>
      <c r="P1222" t="s">
        <v>2194</v>
      </c>
    </row>
    <row r="1223" spans="1:16" x14ac:dyDescent="0.35">
      <c r="A1223" t="s">
        <v>5382</v>
      </c>
      <c r="B1223" t="s">
        <v>5383</v>
      </c>
      <c r="C1223" t="s">
        <v>5533</v>
      </c>
      <c r="E1223" t="s">
        <v>5471</v>
      </c>
      <c r="F1223" t="s">
        <v>5410</v>
      </c>
      <c r="G1223" t="s">
        <v>5457</v>
      </c>
      <c r="H1223" t="s">
        <v>5464</v>
      </c>
      <c r="O1223" t="s">
        <v>5562</v>
      </c>
      <c r="P1223" t="s">
        <v>2194</v>
      </c>
    </row>
    <row r="1224" spans="1:16" x14ac:dyDescent="0.35">
      <c r="A1224" t="s">
        <v>5382</v>
      </c>
      <c r="B1224" t="s">
        <v>5383</v>
      </c>
      <c r="C1224" t="s">
        <v>5534</v>
      </c>
      <c r="E1224" t="s">
        <v>5411</v>
      </c>
      <c r="F1224" t="s">
        <v>5411</v>
      </c>
      <c r="G1224" t="s">
        <v>5411</v>
      </c>
      <c r="H1224" t="s">
        <v>5411</v>
      </c>
      <c r="O1224" t="s">
        <v>2232</v>
      </c>
      <c r="P1224" t="s">
        <v>2194</v>
      </c>
    </row>
    <row r="1225" spans="1:16" x14ac:dyDescent="0.35">
      <c r="A1225" t="s">
        <v>5382</v>
      </c>
      <c r="B1225" t="s">
        <v>5383</v>
      </c>
      <c r="C1225" t="s">
        <v>5535</v>
      </c>
      <c r="E1225" t="s">
        <v>5472</v>
      </c>
      <c r="F1225" t="s">
        <v>5412</v>
      </c>
      <c r="G1225" t="s">
        <v>5458</v>
      </c>
      <c r="H1225" t="s">
        <v>5465</v>
      </c>
      <c r="O1225" t="s">
        <v>5563</v>
      </c>
      <c r="P1225" t="s">
        <v>2194</v>
      </c>
    </row>
    <row r="1226" spans="1:16" x14ac:dyDescent="0.35">
      <c r="A1226" t="s">
        <v>5382</v>
      </c>
      <c r="B1226" t="s">
        <v>5383</v>
      </c>
      <c r="C1226" t="s">
        <v>5536</v>
      </c>
      <c r="E1226" t="s">
        <v>5473</v>
      </c>
      <c r="F1226" t="s">
        <v>5413</v>
      </c>
      <c r="G1226" t="s">
        <v>5459</v>
      </c>
      <c r="H1226" t="s">
        <v>5466</v>
      </c>
      <c r="O1226" t="s">
        <v>5554</v>
      </c>
      <c r="P1226" t="s">
        <v>2194</v>
      </c>
    </row>
    <row r="1227" spans="1:16" x14ac:dyDescent="0.35">
      <c r="A1227" t="s">
        <v>5382</v>
      </c>
      <c r="B1227" t="s">
        <v>5383</v>
      </c>
      <c r="C1227" t="s">
        <v>5537</v>
      </c>
      <c r="E1227" t="s">
        <v>5444</v>
      </c>
      <c r="F1227" t="s">
        <v>5414</v>
      </c>
      <c r="G1227" t="s">
        <v>5450</v>
      </c>
      <c r="H1227" t="s">
        <v>5447</v>
      </c>
      <c r="O1227" t="s">
        <v>2243</v>
      </c>
      <c r="P1227" t="s">
        <v>2194</v>
      </c>
    </row>
    <row r="1228" spans="1:16" x14ac:dyDescent="0.35">
      <c r="A1228" t="s">
        <v>5382</v>
      </c>
      <c r="B1228" t="s">
        <v>5383</v>
      </c>
      <c r="C1228" t="s">
        <v>5538</v>
      </c>
      <c r="E1228" t="s">
        <v>5445</v>
      </c>
      <c r="F1228" t="s">
        <v>5415</v>
      </c>
      <c r="G1228" t="s">
        <v>5451</v>
      </c>
      <c r="H1228" t="s">
        <v>5448</v>
      </c>
      <c r="O1228" t="s">
        <v>2244</v>
      </c>
      <c r="P1228" t="s">
        <v>2194</v>
      </c>
    </row>
    <row r="1229" spans="1:16" x14ac:dyDescent="0.35">
      <c r="A1229" t="s">
        <v>5382</v>
      </c>
      <c r="B1229" t="s">
        <v>5383</v>
      </c>
      <c r="C1229" t="s">
        <v>5539</v>
      </c>
      <c r="E1229" t="s">
        <v>5446</v>
      </c>
      <c r="F1229" t="s">
        <v>5416</v>
      </c>
      <c r="G1229" t="s">
        <v>5452</v>
      </c>
      <c r="H1229" t="s">
        <v>5449</v>
      </c>
      <c r="O1229" t="s">
        <v>4019</v>
      </c>
      <c r="P1229" t="s">
        <v>2218</v>
      </c>
    </row>
    <row r="1230" spans="1:16" x14ac:dyDescent="0.35">
      <c r="A1230" t="s">
        <v>5382</v>
      </c>
      <c r="B1230" t="s">
        <v>5383</v>
      </c>
      <c r="C1230" t="s">
        <v>5540</v>
      </c>
      <c r="E1230" t="s">
        <v>5439</v>
      </c>
      <c r="F1230" t="s">
        <v>4078</v>
      </c>
      <c r="G1230" t="s">
        <v>5439</v>
      </c>
      <c r="H1230" t="s">
        <v>5441</v>
      </c>
      <c r="O1230" t="s">
        <v>4654</v>
      </c>
      <c r="P1230" t="s">
        <v>2194</v>
      </c>
    </row>
    <row r="1231" spans="1:16" x14ac:dyDescent="0.35">
      <c r="A1231" t="s">
        <v>5382</v>
      </c>
      <c r="B1231" t="s">
        <v>5383</v>
      </c>
      <c r="C1231" t="s">
        <v>5541</v>
      </c>
      <c r="E1231" t="s">
        <v>5440</v>
      </c>
      <c r="F1231" t="s">
        <v>5417</v>
      </c>
      <c r="G1231" t="s">
        <v>5443</v>
      </c>
      <c r="H1231" t="s">
        <v>5442</v>
      </c>
      <c r="O1231" t="s">
        <v>5565</v>
      </c>
      <c r="P1231" t="s">
        <v>2194</v>
      </c>
    </row>
    <row r="1232" spans="1:16" x14ac:dyDescent="0.35">
      <c r="A1232" t="s">
        <v>5382</v>
      </c>
      <c r="B1232" t="s">
        <v>5383</v>
      </c>
      <c r="C1232" t="s">
        <v>5542</v>
      </c>
      <c r="E1232" t="s">
        <v>5423</v>
      </c>
      <c r="F1232" t="s">
        <v>5418</v>
      </c>
      <c r="G1232" t="s">
        <v>5434</v>
      </c>
      <c r="H1232" t="s">
        <v>5428</v>
      </c>
      <c r="O1232" t="s">
        <v>2216</v>
      </c>
      <c r="P1232" t="s">
        <v>2194</v>
      </c>
    </row>
    <row r="1233" spans="1:16" x14ac:dyDescent="0.35">
      <c r="A1233" t="s">
        <v>5382</v>
      </c>
      <c r="B1233" t="s">
        <v>5383</v>
      </c>
      <c r="C1233" t="s">
        <v>5543</v>
      </c>
      <c r="E1233" t="s">
        <v>5424</v>
      </c>
      <c r="F1233" t="s">
        <v>5419</v>
      </c>
      <c r="G1233" t="s">
        <v>5435</v>
      </c>
      <c r="H1233" t="s">
        <v>5429</v>
      </c>
      <c r="O1233" t="s">
        <v>2235</v>
      </c>
      <c r="P1233" t="s">
        <v>2194</v>
      </c>
    </row>
    <row r="1234" spans="1:16" x14ac:dyDescent="0.35">
      <c r="A1234" t="s">
        <v>5382</v>
      </c>
      <c r="B1234" t="s">
        <v>5383</v>
      </c>
      <c r="C1234" t="s">
        <v>5544</v>
      </c>
      <c r="E1234" t="s">
        <v>5425</v>
      </c>
      <c r="F1234" t="s">
        <v>5420</v>
      </c>
      <c r="G1234" t="s">
        <v>5436</v>
      </c>
      <c r="H1234" t="s">
        <v>5430</v>
      </c>
      <c r="O1234" t="s">
        <v>2215</v>
      </c>
      <c r="P1234" t="s">
        <v>2194</v>
      </c>
    </row>
    <row r="1235" spans="1:16" x14ac:dyDescent="0.35">
      <c r="A1235" t="s">
        <v>5382</v>
      </c>
      <c r="B1235" t="s">
        <v>5383</v>
      </c>
      <c r="C1235" t="s">
        <v>5545</v>
      </c>
      <c r="E1235" t="s">
        <v>5426</v>
      </c>
      <c r="F1235" t="s">
        <v>5421</v>
      </c>
      <c r="G1235" t="s">
        <v>5437</v>
      </c>
      <c r="H1235" t="s">
        <v>5431</v>
      </c>
      <c r="O1235" t="s">
        <v>2228</v>
      </c>
      <c r="P1235" t="s">
        <v>2194</v>
      </c>
    </row>
    <row r="1236" spans="1:16" x14ac:dyDescent="0.35">
      <c r="A1236" t="s">
        <v>5382</v>
      </c>
      <c r="B1236" t="s">
        <v>5383</v>
      </c>
      <c r="C1236" t="s">
        <v>5546</v>
      </c>
      <c r="E1236" t="s">
        <v>4737</v>
      </c>
      <c r="F1236" t="s">
        <v>781</v>
      </c>
      <c r="G1236" t="s">
        <v>900</v>
      </c>
      <c r="H1236" t="s">
        <v>5432</v>
      </c>
      <c r="O1236" t="s">
        <v>5566</v>
      </c>
      <c r="P1236" t="s">
        <v>2194</v>
      </c>
    </row>
    <row r="1237" spans="1:16" x14ac:dyDescent="0.35">
      <c r="A1237" t="s">
        <v>5382</v>
      </c>
      <c r="B1237" t="s">
        <v>5383</v>
      </c>
      <c r="C1237" t="s">
        <v>5547</v>
      </c>
      <c r="E1237" t="s">
        <v>781</v>
      </c>
      <c r="F1237" t="s">
        <v>900</v>
      </c>
      <c r="G1237" t="s">
        <v>781</v>
      </c>
      <c r="H1237" t="s">
        <v>900</v>
      </c>
      <c r="O1237" t="s">
        <v>2277</v>
      </c>
      <c r="P1237" t="s">
        <v>2194</v>
      </c>
    </row>
    <row r="1238" spans="1:16" x14ac:dyDescent="0.35">
      <c r="A1238" t="s">
        <v>5382</v>
      </c>
      <c r="B1238" t="s">
        <v>5383</v>
      </c>
      <c r="C1238" t="s">
        <v>5548</v>
      </c>
      <c r="E1238" t="s">
        <v>5427</v>
      </c>
      <c r="F1238" t="s">
        <v>5422</v>
      </c>
      <c r="G1238" t="s">
        <v>5438</v>
      </c>
      <c r="H1238" t="s">
        <v>5433</v>
      </c>
      <c r="O1238" t="s">
        <v>5567</v>
      </c>
      <c r="P1238" t="s">
        <v>2219</v>
      </c>
    </row>
    <row r="1239" spans="1:16" x14ac:dyDescent="0.35">
      <c r="A1239" t="s">
        <v>5586</v>
      </c>
      <c r="B1239" t="s">
        <v>5587</v>
      </c>
      <c r="C1239" t="s">
        <v>1937</v>
      </c>
      <c r="E1239" t="s">
        <v>5596</v>
      </c>
      <c r="F1239" t="s">
        <v>5608</v>
      </c>
      <c r="G1239" t="s">
        <v>5620</v>
      </c>
      <c r="H1239" t="s">
        <v>5632</v>
      </c>
      <c r="N1239">
        <v>741</v>
      </c>
      <c r="O1239" t="s">
        <v>712</v>
      </c>
      <c r="P1239" t="s">
        <v>2218</v>
      </c>
    </row>
    <row r="1240" spans="1:16" x14ac:dyDescent="0.35">
      <c r="A1240" t="s">
        <v>5586</v>
      </c>
      <c r="B1240" t="s">
        <v>5587</v>
      </c>
      <c r="C1240" t="s">
        <v>181</v>
      </c>
      <c r="E1240" t="s">
        <v>5597</v>
      </c>
      <c r="F1240" t="s">
        <v>5609</v>
      </c>
      <c r="G1240" t="s">
        <v>5621</v>
      </c>
      <c r="H1240" t="s">
        <v>5633</v>
      </c>
      <c r="N1240" t="s">
        <v>5568</v>
      </c>
      <c r="O1240" t="s">
        <v>2196</v>
      </c>
      <c r="P1240" t="s">
        <v>2217</v>
      </c>
    </row>
    <row r="1241" spans="1:16" x14ac:dyDescent="0.35">
      <c r="A1241" t="s">
        <v>5586</v>
      </c>
      <c r="B1241" t="s">
        <v>5587</v>
      </c>
      <c r="C1241" t="s">
        <v>5579</v>
      </c>
      <c r="E1241" t="s">
        <v>5598</v>
      </c>
      <c r="F1241" t="s">
        <v>5610</v>
      </c>
      <c r="G1241" t="s">
        <v>5622</v>
      </c>
      <c r="H1241" t="s">
        <v>5634</v>
      </c>
      <c r="N1241" t="s">
        <v>5569</v>
      </c>
      <c r="O1241" t="s">
        <v>2188</v>
      </c>
      <c r="P1241" t="s">
        <v>2218</v>
      </c>
    </row>
    <row r="1242" spans="1:16" x14ac:dyDescent="0.35">
      <c r="A1242" t="s">
        <v>5586</v>
      </c>
      <c r="B1242" t="s">
        <v>5587</v>
      </c>
      <c r="C1242" t="s">
        <v>185</v>
      </c>
      <c r="E1242" t="s">
        <v>5599</v>
      </c>
      <c r="F1242" t="s">
        <v>5611</v>
      </c>
      <c r="G1242" t="s">
        <v>5623</v>
      </c>
      <c r="H1242" t="s">
        <v>5635</v>
      </c>
      <c r="N1242" t="s">
        <v>5570</v>
      </c>
      <c r="O1242" t="s">
        <v>2195</v>
      </c>
      <c r="P1242" t="s">
        <v>2217</v>
      </c>
    </row>
    <row r="1243" spans="1:16" x14ac:dyDescent="0.35">
      <c r="A1243" t="s">
        <v>5586</v>
      </c>
      <c r="B1243" t="s">
        <v>5587</v>
      </c>
      <c r="C1243" t="s">
        <v>189</v>
      </c>
      <c r="E1243" t="s">
        <v>5600</v>
      </c>
      <c r="F1243" t="s">
        <v>5612</v>
      </c>
      <c r="G1243" t="s">
        <v>5624</v>
      </c>
      <c r="H1243" t="s">
        <v>5636</v>
      </c>
      <c r="N1243" t="s">
        <v>5571</v>
      </c>
      <c r="O1243" t="s">
        <v>2214</v>
      </c>
      <c r="P1243" t="s">
        <v>2217</v>
      </c>
    </row>
    <row r="1244" spans="1:16" x14ac:dyDescent="0.35">
      <c r="A1244" t="s">
        <v>5586</v>
      </c>
      <c r="B1244" t="s">
        <v>5587</v>
      </c>
      <c r="C1244" t="s">
        <v>405</v>
      </c>
      <c r="E1244" t="s">
        <v>5601</v>
      </c>
      <c r="F1244" t="s">
        <v>5613</v>
      </c>
      <c r="G1244" t="s">
        <v>5625</v>
      </c>
      <c r="H1244" t="s">
        <v>5637</v>
      </c>
      <c r="N1244" t="s">
        <v>5572</v>
      </c>
      <c r="O1244" t="s">
        <v>2201</v>
      </c>
      <c r="P1244" t="s">
        <v>2217</v>
      </c>
    </row>
    <row r="1245" spans="1:16" x14ac:dyDescent="0.35">
      <c r="A1245" t="s">
        <v>5586</v>
      </c>
      <c r="B1245" t="s">
        <v>5587</v>
      </c>
      <c r="C1245" t="s">
        <v>5580</v>
      </c>
      <c r="E1245" t="s">
        <v>5602</v>
      </c>
      <c r="F1245" t="s">
        <v>5614</v>
      </c>
      <c r="G1245" t="s">
        <v>5626</v>
      </c>
      <c r="H1245" t="s">
        <v>5638</v>
      </c>
      <c r="N1245" t="s">
        <v>5573</v>
      </c>
      <c r="O1245" t="s">
        <v>2200</v>
      </c>
      <c r="P1245" t="s">
        <v>2217</v>
      </c>
    </row>
    <row r="1246" spans="1:16" x14ac:dyDescent="0.35">
      <c r="A1246" t="s">
        <v>5586</v>
      </c>
      <c r="B1246" t="s">
        <v>5587</v>
      </c>
      <c r="C1246" t="s">
        <v>5581</v>
      </c>
      <c r="E1246" t="s">
        <v>5603</v>
      </c>
      <c r="F1246" t="s">
        <v>5615</v>
      </c>
      <c r="G1246" t="s">
        <v>5627</v>
      </c>
      <c r="H1246" t="s">
        <v>5639</v>
      </c>
      <c r="N1246" t="s">
        <v>5574</v>
      </c>
      <c r="O1246" t="s">
        <v>2215</v>
      </c>
      <c r="P1246" t="s">
        <v>2217</v>
      </c>
    </row>
    <row r="1247" spans="1:16" x14ac:dyDescent="0.35">
      <c r="A1247" t="s">
        <v>5586</v>
      </c>
      <c r="B1247" t="s">
        <v>5587</v>
      </c>
      <c r="C1247" t="s">
        <v>5582</v>
      </c>
      <c r="E1247" t="s">
        <v>5604</v>
      </c>
      <c r="F1247" t="s">
        <v>5616</v>
      </c>
      <c r="G1247" t="s">
        <v>5628</v>
      </c>
      <c r="H1247" t="s">
        <v>5640</v>
      </c>
      <c r="N1247" t="s">
        <v>5575</v>
      </c>
      <c r="O1247" t="s">
        <v>2228</v>
      </c>
      <c r="P1247" t="s">
        <v>2217</v>
      </c>
    </row>
    <row r="1248" spans="1:16" x14ac:dyDescent="0.35">
      <c r="A1248" t="s">
        <v>5586</v>
      </c>
      <c r="B1248" t="s">
        <v>5587</v>
      </c>
      <c r="C1248" t="s">
        <v>5583</v>
      </c>
      <c r="E1248" t="s">
        <v>5605</v>
      </c>
      <c r="F1248" t="s">
        <v>5617</v>
      </c>
      <c r="G1248" t="s">
        <v>5629</v>
      </c>
      <c r="H1248" t="s">
        <v>5641</v>
      </c>
      <c r="N1248" t="s">
        <v>5576</v>
      </c>
      <c r="O1248" t="s">
        <v>2235</v>
      </c>
      <c r="P1248" t="s">
        <v>2217</v>
      </c>
    </row>
    <row r="1249" spans="1:16" x14ac:dyDescent="0.35">
      <c r="A1249" t="s">
        <v>5586</v>
      </c>
      <c r="B1249" t="s">
        <v>5587</v>
      </c>
      <c r="C1249" t="s">
        <v>5584</v>
      </c>
      <c r="E1249" t="s">
        <v>5606</v>
      </c>
      <c r="F1249" t="s">
        <v>5618</v>
      </c>
      <c r="G1249" t="s">
        <v>5630</v>
      </c>
      <c r="H1249" t="s">
        <v>5642</v>
      </c>
      <c r="N1249" t="s">
        <v>5577</v>
      </c>
      <c r="O1249" t="s">
        <v>2216</v>
      </c>
      <c r="P1249" t="s">
        <v>2217</v>
      </c>
    </row>
    <row r="1250" spans="1:16" x14ac:dyDescent="0.35">
      <c r="A1250" t="s">
        <v>5586</v>
      </c>
      <c r="B1250" t="s">
        <v>5587</v>
      </c>
      <c r="C1250" t="s">
        <v>5585</v>
      </c>
      <c r="E1250" t="s">
        <v>5607</v>
      </c>
      <c r="F1250" t="s">
        <v>5619</v>
      </c>
      <c r="G1250" t="s">
        <v>5631</v>
      </c>
      <c r="H1250" t="s">
        <v>5643</v>
      </c>
      <c r="N1250" t="s">
        <v>5578</v>
      </c>
      <c r="O1250" t="s">
        <v>5652</v>
      </c>
      <c r="P1250" t="s">
        <v>2217</v>
      </c>
    </row>
    <row r="1251" spans="1:16" x14ac:dyDescent="0.35">
      <c r="A1251" t="s">
        <v>5586</v>
      </c>
      <c r="B1251" t="s">
        <v>5587</v>
      </c>
      <c r="C1251" t="s">
        <v>5588</v>
      </c>
      <c r="E1251" t="s">
        <v>5649</v>
      </c>
      <c r="F1251" t="s">
        <v>687</v>
      </c>
      <c r="G1251" t="s">
        <v>5646</v>
      </c>
      <c r="H1251" t="s">
        <v>5644</v>
      </c>
      <c r="N1251" t="s">
        <v>5592</v>
      </c>
      <c r="O1251" t="s">
        <v>5653</v>
      </c>
      <c r="P1251" t="s">
        <v>2218</v>
      </c>
    </row>
    <row r="1252" spans="1:16" x14ac:dyDescent="0.35">
      <c r="A1252" t="s">
        <v>5586</v>
      </c>
      <c r="B1252" t="s">
        <v>5587</v>
      </c>
      <c r="C1252" t="s">
        <v>5589</v>
      </c>
      <c r="E1252" t="s">
        <v>5650</v>
      </c>
      <c r="F1252" t="s">
        <v>687</v>
      </c>
      <c r="G1252" t="s">
        <v>5147</v>
      </c>
      <c r="H1252" t="s">
        <v>5147</v>
      </c>
      <c r="N1252" t="s">
        <v>5593</v>
      </c>
      <c r="O1252" t="s">
        <v>5561</v>
      </c>
      <c r="P1252" t="s">
        <v>2218</v>
      </c>
    </row>
    <row r="1253" spans="1:16" x14ac:dyDescent="0.35">
      <c r="A1253" t="s">
        <v>5586</v>
      </c>
      <c r="B1253" t="s">
        <v>5587</v>
      </c>
      <c r="C1253" t="s">
        <v>5590</v>
      </c>
      <c r="E1253" t="s">
        <v>5651</v>
      </c>
      <c r="F1253" t="s">
        <v>687</v>
      </c>
      <c r="G1253" t="s">
        <v>5647</v>
      </c>
      <c r="H1253" t="s">
        <v>5645</v>
      </c>
      <c r="N1253" t="s">
        <v>5594</v>
      </c>
      <c r="O1253" t="s">
        <v>2255</v>
      </c>
      <c r="P1253" t="s">
        <v>2218</v>
      </c>
    </row>
    <row r="1254" spans="1:16" x14ac:dyDescent="0.35">
      <c r="A1254" t="s">
        <v>5586</v>
      </c>
      <c r="B1254" t="s">
        <v>5587</v>
      </c>
      <c r="C1254" t="s">
        <v>5591</v>
      </c>
      <c r="E1254" t="s">
        <v>3568</v>
      </c>
      <c r="F1254" t="s">
        <v>5648</v>
      </c>
      <c r="G1254" t="s">
        <v>3585</v>
      </c>
      <c r="H1254" t="s">
        <v>3585</v>
      </c>
      <c r="N1254" t="s">
        <v>5595</v>
      </c>
      <c r="O1254" t="s">
        <v>5654</v>
      </c>
      <c r="P1254" t="s">
        <v>2218</v>
      </c>
    </row>
    <row r="1255" spans="1:16" x14ac:dyDescent="0.35">
      <c r="A1255" t="s">
        <v>5657</v>
      </c>
      <c r="B1255" t="s">
        <v>5658</v>
      </c>
      <c r="C1255" t="s">
        <v>1937</v>
      </c>
      <c r="E1255" t="s">
        <v>5727</v>
      </c>
      <c r="F1255" t="s">
        <v>5750</v>
      </c>
      <c r="G1255" t="s">
        <v>5704</v>
      </c>
      <c r="H1255" t="s">
        <v>5682</v>
      </c>
      <c r="N1255" t="s">
        <v>5659</v>
      </c>
      <c r="O1255" t="s">
        <v>712</v>
      </c>
      <c r="P1255" t="s">
        <v>2218</v>
      </c>
    </row>
    <row r="1256" spans="1:16" x14ac:dyDescent="0.35">
      <c r="A1256" t="s">
        <v>5657</v>
      </c>
      <c r="B1256" t="s">
        <v>5658</v>
      </c>
      <c r="C1256" t="s">
        <v>181</v>
      </c>
      <c r="E1256" t="s">
        <v>5728</v>
      </c>
      <c r="F1256" t="s">
        <v>5751</v>
      </c>
      <c r="G1256" t="s">
        <v>5705</v>
      </c>
      <c r="H1256" t="s">
        <v>5683</v>
      </c>
      <c r="N1256" t="s">
        <v>5660</v>
      </c>
      <c r="O1256" t="s">
        <v>2196</v>
      </c>
      <c r="P1256" t="s">
        <v>2194</v>
      </c>
    </row>
    <row r="1257" spans="1:16" x14ac:dyDescent="0.35">
      <c r="A1257" t="s">
        <v>5657</v>
      </c>
      <c r="B1257" t="s">
        <v>5658</v>
      </c>
      <c r="C1257" t="s">
        <v>4729</v>
      </c>
      <c r="E1257" t="s">
        <v>5729</v>
      </c>
      <c r="F1257" t="s">
        <v>5752</v>
      </c>
      <c r="G1257" t="s">
        <v>5706</v>
      </c>
      <c r="H1257" t="s">
        <v>5684</v>
      </c>
      <c r="N1257" t="s">
        <v>5661</v>
      </c>
      <c r="O1257" t="s">
        <v>2188</v>
      </c>
      <c r="P1257" t="s">
        <v>2218</v>
      </c>
    </row>
    <row r="1258" spans="1:16" x14ac:dyDescent="0.35">
      <c r="A1258" t="s">
        <v>5657</v>
      </c>
      <c r="B1258" t="s">
        <v>5658</v>
      </c>
      <c r="C1258" t="s">
        <v>2335</v>
      </c>
      <c r="E1258" t="s">
        <v>5730</v>
      </c>
      <c r="F1258" t="s">
        <v>5753</v>
      </c>
      <c r="G1258" t="s">
        <v>5707</v>
      </c>
      <c r="H1258" t="s">
        <v>5685</v>
      </c>
      <c r="N1258" t="s">
        <v>5662</v>
      </c>
      <c r="O1258" t="s">
        <v>2336</v>
      </c>
      <c r="P1258" t="s">
        <v>2218</v>
      </c>
    </row>
    <row r="1259" spans="1:16" x14ac:dyDescent="0.35">
      <c r="A1259" t="s">
        <v>5657</v>
      </c>
      <c r="B1259" t="s">
        <v>5658</v>
      </c>
      <c r="C1259" t="s">
        <v>2882</v>
      </c>
      <c r="E1259" t="s">
        <v>5731</v>
      </c>
      <c r="F1259" t="s">
        <v>5754</v>
      </c>
      <c r="G1259" t="s">
        <v>5708</v>
      </c>
      <c r="H1259" t="s">
        <v>5686</v>
      </c>
      <c r="N1259" t="s">
        <v>5663</v>
      </c>
      <c r="O1259" t="s">
        <v>2883</v>
      </c>
      <c r="P1259" t="s">
        <v>2218</v>
      </c>
    </row>
    <row r="1260" spans="1:16" x14ac:dyDescent="0.35">
      <c r="A1260" t="s">
        <v>5657</v>
      </c>
      <c r="B1260" t="s">
        <v>5658</v>
      </c>
      <c r="C1260" t="s">
        <v>2889</v>
      </c>
      <c r="E1260" t="s">
        <v>5732</v>
      </c>
      <c r="F1260" t="s">
        <v>5755</v>
      </c>
      <c r="G1260" t="s">
        <v>5709</v>
      </c>
      <c r="H1260" t="s">
        <v>5687</v>
      </c>
      <c r="N1260" t="s">
        <v>5664</v>
      </c>
      <c r="O1260" t="s">
        <v>2897</v>
      </c>
      <c r="P1260" t="s">
        <v>2218</v>
      </c>
    </row>
    <row r="1261" spans="1:16" x14ac:dyDescent="0.35">
      <c r="A1261" t="s">
        <v>5657</v>
      </c>
      <c r="B1261" t="s">
        <v>5658</v>
      </c>
      <c r="C1261" t="s">
        <v>2920</v>
      </c>
      <c r="E1261" t="s">
        <v>5733</v>
      </c>
      <c r="F1261" t="s">
        <v>5756</v>
      </c>
      <c r="G1261" t="s">
        <v>5710</v>
      </c>
      <c r="H1261" t="s">
        <v>5688</v>
      </c>
      <c r="N1261" t="s">
        <v>5665</v>
      </c>
      <c r="O1261" t="s">
        <v>2921</v>
      </c>
      <c r="P1261" t="s">
        <v>2218</v>
      </c>
    </row>
    <row r="1262" spans="1:16" x14ac:dyDescent="0.35">
      <c r="A1262" t="s">
        <v>5657</v>
      </c>
      <c r="B1262" t="s">
        <v>5658</v>
      </c>
      <c r="C1262" t="s">
        <v>185</v>
      </c>
      <c r="E1262" t="s">
        <v>5734</v>
      </c>
      <c r="F1262" t="s">
        <v>5757</v>
      </c>
      <c r="G1262" t="s">
        <v>5711</v>
      </c>
      <c r="H1262" t="s">
        <v>4810</v>
      </c>
      <c r="N1262" t="s">
        <v>5666</v>
      </c>
      <c r="O1262" t="s">
        <v>2195</v>
      </c>
      <c r="P1262" t="s">
        <v>2194</v>
      </c>
    </row>
    <row r="1263" spans="1:16" x14ac:dyDescent="0.35">
      <c r="A1263" t="s">
        <v>5657</v>
      </c>
      <c r="B1263" t="s">
        <v>5658</v>
      </c>
      <c r="C1263" t="s">
        <v>5773</v>
      </c>
      <c r="E1263" t="s">
        <v>5735</v>
      </c>
      <c r="F1263" t="s">
        <v>5758</v>
      </c>
      <c r="G1263" t="s">
        <v>5712</v>
      </c>
      <c r="H1263" t="s">
        <v>5689</v>
      </c>
      <c r="N1263" t="s">
        <v>5667</v>
      </c>
      <c r="O1263" t="s">
        <v>2280</v>
      </c>
      <c r="P1263" t="s">
        <v>2194</v>
      </c>
    </row>
    <row r="1264" spans="1:16" x14ac:dyDescent="0.35">
      <c r="A1264" t="s">
        <v>5657</v>
      </c>
      <c r="B1264" t="s">
        <v>5658</v>
      </c>
      <c r="C1264" t="s">
        <v>1299</v>
      </c>
      <c r="E1264" t="s">
        <v>5736</v>
      </c>
      <c r="F1264" t="s">
        <v>5759</v>
      </c>
      <c r="G1264" t="s">
        <v>5713</v>
      </c>
      <c r="H1264" t="s">
        <v>5690</v>
      </c>
      <c r="N1264" t="s">
        <v>5668</v>
      </c>
      <c r="O1264" t="s">
        <v>2243</v>
      </c>
      <c r="P1264" t="s">
        <v>2194</v>
      </c>
    </row>
    <row r="1265" spans="1:16" x14ac:dyDescent="0.35">
      <c r="A1265" t="s">
        <v>5657</v>
      </c>
      <c r="B1265" t="s">
        <v>5658</v>
      </c>
      <c r="C1265" t="s">
        <v>1300</v>
      </c>
      <c r="E1265" t="s">
        <v>5737</v>
      </c>
      <c r="F1265" t="s">
        <v>5760</v>
      </c>
      <c r="G1265" t="s">
        <v>5714</v>
      </c>
      <c r="H1265" t="s">
        <v>5691</v>
      </c>
      <c r="N1265" t="s">
        <v>5669</v>
      </c>
      <c r="O1265" t="s">
        <v>2244</v>
      </c>
      <c r="P1265" t="s">
        <v>2194</v>
      </c>
    </row>
    <row r="1266" spans="1:16" x14ac:dyDescent="0.35">
      <c r="A1266" t="s">
        <v>5657</v>
      </c>
      <c r="B1266" t="s">
        <v>5658</v>
      </c>
      <c r="C1266" t="s">
        <v>230</v>
      </c>
      <c r="E1266" t="s">
        <v>5738</v>
      </c>
      <c r="F1266" t="s">
        <v>5761</v>
      </c>
      <c r="G1266" t="s">
        <v>5715</v>
      </c>
      <c r="H1266" t="s">
        <v>5692</v>
      </c>
      <c r="N1266" t="s">
        <v>5670</v>
      </c>
      <c r="O1266" t="s">
        <v>2190</v>
      </c>
      <c r="P1266" t="s">
        <v>2194</v>
      </c>
    </row>
    <row r="1267" spans="1:16" x14ac:dyDescent="0.35">
      <c r="A1267" t="s">
        <v>5657</v>
      </c>
      <c r="B1267" t="s">
        <v>5658</v>
      </c>
      <c r="C1267" t="s">
        <v>189</v>
      </c>
      <c r="E1267" t="s">
        <v>5739</v>
      </c>
      <c r="F1267" t="s">
        <v>5762</v>
      </c>
      <c r="G1267" t="s">
        <v>5716</v>
      </c>
      <c r="H1267" t="s">
        <v>5693</v>
      </c>
      <c r="N1267" t="s">
        <v>5671</v>
      </c>
      <c r="O1267" t="s">
        <v>2214</v>
      </c>
      <c r="P1267" t="s">
        <v>2194</v>
      </c>
    </row>
    <row r="1268" spans="1:16" x14ac:dyDescent="0.35">
      <c r="A1268" t="s">
        <v>5657</v>
      </c>
      <c r="B1268" t="s">
        <v>5658</v>
      </c>
      <c r="C1268" t="s">
        <v>5777</v>
      </c>
      <c r="E1268" t="s">
        <v>5740</v>
      </c>
      <c r="F1268" t="s">
        <v>5763</v>
      </c>
      <c r="G1268" t="s">
        <v>5717</v>
      </c>
      <c r="H1268" t="s">
        <v>5694</v>
      </c>
      <c r="N1268" t="s">
        <v>5672</v>
      </c>
      <c r="O1268" t="s">
        <v>2198</v>
      </c>
      <c r="P1268" t="s">
        <v>2194</v>
      </c>
    </row>
    <row r="1269" spans="1:16" x14ac:dyDescent="0.35">
      <c r="A1269" t="s">
        <v>5657</v>
      </c>
      <c r="B1269" t="s">
        <v>5658</v>
      </c>
      <c r="C1269" t="s">
        <v>4614</v>
      </c>
      <c r="E1269" t="s">
        <v>5741</v>
      </c>
      <c r="F1269" t="s">
        <v>5772</v>
      </c>
      <c r="G1269" t="s">
        <v>5718</v>
      </c>
      <c r="H1269" t="s">
        <v>5695</v>
      </c>
      <c r="N1269" t="s">
        <v>5673</v>
      </c>
      <c r="O1269" t="s">
        <v>2224</v>
      </c>
      <c r="P1269" t="s">
        <v>5807</v>
      </c>
    </row>
    <row r="1270" spans="1:16" x14ac:dyDescent="0.35">
      <c r="A1270" t="s">
        <v>5657</v>
      </c>
      <c r="B1270" t="s">
        <v>5658</v>
      </c>
      <c r="C1270" t="s">
        <v>5774</v>
      </c>
      <c r="E1270" t="s">
        <v>5742</v>
      </c>
      <c r="F1270" t="s">
        <v>5764</v>
      </c>
      <c r="G1270" t="s">
        <v>5719</v>
      </c>
      <c r="H1270" t="s">
        <v>5696</v>
      </c>
      <c r="N1270" t="s">
        <v>5674</v>
      </c>
      <c r="O1270" t="s">
        <v>2216</v>
      </c>
      <c r="P1270" t="s">
        <v>5807</v>
      </c>
    </row>
    <row r="1271" spans="1:16" x14ac:dyDescent="0.35">
      <c r="A1271" t="s">
        <v>5657</v>
      </c>
      <c r="B1271" t="s">
        <v>5658</v>
      </c>
      <c r="C1271" t="s">
        <v>5775</v>
      </c>
      <c r="E1271" t="s">
        <v>5743</v>
      </c>
      <c r="F1271" t="s">
        <v>5765</v>
      </c>
      <c r="G1271" t="s">
        <v>5720</v>
      </c>
      <c r="H1271" t="s">
        <v>5697</v>
      </c>
      <c r="N1271" t="s">
        <v>5675</v>
      </c>
      <c r="O1271" t="s">
        <v>2235</v>
      </c>
      <c r="P1271" t="s">
        <v>5807</v>
      </c>
    </row>
    <row r="1272" spans="1:16" x14ac:dyDescent="0.35">
      <c r="A1272" t="s">
        <v>5657</v>
      </c>
      <c r="B1272" t="s">
        <v>5658</v>
      </c>
      <c r="C1272" t="s">
        <v>244</v>
      </c>
      <c r="E1272" t="s">
        <v>5744</v>
      </c>
      <c r="F1272" t="s">
        <v>5766</v>
      </c>
      <c r="G1272" t="s">
        <v>5721</v>
      </c>
      <c r="H1272" t="s">
        <v>5698</v>
      </c>
      <c r="N1272" t="s">
        <v>5676</v>
      </c>
      <c r="O1272" t="s">
        <v>2228</v>
      </c>
      <c r="P1272" t="s">
        <v>5807</v>
      </c>
    </row>
    <row r="1273" spans="1:16" x14ac:dyDescent="0.35">
      <c r="A1273" t="s">
        <v>5657</v>
      </c>
      <c r="B1273" t="s">
        <v>5658</v>
      </c>
      <c r="C1273" t="s">
        <v>243</v>
      </c>
      <c r="E1273" t="s">
        <v>5745</v>
      </c>
      <c r="F1273" t="s">
        <v>5767</v>
      </c>
      <c r="G1273" t="s">
        <v>5722</v>
      </c>
      <c r="H1273" t="s">
        <v>5699</v>
      </c>
      <c r="N1273" t="s">
        <v>5677</v>
      </c>
      <c r="O1273" t="s">
        <v>2215</v>
      </c>
      <c r="P1273" t="s">
        <v>5807</v>
      </c>
    </row>
    <row r="1274" spans="1:16" x14ac:dyDescent="0.35">
      <c r="A1274" t="s">
        <v>5657</v>
      </c>
      <c r="B1274" t="s">
        <v>5658</v>
      </c>
      <c r="C1274" t="s">
        <v>4618</v>
      </c>
      <c r="E1274" t="s">
        <v>5746</v>
      </c>
      <c r="F1274" t="s">
        <v>5768</v>
      </c>
      <c r="G1274" t="s">
        <v>5723</v>
      </c>
      <c r="H1274" t="s">
        <v>5700</v>
      </c>
      <c r="N1274" t="s">
        <v>5678</v>
      </c>
      <c r="O1274" t="s">
        <v>2220</v>
      </c>
      <c r="P1274" t="s">
        <v>5807</v>
      </c>
    </row>
    <row r="1275" spans="1:16" x14ac:dyDescent="0.35">
      <c r="A1275" t="s">
        <v>5657</v>
      </c>
      <c r="B1275" t="s">
        <v>5658</v>
      </c>
      <c r="C1275" t="s">
        <v>5776</v>
      </c>
      <c r="E1275" t="s">
        <v>5747</v>
      </c>
      <c r="F1275" t="s">
        <v>5769</v>
      </c>
      <c r="G1275" t="s">
        <v>5724</v>
      </c>
      <c r="H1275" t="s">
        <v>5701</v>
      </c>
      <c r="N1275" t="s">
        <v>5679</v>
      </c>
      <c r="O1275" t="s">
        <v>5805</v>
      </c>
      <c r="P1275" t="s">
        <v>5807</v>
      </c>
    </row>
    <row r="1276" spans="1:16" x14ac:dyDescent="0.35">
      <c r="A1276" t="s">
        <v>5657</v>
      </c>
      <c r="B1276" t="s">
        <v>5658</v>
      </c>
      <c r="C1276" t="s">
        <v>3869</v>
      </c>
      <c r="E1276" t="s">
        <v>5748</v>
      </c>
      <c r="F1276" t="s">
        <v>5770</v>
      </c>
      <c r="G1276" t="s">
        <v>5725</v>
      </c>
      <c r="H1276" t="s">
        <v>5702</v>
      </c>
      <c r="N1276" t="s">
        <v>5680</v>
      </c>
      <c r="O1276" t="s">
        <v>2200</v>
      </c>
      <c r="P1276" t="s">
        <v>5807</v>
      </c>
    </row>
    <row r="1277" spans="1:16" x14ac:dyDescent="0.35">
      <c r="A1277" t="s">
        <v>5657</v>
      </c>
      <c r="B1277" t="s">
        <v>5658</v>
      </c>
      <c r="C1277" t="s">
        <v>121</v>
      </c>
      <c r="E1277" t="s">
        <v>5749</v>
      </c>
      <c r="F1277" t="s">
        <v>5771</v>
      </c>
      <c r="G1277" t="s">
        <v>5726</v>
      </c>
      <c r="H1277" t="s">
        <v>5703</v>
      </c>
      <c r="N1277" t="s">
        <v>5681</v>
      </c>
      <c r="O1277" t="s">
        <v>2201</v>
      </c>
      <c r="P1277" t="s">
        <v>5807</v>
      </c>
    </row>
    <row r="1278" spans="1:16" x14ac:dyDescent="0.35">
      <c r="A1278" t="s">
        <v>5657</v>
      </c>
      <c r="B1278" t="s">
        <v>5658</v>
      </c>
      <c r="C1278" t="s">
        <v>5778</v>
      </c>
      <c r="E1278" t="s">
        <v>5780</v>
      </c>
      <c r="F1278" t="s">
        <v>5785</v>
      </c>
      <c r="G1278" t="s">
        <v>5790</v>
      </c>
      <c r="H1278" t="s">
        <v>5795</v>
      </c>
      <c r="N1278" t="s">
        <v>5800</v>
      </c>
      <c r="O1278" t="s">
        <v>5806</v>
      </c>
      <c r="P1278" t="s">
        <v>2218</v>
      </c>
    </row>
    <row r="1279" spans="1:16" x14ac:dyDescent="0.35">
      <c r="A1279" t="s">
        <v>5657</v>
      </c>
      <c r="B1279" t="s">
        <v>5658</v>
      </c>
      <c r="C1279" t="s">
        <v>992</v>
      </c>
      <c r="E1279" t="s">
        <v>5781</v>
      </c>
      <c r="F1279" t="s">
        <v>5786</v>
      </c>
      <c r="G1279" t="s">
        <v>5791</v>
      </c>
      <c r="H1279" t="s">
        <v>5796</v>
      </c>
      <c r="N1279" t="s">
        <v>5801</v>
      </c>
      <c r="O1279" t="s">
        <v>2259</v>
      </c>
      <c r="P1279" t="s">
        <v>2218</v>
      </c>
    </row>
    <row r="1280" spans="1:16" x14ac:dyDescent="0.35">
      <c r="A1280" t="s">
        <v>5657</v>
      </c>
      <c r="B1280" t="s">
        <v>5658</v>
      </c>
      <c r="C1280" t="s">
        <v>991</v>
      </c>
      <c r="E1280" t="s">
        <v>5782</v>
      </c>
      <c r="F1280" t="s">
        <v>5787</v>
      </c>
      <c r="G1280" t="s">
        <v>5792</v>
      </c>
      <c r="H1280" t="s">
        <v>5797</v>
      </c>
      <c r="N1280" t="s">
        <v>5802</v>
      </c>
      <c r="O1280" t="s">
        <v>3915</v>
      </c>
      <c r="P1280" t="s">
        <v>2218</v>
      </c>
    </row>
    <row r="1281" spans="1:16" x14ac:dyDescent="0.35">
      <c r="A1281" t="s">
        <v>5657</v>
      </c>
      <c r="B1281" t="s">
        <v>5658</v>
      </c>
      <c r="C1281" t="s">
        <v>993</v>
      </c>
      <c r="E1281" t="s">
        <v>5783</v>
      </c>
      <c r="F1281" t="s">
        <v>5788</v>
      </c>
      <c r="G1281" t="s">
        <v>5793</v>
      </c>
      <c r="H1281" t="s">
        <v>5798</v>
      </c>
      <c r="N1281" t="s">
        <v>5803</v>
      </c>
      <c r="O1281" t="s">
        <v>2260</v>
      </c>
      <c r="P1281" t="s">
        <v>2218</v>
      </c>
    </row>
    <row r="1282" spans="1:16" x14ac:dyDescent="0.35">
      <c r="A1282" t="s">
        <v>5657</v>
      </c>
      <c r="B1282" t="s">
        <v>5658</v>
      </c>
      <c r="C1282" t="s">
        <v>5779</v>
      </c>
      <c r="E1282" t="s">
        <v>5784</v>
      </c>
      <c r="F1282" t="s">
        <v>5789</v>
      </c>
      <c r="G1282" t="s">
        <v>5794</v>
      </c>
      <c r="H1282" t="s">
        <v>5799</v>
      </c>
      <c r="N1282" t="s">
        <v>5804</v>
      </c>
      <c r="O1282" t="s">
        <v>2292</v>
      </c>
      <c r="P1282" t="s">
        <v>2218</v>
      </c>
    </row>
    <row r="1283" spans="1:16" x14ac:dyDescent="0.35">
      <c r="A1283" t="s">
        <v>3701</v>
      </c>
      <c r="B1283" t="s">
        <v>5810</v>
      </c>
      <c r="C1283" t="s">
        <v>5812</v>
      </c>
      <c r="D1283" t="s">
        <v>5821</v>
      </c>
      <c r="E1283" t="s">
        <v>5834</v>
      </c>
      <c r="F1283" t="s">
        <v>5847</v>
      </c>
      <c r="G1283" t="s">
        <v>5860</v>
      </c>
      <c r="H1283" t="s">
        <v>5873</v>
      </c>
      <c r="O1283" t="s">
        <v>712</v>
      </c>
      <c r="P1283" t="s">
        <v>2218</v>
      </c>
    </row>
    <row r="1284" spans="1:16" x14ac:dyDescent="0.35">
      <c r="A1284" t="s">
        <v>3701</v>
      </c>
      <c r="B1284" t="s">
        <v>5810</v>
      </c>
      <c r="C1284" t="s">
        <v>5813</v>
      </c>
      <c r="D1284">
        <v>60.78</v>
      </c>
      <c r="E1284">
        <v>49.68</v>
      </c>
      <c r="F1284">
        <v>59.81</v>
      </c>
      <c r="G1284">
        <v>67.38</v>
      </c>
      <c r="H1284">
        <v>54.78</v>
      </c>
      <c r="O1284" t="s">
        <v>2188</v>
      </c>
      <c r="P1284" t="s">
        <v>2229</v>
      </c>
    </row>
    <row r="1285" spans="1:16" x14ac:dyDescent="0.35">
      <c r="A1285" t="s">
        <v>3701</v>
      </c>
      <c r="B1285" t="s">
        <v>5810</v>
      </c>
      <c r="C1285" t="s">
        <v>232</v>
      </c>
      <c r="D1285" t="s">
        <v>5822</v>
      </c>
      <c r="E1285" t="s">
        <v>5835</v>
      </c>
      <c r="F1285" t="s">
        <v>5848</v>
      </c>
      <c r="G1285" t="s">
        <v>5861</v>
      </c>
      <c r="H1285" t="s">
        <v>5874</v>
      </c>
      <c r="O1285" t="s">
        <v>2199</v>
      </c>
      <c r="P1285" t="s">
        <v>2229</v>
      </c>
    </row>
    <row r="1286" spans="1:16" x14ac:dyDescent="0.35">
      <c r="A1286" t="s">
        <v>3701</v>
      </c>
      <c r="B1286" t="s">
        <v>5810</v>
      </c>
      <c r="C1286" t="s">
        <v>185</v>
      </c>
      <c r="D1286" t="s">
        <v>5823</v>
      </c>
      <c r="E1286" t="s">
        <v>5836</v>
      </c>
      <c r="F1286" t="s">
        <v>5849</v>
      </c>
      <c r="G1286" t="s">
        <v>5862</v>
      </c>
      <c r="H1286" t="s">
        <v>5875</v>
      </c>
      <c r="O1286" t="s">
        <v>2195</v>
      </c>
      <c r="P1286" t="s">
        <v>2229</v>
      </c>
    </row>
    <row r="1287" spans="1:16" x14ac:dyDescent="0.35">
      <c r="A1287" t="s">
        <v>3701</v>
      </c>
      <c r="B1287" t="s">
        <v>5810</v>
      </c>
      <c r="C1287" t="s">
        <v>5814</v>
      </c>
      <c r="D1287" t="s">
        <v>5824</v>
      </c>
      <c r="E1287" t="s">
        <v>5837</v>
      </c>
      <c r="F1287" t="s">
        <v>5850</v>
      </c>
      <c r="G1287" t="s">
        <v>5863</v>
      </c>
      <c r="H1287" t="s">
        <v>5876</v>
      </c>
      <c r="O1287" t="s">
        <v>2214</v>
      </c>
      <c r="P1287" t="s">
        <v>2229</v>
      </c>
    </row>
    <row r="1288" spans="1:16" x14ac:dyDescent="0.35">
      <c r="A1288" t="s">
        <v>3701</v>
      </c>
      <c r="B1288" t="s">
        <v>5810</v>
      </c>
      <c r="C1288" t="s">
        <v>121</v>
      </c>
      <c r="D1288" t="s">
        <v>5825</v>
      </c>
      <c r="E1288" t="s">
        <v>5838</v>
      </c>
      <c r="F1288" t="s">
        <v>5851</v>
      </c>
      <c r="G1288" t="s">
        <v>5864</v>
      </c>
      <c r="H1288" t="s">
        <v>5877</v>
      </c>
      <c r="O1288" t="s">
        <v>2201</v>
      </c>
      <c r="P1288" t="s">
        <v>2229</v>
      </c>
    </row>
    <row r="1289" spans="1:16" x14ac:dyDescent="0.35">
      <c r="A1289" t="s">
        <v>3701</v>
      </c>
      <c r="B1289" t="s">
        <v>5810</v>
      </c>
      <c r="C1289" t="s">
        <v>5815</v>
      </c>
      <c r="D1289" t="s">
        <v>5826</v>
      </c>
      <c r="E1289" t="s">
        <v>5839</v>
      </c>
      <c r="F1289" t="s">
        <v>5852</v>
      </c>
      <c r="G1289" t="s">
        <v>5865</v>
      </c>
      <c r="H1289" t="s">
        <v>5878</v>
      </c>
      <c r="O1289" t="s">
        <v>2200</v>
      </c>
      <c r="P1289" t="s">
        <v>2229</v>
      </c>
    </row>
    <row r="1290" spans="1:16" x14ac:dyDescent="0.35">
      <c r="A1290" t="s">
        <v>3701</v>
      </c>
      <c r="B1290" t="s">
        <v>5810</v>
      </c>
      <c r="C1290" t="s">
        <v>236</v>
      </c>
      <c r="D1290" t="s">
        <v>5827</v>
      </c>
      <c r="E1290" t="s">
        <v>5840</v>
      </c>
      <c r="F1290" t="s">
        <v>5853</v>
      </c>
      <c r="G1290" t="s">
        <v>5866</v>
      </c>
      <c r="H1290" t="s">
        <v>5879</v>
      </c>
      <c r="O1290" t="s">
        <v>2198</v>
      </c>
      <c r="P1290" t="s">
        <v>2229</v>
      </c>
    </row>
    <row r="1291" spans="1:16" x14ac:dyDescent="0.35">
      <c r="A1291" t="s">
        <v>3701</v>
      </c>
      <c r="B1291" t="s">
        <v>5810</v>
      </c>
      <c r="C1291" t="s">
        <v>238</v>
      </c>
      <c r="D1291" t="s">
        <v>5828</v>
      </c>
      <c r="E1291" t="s">
        <v>5841</v>
      </c>
      <c r="F1291" t="s">
        <v>5854</v>
      </c>
      <c r="G1291" t="s">
        <v>5867</v>
      </c>
      <c r="H1291" t="s">
        <v>5880</v>
      </c>
      <c r="O1291" t="s">
        <v>2225</v>
      </c>
      <c r="P1291" t="s">
        <v>2229</v>
      </c>
    </row>
    <row r="1292" spans="1:16" x14ac:dyDescent="0.35">
      <c r="A1292" t="s">
        <v>3701</v>
      </c>
      <c r="B1292" t="s">
        <v>5810</v>
      </c>
      <c r="C1292" t="s">
        <v>5816</v>
      </c>
      <c r="D1292" t="s">
        <v>5829</v>
      </c>
      <c r="E1292" t="s">
        <v>5842</v>
      </c>
      <c r="F1292" t="s">
        <v>5855</v>
      </c>
      <c r="G1292" t="s">
        <v>5868</v>
      </c>
      <c r="H1292" t="s">
        <v>5881</v>
      </c>
      <c r="O1292" t="s">
        <v>2222</v>
      </c>
      <c r="P1292" t="s">
        <v>2229</v>
      </c>
    </row>
    <row r="1293" spans="1:16" x14ac:dyDescent="0.35">
      <c r="A1293" t="s">
        <v>3701</v>
      </c>
      <c r="B1293" t="s">
        <v>5810</v>
      </c>
      <c r="C1293" t="s">
        <v>5817</v>
      </c>
      <c r="D1293" t="s">
        <v>5830</v>
      </c>
      <c r="E1293" t="s">
        <v>5843</v>
      </c>
      <c r="F1293" t="s">
        <v>5856</v>
      </c>
      <c r="G1293" t="s">
        <v>5869</v>
      </c>
      <c r="H1293" t="s">
        <v>5882</v>
      </c>
      <c r="O1293" t="s">
        <v>4601</v>
      </c>
      <c r="P1293" t="s">
        <v>2229</v>
      </c>
    </row>
    <row r="1294" spans="1:16" x14ac:dyDescent="0.35">
      <c r="A1294" t="s">
        <v>3701</v>
      </c>
      <c r="B1294" t="s">
        <v>5810</v>
      </c>
      <c r="C1294" t="s">
        <v>5818</v>
      </c>
      <c r="D1294" t="s">
        <v>5831</v>
      </c>
      <c r="E1294" t="s">
        <v>5844</v>
      </c>
      <c r="F1294" t="s">
        <v>5857</v>
      </c>
      <c r="G1294" t="s">
        <v>5870</v>
      </c>
      <c r="H1294" t="s">
        <v>5883</v>
      </c>
      <c r="O1294" t="s">
        <v>5886</v>
      </c>
      <c r="P1294" t="s">
        <v>2229</v>
      </c>
    </row>
    <row r="1295" spans="1:16" x14ac:dyDescent="0.35">
      <c r="A1295" t="s">
        <v>3701</v>
      </c>
      <c r="B1295" t="s">
        <v>5810</v>
      </c>
      <c r="C1295" t="s">
        <v>5819</v>
      </c>
      <c r="D1295" t="s">
        <v>5832</v>
      </c>
      <c r="E1295" t="s">
        <v>5845</v>
      </c>
      <c r="F1295" t="s">
        <v>5858</v>
      </c>
      <c r="G1295" t="s">
        <v>5871</v>
      </c>
      <c r="H1295" t="s">
        <v>5884</v>
      </c>
      <c r="O1295" t="s">
        <v>5887</v>
      </c>
      <c r="P1295" t="s">
        <v>2229</v>
      </c>
    </row>
    <row r="1296" spans="1:16" x14ac:dyDescent="0.35">
      <c r="A1296" t="s">
        <v>3701</v>
      </c>
      <c r="B1296" t="s">
        <v>5810</v>
      </c>
      <c r="C1296" t="s">
        <v>5820</v>
      </c>
      <c r="D1296" t="s">
        <v>5833</v>
      </c>
      <c r="E1296" t="s">
        <v>5846</v>
      </c>
      <c r="F1296" t="s">
        <v>5859</v>
      </c>
      <c r="G1296" t="s">
        <v>5872</v>
      </c>
      <c r="H1296" t="s">
        <v>5885</v>
      </c>
      <c r="O1296" t="s">
        <v>5888</v>
      </c>
      <c r="P1296" t="s">
        <v>2229</v>
      </c>
    </row>
    <row r="1297" spans="1:16" x14ac:dyDescent="0.35">
      <c r="A1297" t="s">
        <v>5894</v>
      </c>
      <c r="B1297" t="s">
        <v>5895</v>
      </c>
      <c r="C1297" t="s">
        <v>114</v>
      </c>
      <c r="E1297">
        <v>134</v>
      </c>
      <c r="F1297">
        <v>85</v>
      </c>
      <c r="G1297">
        <v>168</v>
      </c>
      <c r="H1297">
        <v>334</v>
      </c>
      <c r="O1297" t="s">
        <v>712</v>
      </c>
      <c r="P1297" t="s">
        <v>2192</v>
      </c>
    </row>
    <row r="1298" spans="1:16" x14ac:dyDescent="0.35">
      <c r="A1298" t="s">
        <v>5894</v>
      </c>
      <c r="B1298" t="s">
        <v>5895</v>
      </c>
      <c r="C1298" t="s">
        <v>5897</v>
      </c>
      <c r="E1298">
        <v>50</v>
      </c>
      <c r="F1298">
        <v>55.3</v>
      </c>
      <c r="G1298">
        <v>64.900000000000006</v>
      </c>
      <c r="H1298">
        <v>60.5</v>
      </c>
      <c r="O1298" t="s">
        <v>2231</v>
      </c>
      <c r="P1298" t="s">
        <v>2193</v>
      </c>
    </row>
    <row r="1299" spans="1:16" x14ac:dyDescent="0.35">
      <c r="A1299" t="s">
        <v>5894</v>
      </c>
      <c r="B1299" t="s">
        <v>5895</v>
      </c>
      <c r="C1299" t="s">
        <v>232</v>
      </c>
      <c r="E1299" t="s">
        <v>5914</v>
      </c>
      <c r="F1299" t="s">
        <v>5922</v>
      </c>
      <c r="G1299" t="s">
        <v>5931</v>
      </c>
      <c r="H1299" t="s">
        <v>5940</v>
      </c>
      <c r="O1299" t="s">
        <v>2199</v>
      </c>
      <c r="P1299" t="s">
        <v>2217</v>
      </c>
    </row>
    <row r="1300" spans="1:16" x14ac:dyDescent="0.35">
      <c r="A1300" t="s">
        <v>5894</v>
      </c>
      <c r="B1300" t="s">
        <v>5895</v>
      </c>
      <c r="C1300" t="s">
        <v>5898</v>
      </c>
      <c r="E1300" t="s">
        <v>2339</v>
      </c>
      <c r="F1300" t="s">
        <v>5923</v>
      </c>
      <c r="G1300" t="s">
        <v>5932</v>
      </c>
      <c r="H1300" t="s">
        <v>5941</v>
      </c>
      <c r="O1300" t="s">
        <v>2195</v>
      </c>
      <c r="P1300" t="s">
        <v>2217</v>
      </c>
    </row>
    <row r="1301" spans="1:16" x14ac:dyDescent="0.35">
      <c r="A1301" t="s">
        <v>5894</v>
      </c>
      <c r="B1301" t="s">
        <v>5895</v>
      </c>
      <c r="C1301" t="s">
        <v>5899</v>
      </c>
      <c r="E1301" t="s">
        <v>5915</v>
      </c>
      <c r="F1301" t="s">
        <v>5924</v>
      </c>
      <c r="G1301" t="s">
        <v>5933</v>
      </c>
      <c r="H1301" t="s">
        <v>5942</v>
      </c>
      <c r="O1301" t="s">
        <v>2214</v>
      </c>
      <c r="P1301" t="s">
        <v>2217</v>
      </c>
    </row>
    <row r="1302" spans="1:16" x14ac:dyDescent="0.35">
      <c r="A1302" t="s">
        <v>5894</v>
      </c>
      <c r="B1302" t="s">
        <v>5895</v>
      </c>
      <c r="C1302" t="s">
        <v>2771</v>
      </c>
      <c r="E1302" t="s">
        <v>5916</v>
      </c>
      <c r="F1302" t="s">
        <v>5925</v>
      </c>
      <c r="G1302" t="s">
        <v>5934</v>
      </c>
      <c r="H1302" t="s">
        <v>5943</v>
      </c>
      <c r="O1302" t="s">
        <v>2190</v>
      </c>
      <c r="P1302" t="s">
        <v>2217</v>
      </c>
    </row>
    <row r="1303" spans="1:16" x14ac:dyDescent="0.35">
      <c r="A1303" t="s">
        <v>5894</v>
      </c>
      <c r="B1303" t="s">
        <v>5895</v>
      </c>
      <c r="C1303" t="s">
        <v>5900</v>
      </c>
      <c r="E1303" t="s">
        <v>5917</v>
      </c>
      <c r="F1303" t="s">
        <v>5926</v>
      </c>
      <c r="G1303" t="s">
        <v>5935</v>
      </c>
      <c r="H1303" t="s">
        <v>5944</v>
      </c>
      <c r="O1303" t="s">
        <v>2216</v>
      </c>
      <c r="P1303" t="s">
        <v>2217</v>
      </c>
    </row>
    <row r="1304" spans="1:16" x14ac:dyDescent="0.35">
      <c r="A1304" t="s">
        <v>5894</v>
      </c>
      <c r="B1304" t="s">
        <v>5895</v>
      </c>
      <c r="C1304" t="s">
        <v>2456</v>
      </c>
      <c r="E1304" t="s">
        <v>5918</v>
      </c>
      <c r="F1304" t="s">
        <v>5927</v>
      </c>
      <c r="G1304" t="s">
        <v>5936</v>
      </c>
      <c r="H1304" t="s">
        <v>5945</v>
      </c>
      <c r="O1304" t="s">
        <v>2215</v>
      </c>
      <c r="P1304" t="s">
        <v>2217</v>
      </c>
    </row>
    <row r="1305" spans="1:16" x14ac:dyDescent="0.35">
      <c r="A1305" t="s">
        <v>5894</v>
      </c>
      <c r="B1305" t="s">
        <v>5895</v>
      </c>
      <c r="C1305" t="s">
        <v>5901</v>
      </c>
      <c r="E1305" t="s">
        <v>5919</v>
      </c>
      <c r="F1305" t="s">
        <v>5928</v>
      </c>
      <c r="G1305" t="s">
        <v>5937</v>
      </c>
      <c r="H1305" t="s">
        <v>5946</v>
      </c>
      <c r="O1305" t="s">
        <v>2243</v>
      </c>
      <c r="P1305" t="s">
        <v>2217</v>
      </c>
    </row>
    <row r="1306" spans="1:16" x14ac:dyDescent="0.35">
      <c r="A1306" t="s">
        <v>5894</v>
      </c>
      <c r="B1306" t="s">
        <v>5895</v>
      </c>
      <c r="C1306" t="s">
        <v>5902</v>
      </c>
      <c r="E1306" t="s">
        <v>5920</v>
      </c>
      <c r="F1306" t="s">
        <v>5929</v>
      </c>
      <c r="G1306" t="s">
        <v>5938</v>
      </c>
      <c r="H1306" t="s">
        <v>5947</v>
      </c>
      <c r="O1306" t="s">
        <v>2244</v>
      </c>
      <c r="P1306" t="s">
        <v>2217</v>
      </c>
    </row>
    <row r="1307" spans="1:16" x14ac:dyDescent="0.35">
      <c r="A1307" t="s">
        <v>5894</v>
      </c>
      <c r="B1307" t="s">
        <v>5895</v>
      </c>
      <c r="C1307" t="s">
        <v>5903</v>
      </c>
      <c r="E1307" t="s">
        <v>5921</v>
      </c>
      <c r="F1307" t="s">
        <v>5930</v>
      </c>
      <c r="G1307" t="s">
        <v>5939</v>
      </c>
      <c r="H1307" t="s">
        <v>5948</v>
      </c>
      <c r="O1307" t="s">
        <v>2220</v>
      </c>
      <c r="P1307" t="s">
        <v>2217</v>
      </c>
    </row>
    <row r="1308" spans="1:16" x14ac:dyDescent="0.35">
      <c r="A1308" t="s">
        <v>5894</v>
      </c>
      <c r="B1308" t="s">
        <v>5895</v>
      </c>
      <c r="C1308" t="s">
        <v>5904</v>
      </c>
      <c r="E1308">
        <v>20.9</v>
      </c>
      <c r="F1308">
        <v>18.8</v>
      </c>
      <c r="G1308">
        <v>21.4</v>
      </c>
      <c r="H1308">
        <v>13.2</v>
      </c>
      <c r="O1308" t="s">
        <v>2275</v>
      </c>
      <c r="P1308" t="s">
        <v>2193</v>
      </c>
    </row>
    <row r="1309" spans="1:16" x14ac:dyDescent="0.35">
      <c r="A1309" t="s">
        <v>5894</v>
      </c>
      <c r="B1309" t="s">
        <v>5895</v>
      </c>
      <c r="C1309" t="s">
        <v>5905</v>
      </c>
      <c r="E1309">
        <v>10.4</v>
      </c>
      <c r="F1309">
        <v>3.5</v>
      </c>
      <c r="G1309">
        <v>10.1</v>
      </c>
      <c r="H1309">
        <v>3.9</v>
      </c>
      <c r="O1309" t="s">
        <v>2211</v>
      </c>
      <c r="P1309" t="s">
        <v>2193</v>
      </c>
    </row>
    <row r="1310" spans="1:16" x14ac:dyDescent="0.35">
      <c r="A1310" t="s">
        <v>5894</v>
      </c>
      <c r="B1310" t="s">
        <v>5895</v>
      </c>
      <c r="C1310" t="s">
        <v>5906</v>
      </c>
      <c r="E1310">
        <v>32.799999999999997</v>
      </c>
      <c r="F1310">
        <v>50.6</v>
      </c>
      <c r="G1310">
        <v>47.6</v>
      </c>
      <c r="H1310">
        <v>59.6</v>
      </c>
      <c r="O1310" t="s">
        <v>2249</v>
      </c>
      <c r="P1310" t="s">
        <v>2193</v>
      </c>
    </row>
    <row r="1311" spans="1:16" x14ac:dyDescent="0.35">
      <c r="A1311" t="s">
        <v>5894</v>
      </c>
      <c r="B1311" t="s">
        <v>5895</v>
      </c>
      <c r="C1311" t="s">
        <v>5907</v>
      </c>
      <c r="E1311">
        <v>25.6</v>
      </c>
      <c r="F1311">
        <v>11.8</v>
      </c>
      <c r="G1311">
        <v>8.3000000000000007</v>
      </c>
      <c r="H1311">
        <v>2.1</v>
      </c>
      <c r="O1311" t="s">
        <v>2875</v>
      </c>
      <c r="P1311" t="s">
        <v>2193</v>
      </c>
    </row>
    <row r="1312" spans="1:16" x14ac:dyDescent="0.35">
      <c r="A1312" t="s">
        <v>5894</v>
      </c>
      <c r="B1312" t="s">
        <v>5895</v>
      </c>
      <c r="C1312" t="s">
        <v>5908</v>
      </c>
      <c r="E1312">
        <v>20</v>
      </c>
      <c r="F1312">
        <v>20.7</v>
      </c>
      <c r="G1312">
        <v>9.1999999999999993</v>
      </c>
      <c r="H1312">
        <v>5.3</v>
      </c>
      <c r="O1312" t="s">
        <v>2254</v>
      </c>
      <c r="P1312" t="s">
        <v>2193</v>
      </c>
    </row>
    <row r="1313" spans="1:16" x14ac:dyDescent="0.35">
      <c r="A1313" t="s">
        <v>5894</v>
      </c>
      <c r="B1313" t="s">
        <v>5895</v>
      </c>
      <c r="C1313" t="s">
        <v>5909</v>
      </c>
      <c r="E1313">
        <v>8.8000000000000007</v>
      </c>
      <c r="F1313">
        <v>15.6</v>
      </c>
      <c r="G1313">
        <v>9.9</v>
      </c>
      <c r="H1313">
        <v>5.6</v>
      </c>
      <c r="O1313" t="s">
        <v>3299</v>
      </c>
      <c r="P1313" t="s">
        <v>2193</v>
      </c>
    </row>
    <row r="1314" spans="1:16" x14ac:dyDescent="0.35">
      <c r="A1314" t="s">
        <v>5894</v>
      </c>
      <c r="B1314" t="s">
        <v>5895</v>
      </c>
      <c r="C1314" t="s">
        <v>5910</v>
      </c>
      <c r="E1314">
        <v>10.4</v>
      </c>
      <c r="F1314">
        <v>15.3</v>
      </c>
      <c r="G1314">
        <v>9.6</v>
      </c>
      <c r="H1314">
        <v>7.5</v>
      </c>
      <c r="O1314" t="s">
        <v>2251</v>
      </c>
      <c r="P1314" t="s">
        <v>2193</v>
      </c>
    </row>
    <row r="1315" spans="1:16" x14ac:dyDescent="0.35">
      <c r="A1315" t="s">
        <v>5894</v>
      </c>
      <c r="B1315" t="s">
        <v>5895</v>
      </c>
      <c r="C1315" t="s">
        <v>5911</v>
      </c>
      <c r="E1315">
        <v>7.5</v>
      </c>
      <c r="F1315">
        <v>4.7</v>
      </c>
      <c r="G1315">
        <v>4.2</v>
      </c>
      <c r="H1315">
        <v>6.6</v>
      </c>
      <c r="O1315" t="s">
        <v>2273</v>
      </c>
      <c r="P1315" t="s">
        <v>2193</v>
      </c>
    </row>
    <row r="1316" spans="1:16" x14ac:dyDescent="0.35">
      <c r="A1316" t="s">
        <v>5894</v>
      </c>
      <c r="B1316" t="s">
        <v>5895</v>
      </c>
      <c r="C1316" t="s">
        <v>5912</v>
      </c>
      <c r="E1316">
        <v>5.2</v>
      </c>
      <c r="F1316">
        <v>3.5</v>
      </c>
      <c r="G1316">
        <v>1.8</v>
      </c>
      <c r="H1316">
        <v>4.5</v>
      </c>
      <c r="O1316" t="s">
        <v>2255</v>
      </c>
      <c r="P1316" t="s">
        <v>2193</v>
      </c>
    </row>
    <row r="1317" spans="1:16" x14ac:dyDescent="0.35">
      <c r="A1317" t="s">
        <v>5894</v>
      </c>
      <c r="B1317" t="s">
        <v>5895</v>
      </c>
      <c r="C1317" t="s">
        <v>5913</v>
      </c>
      <c r="E1317">
        <v>4.5</v>
      </c>
      <c r="F1317">
        <v>3.5</v>
      </c>
      <c r="G1317">
        <v>3</v>
      </c>
      <c r="H1317">
        <v>3.6</v>
      </c>
      <c r="O1317" t="s">
        <v>3305</v>
      </c>
      <c r="P1317" t="s">
        <v>2193</v>
      </c>
    </row>
  </sheetData>
  <autoFilter ref="A1:P660" xr:uid="{3F6E3169-BDA5-46A7-B861-B38F67279DB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A3007-4615-4A6C-96B2-C359D3F5C959}">
  <dimension ref="A1"/>
  <sheetViews>
    <sheetView workbookViewId="0"/>
  </sheetViews>
  <sheetFormatPr defaultRowHeight="14.5" x14ac:dyDescent="0.35"/>
  <cols>
    <col min="1" max="1" width="19.269531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DB4E-671C-4F65-835A-F8FAD6BC5DCE}">
  <dimension ref="A1:J28"/>
  <sheetViews>
    <sheetView workbookViewId="0"/>
  </sheetViews>
  <sheetFormatPr defaultRowHeight="14.5" x14ac:dyDescent="0.35"/>
  <cols>
    <col min="1" max="1" width="11.90625" bestFit="1" customWidth="1"/>
    <col min="2" max="2" width="13.7265625" bestFit="1" customWidth="1"/>
    <col min="3" max="3" width="14.08984375" customWidth="1"/>
    <col min="4" max="4" width="12.7265625" customWidth="1"/>
    <col min="5" max="5" width="11.90625" bestFit="1" customWidth="1"/>
    <col min="6" max="6" width="13.90625" bestFit="1" customWidth="1"/>
    <col min="7" max="7" width="10.453125" bestFit="1" customWidth="1"/>
    <col min="8" max="8" width="10.36328125" bestFit="1" customWidth="1"/>
    <col min="9" max="9" width="10.453125" bestFit="1" customWidth="1"/>
    <col min="10" max="10" width="9.453125" bestFit="1" customWidth="1"/>
  </cols>
  <sheetData>
    <row r="1" spans="1:10" x14ac:dyDescent="0.35">
      <c r="A1" t="s">
        <v>111</v>
      </c>
      <c r="B1" t="s">
        <v>110</v>
      </c>
      <c r="C1" t="s">
        <v>113</v>
      </c>
      <c r="D1" t="s">
        <v>156</v>
      </c>
      <c r="E1" t="s">
        <v>0</v>
      </c>
      <c r="F1" t="s">
        <v>1</v>
      </c>
      <c r="G1" t="s">
        <v>2</v>
      </c>
      <c r="H1" t="s">
        <v>3</v>
      </c>
      <c r="I1" t="s">
        <v>4</v>
      </c>
      <c r="J1" t="s">
        <v>24</v>
      </c>
    </row>
    <row r="2" spans="1:10" x14ac:dyDescent="0.35">
      <c r="A2" t="s">
        <v>5</v>
      </c>
      <c r="B2" t="s">
        <v>152</v>
      </c>
      <c r="C2" t="s">
        <v>153</v>
      </c>
      <c r="D2" t="s">
        <v>157</v>
      </c>
      <c r="F2">
        <v>1.8702612999999999</v>
      </c>
      <c r="G2">
        <v>-0.25484800000000002</v>
      </c>
      <c r="H2">
        <v>-0.3003478</v>
      </c>
      <c r="I2">
        <v>-0.45827620000000002</v>
      </c>
    </row>
    <row r="3" spans="1:10" x14ac:dyDescent="0.35">
      <c r="A3" t="s">
        <v>5</v>
      </c>
      <c r="B3" t="s">
        <v>152</v>
      </c>
      <c r="C3" t="s">
        <v>154</v>
      </c>
      <c r="D3" t="s">
        <v>157</v>
      </c>
      <c r="F3">
        <v>-0.24154490000000001</v>
      </c>
      <c r="G3">
        <v>0.51890570000000003</v>
      </c>
      <c r="H3">
        <v>0.66836059999999997</v>
      </c>
      <c r="I3">
        <v>-0.58542550000000004</v>
      </c>
    </row>
    <row r="4" spans="1:10" x14ac:dyDescent="0.35">
      <c r="A4" t="s">
        <v>5</v>
      </c>
      <c r="B4" t="s">
        <v>152</v>
      </c>
      <c r="C4" t="s">
        <v>155</v>
      </c>
      <c r="D4" t="s">
        <v>157</v>
      </c>
      <c r="F4">
        <v>-0.19296369999999999</v>
      </c>
      <c r="G4">
        <v>0.32145570000000001</v>
      </c>
      <c r="H4">
        <v>-0.93882779999999999</v>
      </c>
      <c r="I4">
        <v>0.5980588</v>
      </c>
    </row>
    <row r="5" spans="1:10" x14ac:dyDescent="0.35">
      <c r="A5" t="s">
        <v>5</v>
      </c>
      <c r="B5" t="s">
        <v>152</v>
      </c>
      <c r="C5" t="s">
        <v>120</v>
      </c>
      <c r="D5" t="s">
        <v>157</v>
      </c>
      <c r="F5">
        <v>-0.97446898999999998</v>
      </c>
      <c r="G5">
        <v>1.3558190699999999</v>
      </c>
      <c r="H5">
        <v>-3.5568570000000001E-2</v>
      </c>
      <c r="I5">
        <v>-0.14552651999999999</v>
      </c>
    </row>
    <row r="6" spans="1:10" x14ac:dyDescent="0.35">
      <c r="A6" t="s">
        <v>5</v>
      </c>
      <c r="B6" t="s">
        <v>152</v>
      </c>
      <c r="C6" t="s">
        <v>121</v>
      </c>
      <c r="D6" t="s">
        <v>157</v>
      </c>
      <c r="F6">
        <v>5.6468999999999998E-2</v>
      </c>
      <c r="G6">
        <v>1.1801933</v>
      </c>
      <c r="H6">
        <v>-0.1405151</v>
      </c>
      <c r="I6">
        <v>-0.42548930000000001</v>
      </c>
    </row>
    <row r="7" spans="1:10" x14ac:dyDescent="0.35">
      <c r="A7" t="s">
        <v>5</v>
      </c>
      <c r="B7" t="s">
        <v>152</v>
      </c>
      <c r="C7" t="s">
        <v>153</v>
      </c>
      <c r="D7" t="s">
        <v>176</v>
      </c>
      <c r="F7">
        <v>1.5218580399999999</v>
      </c>
      <c r="G7">
        <v>-0.39080166999999999</v>
      </c>
      <c r="H7">
        <v>-6.9157640000000006E-2</v>
      </c>
      <c r="I7">
        <v>-0.53675779999999995</v>
      </c>
    </row>
    <row r="8" spans="1:10" x14ac:dyDescent="0.35">
      <c r="A8" t="s">
        <v>5</v>
      </c>
      <c r="B8" t="s">
        <v>152</v>
      </c>
      <c r="C8" t="s">
        <v>154</v>
      </c>
      <c r="D8" t="s">
        <v>176</v>
      </c>
      <c r="F8">
        <v>-0.4284673</v>
      </c>
      <c r="G8">
        <v>0.53962940000000004</v>
      </c>
      <c r="H8">
        <v>1.0305317000000001</v>
      </c>
      <c r="I8">
        <v>-0.47766809999999998</v>
      </c>
    </row>
    <row r="9" spans="1:10" x14ac:dyDescent="0.35">
      <c r="A9" t="s">
        <v>5</v>
      </c>
      <c r="B9" t="s">
        <v>152</v>
      </c>
      <c r="C9" t="s">
        <v>155</v>
      </c>
      <c r="D9" t="s">
        <v>176</v>
      </c>
      <c r="F9">
        <v>-0.40171030000000002</v>
      </c>
      <c r="G9">
        <v>0.42358410000000002</v>
      </c>
      <c r="H9">
        <v>-1.0157681000000001</v>
      </c>
      <c r="I9">
        <v>0.50310310000000003</v>
      </c>
    </row>
    <row r="10" spans="1:10" x14ac:dyDescent="0.35">
      <c r="A10" t="s">
        <v>5</v>
      </c>
      <c r="B10" t="s">
        <v>152</v>
      </c>
      <c r="C10" t="s">
        <v>120</v>
      </c>
      <c r="D10" t="s">
        <v>176</v>
      </c>
      <c r="F10">
        <v>-0.98397327999999995</v>
      </c>
      <c r="G10">
        <v>1.2905915299999999</v>
      </c>
      <c r="H10">
        <v>0.15742215000000001</v>
      </c>
      <c r="I10">
        <v>-9.0043380000000006E-2</v>
      </c>
    </row>
    <row r="11" spans="1:10" x14ac:dyDescent="0.35">
      <c r="A11" t="s">
        <v>5</v>
      </c>
      <c r="B11" t="s">
        <v>152</v>
      </c>
      <c r="C11" t="s">
        <v>121</v>
      </c>
      <c r="D11" t="s">
        <v>176</v>
      </c>
      <c r="F11">
        <v>-0.1630751</v>
      </c>
      <c r="G11">
        <v>1.1801031</v>
      </c>
      <c r="H11">
        <v>0.13439229999999999</v>
      </c>
      <c r="I11">
        <v>-0.42338730000000002</v>
      </c>
    </row>
    <row r="12" spans="1:10" x14ac:dyDescent="0.35">
      <c r="A12" t="s">
        <v>17</v>
      </c>
      <c r="B12" t="s">
        <v>18</v>
      </c>
      <c r="C12" t="s">
        <v>153</v>
      </c>
      <c r="D12" t="s">
        <v>157</v>
      </c>
      <c r="F12">
        <v>1.3575820000000001</v>
      </c>
      <c r="G12">
        <v>0.20755999999999999</v>
      </c>
      <c r="H12">
        <v>0.283972</v>
      </c>
      <c r="I12">
        <v>0.40642699999999998</v>
      </c>
    </row>
    <row r="13" spans="1:10" x14ac:dyDescent="0.35">
      <c r="A13" t="s">
        <v>17</v>
      </c>
      <c r="B13" t="s">
        <v>18</v>
      </c>
      <c r="C13" t="s">
        <v>154</v>
      </c>
      <c r="D13" t="s">
        <v>157</v>
      </c>
      <c r="F13">
        <v>-0.43870199999999998</v>
      </c>
      <c r="G13">
        <v>0.80177200000000004</v>
      </c>
      <c r="H13">
        <v>0.28275499999999998</v>
      </c>
      <c r="I13">
        <v>-0.57038900000000003</v>
      </c>
    </row>
    <row r="14" spans="1:10" x14ac:dyDescent="0.35">
      <c r="A14" t="s">
        <v>17</v>
      </c>
      <c r="B14" t="s">
        <v>18</v>
      </c>
      <c r="C14" t="s">
        <v>155</v>
      </c>
      <c r="D14" t="s">
        <v>157</v>
      </c>
      <c r="F14">
        <v>0.20943000000000001</v>
      </c>
      <c r="G14">
        <v>-4.8181000000000002E-2</v>
      </c>
      <c r="H14">
        <v>-0.95617600000000003</v>
      </c>
      <c r="I14">
        <v>0.75185299999999999</v>
      </c>
    </row>
    <row r="15" spans="1:10" x14ac:dyDescent="0.35">
      <c r="A15" t="s">
        <v>17</v>
      </c>
      <c r="B15" t="s">
        <v>18</v>
      </c>
      <c r="C15" t="s">
        <v>120</v>
      </c>
      <c r="D15" t="s">
        <v>157</v>
      </c>
      <c r="F15">
        <v>-0.87341999999999997</v>
      </c>
      <c r="G15">
        <v>1.168571</v>
      </c>
      <c r="H15">
        <v>-0.25717200000000001</v>
      </c>
      <c r="I15">
        <v>-0.103295</v>
      </c>
    </row>
    <row r="16" spans="1:10" x14ac:dyDescent="0.35">
      <c r="A16" t="s">
        <v>17</v>
      </c>
      <c r="B16" t="s">
        <v>18</v>
      </c>
      <c r="C16" t="s">
        <v>121</v>
      </c>
      <c r="D16" t="s">
        <v>157</v>
      </c>
      <c r="F16">
        <v>-0.50870800000000005</v>
      </c>
      <c r="G16">
        <v>1.2762169999999999</v>
      </c>
      <c r="H16">
        <v>-0.27430399999999999</v>
      </c>
      <c r="I16">
        <v>-0.38323000000000002</v>
      </c>
    </row>
    <row r="17" spans="1:10" x14ac:dyDescent="0.35">
      <c r="A17" t="s">
        <v>17</v>
      </c>
      <c r="B17" t="s">
        <v>18</v>
      </c>
      <c r="C17" t="s">
        <v>153</v>
      </c>
      <c r="D17" t="s">
        <v>176</v>
      </c>
      <c r="F17">
        <v>1.1467540000000001</v>
      </c>
      <c r="G17">
        <v>-0.41991099999999998</v>
      </c>
      <c r="H17">
        <v>0.10270899999999999</v>
      </c>
      <c r="I17">
        <v>-0.51463300000000001</v>
      </c>
    </row>
    <row r="18" spans="1:10" x14ac:dyDescent="0.35">
      <c r="A18" t="s">
        <v>17</v>
      </c>
      <c r="B18" t="s">
        <v>18</v>
      </c>
      <c r="C18" t="s">
        <v>154</v>
      </c>
      <c r="D18" t="s">
        <v>176</v>
      </c>
      <c r="F18">
        <v>-0.33498299999999998</v>
      </c>
      <c r="G18">
        <v>2.1166999999999998E-2</v>
      </c>
      <c r="H18">
        <v>1.357982</v>
      </c>
      <c r="I18">
        <v>-0.47169699999999998</v>
      </c>
    </row>
    <row r="19" spans="1:10" x14ac:dyDescent="0.35">
      <c r="A19" t="s">
        <v>17</v>
      </c>
      <c r="B19" t="s">
        <v>18</v>
      </c>
      <c r="C19" t="s">
        <v>155</v>
      </c>
      <c r="D19" t="s">
        <v>176</v>
      </c>
      <c r="F19">
        <v>-0.300259</v>
      </c>
      <c r="G19">
        <v>0.58712200000000003</v>
      </c>
      <c r="H19">
        <v>-0.83845700000000001</v>
      </c>
      <c r="I19">
        <v>0.27666600000000002</v>
      </c>
    </row>
    <row r="20" spans="1:10" x14ac:dyDescent="0.35">
      <c r="A20" t="s">
        <v>17</v>
      </c>
      <c r="B20" t="s">
        <v>18</v>
      </c>
      <c r="C20" t="s">
        <v>120</v>
      </c>
      <c r="D20" t="s">
        <v>176</v>
      </c>
      <c r="F20">
        <v>-0.78070200000000001</v>
      </c>
      <c r="G20">
        <v>1.1327400000000001</v>
      </c>
      <c r="H20">
        <v>0.480047</v>
      </c>
      <c r="I20">
        <v>-0.36697999999999997</v>
      </c>
    </row>
    <row r="21" spans="1:10" x14ac:dyDescent="0.35">
      <c r="A21" t="s">
        <v>17</v>
      </c>
      <c r="B21" t="s">
        <v>18</v>
      </c>
      <c r="C21" t="s">
        <v>121</v>
      </c>
      <c r="D21" t="s">
        <v>176</v>
      </c>
      <c r="F21">
        <v>-0.44896399999999997</v>
      </c>
      <c r="G21">
        <v>0.96098499999999998</v>
      </c>
      <c r="H21">
        <v>0.74382899999999996</v>
      </c>
      <c r="I21">
        <v>-0.60314999999999996</v>
      </c>
    </row>
    <row r="22" spans="1:10" x14ac:dyDescent="0.35">
      <c r="A22" t="s">
        <v>39</v>
      </c>
      <c r="B22" t="s">
        <v>40</v>
      </c>
      <c r="C22" t="s">
        <v>155</v>
      </c>
      <c r="D22" t="s">
        <v>227</v>
      </c>
      <c r="G22">
        <v>-0.15820590000000001</v>
      </c>
      <c r="H22">
        <v>-0.68938549999999998</v>
      </c>
      <c r="I22">
        <v>0.15706539999999999</v>
      </c>
      <c r="J22">
        <v>0.7762945</v>
      </c>
    </row>
    <row r="23" spans="1:10" x14ac:dyDescent="0.35">
      <c r="A23" t="s">
        <v>39</v>
      </c>
      <c r="B23" t="s">
        <v>40</v>
      </c>
      <c r="C23" t="s">
        <v>154</v>
      </c>
      <c r="D23" t="s">
        <v>227</v>
      </c>
      <c r="G23">
        <v>-3.5047110000000002E-3</v>
      </c>
      <c r="H23">
        <v>0.11684138600000001</v>
      </c>
      <c r="I23">
        <v>0.94565687499999995</v>
      </c>
      <c r="J23">
        <v>-0.65034141300000003</v>
      </c>
    </row>
    <row r="24" spans="1:10" x14ac:dyDescent="0.35">
      <c r="A24" t="s">
        <v>39</v>
      </c>
      <c r="B24" t="s">
        <v>40</v>
      </c>
      <c r="C24" t="s">
        <v>153</v>
      </c>
      <c r="D24" t="s">
        <v>227</v>
      </c>
      <c r="G24">
        <v>2.7462210200000001</v>
      </c>
      <c r="H24">
        <v>-5.4428410000000003E-2</v>
      </c>
      <c r="I24">
        <v>-0.28804906000000002</v>
      </c>
      <c r="J24">
        <v>-0.40620411000000001</v>
      </c>
    </row>
    <row r="25" spans="1:10" x14ac:dyDescent="0.35">
      <c r="A25" t="s">
        <v>39</v>
      </c>
      <c r="B25" t="s">
        <v>40</v>
      </c>
      <c r="C25" t="s">
        <v>178</v>
      </c>
      <c r="D25" t="s">
        <v>227</v>
      </c>
      <c r="G25">
        <v>2.4562079799999998</v>
      </c>
      <c r="H25">
        <v>-0.17359252999999999</v>
      </c>
      <c r="I25">
        <v>-8.1142560000000002E-2</v>
      </c>
      <c r="J25">
        <v>-0.30922973999999998</v>
      </c>
    </row>
    <row r="26" spans="1:10" x14ac:dyDescent="0.35">
      <c r="A26" t="s">
        <v>39</v>
      </c>
      <c r="B26" t="s">
        <v>40</v>
      </c>
      <c r="C26" t="s">
        <v>1187</v>
      </c>
      <c r="D26" t="s">
        <v>227</v>
      </c>
      <c r="G26">
        <v>2.7547589000000001</v>
      </c>
      <c r="H26">
        <v>-0.1040522</v>
      </c>
      <c r="I26">
        <v>-0.24228759999999999</v>
      </c>
      <c r="J26">
        <v>-0.3735039</v>
      </c>
    </row>
    <row r="27" spans="1:10" x14ac:dyDescent="0.35">
      <c r="A27" t="s">
        <v>39</v>
      </c>
      <c r="B27" t="s">
        <v>40</v>
      </c>
      <c r="C27" t="s">
        <v>405</v>
      </c>
      <c r="D27" t="s">
        <v>227</v>
      </c>
      <c r="G27">
        <v>1.018834</v>
      </c>
      <c r="H27">
        <v>-0.20433599999999999</v>
      </c>
      <c r="I27">
        <v>1.1037617</v>
      </c>
      <c r="J27">
        <v>-0.58487210000000001</v>
      </c>
    </row>
    <row r="28" spans="1:10" x14ac:dyDescent="0.35">
      <c r="A28" t="s">
        <v>39</v>
      </c>
      <c r="B28" t="s">
        <v>40</v>
      </c>
      <c r="C28" t="s">
        <v>404</v>
      </c>
      <c r="D28" t="s">
        <v>227</v>
      </c>
      <c r="G28">
        <v>-0.85002140000000004</v>
      </c>
      <c r="H28">
        <v>-0.25548490000000001</v>
      </c>
      <c r="I28">
        <v>1.4310780000000001</v>
      </c>
      <c r="J28">
        <v>-0.27388210000000002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3E86-0348-4FAB-8573-1EC659768DBD}">
  <dimension ref="A1:J11"/>
  <sheetViews>
    <sheetView workbookViewId="0"/>
  </sheetViews>
  <sheetFormatPr defaultRowHeight="14.5" x14ac:dyDescent="0.35"/>
  <cols>
    <col min="2" max="2" width="15.6328125" bestFit="1" customWidth="1"/>
    <col min="3" max="3" width="15.6328125" customWidth="1"/>
  </cols>
  <sheetData>
    <row r="1" spans="1:10" x14ac:dyDescent="0.35">
      <c r="A1" t="s">
        <v>111</v>
      </c>
      <c r="B1" t="s">
        <v>110</v>
      </c>
      <c r="C1" t="s">
        <v>112</v>
      </c>
      <c r="D1" t="s">
        <v>0</v>
      </c>
      <c r="E1" t="s">
        <v>1</v>
      </c>
      <c r="F1" t="s">
        <v>2</v>
      </c>
      <c r="G1" t="s">
        <v>24</v>
      </c>
      <c r="H1" t="s">
        <v>3</v>
      </c>
      <c r="I1" t="s">
        <v>4</v>
      </c>
    </row>
    <row r="7" spans="1:10" x14ac:dyDescent="0.35">
      <c r="A7" t="s">
        <v>33</v>
      </c>
      <c r="B7" t="s">
        <v>34</v>
      </c>
      <c r="C7" t="s">
        <v>44</v>
      </c>
      <c r="E7">
        <v>41</v>
      </c>
      <c r="F7">
        <v>57</v>
      </c>
      <c r="H7">
        <v>29</v>
      </c>
      <c r="I7">
        <v>43</v>
      </c>
      <c r="J7" t="s">
        <v>49</v>
      </c>
    </row>
    <row r="8" spans="1:10" x14ac:dyDescent="0.35">
      <c r="C8" t="s">
        <v>45</v>
      </c>
      <c r="E8">
        <v>31</v>
      </c>
      <c r="F8">
        <v>18</v>
      </c>
      <c r="H8">
        <v>31</v>
      </c>
      <c r="I8">
        <v>14</v>
      </c>
      <c r="J8" t="s">
        <v>49</v>
      </c>
    </row>
    <row r="9" spans="1:10" x14ac:dyDescent="0.35">
      <c r="C9" t="s">
        <v>46</v>
      </c>
      <c r="E9">
        <v>60</v>
      </c>
      <c r="F9">
        <v>67</v>
      </c>
      <c r="H9">
        <v>48</v>
      </c>
      <c r="I9">
        <v>63</v>
      </c>
      <c r="J9" t="s">
        <v>49</v>
      </c>
    </row>
    <row r="10" spans="1:10" x14ac:dyDescent="0.35">
      <c r="C10" t="s">
        <v>47</v>
      </c>
      <c r="E10">
        <v>32</v>
      </c>
      <c r="F10">
        <v>20</v>
      </c>
      <c r="H10">
        <v>32</v>
      </c>
      <c r="I10">
        <v>30</v>
      </c>
      <c r="J10" t="s">
        <v>49</v>
      </c>
    </row>
    <row r="11" spans="1:10" x14ac:dyDescent="0.35">
      <c r="C11" t="s">
        <v>48</v>
      </c>
      <c r="E11">
        <v>13</v>
      </c>
      <c r="F11">
        <v>8</v>
      </c>
      <c r="H11">
        <v>5</v>
      </c>
      <c r="I11">
        <v>8</v>
      </c>
      <c r="J1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PubMed query</vt:lpstr>
      <vt:lpstr>Category</vt:lpstr>
      <vt:lpstr>ADA Prevalence</vt:lpstr>
      <vt:lpstr>PCD Prevalence</vt:lpstr>
      <vt:lpstr>ADA Sex-specific</vt:lpstr>
      <vt:lpstr>Descriptives</vt:lpstr>
      <vt:lpstr>Clustering Variables</vt:lpstr>
      <vt:lpstr>Coordinates</vt:lpstr>
      <vt:lpstr>Complications</vt:lpstr>
      <vt:lpstr>Contacts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2023-01-04T23:45:50Z</dcterms:modified>
</cp:coreProperties>
</file>