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ortada" sheetId="1" r:id="rId3"/>
    <sheet state="visible" name="Portada B" sheetId="2" r:id="rId4"/>
    <sheet state="visible" name="Portada U" sheetId="3" r:id="rId5"/>
    <sheet state="visible" name="Inicio" sheetId="4" r:id="rId6"/>
    <sheet state="visible" name="Recursos" sheetId="5" r:id="rId7"/>
    <sheet state="visible" name="ToE" sheetId="6" r:id="rId8"/>
    <sheet state="visible" name="ToE (ACF)" sheetId="7" r:id="rId9"/>
    <sheet state="visible" name="CriterioFluid" sheetId="8" r:id="rId10"/>
    <sheet state="visible" name="CriterioBancolombia" sheetId="9" r:id="rId11"/>
    <sheet state="hidden" name="CriterioColpatria" sheetId="10" r:id="rId12"/>
    <sheet state="visible" name="Hallazgos" sheetId="11" r:id="rId13"/>
    <sheet state="visible" name="P_Ocurrencias" sheetId="12" r:id="rId14"/>
    <sheet state="visible" name="P_Afectacion" sheetId="13" r:id="rId15"/>
    <sheet state="visible" name="P_General" sheetId="14" r:id="rId16"/>
    <sheet state="visible" name="P_Cierre" sheetId="15" r:id="rId17"/>
    <sheet state="visible" name="C_Activos" sheetId="16" r:id="rId18"/>
    <sheet state="hidden" name="CVSSv2" sheetId="17" r:id="rId19"/>
    <sheet state="visible" name="ActividadesPSI" sheetId="18" r:id="rId20"/>
    <sheet state="visible" name="ActividadesPSA" sheetId="19" r:id="rId21"/>
    <sheet state="visible" name="ActividadesACF" sheetId="20" r:id="rId22"/>
    <sheet state="hidden" name="CamposSeleccionQC" sheetId="21" r:id="rId23"/>
    <sheet state="visible" name="MatrizQC" sheetId="22" r:id="rId24"/>
  </sheets>
  <definedNames>
    <definedName localSheetId="16" name="AccessVecor">#REF!</definedName>
    <definedName hidden="1" localSheetId="9" name="_xlnm._FilterDatabase">CriterioColpatria!$D$2:$F$149</definedName>
  </definedNames>
  <calcPr/>
</workbook>
</file>

<file path=xl/comments1.xml><?xml version="1.0" encoding="utf-8"?>
<comments xmlns="http://schemas.openxmlformats.org/spreadsheetml/2006/main">
  <authors>
    <author/>
  </authors>
  <commentList>
    <comment authorId="0" ref="C8">
      <text>
        <t xml:space="preserve">Cuando el servicio sea ACF, poner la suma de comprobación (SHA256) del archivo que contiene el código entregado por el cliente.</t>
      </text>
    </comment>
  </commentList>
</comments>
</file>

<file path=xl/comments2.xml><?xml version="1.0" encoding="utf-8"?>
<comments xmlns="http://schemas.openxmlformats.org/spreadsheetml/2006/main">
  <authors>
    <author/>
  </authors>
  <commentList>
    <comment authorId="0" ref="A2">
      <text>
        <t xml:space="preserve">Nombre del archivo</t>
      </text>
    </comment>
    <comment authorId="0" ref="B2">
      <text>
        <t xml:space="preserve">Número de LoC por archivo</t>
      </text>
    </comment>
    <comment authorId="0" ref="C2">
      <text>
        <t xml:space="preserve">Total de líneas verificadas</t>
      </text>
    </comment>
  </commentList>
</comments>
</file>

<file path=xl/comments3.xml><?xml version="1.0" encoding="utf-8"?>
<comments xmlns="http://schemas.openxmlformats.org/spreadsheetml/2006/main">
  <authors>
    <author/>
  </authors>
  <commentList>
    <comment authorId="0" ref="J2">
      <text>
        <t xml:space="preserve">DP: Diseño y Perfil
SP: Solo perfil
SD: Solo diseño</t>
      </text>
    </comment>
  </commentList>
</comments>
</file>

<file path=xl/comments4.xml><?xml version="1.0" encoding="utf-8"?>
<comments xmlns="http://schemas.openxmlformats.org/spreadsheetml/2006/main">
  <authors>
    <author/>
  </authors>
  <commentList>
    <comment authorId="0" ref="L2">
      <text>
        <t xml:space="preserve">Se indica el archivo de solución, para facilidad de localización por parte del cliente.
Deben ser líneas del tipo:
soluciones.zip/nombreSolucion1.pdf
soluciones.zip/nombreSolucion2.pdf</t>
      </text>
    </comment>
    <comment authorId="0" ref="M2">
      <text>
        <t xml:space="preserve">Para cuando se haga uso del nuevo criterio Fluid, sirve para llenar automáticamente la columna "Requisitos" con el formato ideal.</t>
      </text>
    </comment>
  </commentList>
</comments>
</file>

<file path=xl/comments5.xml><?xml version="1.0" encoding="utf-8"?>
<comments xmlns="http://schemas.openxmlformats.org/spreadsheetml/2006/main">
  <authors>
    <author/>
  </authors>
  <commentList>
    <comment authorId="0" ref="A2">
      <text>
        <t xml:space="preserve">Es la ruta en Quality Center del PMO del proyecto. Consultar en Quality Center o al analista de Bancolombia</t>
      </text>
    </comment>
    <comment authorId="0" ref="B2">
      <text>
        <t xml:space="preserve">Solicitar al banco.</t>
      </text>
    </comment>
    <comment authorId="0" ref="C2">
      <text>
        <t xml:space="preserve">Solicitar al banco.</t>
      </text>
    </comment>
    <comment authorId="0" ref="D2">
      <text>
        <t xml:space="preserve">Solicitar al banco.</t>
      </text>
    </comment>
    <comment authorId="0" ref="E2">
      <text>
        <t xml:space="preserve">Cuando sean varias pruebas (pruebas integrales), poner la principal y luego detallar usando el campo comentario.</t>
      </text>
    </comment>
    <comment authorId="0" ref="G2">
      <text>
        <t xml:space="preserve">Solicitar al banco.</t>
      </text>
    </comment>
    <comment authorId="0" ref="H2">
      <text>
        <t xml:space="preserve">Se extrae de perfilamiento y/o documentos de arquitectura/seguridad corporativa</t>
      </text>
    </comment>
    <comment authorId="0" ref="I2">
      <text>
        <t xml:space="preserve">Se extrae de perfilamiento y/o documentos de arquitectura/seguridad corporativa</t>
      </text>
    </comment>
    <comment authorId="0" ref="L2">
      <text>
        <t xml:space="preserve">Es la ruta en Quality Center del ciclo del PMO del proyecto. Consultar en Quality Center o con el analista de Bancolombia. </t>
      </text>
    </comment>
    <comment authorId="0" ref="M2">
      <text>
        <t xml:space="preserve">Cuando algún escenario no corresponda, poner el más aproximado y detallar en el campo "Comentarios"</t>
      </text>
    </comment>
    <comment authorId="0" ref="P2">
      <text>
        <t xml:space="preserve">Se deben poner las ubicaciones completas en la hoja de hallazgos, no referencia a un archivo txt</t>
      </text>
    </comment>
    <comment authorId="0" ref="Q2">
      <text>
        <t xml:space="preserve">Seleccionar el más adecuado de acuerdo con el hallazgo.</t>
      </text>
    </comment>
    <comment authorId="0" ref="R2">
      <text>
        <t xml:space="preserve">Seleccionar el más adecuado de acuerdo con el hallazgo y el criterio de seguridad.</t>
      </text>
    </comment>
    <comment authorId="0" ref="S2">
      <text>
        <t xml:space="preserve">Descripción de amenaza teniendo en cuenta Bancolombia</t>
      </text>
    </comment>
    <comment authorId="0" ref="T2">
      <text>
        <t xml:space="preserve">Dejar en hallazgo.</t>
      </text>
    </comment>
    <comment authorId="0" ref="U2">
      <text>
        <t xml:space="preserve">Es equivalente a la causa de la vulnerabilidad. Dejar en "Seguridad", por ahora.</t>
      </text>
    </comment>
    <comment authorId="0" ref="Z2">
      <text>
        <t xml:space="preserve">25% Difícil de vulnerar
50% Posible de vulnerar
75% Fácil de vulnerar
100% Vulnerado anteriormente</t>
      </text>
    </comment>
    <comment authorId="0" ref="AA2">
      <text>
        <t xml:space="preserve">1 Ninguno
2 Bajo
3 Moderado
4 Alto
5 Crítico</t>
      </text>
    </comment>
    <comment authorId="0" ref="AD2">
      <text>
        <t xml:space="preserve">Probabilidad de &lt;acción que se puede realizar en el componente de Bancolombia + escenario&gt; debido a &lt;vulnerabilidad técnica y consecuencia técnica&gt; + lo que puede ocasionar &lt;impacto al negocio&gt;</t>
      </text>
    </comment>
    <comment authorId="0" ref="AE2">
      <text>
        <t xml:space="preserve">Solicitar a Bancolombia</t>
      </text>
    </comment>
    <comment authorId="0" ref="AH2">
      <text>
        <t xml:space="preserve">Elegir "Abierta" o "Corregida"</t>
      </text>
    </comment>
    <comment authorId="0" ref="AJ2">
      <text>
        <t xml:space="preserve">Fecha de entrega de informes a Bancolombia</t>
      </text>
    </comment>
    <comment authorId="0" ref="AM2">
      <text>
        <t xml:space="preserve">Nombre del archivo</t>
      </text>
    </comment>
    <comment authorId="0" ref="AO2">
      <text>
        <t xml:space="preserve">Nombre del archivo</t>
      </text>
    </comment>
  </commentList>
</comments>
</file>

<file path=xl/sharedStrings.xml><?xml version="1.0" encoding="utf-8"?>
<sst xmlns="http://schemas.openxmlformats.org/spreadsheetml/2006/main" count="6557" uniqueCount="1572">
  <si>
    <t>Todos los derechos reservados. Este documento contiene información de propiedad de Fluidsignal Group. El cliente puede usar dicha información sólo con el propósito de documentación sin poder divulgar su contenido a terceras partes ya que contiene ideas, conceptos, precios y estructuras de propiedad de Fluidsignal Group S.A. La clasificación “propietaria” significa que ésta información es sólo para uso de las personas a quienes esta dirigida. En caso de requerirse copias totales o parciales se debe contar con la autorización expresa y escrita de Fluidsignal Group S.A. Las normas que fundamentan la clasificación de la información son los artículos 72 y siguientes de la decisión del acuerdo de Cartagena, 344 de 1.993, el artículo 238 del código penal y los artículos 16 y siguientes de la ley 256 de 1.996.</t>
  </si>
  <si>
    <t>Ítem</t>
  </si>
  <si>
    <t>Recursos</t>
  </si>
  <si>
    <t>Valor</t>
  </si>
  <si>
    <t>Comentario</t>
  </si>
  <si>
    <t>Organización (cliente)</t>
  </si>
  <si>
    <t>Recurso</t>
  </si>
  <si>
    <t>&lt;Otro&gt;</t>
  </si>
  <si>
    <t>Proveedor</t>
  </si>
  <si>
    <t>Estado</t>
  </si>
  <si>
    <t>Máquina para las pruebas</t>
  </si>
  <si>
    <t>FLUID</t>
  </si>
  <si>
    <t>Contacto (cliente)</t>
  </si>
  <si>
    <t>Área (cliente)</t>
  </si>
  <si>
    <t>Proyecto FLUID</t>
  </si>
  <si>
    <t>-</t>
  </si>
  <si>
    <t>Punto de red</t>
  </si>
  <si>
    <t>Cliente</t>
  </si>
  <si>
    <t>URL</t>
  </si>
  <si>
    <t>Nombre</t>
  </si>
  <si>
    <t>Credenciales</t>
  </si>
  <si>
    <t>Código</t>
  </si>
  <si>
    <t>Diseño de seguridad</t>
  </si>
  <si>
    <t>Objetivo de evaluación (ToE)</t>
  </si>
  <si>
    <t>&lt;ToE&gt;</t>
  </si>
  <si>
    <t>Servicio</t>
  </si>
  <si>
    <t>Pruebas de seguridad de aplicación [PSA]</t>
  </si>
  <si>
    <t>Alcance ToE</t>
  </si>
  <si>
    <t>Objetivo de Evaluación (ToE)</t>
  </si>
  <si>
    <t>Componente</t>
  </si>
  <si>
    <t>Punto de Entrada</t>
  </si>
  <si>
    <t>Verificado</t>
  </si>
  <si>
    <t>Vulnerable</t>
  </si>
  <si>
    <t>Detalles</t>
  </si>
  <si>
    <t>Equipo del proyecto</t>
  </si>
  <si>
    <t>&lt;Analista(s)&gt;, &lt;Arquitecto&gt;</t>
  </si>
  <si>
    <t>Días estimados</t>
  </si>
  <si>
    <t>Fecha de inicio real</t>
  </si>
  <si>
    <t>Fecha de inicio planeada</t>
  </si>
  <si>
    <t>Fecha de revisión de pares</t>
  </si>
  <si>
    <t>Fecha de fin esperada</t>
  </si>
  <si>
    <t>Fecha de fin real</t>
  </si>
  <si>
    <t>Fecha de entrega</t>
  </si>
  <si>
    <t>Etapa de ejecución</t>
  </si>
  <si>
    <t>%</t>
  </si>
  <si>
    <t>Etapa de documentación</t>
  </si>
  <si>
    <t>Escenarios</t>
  </si>
  <si>
    <t>Anónimo/Empleado</t>
  </si>
  <si>
    <t>Verificados</t>
  </si>
  <si>
    <t>No Verificados</t>
  </si>
  <si>
    <t>Total entradas</t>
  </si>
  <si>
    <t>Cobertura</t>
  </si>
  <si>
    <t>Ambiente</t>
  </si>
  <si>
    <t>Perfilamiento</t>
  </si>
  <si>
    <t>Fechas días festivos</t>
  </si>
  <si>
    <t>AAAA/MM/DD</t>
  </si>
  <si>
    <t>Criterio de Seguridad</t>
  </si>
  <si>
    <t>Requisito</t>
  </si>
  <si>
    <t>Descripción</t>
  </si>
  <si>
    <t>Capa</t>
  </si>
  <si>
    <t>Activo de Información</t>
  </si>
  <si>
    <t>Alcance</t>
  </si>
  <si>
    <t>Fase</t>
  </si>
  <si>
    <t>LoC</t>
  </si>
  <si>
    <t>LoC Verificadas</t>
  </si>
  <si>
    <t>Prueba</t>
  </si>
  <si>
    <t>REQ.0001</t>
  </si>
  <si>
    <t>Los activos de información del sistema deben estar identificados.</t>
  </si>
  <si>
    <t>Capa de Recursos</t>
  </si>
  <si>
    <t>Activos de información</t>
  </si>
  <si>
    <t>Adherencia</t>
  </si>
  <si>
    <t>Análisis</t>
  </si>
  <si>
    <t>Criterio de Seguridad Bancolombia
</t>
  </si>
  <si>
    <t>REQ.0002</t>
  </si>
  <si>
    <t>Cada activo de información debe estar asociado con un responsable del activo.</t>
  </si>
  <si>
    <t>Código
</t>
  </si>
  <si>
    <t>REQ.0003</t>
  </si>
  <si>
    <t>Cada activo de información debe estar valorado en terminos monetarios.</t>
  </si>
  <si>
    <t>REQ.0004</t>
  </si>
  <si>
    <t>Las amenazas asociadas a un activo de información deben estar identificadas y documentadas.</t>
  </si>
  <si>
    <t>REQ.0005</t>
  </si>
  <si>
    <t>Los sistemas que interactúen con un activo de información deben tener identificadas las posibles vulnerabilidades que sobre ellos apliquen y que sean conocidas.</t>
  </si>
  <si>
    <t>Activo de información</t>
  </si>
  <si>
    <t>REQ.0006</t>
  </si>
  <si>
    <t>Cada amenaza sobre un activo de información debe ser medida en términos de su probabilidad de ocurrencia.</t>
  </si>
  <si>
    <t>REQ.0007</t>
  </si>
  <si>
    <t>Cada amenaza sobre un activo de información debe ser medida en términos de su impacto.</t>
  </si>
  <si>
    <t>Alineación</t>
  </si>
  <si>
    <t>REQ.0008</t>
  </si>
  <si>
    <t>Cada riesgo de seguridad de información, debe estar medido en función de su probabilidad e impacto.</t>
  </si>
  <si>
    <t>Capa de Negocio</t>
  </si>
  <si>
    <t>El mecanismo de administración de un sistema, debe ser accesible solo desde segmentos de red de gestión o administrativos.</t>
  </si>
  <si>
    <t>Capa de Aplicación</t>
  </si>
  <si>
    <t>Administración del sistema</t>
  </si>
  <si>
    <t>Confidencialidad</t>
  </si>
  <si>
    <t>Operación</t>
  </si>
  <si>
    <t>Categoría</t>
  </si>
  <si>
    <t>Criterio</t>
  </si>
  <si>
    <t>REQ.0009</t>
  </si>
  <si>
    <t>Los posibles atacantes del sistema deben estar identificados.</t>
  </si>
  <si>
    <t>ANA.01</t>
  </si>
  <si>
    <t>REQ.0010</t>
  </si>
  <si>
    <t>Sí</t>
  </si>
  <si>
    <t>Debe estar definido el proceso para poder reclasificar los activos de información.</t>
  </si>
  <si>
    <t>Diseño</t>
  </si>
  <si>
    <t>REQ.0011</t>
  </si>
  <si>
    <t>Los activos de información deben estar clasificados de acuerdo a su nivel de confidencialidad y de criticidad.</t>
  </si>
  <si>
    <t>REQ.0012</t>
  </si>
  <si>
    <t>Las vulnerabilidades halladas en los activos de información deben estar priorizadas según la criticidad de cada vulnerabilidad.</t>
  </si>
  <si>
    <t>Pruebas</t>
  </si>
  <si>
    <t>ANA.02</t>
  </si>
  <si>
    <t>Los dueños de los activos de información deben estar identificados.</t>
  </si>
  <si>
    <t>No</t>
  </si>
  <si>
    <t>REQ.0013</t>
  </si>
  <si>
    <t>ANA.03</t>
  </si>
  <si>
    <t>La organización debe asegurar que cada una de las vulnerabilidades identificadas en los activos de información, sea corregida y comprobada su corrección.</t>
  </si>
  <si>
    <t>Los activos de información deben estar valorados.</t>
  </si>
  <si>
    <t>ANA.04</t>
  </si>
  <si>
    <t>Las amenazas sobre los activos deben estar identificadas.</t>
  </si>
  <si>
    <t>ANA.05</t>
  </si>
  <si>
    <t>Los riesgos deben valorarse en función de probabilidad e impacto.</t>
  </si>
  <si>
    <t>Cada activo de información debe estar asociado como mínimo a un propietario.</t>
  </si>
  <si>
    <t>REQ.0014</t>
  </si>
  <si>
    <t>Autorización</t>
  </si>
  <si>
    <t>AUZ.01</t>
  </si>
  <si>
    <t xml:space="preserve">El proceso de autenticación debe indicar que el sistema sólo está disponible para personal autorizado. </t>
  </si>
  <si>
    <t>La organización debe garantizar un medio seguro de transporte para la información física.</t>
  </si>
  <si>
    <t>AUZ.02</t>
  </si>
  <si>
    <t>Los privilegios para un sujeto no pueden ser aumentados por el mismo sujeto.</t>
  </si>
  <si>
    <t>Bitácoras</t>
  </si>
  <si>
    <t>BIT.01</t>
  </si>
  <si>
    <t>Los eventos excepcionales deben ser registrados en bitácoras.</t>
  </si>
  <si>
    <t>BIT.02</t>
  </si>
  <si>
    <t>Los eventos excepcionales deben clasificarse por severidad.</t>
  </si>
  <si>
    <t>Responsabilidad</t>
  </si>
  <si>
    <t>BIT.03</t>
  </si>
  <si>
    <t>Los eventos deben contener el momento de ocurrencia (IP, nombre equipo, fecha, hora, segundos, mili-segundos y zona horaria).</t>
  </si>
  <si>
    <t>BIT.04</t>
  </si>
  <si>
    <t>Ningún usuario puede tener acceso de escritura o modificación sobre los logs.</t>
  </si>
  <si>
    <t>REQ.0015</t>
  </si>
  <si>
    <t>La organización debe tener un acuerdo de nivel de servicio de disponibilidad con todos los terceros con los cuales comparte información.</t>
  </si>
  <si>
    <t>Acuerdo de nivel de servicio</t>
  </si>
  <si>
    <t>BIT.05</t>
  </si>
  <si>
    <t>Las bitácoras deben retenerse como mínimo 5 años.</t>
  </si>
  <si>
    <t>REQ.0016</t>
  </si>
  <si>
    <t>La organización debe tener un acuerdo de nivel de servicio de confiabilidad con todos los terceros con los cuales comparte información.</t>
  </si>
  <si>
    <t>BIT.06</t>
  </si>
  <si>
    <t xml:space="preserve"> El sistema debe evitar difundir información sensible al momento de ocurrir un evento excepcional.</t>
  </si>
  <si>
    <t>REQ.0017</t>
  </si>
  <si>
    <t>Los sistemas que interactúen con un activo de información deben tener identificadas las  vulnerabilidades que apliquen  sobre ellos y que sean conocidas.</t>
  </si>
  <si>
    <t>La organización debe definir penalizaciones para ser aplicadas por el incumplimiento en los acuerdos de niveles de servicio.</t>
  </si>
  <si>
    <t>BIT.07</t>
  </si>
  <si>
    <t xml:space="preserve"> Periódicamente debe revisarse las bitácoras en busca de actividad sospechosa.</t>
  </si>
  <si>
    <t>Codificación</t>
  </si>
  <si>
    <t>REQ.0018</t>
  </si>
  <si>
    <t>COD.01</t>
  </si>
  <si>
    <t>Proveedores de la organización deben asegurar que sus terceras partes cumplen los requisitos definidos.</t>
  </si>
  <si>
    <t xml:space="preserve"> El código sólo debe realizar las funciones para las cuales fue diseñado y no acciones colaterales.</t>
  </si>
  <si>
    <t>COD.02</t>
  </si>
  <si>
    <t>REQ.0019</t>
  </si>
  <si>
    <t xml:space="preserve"> El código debe estar libre de información personal (ej: contraseñas personales).</t>
  </si>
  <si>
    <t>Proveedores de la organización deben permitir auditorías de cliente en el alcance relacionado.</t>
  </si>
  <si>
    <t>COD.03</t>
  </si>
  <si>
    <t xml:space="preserve"> El código debe compilarse o interpretarse de forma estricta.</t>
  </si>
  <si>
    <t>REQ.0020</t>
  </si>
  <si>
    <t>El sistema debe cerrar una sesión si se presenta un tiempo de inactividad por parte del usuario, superior o igual a 5 minutos.</t>
  </si>
  <si>
    <t>Administración de sesiones</t>
  </si>
  <si>
    <t>REQ.0021</t>
  </si>
  <si>
    <t>Si el sistema debe transferir información entre páginas, debe realizarse a través de objetos de sesión.</t>
  </si>
  <si>
    <t>Interoperatividad</t>
  </si>
  <si>
    <t>Construcción</t>
  </si>
  <si>
    <t>COD.04</t>
  </si>
  <si>
    <t xml:space="preserve"> El código solo debe usar funciones seguras y actualizadas del lenguaje.</t>
  </si>
  <si>
    <t>El criterio de seguridad de la organización debe incluir los requisitos legales que aplican sobre la seguridad de la información.</t>
  </si>
  <si>
    <t>REQ.0022</t>
  </si>
  <si>
    <t>Criterio de seguridad</t>
  </si>
  <si>
    <t>Las sesiones concurrentes de un sistema se deben controlar o informar</t>
  </si>
  <si>
    <t>Integridad</t>
  </si>
  <si>
    <t>COD.05</t>
  </si>
  <si>
    <t xml:space="preserve"> El código fuente no debe ser mantenerse en ambientes de producción.</t>
  </si>
  <si>
    <t>REQ.0023</t>
  </si>
  <si>
    <t>El sistema debe verificar la integridad y cifrar los estados de sesión que están al lado del cliente.</t>
  </si>
  <si>
    <t>COD.06</t>
  </si>
  <si>
    <t xml:space="preserve"> Debe validarse que la salida de información esté codificada según el lenguaje correspondiente (HTML, JS, “escaping”)</t>
  </si>
  <si>
    <t>REQ.0024</t>
  </si>
  <si>
    <t>El sistema debe proporcionar al usuario la capacidad de bloquear la sesión de forma manual, desde cualquier recurso protegido por autenticación.</t>
  </si>
  <si>
    <t>El sistema no debe desplegar archivos temporales al ambiente de producción.</t>
  </si>
  <si>
    <t>Archivos</t>
  </si>
  <si>
    <t>Despliegue</t>
  </si>
  <si>
    <t>COD.07</t>
  </si>
  <si>
    <t xml:space="preserve"> El código debe definir opciones por defecto seguras (ej: default en switchs).</t>
  </si>
  <si>
    <t>REQ.0025</t>
  </si>
  <si>
    <t>El sistema debe permitir al usuario terminar la sesión de forma manual, desde cualquier recurso protegido por autenticación.</t>
  </si>
  <si>
    <t>El sistema no debe incluir nombres de directorios o rutas de archivos en parámetros.</t>
  </si>
  <si>
    <t>COD.08</t>
  </si>
  <si>
    <t>REQ.0026</t>
  </si>
  <si>
    <t xml:space="preserve"> El código fuente de una aplicación debe almacenarse en un repositorio centralizado.</t>
  </si>
  <si>
    <t>Las cookies de sesión de aplicaciones Web deben tener atributos de seguridad (HttpOnly, Secure)</t>
  </si>
  <si>
    <t>Los archivos del sistema deben ser referenciados mediante rutas absolutas.</t>
  </si>
  <si>
    <t>REQ.0027</t>
  </si>
  <si>
    <t>Se debe controlar que un objeto (id de sesión, cookie, etc) que participe en el proceso de autenticación no pueda ser reutilizado.</t>
  </si>
  <si>
    <t>COD.09</t>
  </si>
  <si>
    <t>Autenticidad</t>
  </si>
  <si>
    <t xml:space="preserve"> Debe definirse un "Content-Type" explícito para archivos generados dinámicamente.</t>
  </si>
  <si>
    <t>REQ.0028</t>
  </si>
  <si>
    <t>El sistema no debe exponer identificadores de sesión en URLs y mensajes presentados al usuario.</t>
  </si>
  <si>
    <t>COD.10</t>
  </si>
  <si>
    <t xml:space="preserve"> Debe definirse un "Character-Set" explícito para archivos generados dinámicamente.</t>
  </si>
  <si>
    <t>REQ.0029</t>
  </si>
  <si>
    <t>Si el sistema posee un mecanismo de administración, este debe ser accesible solo desde segmentos de red de gestión o administrativos.</t>
  </si>
  <si>
    <t>El proceso de autenticación debe implementar restricciones adicionales en el escenario de credenciales erroneas.</t>
  </si>
  <si>
    <t>Proceso de autenticación</t>
  </si>
  <si>
    <t>REQ.0030</t>
  </si>
  <si>
    <t>COD.11</t>
  </si>
  <si>
    <t>El sistema debe permitir a un superusuario o usuario administrador del sistema, deshabilitar cuentas de usuarios.</t>
  </si>
  <si>
    <t xml:space="preserve"> El código no debe repetirse.</t>
  </si>
  <si>
    <t>El sistema debe validar que el formato (estructura) de los archivos corresponda con su extensión.</t>
  </si>
  <si>
    <t>COD.12</t>
  </si>
  <si>
    <t xml:space="preserve"> El código debe ser invocado en algún escenario.</t>
  </si>
  <si>
    <t>REQ.0031</t>
  </si>
  <si>
    <t>El sistema debe validar que el contenido de los archivos transferidos hacia el mismo sistema esté libre de código malicioso.</t>
  </si>
  <si>
    <t>Madurez</t>
  </si>
  <si>
    <t>El sistema no debe permitir a un actor del sistema, aumentar los privilegios para él mismo.</t>
  </si>
  <si>
    <t>COD.13</t>
  </si>
  <si>
    <t xml:space="preserve"> El código debe utilizar contenedores o estructuras de datos optimizadas.</t>
  </si>
  <si>
    <t>El sistema solo debe aceptar  archivos cuyo formato (estructura) sea requerido por la operativa del negocio.</t>
  </si>
  <si>
    <t>REQ.0032</t>
  </si>
  <si>
    <t>El sistema no debe desplegar archivos temporales en ambiente de producción.</t>
  </si>
  <si>
    <t>COD.14</t>
  </si>
  <si>
    <t xml:space="preserve"> El código debe comprimirse durante su transporte.</t>
  </si>
  <si>
    <t>El sistema debe reutilizar las conexiones a la base de datos.</t>
  </si>
  <si>
    <t>Código fuente</t>
  </si>
  <si>
    <t>Rendimiento</t>
  </si>
  <si>
    <t>REQ.0033</t>
  </si>
  <si>
    <t>El sistema no debe incluir en parámetros nombres de directorios o rutas de archivos.</t>
  </si>
  <si>
    <t>COD.15</t>
  </si>
  <si>
    <t>REQ.0034</t>
  </si>
  <si>
    <t>El sistema de autenticación debe tener un retraso incremental de 5 segundos cuando se ingresen credenciales de autenticación erróneas, hasta llegar a un máximo de 30 segundos.</t>
  </si>
  <si>
    <t xml:space="preserve"> El código debe cerrar los recursos que utiliza.</t>
  </si>
  <si>
    <t>REQ.0035</t>
  </si>
  <si>
    <t>Los archivos operados en un sistema y los manipulados por los usuarios deben tener un tamaño máximo definido (5MB recomendado)</t>
  </si>
  <si>
    <t>COD.16</t>
  </si>
  <si>
    <t>Las respuestas del sistema a los fallos de autenticación no deben indicar cual parte de la autenticación fue incorrecta.</t>
  </si>
  <si>
    <t>Disponibilidad</t>
  </si>
  <si>
    <t xml:space="preserve"> El proceso de desarrollo de software debe incluir herramientas automatizadas de validación (ej: analizadores estáticos de código, pruebas unitarias).</t>
  </si>
  <si>
    <t>REQ.0036</t>
  </si>
  <si>
    <t>El sistema debe bloquear una cuenta de un usuario despues de varios intentos de autenticación fallidos.</t>
  </si>
  <si>
    <t>COD.17</t>
  </si>
  <si>
    <t xml:space="preserve"> Debe usarse construcciones parametrizadas para la creación dinámica de sentencias SQL (ej: java.sql.PreparedStatement)</t>
  </si>
  <si>
    <t>REQ.0037</t>
  </si>
  <si>
    <t>El sistema debe notificar a cualquier actor que intenta autenticarse, que el acceso en el mismo sistema solo está disponible para usuarios autorizados.</t>
  </si>
  <si>
    <t>REQ.0038</t>
  </si>
  <si>
    <t>Correo electrónico</t>
  </si>
  <si>
    <t>COR.01</t>
  </si>
  <si>
    <t>El sistema solo debe aceptar únicamente archivos cuyo formato (estructura) sea requerido por la operativa del negocio.</t>
  </si>
  <si>
    <t xml:space="preserve"> Todo el correo entrante debe pasar por un filtro anti-spam.</t>
  </si>
  <si>
    <t>REQ.0039</t>
  </si>
  <si>
    <t>Los archivos generados de forma dinámica por el sistema deben tener definido un Content-Type explícito.</t>
  </si>
  <si>
    <t>El Proceso de Autenticación unificado (SSO: Single Sign On) debe implementarse mediante protocolos estándar (ej: SAML).</t>
  </si>
  <si>
    <t>COR.02</t>
  </si>
  <si>
    <t xml:space="preserve"> El cliente de correo por defecto no debe mostrar imágenes o interpretar código HTML.</t>
  </si>
  <si>
    <t>REQ.0040</t>
  </si>
  <si>
    <t>Los archivos generados de forma dinámica por el sistema deben tener definido un Character-Set explícito.</t>
  </si>
  <si>
    <t>El sistema debe solicitar como mínimo un nombre de usuario y una contraseña a cualquier actor que intenta autenticarse.</t>
  </si>
  <si>
    <t>COR.03</t>
  </si>
  <si>
    <t xml:space="preserve"> Todos los archivos adjuntos deben ser analizados con una herramienta anti-malware.</t>
  </si>
  <si>
    <t>REQ.0041</t>
  </si>
  <si>
    <t>Un sistema con información crítica para el negocio debe requerir claves de un solo uso en el proceso de autenticación.</t>
  </si>
  <si>
    <t>Los metadatos de archivos deben ser eliminados antes de ser compartidos con un tercero o hacerlos públicos.</t>
  </si>
  <si>
    <t>COR.04</t>
  </si>
  <si>
    <t xml:space="preserve"> Ningún sistema de información debe permitir el envío de correo electrónico de manera masiva.</t>
  </si>
  <si>
    <t>Un sistema con información crítica para el negocio debe tener un componente para verificación biométrica durante el proceso de autenticación.</t>
  </si>
  <si>
    <t>REQ.0042</t>
  </si>
  <si>
    <t>El sistema debe verificar y reportar en bitacora cambios en integridad de los archivos críticos del sistema.</t>
  </si>
  <si>
    <t>COR.05</t>
  </si>
  <si>
    <t>Los archivos enviados por correo electrónico que contengan información confidencial o restringida deben estar cifrados.</t>
  </si>
  <si>
    <t>Un sistema con información crítica para el negocio debe requerir la identificación del equipo desde el cual se autentica un usuario o sistema.</t>
  </si>
  <si>
    <t>REQ.0043</t>
  </si>
  <si>
    <t>Se debe establecer los archivos críticos para cada sistema sobre los que se debe ejercer monitoreo a su integridad.</t>
  </si>
  <si>
    <t>CRE.01</t>
  </si>
  <si>
    <t xml:space="preserve"> Las contraseñas deben almacenarse a través de resúmenes criptográficos.</t>
  </si>
  <si>
    <t>REQ.0044</t>
  </si>
  <si>
    <t>En el código fuente, un componente debe poseer el menor número de dependencias posible.</t>
  </si>
  <si>
    <t>Arquitectura de seguridad</t>
  </si>
  <si>
    <t>Mantenibilidad</t>
  </si>
  <si>
    <t>CRE.02</t>
  </si>
  <si>
    <t>Un sistema con información crítica para el negocio debe requerir certificados digitales de cliente en el proceso de autenticación.</t>
  </si>
  <si>
    <t>Certificados digitales</t>
  </si>
  <si>
    <t xml:space="preserve"> Las contraseñas deben almacenarse en una fuente de datos única.</t>
  </si>
  <si>
    <t>REQ.0045</t>
  </si>
  <si>
    <t>En el código fuente, los componentes deben utilizar interfaces en vez de implementaciones.</t>
  </si>
  <si>
    <t>El sistema debe notificar al usuario el vencimiento de su contraseña con una antelación de 14 días.</t>
  </si>
  <si>
    <t>CRE.03</t>
  </si>
  <si>
    <t>Contraseñas</t>
  </si>
  <si>
    <t>REQ.0046</t>
  </si>
  <si>
    <t xml:space="preserve"> Las contraseñas deben cambiarse siempre por otra diferente a las 10 anteriores.</t>
  </si>
  <si>
    <t>El código fuente debe estar almacenado en un repositorio central.</t>
  </si>
  <si>
    <t>El sistema no debe imprimir las credenciales personales (usuario y contraseña) en pantalla, bajo ninguna circunstancia.</t>
  </si>
  <si>
    <t>CRE.04</t>
  </si>
  <si>
    <t>REQ.0047</t>
  </si>
  <si>
    <t xml:space="preserve"> Las contraseñas deben tener una validez máxima de 30 días.</t>
  </si>
  <si>
    <t>Los componentes críticos para la seguridad deben identificarse (TCB).</t>
  </si>
  <si>
    <t>Un sistema con información crítica para el negocio debe requerir la autenticación de 2 o más usuarios.</t>
  </si>
  <si>
    <t>REQ.0048</t>
  </si>
  <si>
    <t>La organización debe identificar y documentar los casos de abuso que se relacionan con el sistema.</t>
  </si>
  <si>
    <t>CRE.05</t>
  </si>
  <si>
    <t xml:space="preserve"> Las contraseñas deben tener al menos 8 caracteres de longitud para usuarios finales.</t>
  </si>
  <si>
    <t>REQ.0049</t>
  </si>
  <si>
    <t>El proceso de autenticación debe tener un tiempo límite establecido de 30 segundos.</t>
  </si>
  <si>
    <t>Debe documentarse la relación de dependencia entre casos de abuso cuando ésta sea identificada.</t>
  </si>
  <si>
    <t>CRE.06</t>
  </si>
  <si>
    <t xml:space="preserve"> Las contraseñas deben tener al menos 1 letra minúscula.</t>
  </si>
  <si>
    <t>REQ.0050</t>
  </si>
  <si>
    <t>Los casos de seguridad del sistema deben estar documentados.</t>
  </si>
  <si>
    <t>Debe validarse que el sujeto que realiza las acciones de registro, autenticación y reestablecimiento de contraseña es un humano.</t>
  </si>
  <si>
    <t>REQ.0051</t>
  </si>
  <si>
    <t>CRE.07</t>
  </si>
  <si>
    <t>Los casos de seguridad deben tener un caso de abuso de control.</t>
  </si>
  <si>
    <t xml:space="preserve"> Las contraseñas deben tener al menos 1 letra mayúscula.</t>
  </si>
  <si>
    <t>El sistema debe permitir la opción de deshabilitar cuentas de usuarios a un superusuario o  administrador del sistema.</t>
  </si>
  <si>
    <t>REQ.0052</t>
  </si>
  <si>
    <t>Cada caso de abuso debe estar relacionado al menos con un caso de uso.</t>
  </si>
  <si>
    <t>CRE.08</t>
  </si>
  <si>
    <t xml:space="preserve"> Las contraseñas deben tener al menos 1 dígito numérico.</t>
  </si>
  <si>
    <t>El sistema debe requerir autenticación para todos los recursos, excepto para aquellos específicamente clasificados como públicos.</t>
  </si>
  <si>
    <t>Recursos del sistema</t>
  </si>
  <si>
    <t>REQ.0053</t>
  </si>
  <si>
    <t>Los casos de uso deben tener documentados los eventos de seguridad del sistema.</t>
  </si>
  <si>
    <t>CRE.09</t>
  </si>
  <si>
    <t>El sistema debe poseer un mecanismo para que un usuario pueda recordar o restaurar su contraseña.</t>
  </si>
  <si>
    <t>REQ.0054</t>
  </si>
  <si>
    <t xml:space="preserve"> Las contraseñas deben tener al menos 1 caracter especial.</t>
  </si>
  <si>
    <t>Los eventos de seguridad del sistema que deben ser monitoreados deben estar identificados.</t>
  </si>
  <si>
    <t>REQ.0055</t>
  </si>
  <si>
    <t>Los componentes de la superficie de ataque (puntos de entrada a los que se accede sin autenticación) deben identificarse.</t>
  </si>
  <si>
    <t>Los privilegios para objetos nuevos deben establecerse según el principio de mínimo privilegio (umask)</t>
  </si>
  <si>
    <t>Sistema operativo</t>
  </si>
  <si>
    <t>REQ.0056</t>
  </si>
  <si>
    <t>La documentación que soporta un sistema de información debe contener un capítulo de seguridad.</t>
  </si>
  <si>
    <t>CRE.10</t>
  </si>
  <si>
    <t xml:space="preserve"> Las contraseñas por defecto de sistemas pre-construidos deben ser eliminadas.</t>
  </si>
  <si>
    <t>REQ.0057</t>
  </si>
  <si>
    <t>Debe definirse configuraciones estándares que corrijan todas las vulnerabilidades conocidas y que sean consistentes con estándares de la industria (ej: líneas base).</t>
  </si>
  <si>
    <t>CRE.11</t>
  </si>
  <si>
    <t xml:space="preserve"> Dos contraseñas iguales deben almacenarse con diferentes resúmenes criptográficos (salt).</t>
  </si>
  <si>
    <t>El sistema debe restringir el acceso a objetos del sistema que tengan contenido sensible y sólo permitir acceso a usuarios autorizados.</t>
  </si>
  <si>
    <t>REQ.0058</t>
  </si>
  <si>
    <t>Datos</t>
  </si>
  <si>
    <t>Los requisitos de seguridad definidos para un sistema deben ser comprobables (pruebas de caja blanca).</t>
  </si>
  <si>
    <t>REQ.0059</t>
  </si>
  <si>
    <t>Los requisitos de seguridad que serán probados (en pruebas de caja blanca) deben estar definidos.</t>
  </si>
  <si>
    <t>CRE.12</t>
  </si>
  <si>
    <t>El sistema debe restringir el acceso a funciones del sistema que ejecutan procesos críticos de negocio. Solo permitirá acceso a usuarios autorizados.</t>
  </si>
  <si>
    <t>Funciones del sistema</t>
  </si>
  <si>
    <t xml:space="preserve"> El salt utilizado para implementar el requisito CRE.14. debe ser aleatorio y de mínimo 48 bits.</t>
  </si>
  <si>
    <t>REQ.0060</t>
  </si>
  <si>
    <t>Los requisitos de seguridad efectivamente probados (en pruebas de caja blanca) deben estar identificados.</t>
  </si>
  <si>
    <t>El sistema debe registrar todos los eventos excepcionales y de seguridad en una o varias bitácoras.</t>
  </si>
  <si>
    <t>REQ.0061</t>
  </si>
  <si>
    <t>Los componentes que pueden ser probados (en pruebas de caja blanca) deben estar definidos.</t>
  </si>
  <si>
    <t>CRE.13</t>
  </si>
  <si>
    <t xml:space="preserve"> Las contraseñas no deben contener palabras de diccionario.</t>
  </si>
  <si>
    <t>El sistema debe registrar el nivel de severidad para cada evento excepcional y de seguridad.</t>
  </si>
  <si>
    <t>Facilidad de análisis</t>
  </si>
  <si>
    <t>REQ.0062</t>
  </si>
  <si>
    <t>Los componentes del sistema que serán probados (pruebas de caja blanca) deben estar definidos.</t>
  </si>
  <si>
    <t>CRE.14</t>
  </si>
  <si>
    <t xml:space="preserve"> Las contraseñas generadas automáticamente deben ser cambiadas después del primer uso.</t>
  </si>
  <si>
    <t>Los eventos con severidad de depuración no deben estar habilitados en producción.</t>
  </si>
  <si>
    <t>REQ.0063</t>
  </si>
  <si>
    <t>Los componentes efectivamente probados (pruebas de caja blanca) deben haber sido identificados.</t>
  </si>
  <si>
    <t>CRE.15</t>
  </si>
  <si>
    <t>El sistema debe registrar el momento exacto de ocurrencia (Fecha, hora, segundos, milisegundos y zona horaria) para cada evento excepcional y de seguridad.</t>
  </si>
  <si>
    <t xml:space="preserve"> Las contraseñas generadas por un tercero deben ser cambiadas después del primer uso.</t>
  </si>
  <si>
    <t>REQ.0064</t>
  </si>
  <si>
    <t>La organización debe identificar y tratar los riesgos derivados de vulnerabilidades no corregidas.</t>
  </si>
  <si>
    <t>REQ.0065</t>
  </si>
  <si>
    <t>Las bitácoras de un sistema no deben ser modificables o alterables.</t>
  </si>
  <si>
    <t>Debe haber una batería de pruebas de seguridad automatizadas que se ejecute como parte del proceso de despliegue (ej: unitarias, integración, funcionales).</t>
  </si>
  <si>
    <t>CRE.16</t>
  </si>
  <si>
    <t xml:space="preserve"> Las contraseñas (tipo palabra) deben tener al menos 14 caracteres de longitud para usuarios administradores</t>
  </si>
  <si>
    <t>REQ.0066</t>
  </si>
  <si>
    <t>Cada vulnerabilidad detectada debe entrar en la batería de pruebas automatizadas con el fin de evitar regresiones.</t>
  </si>
  <si>
    <t>La organización debe almacenar las bitácoras durante el tiempo establecido por los requisitos específicos.</t>
  </si>
  <si>
    <t>Criptografía</t>
  </si>
  <si>
    <t>CRI.01</t>
  </si>
  <si>
    <t xml:space="preserve"> Debe usarse mecanismos criptográficos pre-existentes.</t>
  </si>
  <si>
    <t>REQ.0067</t>
  </si>
  <si>
    <t>El tiempo de respuesta con la concurrencia máxima esperada debe ser de no más de 5 segundos.</t>
  </si>
  <si>
    <t>La gestión de bitácoras debe realizarse por el sistema operativo o un sistema externo a la aplicación.</t>
  </si>
  <si>
    <t>CRI.02</t>
  </si>
  <si>
    <t>REQ.0068</t>
  </si>
  <si>
    <t>El porcentaje de errores con la concurrencia máxima esperada debe ser de 0%.</t>
  </si>
  <si>
    <t xml:space="preserve"> Debe utilizarse certificados con periodo de vencimiento no mayor a 1 año.</t>
  </si>
  <si>
    <t>Estabilidad</t>
  </si>
  <si>
    <t>El sistema no debe registrar información sensible en un evento excepcional de una bitácora.</t>
  </si>
  <si>
    <t>REQ.0069</t>
  </si>
  <si>
    <t>CRI.03</t>
  </si>
  <si>
    <t>Los sistemas críticos de la organización deben ser redundantes.</t>
  </si>
  <si>
    <t xml:space="preserve"> Debe utilizarse certificados firmados por entidades certificadoras validas internas cuando estos sean para aplicaciones internas.</t>
  </si>
  <si>
    <t>El sistema no debe almacenar información sensible en archivos temporales o en memoria caché.</t>
  </si>
  <si>
    <t>CRI.04</t>
  </si>
  <si>
    <t xml:space="preserve"> Debe utilizarse como mecanismo de cifrado asimétrico un tamaño de clave mínimo de 1024 bits.</t>
  </si>
  <si>
    <t>REQ.0070</t>
  </si>
  <si>
    <t>El código fuente de un sistema no debe realizar funciones diferentes a las que han sido especificadas en los requisitos funcionales.</t>
  </si>
  <si>
    <t>El sistema debe registrar todos los eventos excepcionales en bitácoras.</t>
  </si>
  <si>
    <t>CRI.05</t>
  </si>
  <si>
    <t xml:space="preserve"> Debe utilizarse como mecanismo de cifrado simétrico un tamaño de clave mínimo de 256 bits.</t>
  </si>
  <si>
    <t>El código de la aplicación debe estar libre de código malicioso.</t>
  </si>
  <si>
    <t>REQ.0071</t>
  </si>
  <si>
    <t>El código fuente no debe contener información sensible.</t>
  </si>
  <si>
    <t>CRI.06</t>
  </si>
  <si>
    <t xml:space="preserve"> Debe utilizarse funciones resumen con un tamaño mínimo de 256 bits.</t>
  </si>
  <si>
    <t>El código debe compilarse o interpretarse de forma estricta.</t>
  </si>
  <si>
    <t>REQ.0072</t>
  </si>
  <si>
    <t>CRI.07</t>
  </si>
  <si>
    <t xml:space="preserve"> Debe utilizarse con la criptografía asimétrica pares de claves separados para cifrado y firmado.</t>
  </si>
  <si>
    <t>La codificación del sistema debe estar implementada en una versión de un lenguaje de programación estable, actualizada, probada y libre de vulnerabilidades conocidas.</t>
  </si>
  <si>
    <t>CRI.08</t>
  </si>
  <si>
    <t>REQ.0073</t>
  </si>
  <si>
    <t xml:space="preserve"> Debe utilizarse firmas digitales para garantizar la autenticidad de información sensible.</t>
  </si>
  <si>
    <t>El código fuente debe estar ofuscado en ambiente de producción.</t>
  </si>
  <si>
    <t>REQ.0074</t>
  </si>
  <si>
    <t>DAT.01</t>
  </si>
  <si>
    <t xml:space="preserve"> Los datos de respaldos deben almacenarse cifrados.</t>
  </si>
  <si>
    <t>DAT.02</t>
  </si>
  <si>
    <t xml:space="preserve"> Los datos de respaldos deben almacenarse fuera del sitio origen.</t>
  </si>
  <si>
    <t>REQ.0075</t>
  </si>
  <si>
    <t>La salida de información del sistema debe estar codificada en el lenguaje correspondiente (escaping).</t>
  </si>
  <si>
    <t>La organización debe almacenar las bitácoras al menos durante 5 años desde la ocurrencia del evento en el sistema o lo que disponga la legislación vigente para dicho sistema.</t>
  </si>
  <si>
    <t>DAT.03</t>
  </si>
  <si>
    <t xml:space="preserve"> La información sensible debe ser transportada por un canal seguro (SFTP/FTPS, HTTPS, SSL)</t>
  </si>
  <si>
    <t>REQ.0076</t>
  </si>
  <si>
    <t>El código debe definir opciones seguras por defecto (ej: default en switchs).</t>
  </si>
  <si>
    <t>REQ.0077</t>
  </si>
  <si>
    <t>DAT.04</t>
  </si>
  <si>
    <t xml:space="preserve"> Los datos del sistema y los datos de negocio deben almacenarse en particiones diferentes.</t>
  </si>
  <si>
    <t>Proceso de desarrollo</t>
  </si>
  <si>
    <t>REQ.0078</t>
  </si>
  <si>
    <t>El sistema debe permitir a los usuarios autorizados consultar el historial de transacciones realizadas por él mismo.</t>
  </si>
  <si>
    <t>DAT.05</t>
  </si>
  <si>
    <t xml:space="preserve"> Se debe realizar una eliminación segura de los datos.</t>
  </si>
  <si>
    <t>Los archivos generados de forma dinámica por el sistema, deben tener definido un Content-Type explícito.</t>
  </si>
  <si>
    <t>REQ.0079</t>
  </si>
  <si>
    <t>El sistema debe permitir a los usuarios autorizados consultar el historial de sesiones establecidas por él mismo.</t>
  </si>
  <si>
    <t>DAT.06</t>
  </si>
  <si>
    <t xml:space="preserve"> La información sensible debe ser excluida del almacenamiento en "caché".</t>
  </si>
  <si>
    <t>REQ.0080</t>
  </si>
  <si>
    <t>El registro de un evento de seguridad sensible en bitácora debe generar una alarma.</t>
  </si>
  <si>
    <t>DAT.07</t>
  </si>
  <si>
    <t>REQ.0081</t>
  </si>
  <si>
    <t>El código fuente no debe tener funciones, métodos o clases repetidas.</t>
  </si>
  <si>
    <t xml:space="preserve"> Los mensajes enviados fuera de banda (SMS, buzón de voz, etc) no deben contener información sensible.</t>
  </si>
  <si>
    <t>La organización debe garantizar que las llamadas realizadas por personal en operación desde líneas telefónicas en los lugares donde se manipulan activos de información, deben ser registradas en una bitácora con nombre de quién realiza la llamada, teléfono, fecha y hora.</t>
  </si>
  <si>
    <t>REQ.0082</t>
  </si>
  <si>
    <t>DIS.01</t>
  </si>
  <si>
    <t xml:space="preserve"> Deben estar definidos los diferentes ambientes que se utilizan en la organización (Producción, pruebas, desarrollo.).</t>
  </si>
  <si>
    <t>Las funciones, métodos o clases deben ser invocadas en algún escenario funcional del sistema.</t>
  </si>
  <si>
    <t>REQ.0083</t>
  </si>
  <si>
    <t>La organización no debe utilizar certificados digitales con una vigencia superior a un año.</t>
  </si>
  <si>
    <t>DIS.02</t>
  </si>
  <si>
    <t xml:space="preserve"> Los activos de información deben estar clasificados según el nivel de confidencialidad y criticidad.</t>
  </si>
  <si>
    <t>REQ.0084</t>
  </si>
  <si>
    <t>El sistema debe utilizar certificados digitales que no se encuentren vencidos.</t>
  </si>
  <si>
    <t>El código debe utilizar contenedores o estructuras de datos optimizadas.</t>
  </si>
  <si>
    <t>DIS.03</t>
  </si>
  <si>
    <t xml:space="preserve"> Los tipos de usuarios que accederan al sistema deben estar definidos.</t>
  </si>
  <si>
    <t>El sistema debe comprimir todo código que vaya a ser transferido entre sistemas o cliente.</t>
  </si>
  <si>
    <t>REQ.0085</t>
  </si>
  <si>
    <t>Debe utilizarse certificados firmados por entidades certificadoras internas válidas cuando estos sean para aplicaciones internas.</t>
  </si>
  <si>
    <t>DIS.04</t>
  </si>
  <si>
    <t xml:space="preserve"> Los privilegios que requieren los usuarios del sistema deben estar definidos.</t>
  </si>
  <si>
    <t>El código fuente debe contener funciones, métodos o fragmentos de código con una complejidad ciclomática (McCabe) inferior a 20.</t>
  </si>
  <si>
    <t>REQ.0086</t>
  </si>
  <si>
    <t>Debe utilizarse certificados firmados por entidades certificadoras externas válidas cuando estos sean para aplicaciones externas.</t>
  </si>
  <si>
    <t>DIS.05</t>
  </si>
  <si>
    <t xml:space="preserve"> Los eventos de seguridad posibles deben estar identificados.</t>
  </si>
  <si>
    <t>El código fuente debe estar implementado de tal forma que cierre los recursos que se abiertos que no estén en uso utilizando.</t>
  </si>
  <si>
    <t>REQ.0087</t>
  </si>
  <si>
    <t>DIS.06</t>
  </si>
  <si>
    <t>Debe utilizarse certificados con una identificación coherente con la organización (servicio, servidor, entre otros) a la cual se encuentra asociado.</t>
  </si>
  <si>
    <t>Las variables del código fuente deben estar inicializadas de forma explícita.</t>
  </si>
  <si>
    <t xml:space="preserve"> Los eventos de seguridad que deben ser monitoreados deben estar identificados.</t>
  </si>
  <si>
    <t>REQ.0088</t>
  </si>
  <si>
    <t>DIS.07</t>
  </si>
  <si>
    <t>Debe preferirse especificar las reglas para control de acceso de modo declarativo en vez de modo programático.</t>
  </si>
  <si>
    <t>Debe usarse construcciones parametrizadas o procedimientos almacenados parametrizados para la creación dinámica de sentencias (ej: java.sql.PreparedStatement)</t>
  </si>
  <si>
    <t xml:space="preserve"> Los componentes de la superficie de ataque (puntos de entrada a los que se accede sin autenticación) deben identificarse.</t>
  </si>
  <si>
    <t>Control de acceso</t>
  </si>
  <si>
    <t>REQ.0089</t>
  </si>
  <si>
    <t>Los usuarios que accederán al sistema con cuentas de administrador o superadministrador deben estar definidos.</t>
  </si>
  <si>
    <t>Dispositivos</t>
  </si>
  <si>
    <t>DSP.01</t>
  </si>
  <si>
    <t>El código fuente debe estar implementado de tal forma que todas la variables del código deben tener asociado un tipo de dato.</t>
  </si>
  <si>
    <t xml:space="preserve"> El dispositivo debe permitir conocer si este fue abierto o manipulado de forma no autorizada (sellos).</t>
  </si>
  <si>
    <t>REQ.0090</t>
  </si>
  <si>
    <t>Los privilegios requeridos por los usuarios que accederán al sistema deben estar definidos.</t>
  </si>
  <si>
    <t>Los comentarios del código fuente en ambiente de producción deben ser removidos.</t>
  </si>
  <si>
    <t>DSP.02</t>
  </si>
  <si>
    <t xml:space="preserve"> El dispositivo debe eliminar la información confidencial almacenada ante el evento de apertura del mismo (anti-tamper).</t>
  </si>
  <si>
    <t>REQ.0091</t>
  </si>
  <si>
    <t>La organización debe definir un modelo de control de acceso a los sistemas.</t>
  </si>
  <si>
    <t>REQ.0092</t>
  </si>
  <si>
    <t>Sistema crítico</t>
  </si>
  <si>
    <t>La organización debe contar con barreras físicas (puertas, rejas, muros, etc) requeridos para la custodia de los activos de información físicos y lógicos.</t>
  </si>
  <si>
    <t>Capa Física</t>
  </si>
  <si>
    <t>DSP.03</t>
  </si>
  <si>
    <t xml:space="preserve"> El dispositivo debe impedir que el ingreso de información pueda ser observado por un tercero (cubierta).</t>
  </si>
  <si>
    <t>REQ.0093</t>
  </si>
  <si>
    <t>Los correos electrónicos de entradas y salida deben pasar por un filtro anti-spam.</t>
  </si>
  <si>
    <t>La organización debe llevar control de acceso de vehículos y personas en las zonas de parqueaderos.</t>
  </si>
  <si>
    <t>Móviles</t>
  </si>
  <si>
    <t>MOV.01</t>
  </si>
  <si>
    <t xml:space="preserve"> Los dispositivos GSM deben tener configurado un número de identificación personal (PIN) en la SIM card.</t>
  </si>
  <si>
    <t>El cliente de correo electrónico corporativo no debe mostrar imágenes.</t>
  </si>
  <si>
    <t>REQ.0094</t>
  </si>
  <si>
    <t>Las ventanas de lugares que contengan activos de información físicos o lógicos deben permanecer selladas.</t>
  </si>
  <si>
    <t>MOV.02</t>
  </si>
  <si>
    <t xml:space="preserve"> El sistema Bluetooth de los dispositivos móviles debe permanecer apagado.</t>
  </si>
  <si>
    <t>El cliente de correo electrónico corporativo no debe interpretar código HTML.</t>
  </si>
  <si>
    <t>REQ.0095</t>
  </si>
  <si>
    <t>La organización debe garantizar que todo el personal que realiza actividades al interior de las instalaciones debe estar carnetizado y contar con las tarjetas del sistema de control de accesos correspondientes.</t>
  </si>
  <si>
    <t>MOV.03</t>
  </si>
  <si>
    <t>Los archivos que se encuentran adjuntos en un correo electrónico deben ser analizados por una herramienta anti-malware.</t>
  </si>
  <si>
    <t xml:space="preserve"> Las unidades de almacenamiento del dispositivo móvil deben estar cifradas y asociadas al dispositivo.</t>
  </si>
  <si>
    <t>REQ.0096</t>
  </si>
  <si>
    <t>La organización debe exigir que los carné de identificación deben estar visibles todo el tiempo.</t>
  </si>
  <si>
    <t>Se debe hacer uso del campo copia oculta en lugar de destinatario para enviar correos masivos.</t>
  </si>
  <si>
    <t>MOV.04</t>
  </si>
  <si>
    <t xml:space="preserve"> La información de los dispositivos móviles deberá ser eliminada después de 10 intentos fallidos de la autenticación.</t>
  </si>
  <si>
    <t>REQ.0097</t>
  </si>
  <si>
    <t>La organización debe contar con un proceso definido para la asignación, inventario, cambio, reasignación y retiro de tarjetas de acceso.</t>
  </si>
  <si>
    <t>Todos los correos electrónicos deben archivarse en un lugar central.</t>
  </si>
  <si>
    <t>Adaptabilidad</t>
  </si>
  <si>
    <t>MOV.05</t>
  </si>
  <si>
    <t xml:space="preserve"> La conexión a redes desde el dispositivo debe ser resultado de interacción humana.</t>
  </si>
  <si>
    <t>REQ.0098</t>
  </si>
  <si>
    <t>La organización debe exigir que todos los operarios, para la manipulación de activos de información físicos, deben hacer uso de uniforme sin bolsillos.</t>
  </si>
  <si>
    <t>Las contraseñas deben almacenarse a través de resúmenes criptográficos.</t>
  </si>
  <si>
    <t>MOV.06</t>
  </si>
  <si>
    <t xml:space="preserve"> El dispositivo móvil debe tener sus interfaces de red apagadas por defecto.</t>
  </si>
  <si>
    <t>REQ.0099</t>
  </si>
  <si>
    <t>Las contraseñas deben estar almacenadas en una fuente de datos única.</t>
  </si>
  <si>
    <t>La organización no debe permitir el ingreso a las instalaciones de elementos que permitan la extracción de activos de información digitales o físicos.</t>
  </si>
  <si>
    <t>MOV.07</t>
  </si>
  <si>
    <t>REQ.0100</t>
  </si>
  <si>
    <t xml:space="preserve"> El dispositivo móvil debe permitir la destrucción de sus datos de forma remota en caso de pérdida.</t>
  </si>
  <si>
    <t>La organización debe garantizar que las líneas telefónicas habilitadas en los lugares donde se manipulan activos de información, deba estar asignada a una sola persona que se responsabilice de su uso.</t>
  </si>
  <si>
    <t>El sistema no debe permitir cambio de contraseña para un usuario, si la nueva contraseña es igual a una de las últimas 12 contraseñas de ese usuario.</t>
  </si>
  <si>
    <t>REQ.0101</t>
  </si>
  <si>
    <t>La organización debe exigir una requisa manual a cada uno de los empleados cada vez que salgan del área donde se manipulan activos de información.</t>
  </si>
  <si>
    <t>OPE.01</t>
  </si>
  <si>
    <t xml:space="preserve"> El procedimiento para tratar los errores de seguridad debe estar definido.</t>
  </si>
  <si>
    <t>Las contraseñas deben tener una validez máxima de 60 días.</t>
  </si>
  <si>
    <t>REQ.0102</t>
  </si>
  <si>
    <t>Los lugares donde se manipulan activos de información deberán disponer de lockers con llave para que el personal encargado de la operación y visitantes dejen sus objetos personales, maletines, maletas, cascos de moto, dispositivos electrónicos y demás elementos no relacionados al 100% con su labor.</t>
  </si>
  <si>
    <t>OPE.02</t>
  </si>
  <si>
    <t>Las contraseñas deben tener una validez mínima de 1 día.</t>
  </si>
  <si>
    <t>El procedimiento de respaldo del sistema debe estar definido.</t>
  </si>
  <si>
    <t>REQ.0103</t>
  </si>
  <si>
    <t>Las áreas restringidas deben contar con mecanismos de control de acceso físico detectivos (cámaras, vigilantes, sensores de calor, etc).</t>
  </si>
  <si>
    <t>Las contraseñas (tipo palabra) deben tener al menos 8 caracteres de longitud.</t>
  </si>
  <si>
    <t>OPE.03</t>
  </si>
  <si>
    <t>La documentación que soporta un sistema de información debe contener un capitulo de seguridad.</t>
  </si>
  <si>
    <t>REQ.0104</t>
  </si>
  <si>
    <t>Las áreas restringidas deben contar con mecanismos de control de acceso físico preventivos (cerraduras, puertas, vigilantes, etc).</t>
  </si>
  <si>
    <t>Las contraseñas (tipo palabra) deben tener al menos 1 letra minúscula.</t>
  </si>
  <si>
    <t>OPE.04</t>
  </si>
  <si>
    <t>REQ.0105</t>
  </si>
  <si>
    <t>Debe definirse configuraciones estándares que corrijan todas las vulnerabilidades conocidas y que sean consistentes con estandares de la industria (ej: líneas base).</t>
  </si>
  <si>
    <t>La organización debe contar con controles físicos detectivos y disuasivos en la periferia de las instalaciones (Iluminación, cámaras, vigilantes, etc).</t>
  </si>
  <si>
    <t>Las contraseñas (tipo palabra) deben tener al menos 1 letra mayúscula.</t>
  </si>
  <si>
    <t>REQ.0106</t>
  </si>
  <si>
    <t>La organización debe ubicar bolardos alrededor de las edificaciones de la compañía en zonas que estén bajo el riesgo de ser impactadas por un automóvil.</t>
  </si>
  <si>
    <t>PRU.01</t>
  </si>
  <si>
    <t xml:space="preserve"> Los requisitos de seguridad que serán probados deben estar definidos.</t>
  </si>
  <si>
    <t>Las contraseñas (tipo palabra) deben tener al menos 1 dígito numérico.</t>
  </si>
  <si>
    <t>REQ.0107</t>
  </si>
  <si>
    <t>Las áreas restringidas deben tener un número pequeño y controlable de puntos de acceso.</t>
  </si>
  <si>
    <t>PRU.02</t>
  </si>
  <si>
    <t xml:space="preserve"> Los requisitos de seguridad efectivamente probados deben estar identificados.</t>
  </si>
  <si>
    <t>Las contraseñas (tipo palabra) deben tener al menos 1 carácter especial.</t>
  </si>
  <si>
    <t>REQ.0108</t>
  </si>
  <si>
    <t>Las contraseñas por defecto de los sistemas pre-construidos deben ser eliminadas, modificadas o inactivadas.</t>
  </si>
  <si>
    <t>PRU.03</t>
  </si>
  <si>
    <t>REQ.0109</t>
  </si>
  <si>
    <t>Credenciales de acceso</t>
  </si>
  <si>
    <t>Los componentes del sistema que serán probados deben estar definidos.</t>
  </si>
  <si>
    <t>El cliente de correo electrónico corporativo no debe mostrar de forma predeterminada imágenes cuyo origen sea desconocido.</t>
  </si>
  <si>
    <t>El sistema debe almacenar las contraseñas con diferentes derivaciones de clave (Salt).</t>
  </si>
  <si>
    <t>PRU.04</t>
  </si>
  <si>
    <t>REQ.0110</t>
  </si>
  <si>
    <t>Los componentes efectivamente probados deben estar identificados.</t>
  </si>
  <si>
    <t>El cliente de correo electrónico corporativo no debe interpretar código HTML por defecto.</t>
  </si>
  <si>
    <t>Las derivaciones de clave (Salt), deben ser aleatorias y de 48 bits como mínimo.</t>
  </si>
  <si>
    <t>REQ.0111</t>
  </si>
  <si>
    <t>PRU.05</t>
  </si>
  <si>
    <t>Las vulnerabilidades encontradas deben priorizarse por criticidad.</t>
  </si>
  <si>
    <t>El sistema debe tener la capacidad de validar que las contraseñas no contengan palabras de diccionario.</t>
  </si>
  <si>
    <t>REQ.0112</t>
  </si>
  <si>
    <t>Se debe hacer uso del campo BCC en lugar de destinatario al momento de enviar correos masivos.</t>
  </si>
  <si>
    <t>PRU.06</t>
  </si>
  <si>
    <t>Las vulnerabilidades corregidas deben ser verificadas nuevamente.</t>
  </si>
  <si>
    <t>El sistema debe forzar el cambio de contraseñas temporales generadas automáticamente después de su primer uso.</t>
  </si>
  <si>
    <t>REQ.0113</t>
  </si>
  <si>
    <t>PRU.07</t>
  </si>
  <si>
    <t>Los riesgos derivados de las vulnerabilidades no corregidas deben tratarse.</t>
  </si>
  <si>
    <t>El sistema debe forzar el cambio de contraseñas temporales generadas por un tercero después de su primer uso.</t>
  </si>
  <si>
    <t>REQ.0114</t>
  </si>
  <si>
    <t>PRU.08</t>
  </si>
  <si>
    <t>Sistemas que empleen cuentas de correo para el registro de usuarios deben garantizar la unicidad de los correos, siguiendo el estándar de la estructura de dirección de correo RFC822.</t>
  </si>
  <si>
    <t>Debe realizarse pruebas de seguridad internas y externas en las redes cada tres meses o cuando ocurran cambios significativos.</t>
  </si>
  <si>
    <t>Las contraseñas temporales que son generadas para ingreso inicial en un sistema deben tener una validez máxima de 24 horas.</t>
  </si>
  <si>
    <t>PRU.09</t>
  </si>
  <si>
    <t>REQ.0115</t>
  </si>
  <si>
    <t>Realice pruebas de penetración internas y externas en redes y a nivel de aplicación al menos una vez al año.</t>
  </si>
  <si>
    <t>El sistema debe garantizar que el correo electrónico declarado realmente pertenece a la persona en cuestión.</t>
  </si>
  <si>
    <t>Las claves de un solo uso deben tener una longitud mínima de 6 caracteres.</t>
  </si>
  <si>
    <t>Las claves de un solo uso deben tener un validez máxima de 60 segundos.</t>
  </si>
  <si>
    <t>REQ.0116</t>
  </si>
  <si>
    <t>El sistema debe garantizar que la visualización de correos electrónicos expuestos sean vistos por humanos.</t>
  </si>
  <si>
    <t>Redes</t>
  </si>
  <si>
    <t>RED.01</t>
  </si>
  <si>
    <t xml:space="preserve"> Los segmentos de usuarios y servidores con aplicaciones o contenido deben permitir acceso sólo a los puertos necesarios.</t>
  </si>
  <si>
    <t>Las credenciales de acceso al sistema deben ser únicas para cada actor.</t>
  </si>
  <si>
    <t>REQ.0117</t>
  </si>
  <si>
    <t>El sistema debe notificar a un usuario el vencimiento de su contraseña con una antelación de 7 días.</t>
  </si>
  <si>
    <t>RED.02</t>
  </si>
  <si>
    <t xml:space="preserve"> Los servidores con aplicaciones o contenido sólo deben tener acceso a los puertos que les permitan cumplir su propósito.</t>
  </si>
  <si>
    <t>REQ.0118</t>
  </si>
  <si>
    <t>El sistema debe forzar a un usuario a realizar nuevamente el proceso de autenticación en el sistema una vez haya realizado  cambio o restauración de  contraseña.</t>
  </si>
  <si>
    <t>El sistema debe permitir a un usuario realizar un cambio de contraseña de forma autónoma hasta 5 días después del vencimiento de la misma.</t>
  </si>
  <si>
    <t>REQ.0119</t>
  </si>
  <si>
    <t>RED.03</t>
  </si>
  <si>
    <t xml:space="preserve"> El acceso físico a la red para los usuarios debe asignarse con base en las credenciales del usuario en la organización (ej: 802.1x).</t>
  </si>
  <si>
    <t>Las funciones de criptografía del sistema deben ser implementadas con mecanismos criptográficos aceptados por el medio y avalados por Bancolombia.</t>
  </si>
  <si>
    <t>REQ.0120</t>
  </si>
  <si>
    <t>RED.04</t>
  </si>
  <si>
    <t>La organización no debe utilizar certificados con periodo de vencimiento no mayor a 2 años siempre y cuando la longitud de llave sea mínimo de 2048 bits.</t>
  </si>
  <si>
    <t xml:space="preserve"> El acceso a sitios web en Internet debe hacerse a través de un filtro de contenidos.</t>
  </si>
  <si>
    <t>REQ.0121</t>
  </si>
  <si>
    <t>REQ.0122</t>
  </si>
  <si>
    <t>RED.05</t>
  </si>
  <si>
    <t>La red relacionada debe estar segmentada.</t>
  </si>
  <si>
    <t>El sistema no debe permitir cambio de contraseña para un usuario, si la nueva contraseña es igual a alguna de las últimas 5 contraseñas de ese usuario.</t>
  </si>
  <si>
    <t>RED.06</t>
  </si>
  <si>
    <t>REQ.0123</t>
  </si>
  <si>
    <t>Revisar cada año las politicas y configuraciones de los dispositivos de red (ej: firewalls, routers).</t>
  </si>
  <si>
    <t>Las contraseñas deben tener una validez máxima de 30 días.</t>
  </si>
  <si>
    <t>Debe utilizarse certificados firmados por entidades certificadoras internas válidas cuando sean para aplicaciones internas.</t>
  </si>
  <si>
    <t>RED.07</t>
  </si>
  <si>
    <t>No deben existir reglas de firewall redundantes u opuestas.</t>
  </si>
  <si>
    <t>REQ.0124</t>
  </si>
  <si>
    <t>La contraseña no debe poder cambiarse mas de una vez en un mismo día.</t>
  </si>
  <si>
    <t>Debe utilizarse certificados firmados por entidades certificadoras externas válidas cuando sean para aplicaciones externas.</t>
  </si>
  <si>
    <t>RED.08</t>
  </si>
  <si>
    <t>Los objetos de red que no sean usados deben ser eliminados de la configuración de los equipos.</t>
  </si>
  <si>
    <t>REQ.0125</t>
  </si>
  <si>
    <t>Las contraseñas (tipo frase -preferido-) deben tener al menos 3 palabras de longitud.</t>
  </si>
  <si>
    <t>Debe utilizarse certificados con una identificación coherente con la entidad (servicio, servidor, entre otros) a la cual se encuentra asociado.</t>
  </si>
  <si>
    <t>RED.09</t>
  </si>
  <si>
    <t>Las reglas desactivadas no deben permanecer en la configuración del equipo.</t>
  </si>
  <si>
    <t>REQ.0126</t>
  </si>
  <si>
    <t>Debe utilizarse como mecanismo de cifrado asimétrico un tamaño de clave mínimo de 2048 bits.</t>
  </si>
  <si>
    <t>RED.10</t>
  </si>
  <si>
    <t>Los accesos administrativos solo deben ser permitidos desde una red especifica o un rango de direcciones IP.</t>
  </si>
  <si>
    <t>Debe utilizarse como mecanismo de cifrado simétrico un tamaño de clave mínimo de 128 bits para AES o 192 bits para 3DES.</t>
  </si>
  <si>
    <t>REQ.0127</t>
  </si>
  <si>
    <t>REQ.0128</t>
  </si>
  <si>
    <t>Debe utilizarse funciones resumen (hash) con un tamaño mínimo de 256 bits.</t>
  </si>
  <si>
    <t>RED.11</t>
  </si>
  <si>
    <t>La publicación del SSID de las redes inalámbricas debe estar deshabilitada para redes privadas.</t>
  </si>
  <si>
    <t>REQ.0129</t>
  </si>
  <si>
    <t>Las contraseñas (tipo palabra) deben tener al menos 1 dígito.</t>
  </si>
  <si>
    <t>Debe utilizarse con la criptografía asimétrica pares de claves separados para cifrado y firmado.</t>
  </si>
  <si>
    <t>RED.12</t>
  </si>
  <si>
    <t>En las redes inalámbricas se debe preferir el uso de los métodos de cifrado de clave WPA2 dinámica.</t>
  </si>
  <si>
    <t>REQ.0130</t>
  </si>
  <si>
    <t>Debe utilizarse firmas digitales para garantizar la autenticidad de información sensible.</t>
  </si>
  <si>
    <t>REQ.0131</t>
  </si>
  <si>
    <t>RED.13</t>
  </si>
  <si>
    <t>La contraseñas de acceso de un sistema a otro sistema deben tener una longitud superior a 20 caracteres.</t>
  </si>
  <si>
    <t>Implementar un sistema de detección de redes inalámbricas no autorizadas.</t>
  </si>
  <si>
    <t>Los números aleatorios generados deben seguir una distribución uniforme.</t>
  </si>
  <si>
    <t>Números aleatorios</t>
  </si>
  <si>
    <t>REQ.0132</t>
  </si>
  <si>
    <t>Sesión</t>
  </si>
  <si>
    <t>SES.01</t>
  </si>
  <si>
    <t>La sesión inactiva debe tener un tiempo máximo de vida no superior a 5 minutos.</t>
  </si>
  <si>
    <t>REQ.0133</t>
  </si>
  <si>
    <t>Debe usarse el mecanismo criptográfico más seguro ofrecido por la plataforma (ej: java.security.SecureRandom) para la generación de números aleatorios usados en procesos críticos (ej: generación de ID, mapeo de códigos, llaves).</t>
  </si>
  <si>
    <t>Las derivaciones de clave (Salt), deben ser aleatorias y de mínimo 48 bits.</t>
  </si>
  <si>
    <t>SES.02</t>
  </si>
  <si>
    <t>El mecanismo primario de transferencia de información entre páginas debe ser la sesión.</t>
  </si>
  <si>
    <t>Los respaldos de información sensible deben almacenarse cifrados.</t>
  </si>
  <si>
    <t>Respaldos</t>
  </si>
  <si>
    <t>REQ.0134</t>
  </si>
  <si>
    <t>SES.03</t>
  </si>
  <si>
    <t xml:space="preserve"> Un usuario sólo debe poder establecer 1 sesión simultánea en el sistema.</t>
  </si>
  <si>
    <t>Los datos de respaldos deben almacenarse fuera del sitio origen.</t>
  </si>
  <si>
    <t>Recuperabilidad</t>
  </si>
  <si>
    <t>REQ.0135</t>
  </si>
  <si>
    <t>SES.04</t>
  </si>
  <si>
    <t xml:space="preserve"> El estado de sesión que se encuentra en el cliente, debe estar cifrado y con protección de integridad.</t>
  </si>
  <si>
    <t>Los datos de respaldos deben realizarse según la frecuencia definida en el diseño del sistema.</t>
  </si>
  <si>
    <t>SES.05</t>
  </si>
  <si>
    <t>Los datos confidenciales que sean trasladados a ambientes diferentes de producción deben ir enmascarados.</t>
  </si>
  <si>
    <t>REQ.0136</t>
  </si>
  <si>
    <t xml:space="preserve"> Se debe proveer al usuario autorizado el historial de transacciones realizadas y de sesiones establecidas.</t>
  </si>
  <si>
    <t>Las contraseñas temporales que son generadas para ingreso inicial en un sistema deben tener una validez máxima de 120 minutos.</t>
  </si>
  <si>
    <t>SES.06</t>
  </si>
  <si>
    <t xml:space="preserve"> Las cookies de sesión deben ser generadas con la opción HttpOnly</t>
  </si>
  <si>
    <t>La información sensible debe ser transportada a través de un canal seguro.</t>
  </si>
  <si>
    <t>REQ.0137</t>
  </si>
  <si>
    <t>Sistemas</t>
  </si>
  <si>
    <t>SIS.01</t>
  </si>
  <si>
    <t xml:space="preserve"> La integridad de los archivos del sistema debe ser verificada periódicamente y su estado reportado.</t>
  </si>
  <si>
    <t>REQ.0138</t>
  </si>
  <si>
    <t>Los datos del sistema operativo y los datos de negocio deben estar almacenados en ubicaciones diferentes.</t>
  </si>
  <si>
    <t>SIS.02</t>
  </si>
  <si>
    <t xml:space="preserve"> Todas las máquinas en producción deben tener una suite de seguridad, no alterable por los usuarios (Antivirus, Antispyware, Host-Firewall, Host-IDS, Host-IPS)</t>
  </si>
  <si>
    <t>El sistema debe soportar la eliminación segura de datos sensibles cuando estos ya no son requeridos, de tal forma que no puedan ser recuperados.</t>
  </si>
  <si>
    <t>REQ.0139</t>
  </si>
  <si>
    <t>SIS.03</t>
  </si>
  <si>
    <t>El sistema debe forzar a un usuario a realizar nuevamente el proceso de autenticación en el sistema una vez que se haya realizado un cambio o restauración de su contraseña.</t>
  </si>
  <si>
    <t xml:space="preserve"> Un sistema debe pertenecer únicamente a uno de los ambientes definidos.</t>
  </si>
  <si>
    <t>La información sensible almacenada debe estar cifrada.</t>
  </si>
  <si>
    <t>REQ.0140</t>
  </si>
  <si>
    <t>SIS.04</t>
  </si>
  <si>
    <t>La organización debe modificar todas las credenciales de acceso por defecto de sistemas empaquetados.</t>
  </si>
  <si>
    <t>La secuencia de inicio no debe permitir iniciar desde CD o USB.</t>
  </si>
  <si>
    <t>El sistema debe utilizar el mínimo nivel de privilegios cuando accede a otro sistema o a bases de datos.</t>
  </si>
  <si>
    <t>SIS.05</t>
  </si>
  <si>
    <t>La configuración del BIOS sólo debe poder alterarse por personal autorizado.</t>
  </si>
  <si>
    <t>REQ.0141</t>
  </si>
  <si>
    <t>Las cadenas de conexión a la base de datos deben de estar cifradas en un archivo de configuración separado del código fuente.</t>
  </si>
  <si>
    <t>SIS.06</t>
  </si>
  <si>
    <t>REQ.0142</t>
  </si>
  <si>
    <t>La configuración del gestor de arranque solo deben poder alterarse por personal autorizado.</t>
  </si>
  <si>
    <t>Las funciones de criptografía del sistema deben ser implementadas con mecanismos criptográficos pre-existentes y vigentes.</t>
  </si>
  <si>
    <t>SIS.07</t>
  </si>
  <si>
    <t>El sistema operativo debe tener desactivada la opción de autorun.</t>
  </si>
  <si>
    <t>Los componentes de un sistema que son suministrados por terceros deben corresponder a versiones estables, probadas y actualizadas.</t>
  </si>
  <si>
    <t>Componentes externos</t>
  </si>
  <si>
    <t>REQ.0143</t>
  </si>
  <si>
    <t>SIS.08</t>
  </si>
  <si>
    <t>La clave de administrador sólo debe poder usarse mediante una sesión de consola física (noroot).</t>
  </si>
  <si>
    <t>La organización debe inspeccionar minuciosamente el código de terceras partes para asegurar que no se encuentre afectado por código malicioso.</t>
  </si>
  <si>
    <t>REQ.0144</t>
  </si>
  <si>
    <t>Debe utilizarse como mecanismo de cifrado simétrico un tamaño de clave mínimo de 128 bits.</t>
  </si>
  <si>
    <t>SIS.09</t>
  </si>
  <si>
    <t>Un puerto debe tener un límite máximo de conexiones por IP origen.</t>
  </si>
  <si>
    <t>SIS.10</t>
  </si>
  <si>
    <t>La organización debe definir los ambientes en los cuales se configurarán las versiones del sistema. Como mínimo ambientes de Desarrollo, Pruebas y Producción.</t>
  </si>
  <si>
    <t>REQ.0145</t>
  </si>
  <si>
    <t>Se debe contar con un mecanismo de cifrado de discos o particiones.</t>
  </si>
  <si>
    <t>Debe utilizarse funciones resumen con un tamaño mínimo de 256 bits.</t>
  </si>
  <si>
    <t>SIS.11</t>
  </si>
  <si>
    <t>El sistema no debe permitir leer o escribir información en medios extraibles (USB, CDs, DVDs, etc).</t>
  </si>
  <si>
    <t>REQ.0146</t>
  </si>
  <si>
    <t>SIS.12</t>
  </si>
  <si>
    <t>REQ.0147</t>
  </si>
  <si>
    <t>Los roles técnicos que accederan al sistema deben estar definidos.</t>
  </si>
  <si>
    <t>SIS.13</t>
  </si>
  <si>
    <t>Las funciones de un servicio que son potencialmente inseguras deben estar deshabilitadas.</t>
  </si>
  <si>
    <t>REQ.0148</t>
  </si>
  <si>
    <t>La transacción debe confirmarse fuera de banda (SMS, correo, entre otros).</t>
  </si>
  <si>
    <t>SIS.14</t>
  </si>
  <si>
    <t>Las funciones de un servicio que son innecesarias deben estar deshabilitadas.</t>
  </si>
  <si>
    <t>REQ.0149</t>
  </si>
  <si>
    <t>Los privilegios que requieren los roles técnicos deben estar definidos.</t>
  </si>
  <si>
    <t>El código fuente de un sistema no debe realizar funciones diferentes a las que han sido especificadas en los requisitos funcionales (puertas traseras).</t>
  </si>
  <si>
    <t>SIS.15</t>
  </si>
  <si>
    <t>El tiempo del sistema debe estar sincronizado con el tiempo de los demás sistemas de la organización.</t>
  </si>
  <si>
    <t>REQ.0150</t>
  </si>
  <si>
    <t xml:space="preserve"> SIS.16</t>
  </si>
  <si>
    <t>Debe usarse versiones estables de las dependencias del sistema.</t>
  </si>
  <si>
    <t>SIS.17</t>
  </si>
  <si>
    <t>REQ.0151</t>
  </si>
  <si>
    <t>Debe usarse versiones actualizadas de las dependencias del sistema.</t>
  </si>
  <si>
    <t>La organización debe identificar y documentar los casos de abuso que aplican en el sistema.</t>
  </si>
  <si>
    <t>Terceros</t>
  </si>
  <si>
    <t>TER.01</t>
  </si>
  <si>
    <t>El tercero debe tener acuerdo de nivel de servicio de disponibilidad.</t>
  </si>
  <si>
    <t>REQ.0152</t>
  </si>
  <si>
    <t>TER.02</t>
  </si>
  <si>
    <t>El tercero debe tener acuerdo de nivel de servicio de confiabilidad.</t>
  </si>
  <si>
    <t>Los casos de abuso del sistema deben estar relacionados entre sí.</t>
  </si>
  <si>
    <t>REQ.0153</t>
  </si>
  <si>
    <t>TER.03</t>
  </si>
  <si>
    <t>El tercero debe tener penalidades por incumplimiento de los niveles de servicio.</t>
  </si>
  <si>
    <t>REQ.0154</t>
  </si>
  <si>
    <t>TER.04</t>
  </si>
  <si>
    <t>El tercero debe permitir auditorías de cliente en el alcance relacionado.</t>
  </si>
  <si>
    <t>Aplicaciones</t>
  </si>
  <si>
    <t>APL.01</t>
  </si>
  <si>
    <t>REQ.0155</t>
  </si>
  <si>
    <t>Todas las comunicaciones de un WebService deben ir via VPN, implementando HTTP/SSL y sus respuestas firmadas.</t>
  </si>
  <si>
    <t>Todo caso de seguridad debe estar relacionado como mínimo a un caso de abuso.</t>
  </si>
  <si>
    <t>APL.02</t>
  </si>
  <si>
    <t>Todas las aplicaciones Web Services deben pasar a través del Datapower.</t>
  </si>
  <si>
    <t>REQ.0156</t>
  </si>
  <si>
    <t>Todo caso de abuso debe debe estar relacionado como mínimo a un caso de uso o a un escenario de amenaza.</t>
  </si>
  <si>
    <t>El código debe definir opciones por defecto seguras (ej: default en switches).</t>
  </si>
  <si>
    <t>APL.03</t>
  </si>
  <si>
    <t>En los WebService la firma, el usuario y password deben seguir el estándar WS-Security.</t>
  </si>
  <si>
    <t>REQ.0157</t>
  </si>
  <si>
    <t>Los eventos de seguridad del sistema deben estar documentados en los casos de uso
</t>
  </si>
  <si>
    <t>APL.04</t>
  </si>
  <si>
    <t>Debe validarse la entrada de información antes de ser usada.</t>
  </si>
  <si>
    <t>REQ.0158</t>
  </si>
  <si>
    <t>APL.05</t>
  </si>
  <si>
    <t>Debe validarse que el correo electrónico declarado no sea usado por otros usuarios.</t>
  </si>
  <si>
    <t>REQ.0159</t>
  </si>
  <si>
    <t>El dispositivo debe tener la capacidad de demostrar si fue manipulado o abierto de forma no autorizada.</t>
  </si>
  <si>
    <t>APL.06</t>
  </si>
  <si>
    <t>Dispositivos de hardware</t>
  </si>
  <si>
    <t>Debe validarse que quien realiza las acciones de restablecimiento de contraseña es el propietario de la misma.</t>
  </si>
  <si>
    <t>REQ.0160</t>
  </si>
  <si>
    <t>APL.07</t>
  </si>
  <si>
    <t>El sistema debe comprimir todo código que vaya a ser transferido entre éste y otro sistema o cliente.</t>
  </si>
  <si>
    <t>Los archivos temporales no deben desplegarse al ambiente de producción.</t>
  </si>
  <si>
    <t>El dispositivo debe eliminar la información confidencial que contenga, ante el evento de apertura del mismo.</t>
  </si>
  <si>
    <t>REQ.0161</t>
  </si>
  <si>
    <t>APL.08</t>
  </si>
  <si>
    <t>Debe validarse que el formato de los archivos relacionados corresponde a su extensión.</t>
  </si>
  <si>
    <t>El dispositivo debe impedir que el ingreso de información pueda ser observado por un tercero.</t>
  </si>
  <si>
    <t>El nombre del SSID de la red inalámbrica no debe contener palabras de diccionario.</t>
  </si>
  <si>
    <t>REQ.0162</t>
  </si>
  <si>
    <t>Redes lógicas</t>
  </si>
  <si>
    <t>El código fuente debe estar implementado de tal forma que cierre cualquier recurso que se encuentre abierto y no esté siendo utilizando.</t>
  </si>
  <si>
    <t>APL.09</t>
  </si>
  <si>
    <t>Debe validarse que el contenido de los archivos relacionados esté libre de código malicioso.</t>
  </si>
  <si>
    <t>REQ.0163</t>
  </si>
  <si>
    <t>APL.10</t>
  </si>
  <si>
    <t>Las conexiones a la base de datos deben reutilizarse.</t>
  </si>
  <si>
    <t>REQ.0164</t>
  </si>
  <si>
    <t>REQ.0165</t>
  </si>
  <si>
    <t>El código fuente debe estar implementado de tal forma que todas las variables tengan un tipo de dato asociado.</t>
  </si>
  <si>
    <t>REQ.0166</t>
  </si>
  <si>
    <t>Los puntos de acceso a la red deben estar ubicados en lugares que permitan que la señal se propague solo en las instalaciones autorizadas.</t>
  </si>
  <si>
    <t>Redes inalámbricas</t>
  </si>
  <si>
    <t>REQ.0167</t>
  </si>
  <si>
    <t>REQ.0168</t>
  </si>
  <si>
    <t>El sistema debe descartar toda la información potencialmente insegura que sea recibida por entradas de datos.</t>
  </si>
  <si>
    <t>La administración remota del punto de acceso inalámbrico debe estar habilitada solo en un puerto físico de gestión.</t>
  </si>
  <si>
    <t>REQ.0169</t>
  </si>
  <si>
    <t>La aplicación debe garantizar que las peticiones que ejecuten transacciones no sigan un patrón discernible.</t>
  </si>
  <si>
    <t>REQ.0170</t>
  </si>
  <si>
    <t>Los puntos de acceso no deben usar la dirección IP configurada de fábrica.</t>
  </si>
  <si>
    <t>Una página Web debe protegerse de ser embebida en sitios maliciosos (clickjacking).</t>
  </si>
  <si>
    <t>RIGUROSIDAD</t>
  </si>
  <si>
    <t>Req. Sí</t>
  </si>
  <si>
    <t>REQ.0171</t>
  </si>
  <si>
    <t>El sistema debe restringir el acceso a objetos del sistema que tengan contenido sensible. Sólo permitirá su acceso a usuarios autorizados.</t>
  </si>
  <si>
    <t>Se debe preferir el uso de los métodos de cifrado de clave WPA2 Personal o WPA2 Enterprise (802.1x).</t>
  </si>
  <si>
    <t>REQ.0172</t>
  </si>
  <si>
    <t>Req. No</t>
  </si>
  <si>
    <t>Las redes inalámbricas privadas deben filtrar el acceso por medio de credenciales de usuario y de dirección MAC autorizada.</t>
  </si>
  <si>
    <t>REQ.0173</t>
  </si>
  <si>
    <t>REQ.0174</t>
  </si>
  <si>
    <t>La organización debe definir el periodo de frecuencia para ejecutar el respaldo a cada sistema de información.</t>
  </si>
  <si>
    <t>La organización debe cambiar el nombre por defecto de fabrica del SSID de la red inalámbrica.</t>
  </si>
  <si>
    <t>Rigurosidad del Perfilamiento</t>
  </si>
  <si>
    <t>REQ.0175</t>
  </si>
  <si>
    <t>Los datos de ambientes diferentes a producción deben estar enmascarados.</t>
  </si>
  <si>
    <t>Los dispositivos GSM deben tener configurado un número de identificación personal (PIN) en la SIM Card.</t>
  </si>
  <si>
    <t>Dispositivos móviles</t>
  </si>
  <si>
    <t>REQ.0176</t>
  </si>
  <si>
    <t>La información sensible debe ser transportada bajo un canal seguro.</t>
  </si>
  <si>
    <t>La organización debe asegurar que el sistema bluetooth de los dispositivos móviles se encuentre siempre en estado apagado.</t>
  </si>
  <si>
    <t>REQ.0177</t>
  </si>
  <si>
    <t>La información de los dispositivos móviles deberá ser eliminada después de 10 intentos fallidos de la autenticación.</t>
  </si>
  <si>
    <t>REQ.0178</t>
  </si>
  <si>
    <t>La conexión a redes desde el dispositivo debe realizarse por interacción humana.</t>
  </si>
  <si>
    <t>REQ.0179</t>
  </si>
  <si>
    <t>Los dispositivos móviles deben configurarse de forma centralizada según las políticas de seguridad definidas por la organización.</t>
  </si>
  <si>
    <t>Los datos deben estar distorsionados si la aplicación no está en foco.</t>
  </si>
  <si>
    <t>Las interfaces de red de los dispositivos móviles deben estar apagadas por defecto.</t>
  </si>
  <si>
    <t>REQ.0180</t>
  </si>
  <si>
    <t>REQ.0181</t>
  </si>
  <si>
    <t>El dispositivo móvil debe permitir su ubicación geográfica de forma remota en caso de pérdida.</t>
  </si>
  <si>
    <t>Rigurosidad de la Prueba (Planeada)</t>
  </si>
  <si>
    <t>REQ.0182</t>
  </si>
  <si>
    <t>La recolección activa de datos personales debe ser autorizada por el usuario dueño de la información (OECD.7, ISACA.G31.1.)</t>
  </si>
  <si>
    <t>El dispositivo móvil debe permitir la destrucción de sus datos de forma remota en caso de pérdida.</t>
  </si>
  <si>
    <t>REQ.0183</t>
  </si>
  <si>
    <t>Los datos personales deben poder ser actualizados por el usuario. (OECD.8, ISACA.G31.2.)</t>
  </si>
  <si>
    <t>La organización debe definir y documentar un procedimiento para tratar los errores de seguridad.</t>
  </si>
  <si>
    <t>Procesos de negocio</t>
  </si>
  <si>
    <t>Rigurosidad Efectiva</t>
  </si>
  <si>
    <t>La organización debe definir y documentar un procedimiento para control de cambios.</t>
  </si>
  <si>
    <t>REQ.0184</t>
  </si>
  <si>
    <t>El sistema debe especificar el propósito de la recolección de datos personales. (OECD.9, ISACA.G31.3.)</t>
  </si>
  <si>
    <t>REQ.0185</t>
  </si>
  <si>
    <t>El sistema debe usar los datos personales solo para el propósito indicado. (OECD.10, ISACA.G31.4.)</t>
  </si>
  <si>
    <t>REQ.0186</t>
  </si>
  <si>
    <t>Los datos personales deben protegerse con el máximo nivel de protección definido. (ISACA.G31.5)</t>
  </si>
  <si>
    <t>REQ.0187</t>
  </si>
  <si>
    <t>Los datos de respaldos deben almacenarse cifrados.</t>
  </si>
  <si>
    <t>La organización debe definir y documentar un procedimiento para la administración de cuentas de usuario (Creación , modificación, eliminación, activación, desactivación y asignación de privilegios)</t>
  </si>
  <si>
    <t>REQ.0188</t>
  </si>
  <si>
    <t>Los datos de respaldos deben almacenarse fuera del sitio origen (sedes geográficamente distantes).</t>
  </si>
  <si>
    <t>REQ.0189</t>
  </si>
  <si>
    <t>La organización debe determinar qué tipo de dispositivos foráneos tienen permiso de consumir recursos internos.</t>
  </si>
  <si>
    <t>Debe utilizarse correos diferentes al corporativo para registrar cuentas en redes sociales (aún en LinkedIn).</t>
  </si>
  <si>
    <t>Dispositivos foráneos (BYOD)</t>
  </si>
  <si>
    <t>Redes sociales</t>
  </si>
  <si>
    <t>REQ.0190</t>
  </si>
  <si>
    <t>La organización debe determinar qué sistemas operativos de dispositivos foráneos tienen permiso de consumir recursos internos.</t>
  </si>
  <si>
    <t>En las redes sociales no se debe exponer información corporativa.</t>
  </si>
  <si>
    <t>REQ.0191</t>
  </si>
  <si>
    <t>La organización debe determinar qué aplicaciones deben estar instaladas en los dispositivos foráneos para consumir recursos internos.</t>
  </si>
  <si>
    <t>REQ.0197</t>
  </si>
  <si>
    <t>Los segmentos de usuarios y servidores con aplicaciones o contenido deben permitir acceso solo a los puertos necesarios.</t>
  </si>
  <si>
    <t>REQ.0192</t>
  </si>
  <si>
    <t>La organización debe determinar qué aplicaciones están prohibidas en los dispositivos foráneos para consumir recursos internos.</t>
  </si>
  <si>
    <t>REQ.0198</t>
  </si>
  <si>
    <t>REQ.0193</t>
  </si>
  <si>
    <t>Los servidores con aplicaciones o contenido solo deben tener acceso a los puertos que les permitan cumplir su propósito.</t>
  </si>
  <si>
    <t>La organización debe determinar qué personas (empleados de ciertos roles, visitantes, etc) pueden usar dispositivos foráneos.</t>
  </si>
  <si>
    <t>REQ.0199</t>
  </si>
  <si>
    <t>El acceso físico a la red para los usuarios debe asignarse con base en las credenciales del usuario en la organización (ej: 802.1x).</t>
  </si>
  <si>
    <t>REQ.0194</t>
  </si>
  <si>
    <t>La organización debe determinar qué servicios, en qué momento y quién puede acceder con dispositivos foráneos.</t>
  </si>
  <si>
    <t>REQ.0200</t>
  </si>
  <si>
    <t>La organización debe filtrar el contenido de sitios web accedidos en internet.</t>
  </si>
  <si>
    <t>REQ.0195</t>
  </si>
  <si>
    <t>REQ.0201</t>
  </si>
  <si>
    <t>La organización debe llevar registro de las máquinas foráneas ingresadas y retiradas.</t>
  </si>
  <si>
    <t>La red relacionada con el requerimiento debe estar segmentada.</t>
  </si>
  <si>
    <t>REQ.0202</t>
  </si>
  <si>
    <t>La organización debe deshabilitar las funciones inseguras de un servicio.</t>
  </si>
  <si>
    <t>Servicios</t>
  </si>
  <si>
    <t>REQ.0196</t>
  </si>
  <si>
    <t>Dispositivos físicos</t>
  </si>
  <si>
    <t>REQ.0203</t>
  </si>
  <si>
    <t>La organización debe deshabilitar las funciones innecesarias de un servicio.</t>
  </si>
  <si>
    <t>REQ.0204</t>
  </si>
  <si>
    <t>El sistema debe cerrar una sesión si se presenta inactividad superior o igual a 5 minutos por parte del usuario.</t>
  </si>
  <si>
    <t>El dispositivo debe impedir que el ingreso de información pueda ser observado por un tercero (cubierta).</t>
  </si>
  <si>
    <t>REQ.0205</t>
  </si>
  <si>
    <t>Si el sistema usa la transferencia de información entre páginas, debe realizarse a través de objetos de sesión.</t>
  </si>
  <si>
    <t>Las pantallas expuestas al usuario sólo deben permitir visualización perpendicular.</t>
  </si>
  <si>
    <t>REQ.0206</t>
  </si>
  <si>
    <t>El número de sesiones simultáneas que un usuario puede tener en un sistema depende de las funciones que este realice.</t>
  </si>
  <si>
    <t>Los dispositivos que se conectan a la red celular deben tener configurado un número de identificación personal (PIN) en la SIM Card.</t>
  </si>
  <si>
    <t>REQ.0207</t>
  </si>
  <si>
    <t>El estado de la sesión en aplicaciones web del lado del cliente, debe estar cifrada y con protección de integridad.</t>
  </si>
  <si>
    <t>Protocolos de comunicación de los dispositivos móviles que permiten intercambio de datos (Bluetooth, NFC, Tethering) deben permanecer ocultas, configurado con credenciales o permanecer apagadas.</t>
  </si>
  <si>
    <t>REQ.0208</t>
  </si>
  <si>
    <t>El sistema debe proporcionar al usuario la capacidad de bloquear la sesión de forma manual desde cualquier página protegida por autenticación.</t>
  </si>
  <si>
    <t>En dispositivos portátiles y móviles, el sistema debe permitir el cifrado de discos y particiones de discos.</t>
  </si>
  <si>
    <t>REQ.0209</t>
  </si>
  <si>
    <t>El sistema debe proporcionar al usuario la capacidad de cerrar la sesión de forma manual.</t>
  </si>
  <si>
    <t>Los dispositivos que se conectan a la red celular deben tener el IMEI registrado ante el operador de telefonía móvil celular autorizado.</t>
  </si>
  <si>
    <t>REQ.0211</t>
  </si>
  <si>
    <t>El sistema debe permitir a los usuarios autorizados la consulta del historial de sesiones establecidas por ellos.</t>
  </si>
  <si>
    <t>Aplicaciones que se  autentiquen fuera de línea, sólo deben almacenar una contraseña en el caché de autenticación.</t>
  </si>
  <si>
    <t>REQ.0212</t>
  </si>
  <si>
    <t>Las cookies de sesión del sistema deben tener el atributo HttpOnly.</t>
  </si>
  <si>
    <t>REQ.0213</t>
  </si>
  <si>
    <t>Se debe limitar la forma en la que un objeto puede ser reutilizado para propósito de hacerse pasar por alguien (impersonate) sin pasar por el proceso de autenticación (ej: tokens de sesión, claves o números de un solo uso, marcado de tiempo sobre mensajes)</t>
  </si>
  <si>
    <t>Los dispositivos móviles deben estar restringidos y limitados de forma centralizada por políticas de seguridad definidas por la organización.</t>
  </si>
  <si>
    <t>REQ.0214</t>
  </si>
  <si>
    <t>Las interfaces de comunicación de los dispositivos móviles que permiten acceso a Internet mediante un plan de datos, deben permanecer apagadas cuando el equipo esté conectado a la red de la organización.</t>
  </si>
  <si>
    <t>REQ.0215</t>
  </si>
  <si>
    <t>Hallazgos</t>
  </si>
  <si>
    <t>La gestión administrativa del sistema debe realizarse a través de intermediarios privilegiados que permitan la contabilidad a cada individuo.</t>
  </si>
  <si>
    <t>REQ.0216</t>
  </si>
  <si>
    <t>El sistema debe verificar y reportar periódicamente el estado de la integridad de los archivos del sistema.</t>
  </si>
  <si>
    <t>REQ.0210</t>
  </si>
  <si>
    <t>Firewall</t>
  </si>
  <si>
    <t>REQ.0217</t>
  </si>
  <si>
    <t>Los objetos de red que no sean usados deben ser eliminados de la configuración de los equipos de firewall.</t>
  </si>
  <si>
    <t>La organización debe restringir el uso de compiladores en sistemas de producción únicamente para las aplicaciones que lo requieran.</t>
  </si>
  <si>
    <t>Las reglas desactivadas no deben permanecer en la configuración del equipo de firewall.</t>
  </si>
  <si>
    <t>REQ.0219</t>
  </si>
  <si>
    <t>Todas las máquinas en producción deben tener una suite de seguridad no alterable por los usuarios (Antivirus, Antispyware, Host-Firewall, Host-IDS, Host-IPS)</t>
  </si>
  <si>
    <t>Si el hipervisor permite la revisión de memoria y registros de CPU entre máquinas virtuales, se debe controlar el acceso solo a una máquina virtual de soporte de seguridad.</t>
  </si>
  <si>
    <t>Hipervisor</t>
  </si>
  <si>
    <t>REQ.0220</t>
  </si>
  <si>
    <t>Un sistema debe pertenecer únicamente a uno de los ambientes definidos.</t>
  </si>
  <si>
    <t>El manejo de hipervisores en una granja de virtualización, se debe hacer a través de un software central de gestión.</t>
  </si>
  <si>
    <t>REQ.0221</t>
  </si>
  <si>
    <t>La secuencia de inicio siempre debe preferir los medios de almacenamiento de mayor confianza.</t>
  </si>
  <si>
    <t>En una granja de virtualización, la aplicación de gestión de los hipervisores debe tener perfiles de máquina para monitorear posibles cambios no autorizados.</t>
  </si>
  <si>
    <t>REQ.0222</t>
  </si>
  <si>
    <t>Las rutas de carga implícita deben preferir las rutas de mayor confianza.</t>
  </si>
  <si>
    <t>Una máquina virtual no debe tener conectados dispositivos que no sean necesarios para su funcionamiento (Floppy, IDE, CD/DVD, USB, Serial).</t>
  </si>
  <si>
    <t>Máquina virtual</t>
  </si>
  <si>
    <t>#</t>
  </si>
  <si>
    <t>REQ.0223</t>
  </si>
  <si>
    <t>El sistema debe controlar que la información del producto solo pueda ser accesible por los administradores del sistema.</t>
  </si>
  <si>
    <t>Una máquina virtual no debe acceder a información de la máquina host.</t>
  </si>
  <si>
    <t>REQ.0224</t>
  </si>
  <si>
    <t>La organización debe controlar que la configuración del BIOS en las máquinas solo pueda pueda ser accesible por personal autorizado.</t>
  </si>
  <si>
    <t>Título</t>
  </si>
  <si>
    <t>Vulnerabilidad</t>
  </si>
  <si>
    <t>Dónde</t>
  </si>
  <si>
    <t>Requisitos</t>
  </si>
  <si>
    <t>REQ.0225</t>
  </si>
  <si>
    <t>Métricas CVSSv2</t>
  </si>
  <si>
    <t>La organización debe controlar que la configuración del gestor de arranque en las máquinas solo pueda ser accesible por personal autorizado.</t>
  </si>
  <si>
    <t>REQ.0218</t>
  </si>
  <si>
    <t>REQ.0227</t>
  </si>
  <si>
    <t>Las variables de entorno del sistema operativo solo pueden ser modificables por el administrador del sistema.</t>
  </si>
  <si>
    <t>REQ.0228</t>
  </si>
  <si>
    <t>El sistema deberá ejecutarse únicamente cuando un usuario ejecute una acción explícita.</t>
  </si>
  <si>
    <t>REQ.0229</t>
  </si>
  <si>
    <t>Las credenciales del administrador solo debe poder usarse mediante una sesión de consola física (noroot).</t>
  </si>
  <si>
    <t>REQ.0230</t>
  </si>
  <si>
    <t>Criticidad</t>
  </si>
  <si>
    <t>Cardinalidad</t>
  </si>
  <si>
    <t>Evidencia</t>
  </si>
  <si>
    <t>Solución efectos</t>
  </si>
  <si>
    <t>REQ.0231</t>
  </si>
  <si>
    <t>Las conexiones incompletas, encontradas en los protocolos de transporte orientados a conexión, deben implicar el menor costo de procesamiento posible.</t>
  </si>
  <si>
    <t>Instructivo de Solución</t>
  </si>
  <si>
    <t>El sistema nunca debe bloquear una cuenta de un usuario ante uno o varios intentos fallidos de autenticación.</t>
  </si>
  <si>
    <t>REQ.XXXX</t>
  </si>
  <si>
    <t>REQ.0232</t>
  </si>
  <si>
    <t>La organización debe definir umbrales del estado normal y anormal de cada recurso del sistema.</t>
  </si>
  <si>
    <t>REQ.0233</t>
  </si>
  <si>
    <t>El sistema operativo debe generar una alerta sobre el estado de un recurso cuando este sobrepase los umbrales definidos.</t>
  </si>
  <si>
    <t>REQ.0234</t>
  </si>
  <si>
    <t>El sistema operativo debe poseer la capacidad para el cifrado de discos y particiones de disco.</t>
  </si>
  <si>
    <t>El sistema debe solicitar a cualquier actor que intenta autenticarse, como mínimo un nombre de usuario y una contraseña.</t>
  </si>
  <si>
    <t>REQ.0235</t>
  </si>
  <si>
    <t>Se debe restringir la copia de información en medios extraíbles.</t>
  </si>
  <si>
    <t>REQ.0236</t>
  </si>
  <si>
    <t>REQ.0226</t>
  </si>
  <si>
    <t>Los medios de instalación e imágenes pre-configuradas de sistemas operativos deben estar en un lugar físicamente seguro.</t>
  </si>
  <si>
    <t>REQ.0237</t>
  </si>
  <si>
    <t>La instalación de nuevos sistemas operativos debe partir de una imagen pre-configurada.</t>
  </si>
  <si>
    <t>REQ.0238</t>
  </si>
  <si>
    <t>El sistema no debe imprimir contraseñas en pantalla o recursos visibles.</t>
  </si>
  <si>
    <t>REQ.0239</t>
  </si>
  <si>
    <t>Las credenciales para la autenticación a un sistema con información crítica para el negocio deben estar bajo la custodia de dos usuarios.</t>
  </si>
  <si>
    <t>REQ.0240</t>
  </si>
  <si>
    <t>El proceso de autenticación debe disponer de una interfaz separada para el ingreso de credenciales en pantalla (ingreso accidental en pantalla)</t>
  </si>
  <si>
    <t>REQ.0242</t>
  </si>
  <si>
    <t>REQ.0243</t>
  </si>
  <si>
    <t>El tiempo del sistema debe estar sincronizado con el tiempo oficial del país.</t>
  </si>
  <si>
    <t>Exactitud</t>
  </si>
  <si>
    <t>El sistema debe garantizar que quien realiza las acciones de registro, autenticación y reestablecimiento de contraseña es un humano (usando CAPTCHA o retrasos incrementales)</t>
  </si>
  <si>
    <t>REQ.0244</t>
  </si>
  <si>
    <t>El sistema debe garantizar que la persona que realiza el proceso de reestablecimiento de contraseña sea realmente el propietario.</t>
  </si>
  <si>
    <t>REQ.0245</t>
  </si>
  <si>
    <t>El criterio de seguridad de la organización debe incluir los requisitos legales específicos que aplican sobre la seguridad de información.</t>
  </si>
  <si>
    <t>REQ.0246</t>
  </si>
  <si>
    <t>El sistema debe garantizar la unicidad de los correos electrónicos.</t>
  </si>
  <si>
    <t>La organización debe realizar revisiones de seguridad del código fuente a través de herramientas automatizadas.</t>
  </si>
  <si>
    <t>REQ.0247</t>
  </si>
  <si>
    <t>La organización debe definir los requisitos del criterio de seguridad de la información que aplican para el sistema.</t>
  </si>
  <si>
    <t>REQ.0248</t>
  </si>
  <si>
    <t>El soporte a las aplicaciones o sistemas debe realizarse sólo en ambientes diferentes a producción (desarrollo, pruebas o calidad, UAT)</t>
  </si>
  <si>
    <t>La organización debe definir y documentar un procedimiento para tratar los incidentes de seguridad.</t>
  </si>
  <si>
    <t>REQ.0249</t>
  </si>
  <si>
    <t>La organización debe definir y documentar un procedimiento para respaldar la información.</t>
  </si>
  <si>
    <t>REQ.0250</t>
  </si>
  <si>
    <t>La aplicación debe garantizar que las peticiones que reciba a recursos no sigan un patrón discernible.</t>
  </si>
  <si>
    <t>REQ.0241</t>
  </si>
  <si>
    <t>REQ.0251</t>
  </si>
  <si>
    <t>La organización debe definir y documentar un procedimiento para la administración de cuentas de usuario. La administración debe incluir como mínimo: Creación de cuentas, modificación de cuentas, eliminación de cuentas, activación o desactivación de cuentas, asignación de privilegios.</t>
  </si>
  <si>
    <t>REQ.0252</t>
  </si>
  <si>
    <t>Las redes privadas deben tener deshabilitada la publicación del SSID (Service Set Identifier).</t>
  </si>
  <si>
    <t>REQ.0253</t>
  </si>
  <si>
    <t>REQ.0254</t>
  </si>
  <si>
    <t>REQ.0255</t>
  </si>
  <si>
    <t>REQ.0256</t>
  </si>
  <si>
    <t>El sistema debe autorizar explícitamente los periféricos de entrada (teclado, mouse, etc)</t>
  </si>
  <si>
    <t>La administración del punto de acceso inalámbrico debe estar habilitada sólo en un puerto físico del equipo.</t>
  </si>
  <si>
    <t>ALINEACIÓN</t>
  </si>
  <si>
    <t>TOTAL</t>
  </si>
  <si>
    <t>Las redes inalámbricas privadas deben filtrar el acceso por medio de credenciales y de una dirección MAC autorizada.</t>
  </si>
  <si>
    <t>La organización debe cambiar el nombre por defecto de fábrica del SSID de la red inalámbrica.</t>
  </si>
  <si>
    <t>En diseño y perfil [DP]</t>
  </si>
  <si>
    <t>Solo en perfil [SP]</t>
  </si>
  <si>
    <t>Solo en diseño [SD]</t>
  </si>
  <si>
    <t>El acceso físico a la red para los usuarios debe asignarse con base en las credenciales del usuario en la organización - NAC (ej: 802.1x).</t>
  </si>
  <si>
    <t>La organización debe filtrar el contenido de sitios web accedidos desde una ubicación perteneciente a la misma entidad. (Proxy de salida)</t>
  </si>
  <si>
    <t>Vulnerabilidad 1</t>
  </si>
  <si>
    <t>La red de la organización debe estar segmentada.</t>
  </si>
  <si>
    <t>REQ.0257</t>
  </si>
  <si>
    <t>En las cuentas personales de redes sociales no se debe exponer información corporativa.</t>
  </si>
  <si>
    <t>REQ.0258</t>
  </si>
  <si>
    <t>Los componentes provistos por terceros deben corresponder a versiones estables, probadas y actualizadas.</t>
  </si>
  <si>
    <t>Servicios y funciones</t>
  </si>
  <si>
    <t>REQ.0259</t>
  </si>
  <si>
    <t>REQ.0260</t>
  </si>
  <si>
    <t>REQ.0261</t>
  </si>
  <si>
    <t>La organización debe deshabilitar las funciones inseguras de un servicio. (hardening de servicios)</t>
  </si>
  <si>
    <t>REQ.0262</t>
  </si>
  <si>
    <t>La organización debe deshabilitar las funciones innecesarias de un servicio. (hardening de servicios)</t>
  </si>
  <si>
    <t>REQ.0263</t>
  </si>
  <si>
    <t>El software complementario (drivers, módulos de kernel, etc) debe utilizar firmas digitales emitidas por el fabricante para garantizar su autenticidad.</t>
  </si>
  <si>
    <t>REQ.0264</t>
  </si>
  <si>
    <t>Los privilegios para objetos nuevos deben establecerse según el principio de mínimo privilegio (umask).</t>
  </si>
  <si>
    <t>REQ.0265</t>
  </si>
  <si>
    <t>La gestión administrativa del sistema debe realizarse a través de usuarios con privilegios de administración que permitan el registro de tareas a cada individuo.</t>
  </si>
  <si>
    <t>REQ.0266</t>
  </si>
  <si>
    <t>REQ.0267</t>
  </si>
  <si>
    <t>El sistema debe diferenciar la gestión en modo privilegiado del modo no privilegiado (fondo rojo, prompt rojo).</t>
  </si>
  <si>
    <t>REQ.0268</t>
  </si>
  <si>
    <t>REQ.0269</t>
  </si>
  <si>
    <t>Un sistema debe pertenecer únicamente a uno de los ambientes definidos. (Desarrollo, Pruebas - QA, Producción)</t>
  </si>
  <si>
    <t>REQ.0270</t>
  </si>
  <si>
    <t>Las máquinas deben iniciar por defecto directamente por el disco duro. Si se requiere inicio por otro medio (CD, USB, Red) se debe requerir contraseña de administración.</t>
  </si>
  <si>
    <t>Red</t>
  </si>
  <si>
    <t>REQ.0271</t>
  </si>
  <si>
    <t>Las rutas de carga implícita (variables de sistema como PATH) deben utilizar las rutas de mayor confianza (directorios de sistema operativo) antes de las rutas configurables por el usuario.</t>
  </si>
  <si>
    <t>REQ.0272</t>
  </si>
  <si>
    <t>La información (nombre de producto, versión o configuración) de servicios expuestos no debe ser accesible. (Ej, versiones que se publican al conectarse a un servicio como SSH)</t>
  </si>
  <si>
    <t>REQ.0273</t>
  </si>
  <si>
    <t>La organización debe controlar que la configuración del BIOS en las máquinas sólo pueda pueda ser accesible por personal autorizado.</t>
  </si>
  <si>
    <t>REQ.0274</t>
  </si>
  <si>
    <t>La organización debe controlar que la configuración de inicialización del sistema operativo sólo pueda ser accesible por personal autorizado. (bootloader - sistemas UNIX/Linux, registry en Windows)</t>
  </si>
  <si>
    <t>REQ.0275</t>
  </si>
  <si>
    <t>El proceso del servicio debe tener como raíz un directorio con solo los archivos necesarios (jaulas).</t>
  </si>
  <si>
    <t>REQ.0276</t>
  </si>
  <si>
    <t>REQ.0277</t>
  </si>
  <si>
    <t>Las funcionalidades de ejecución automática de aplicaciones en medios removibles debe estar deshabilitada. (Deshabilitar autorun)</t>
  </si>
  <si>
    <t>REQ.0278</t>
  </si>
  <si>
    <t>Se debe deshabilitar el acceso directo con usuarios genéricos administrativos (root en sistemas UNIX, Administrator/Administrador en sistemas Windows) de forma remota.</t>
  </si>
  <si>
    <t>REQ.0279</t>
  </si>
  <si>
    <t>REQ.0280</t>
  </si>
  <si>
    <t>Las conexiones incompletas, encontradas en los protocolos de transporte orientados a conexión (TCP), deben implicar el menor costo de procesamiento posible. (Ataques de SYNFLOOD)</t>
  </si>
  <si>
    <t>REQ.0281</t>
  </si>
  <si>
    <t>REQ.0282</t>
  </si>
  <si>
    <t>El sistema operativo debe generar una alerta sobre el estado de un recurso cuando el recurso sobrepase los umbrales definidos.</t>
  </si>
  <si>
    <t>REQ.0283</t>
  </si>
  <si>
    <t>El sistema operativo no debe permitir escribir información en medios extraíbles.</t>
  </si>
  <si>
    <t>REQ.0284</t>
  </si>
  <si>
    <t>REQ.0285</t>
  </si>
  <si>
    <t>REQ.0286</t>
  </si>
  <si>
    <t>El tiempo de los sistemas y equipos de la organización debe estar sincronizado con la hora oficial del país.</t>
  </si>
  <si>
    <t>REQ.0287</t>
  </si>
  <si>
    <t>REQ.0288</t>
  </si>
  <si>
    <t>El sistema operativo debe usar técnicas para evitar ejecución de código en stack (ASLR, PaX, canaries, deshabilitar bit de ejecución, etc).</t>
  </si>
  <si>
    <t>REQ.0289</t>
  </si>
  <si>
    <t>La organización debe garantizar que los sistemas no tengan instalado software no licenciado o pirata.</t>
  </si>
  <si>
    <t>REQ.0290</t>
  </si>
  <si>
    <t>La organización debe garantizar que los sistemas no tengan archivos ilegales con propiedad intelectual protegida.</t>
  </si>
  <si>
    <t>REQ.0291</t>
  </si>
  <si>
    <t>La organización debe contar con sistema de alarmas de intrusión física.</t>
  </si>
  <si>
    <t>Sistemas de control</t>
  </si>
  <si>
    <t>REQ.0292</t>
  </si>
  <si>
    <t>La organización debe contar con sensores de temperatura y humedad en áreas donde se almacene activos de información físicos o digitales.</t>
  </si>
  <si>
    <t>REQ.0293</t>
  </si>
  <si>
    <t>La organización debe probar el sistema de extinción de incendios mínimo 2 veces al año.</t>
  </si>
  <si>
    <t>REQ.0294</t>
  </si>
  <si>
    <t>La organización debe garantizar que el sistema de extinción de incendios debe ser basado en gases inertes (nunca en polvo químico ni mucho menos en agua).</t>
  </si>
  <si>
    <t>Constantes</t>
  </si>
  <si>
    <t>Evidencia1</t>
  </si>
  <si>
    <t>Solucion1</t>
  </si>
  <si>
    <t>.*(0001|0002)</t>
  </si>
  <si>
    <t>Subir imagen</t>
  </si>
  <si>
    <t>Transparencia</t>
  </si>
  <si>
    <t>#FFFFFF</t>
  </si>
  <si>
    <t>Baja</t>
  </si>
  <si>
    <t>Encabezado</t>
  </si>
  <si>
    <t>FilasPorSit</t>
  </si>
  <si>
    <t>Cardinalidad X</t>
  </si>
  <si>
    <t>Impacto</t>
  </si>
  <si>
    <t>Probabilidad</t>
  </si>
  <si>
    <t>.</t>
  </si>
  <si>
    <t>Ninguna</t>
  </si>
  <si>
    <t>Referencia</t>
  </si>
  <si>
    <t>Situación</t>
  </si>
  <si>
    <t>Fila</t>
  </si>
  <si>
    <t>Completo</t>
  </si>
  <si>
    <t>Alta</t>
  </si>
  <si>
    <t xml:space="preserve">Sistema\Vulnerabilidades </t>
  </si>
  <si>
    <t>Ocurrencias</t>
  </si>
  <si>
    <t>10.1.1.2</t>
  </si>
  <si>
    <t>10.1.1.5</t>
  </si>
  <si>
    <t>Inexistente</t>
  </si>
  <si>
    <t>10.1.1.30</t>
  </si>
  <si>
    <t>10.1.1.60</t>
  </si>
  <si>
    <t>10.1.1.100</t>
  </si>
  <si>
    <t>10.1.1.120</t>
  </si>
  <si>
    <t>10.1.1.150</t>
  </si>
  <si>
    <t>10.1.1.180</t>
  </si>
  <si>
    <t>10.1.1.200</t>
  </si>
  <si>
    <t>10.1.1.240</t>
  </si>
  <si>
    <t>Confirmado</t>
  </si>
  <si>
    <t>Vulnerabilidad 2</t>
  </si>
  <si>
    <t>Situaciones</t>
  </si>
  <si>
    <t>Cantidad</t>
  </si>
  <si>
    <t>Altas</t>
  </si>
  <si>
    <t>Medias</t>
  </si>
  <si>
    <t>Bajas</t>
  </si>
  <si>
    <t>Evidencia2</t>
  </si>
  <si>
    <t>Solucion3</t>
  </si>
  <si>
    <t>.*(0050)</t>
  </si>
  <si>
    <t>Inc</t>
  </si>
  <si>
    <t>Hallazgo</t>
  </si>
  <si>
    <t>CI</t>
  </si>
  <si>
    <t>CF</t>
  </si>
  <si>
    <t>Vulnerabilidad 3</t>
  </si>
  <si>
    <t>Cerrados</t>
  </si>
  <si>
    <t>Parcialmente cerrados</t>
  </si>
  <si>
    <t>Abiertos</t>
  </si>
  <si>
    <t>C</t>
  </si>
  <si>
    <t>PC</t>
  </si>
  <si>
    <t>Evidencia3</t>
  </si>
  <si>
    <t>.*(0250)</t>
  </si>
  <si>
    <t>Vulnerabilidad 4</t>
  </si>
  <si>
    <t>.*(0040)</t>
  </si>
  <si>
    <t>Alcance (Característica)</t>
  </si>
  <si>
    <t>IMPACTOS</t>
  </si>
  <si>
    <t>MaxCri</t>
  </si>
  <si>
    <t>Rojo</t>
  </si>
  <si>
    <t>Naranja</t>
  </si>
  <si>
    <t>Amarillo</t>
  </si>
  <si>
    <t>Vulnerabilidad 5</t>
  </si>
  <si>
    <t>REQ.0002 Cada activo de información debe estar asociado con un responsable del activo.</t>
  </si>
  <si>
    <t>REQ.0050 Los casos de seguridad del sistema deben estar documentados.</t>
  </si>
  <si>
    <t>.*(xxxx|yyyy)</t>
  </si>
  <si>
    <t>REQ.0250 La organización debe cambiar el nombre por defecto de fábrica del SSID de la red inalámbrica.</t>
  </si>
  <si>
    <t>REQ.0040 Los archivos generados de forma dinámica por el sistema deben tener definido un Character-Set explícito.</t>
  </si>
  <si>
    <t>Vulnerabilidad 6</t>
  </si>
  <si>
    <t>Hoja de referencia para el cálculo de criticidad</t>
  </si>
  <si>
    <t>Métrica</t>
  </si>
  <si>
    <t>Vector</t>
  </si>
  <si>
    <t>Opciones</t>
  </si>
  <si>
    <t>Vector de acceso:</t>
  </si>
  <si>
    <t>AV</t>
  </si>
  <si>
    <t>Vulnerabilidad 7</t>
  </si>
  <si>
    <t>Local</t>
  </si>
  <si>
    <t>Red adyacente</t>
  </si>
  <si>
    <t>Complejidad de acceso:</t>
  </si>
  <si>
    <t>AC</t>
  </si>
  <si>
    <t>Media</t>
  </si>
  <si>
    <t>Autenticación:</t>
  </si>
  <si>
    <t>Au</t>
  </si>
  <si>
    <t>Múltiple</t>
  </si>
  <si>
    <t>Única</t>
  </si>
  <si>
    <t>Impacto a la confidencialidad:</t>
  </si>
  <si>
    <t>Ninguno</t>
  </si>
  <si>
    <t>Parcial</t>
  </si>
  <si>
    <t>Impacto a la integridad:</t>
  </si>
  <si>
    <t>I</t>
  </si>
  <si>
    <t>Impacto a la disponibilidad:</t>
  </si>
  <si>
    <t>A</t>
  </si>
  <si>
    <t>Explotabilidad:</t>
  </si>
  <si>
    <t>E</t>
  </si>
  <si>
    <t>Improbable</t>
  </si>
  <si>
    <t>Conceptual</t>
  </si>
  <si>
    <t>Funcional</t>
  </si>
  <si>
    <t>Nivel de resolución:</t>
  </si>
  <si>
    <t>RL</t>
  </si>
  <si>
    <t>Oficial</t>
  </si>
  <si>
    <t>Temporal</t>
  </si>
  <si>
    <t>Paliativa</t>
  </si>
  <si>
    <t>Nivel de confianza:</t>
  </si>
  <si>
    <t>RC</t>
  </si>
  <si>
    <t>No confirmado</t>
  </si>
  <si>
    <t>No corroborado</t>
  </si>
  <si>
    <t>Access Vector</t>
  </si>
  <si>
    <t>Access Complexity</t>
  </si>
  <si>
    <t>Authentication</t>
  </si>
  <si>
    <t>ConfImpact</t>
  </si>
  <si>
    <t>IntegImpact</t>
  </si>
  <si>
    <t>AvailImpact</t>
  </si>
  <si>
    <t>Exploitability</t>
  </si>
  <si>
    <t>Remediation Level</t>
  </si>
  <si>
    <t>Report Confidence</t>
  </si>
  <si>
    <t>L</t>
  </si>
  <si>
    <t>N</t>
  </si>
  <si>
    <t>H</t>
  </si>
  <si>
    <t>M</t>
  </si>
  <si>
    <t>Activos de Información</t>
  </si>
  <si>
    <t>S</t>
  </si>
  <si>
    <t>P</t>
  </si>
  <si>
    <t>U</t>
  </si>
  <si>
    <t>F</t>
  </si>
  <si>
    <t>O</t>
  </si>
  <si>
    <t>T</t>
  </si>
  <si>
    <t>W</t>
  </si>
  <si>
    <t>UC</t>
  </si>
  <si>
    <t>UR</t>
  </si>
  <si>
    <t>Actividades del servicio de Pruebas de Seguridad de Infraestructura
</t>
  </si>
  <si>
    <t>Etapa</t>
  </si>
  <si>
    <t>Actividad</t>
  </si>
  <si>
    <t>Aplica</t>
  </si>
  <si>
    <t>Autorizada</t>
  </si>
  <si>
    <t>Realizada</t>
  </si>
  <si>
    <t>PLANEACIÓN</t>
  </si>
  <si>
    <t>Lectura de diseño de seguridad</t>
  </si>
  <si>
    <t>Se trata de detectar los requisitos de seguridad que se construyeron en específico para cada solución. La actividad consiste en la lectura del diseño de seguridad.</t>
  </si>
  <si>
    <t>NA</t>
  </si>
  <si>
    <t>Contextualización del negocio</t>
  </si>
  <si>
    <t>El responsable debe realizar una primera reunión de contextualización para conocer los objetivos de negocio que posee la solución (plataforma, sistema, aplicación, componente, entre otros) y determinar qué información sería importante, crítica y/o sensible tener en cuenta durante las pruebas.</t>
  </si>
  <si>
    <t>Reconocimiento pasivo</t>
  </si>
  <si>
    <t>El responsable busca obtener información sobre el objetivo sin interactuar con él.</t>
  </si>
  <si>
    <t>Reconocimiento activo</t>
  </si>
  <si>
    <t>El responsable busca obtener información sobre el objetivo interactuando sin utilizar protocolos de capa de aplicación.</t>
  </si>
  <si>
    <t>Escaneo</t>
  </si>
  <si>
    <t>El responsable debe obtener detalles de los servicios, aplicaciones y posibles vulnerabilidades del objetivo, utilizando protocolos de capa de aplicación.</t>
  </si>
  <si>
    <t>Enumeración</t>
  </si>
  <si>
    <t>El responsable debe obtener detalles internos de los servicios del objetivo utilizando sus respectivos protocolos.</t>
  </si>
  <si>
    <t>EJECUCIÓN</t>
  </si>
  <si>
    <t>Capturar información</t>
  </si>
  <si>
    <t>El responsable busca obtener información confidencial sobre la infraestructura de red y los servicios mediante técnicas que interactúan directamente con la plataforma. Se debe contar con autorización para escuchar el trafico y envenenar los switchs.</t>
  </si>
  <si>
    <t>Explotar vulnerabilidades</t>
  </si>
  <si>
    <t>El responsable aprovecha mediante exploits las vulnerabilidades remotas identificadas anteriormente, para ayudar a eliminar falsos positivos provenientes de la identificación de vulnerabilidades.</t>
  </si>
  <si>
    <t>Escalar privilegios</t>
  </si>
  <si>
    <t>El responsable aprovecha mediante exploits las vulnerabilidades locales identificadas, para escalar privilegios dentro de una máquina previamente comprometida.</t>
  </si>
  <si>
    <t>Secuestrar sesiones</t>
  </si>
  <si>
    <t>El responsable utiliza información obtenida durante las actividades anteriores para secuestrar sesiones de diferentes tipos de protocolos.</t>
  </si>
  <si>
    <t>Adivinar claves</t>
  </si>
  <si>
    <t>El responsable selecciona diccionarios acordes al contexto de negocio de la organización para adivinar contraseñas débiles.</t>
  </si>
  <si>
    <t>Violar controles</t>
  </si>
  <si>
    <t>El responsable violará los controles de acceso hacia Internet existentes.</t>
  </si>
  <si>
    <t>Abusar de los servicios</t>
  </si>
  <si>
    <t>El responsable abusará de los servicios disponibles a todos los usuarios para obtener un beneficio individual (como puede ser SPAM, SPIT u otro).</t>
  </si>
  <si>
    <t>Denegar servicios</t>
  </si>
  <si>
    <t>El responsable denegará los servicios de red.</t>
  </si>
  <si>
    <t>Romper contraseñas</t>
  </si>
  <si>
    <t>El responsable utilizará las bases de datos de contraseñas obtenidas en etapas anteriores, para posteriormente proceder a adivinarlas y escalar privilegios</t>
  </si>
  <si>
    <t>Mantener acceso</t>
  </si>
  <si>
    <t>Fase en la que el atacante intenta retener su propiedad del sistema. Ya se ha comprometido el sistema y es posible realizar hardening del sistema para prevenir que otro atacante tenga acceso al sistema y asegurar su exclusividad. Se debe autorizar, aplica cuando se desea verificar los sistemas de reacción.</t>
  </si>
  <si>
    <t>Borrar huellas</t>
  </si>
  <si>
    <t>Fase en la que el atacante realiza actividades para esconder sus fechorías. Esto con el fin de prolongar su estadía en el sistema, continuar con sus acciones hostiles y evadir acciones legales. Todo ello utilizando técnicas como steganography y alteración de bitácoras del sistema. Aplica cuando se mantiene el acceso.</t>
  </si>
  <si>
    <t>Notificar vulnerabilidades críticas</t>
  </si>
  <si>
    <t>El responsable enviará al contacto del cliente, a través de correo electrónico y con notificación telefónica, los registros preliminares de las vulnerabilidades criticas encontradas en las actividades anteriores.</t>
  </si>
  <si>
    <t>Relacionar soluciones</t>
  </si>
  <si>
    <t>El responsable relacionará las soluciones de la base de datos de conocimiento de la organización que permiten resolver las vulnerabilidades detectadas</t>
  </si>
  <si>
    <t>Construir informe técnico</t>
  </si>
  <si>
    <t>Informe detallado en donde se explican cada una de las vulnerabilidades encontradas, se clasifican, se priorizan y se les da una caracterización.</t>
  </si>
  <si>
    <t>Construir informe ejecutivo</t>
  </si>
  <si>
    <t>Informe general del riesgo en el que se encuentra la organización.</t>
  </si>
  <si>
    <t>VERIFICACIÓN</t>
  </si>
  <si>
    <t>Documentar situaciones</t>
  </si>
  <si>
    <t>El responsable debe documentar solo aquellas soluciones que se hayan confirmado como vulnerabilidades o aquellos aspectos que no son vulnerabilidades pero son de trasendencia para la calidad del TOE</t>
  </si>
  <si>
    <t>Seleccionar o documentar soluciones</t>
  </si>
  <si>
    <t>El responsable debe determinar para cada situación encontrada una solución concreta que permita dar por cerrada la situación. Esta solución puede ser seleccionada de la base de datos de conocimiento, o si por el contrario no se encuentra documentada, proceder a realizarlo</t>
  </si>
  <si>
    <t>Redactar informes</t>
  </si>
  <si>
    <t>El responsable debe considerando la información identificada hasta el momento, realizar: 
1. Informe técnico, 
2. Informe ejecutivo, 
3. Relacionar en ambos informes la suma de verificación del ZIP que contiene la evidencia de la inspección.</t>
  </si>
  <si>
    <t>Actualizar estadísticas</t>
  </si>
  <si>
    <t>El responsable debe actualizar el archivo de estadísticas para alimentar la base de datos de conocimiento (Maestro de datos).</t>
  </si>
  <si>
    <t>Verificar</t>
  </si>
  <si>
    <t>El responsable debe realizar una verificación de los informes, situaciones y soluciones con una cobertura del 100% y realizar una medición de adherencia al metodo.</t>
  </si>
  <si>
    <t>Repetir procedimiento de explotación</t>
  </si>
  <si>
    <t>Se repite el procedimiento de explotación de las vulnerabilidades (si el servicio ha sido parametrizado con retest).</t>
  </si>
  <si>
    <t>AJUSTES</t>
  </si>
  <si>
    <t>Ajustar entregables</t>
  </si>
  <si>
    <t>El responsable debe evaluar las observaciones reportadas e implementar las soluciones de aquellas que son consideradas aplicables. Finalmente solicita el cierre de las observaciones al ingeniero que realiza la revisión</t>
  </si>
  <si>
    <t>Cerrar observaciones</t>
  </si>
  <si>
    <t>El responsable debe verificar que las observaciones esten implementadas, cerrando las observaciones o eliminando aquellas que no fueron consideradas pertinentes</t>
  </si>
  <si>
    <t>Sí aplica</t>
  </si>
  <si>
    <t>No autorizada</t>
  </si>
  <si>
    <t>Sí realizada</t>
  </si>
  <si>
    <t>Actividades del servicio de Pruebas de Seguridad de Aplicación
</t>
  </si>
  <si>
    <t>Vulnerabilidad 8</t>
  </si>
  <si>
    <t>Recolección de información</t>
  </si>
  <si>
    <t>Busca concentrar la mayor cantidad de información posible acerca de la aplicación a atacar. En su mayoría, información de la tecnología que soporta la aplicación y que revela sus principales vulnerabilidades. En esta fase se conoce el contexto de la aplicación y se planifican las pruebas concernientes a los siguientes pasos. En esta etapa se usan técnicas como Google hacking y consultas al NIC.</t>
  </si>
  <si>
    <t>Pruebas de autenticación</t>
  </si>
  <si>
    <t>Buscan obtener el control de acceso incorrecto a la aplicación por medio de métodos como brute force, bypassing authentication schema, directory traversal, vulnerable remember password y logout and Browser Cache Management. Todo esto utilizando herramientas especificadas en la sección de recursos.</t>
  </si>
  <si>
    <t>Pruebas de sesión</t>
  </si>
  <si>
    <t>Tienen como principal objetivo obtener acceso a la aplicación por medio de sesiones activas y vulnerables. Aquí las principales tareas son la explotación de vulnerabilidades por medio de manipulación de cookies y variables de sesión expuestas, utilizando técnicas como Cross Site Request Forgery (CSRF) y HTTP exploits.</t>
  </si>
  <si>
    <t>Validación de entrada de datos</t>
  </si>
  <si>
    <t>Se buscan vulnerabilidades relacionadas con la validación inapropiada de entrada de datos en la aplicación. Es el tipo de vulnerabilidad más común en las aplicaciones web actuales. Se usan métodos como cross-site scripting (XSS), HTTP Methods, XST, SQL injection, LDAP injection, ORM injection, SSI injection, XPath injection, IMAP/SMTP injection, code injection, OS commanding, buffer overflow testing e incubated vulnerability testing.</t>
  </si>
  <si>
    <t>Pruebas de denegación de servicio</t>
  </si>
  <si>
    <t>Las pruebas de denegación de servicio (DoS, denial of service) buscan, como su nombre lo dice, causar una falla en la disponibilidad del servicio y evitar el reinicio del mismo. En este punto se utilizan técnicas comunes como Desbordamiento de buffer, obtención de cuentas de usuario, entradas de usuario infinitas, entre otras.</t>
  </si>
  <si>
    <t>Pruebas de tecnología</t>
  </si>
  <si>
    <t>Pretenden atacar la tecnología residente. Es aquí donde se explotan vulnerabilidades relacionadas con las tecnologías más comunes como Ajax y Web Services. Algunas de las vulnerabilidades más comunes de este tipo se relacionan con el análisis de XML y la validación de entrada de datos (XSS, SQL injection).</t>
  </si>
  <si>
    <t>Línea de negocio</t>
  </si>
  <si>
    <t>Actividades del servicio de Análisis de Código Fuente
</t>
  </si>
  <si>
    <t>Dominio</t>
  </si>
  <si>
    <t>Subdominio</t>
  </si>
  <si>
    <t>Tipo de prueba</t>
  </si>
  <si>
    <t>Gerencia responsable</t>
  </si>
  <si>
    <t>Detectado en ciclo</t>
  </si>
  <si>
    <t>Escenario</t>
  </si>
  <si>
    <t>Ámbito</t>
  </si>
  <si>
    <t>Categorias Bancolombia</t>
  </si>
  <si>
    <t>Tipo de reporte</t>
  </si>
  <si>
    <t>Severidad</t>
  </si>
  <si>
    <t>Bancolombia</t>
  </si>
  <si>
    <t>Aplicaciones Corporativas</t>
  </si>
  <si>
    <t>A distancia</t>
  </si>
  <si>
    <t>Aplicación</t>
  </si>
  <si>
    <t>Gcia de Plataformas Centrales</t>
  </si>
  <si>
    <t>Búsqueda</t>
  </si>
  <si>
    <t>Intranet usuario autorizado</t>
  </si>
  <si>
    <t>Red y Telecomunicaciones</t>
  </si>
  <si>
    <t>Fortalecer autenticación sesión</t>
  </si>
  <si>
    <t>Abierta</t>
  </si>
  <si>
    <t>Valores Bancolombia</t>
  </si>
  <si>
    <t xml:space="preserve">Priorizar o seleccionar código </t>
  </si>
  <si>
    <t>Integración y BPM</t>
  </si>
  <si>
    <t>El responsable debe priorizar o seleccionar el código del TOE que será sometido a análisis.</t>
  </si>
  <si>
    <t>Analítica y Minería</t>
  </si>
  <si>
    <t>Codigo fuente</t>
  </si>
  <si>
    <t>Gcia Dllo Canales</t>
  </si>
  <si>
    <t>Cierre 1</t>
  </si>
  <si>
    <t>Intranet usuario no autorizado</t>
  </si>
  <si>
    <t>Servidores y plataformas</t>
  </si>
  <si>
    <t>Registros, trazabilidad y auditoría</t>
  </si>
  <si>
    <t>Error</t>
  </si>
  <si>
    <t>Asumida</t>
  </si>
  <si>
    <t>Fiduciaria</t>
  </si>
  <si>
    <t>Mercado de Capitales</t>
  </si>
  <si>
    <t>Aplicaciones TI</t>
  </si>
  <si>
    <t>Evidencia de Seguridad</t>
  </si>
  <si>
    <t>Gcia Dllo Negocios del Activo</t>
  </si>
  <si>
    <t>Cierre 2</t>
  </si>
  <si>
    <t>Seleccionar herramientas</t>
  </si>
  <si>
    <t>Internet usuario autorizado</t>
  </si>
  <si>
    <t>Bases de Datos</t>
  </si>
  <si>
    <t>El responsable debe seleccionar las herramientas que ayudarán a la realización del análisis respectivo</t>
  </si>
  <si>
    <t>Validar datos de entrada</t>
  </si>
  <si>
    <t>Sugerencia</t>
  </si>
  <si>
    <t>Corregida</t>
  </si>
  <si>
    <t>Panamá</t>
  </si>
  <si>
    <t>Negocios del activo</t>
  </si>
  <si>
    <t>Banca Electrónica</t>
  </si>
  <si>
    <t xml:space="preserve">Infrestructura </t>
  </si>
  <si>
    <t xml:space="preserve">Integrar el entorno </t>
  </si>
  <si>
    <t>Gcia Dllo de Integración BPM</t>
  </si>
  <si>
    <t>Cierre 3</t>
  </si>
  <si>
    <t>Internet usuario no autorizado</t>
  </si>
  <si>
    <t>El responsable debe integrar el código fuente a las herramientas seleccionadas para el análisis</t>
  </si>
  <si>
    <t>Actualizar y configurar componentes</t>
  </si>
  <si>
    <t>Buena práctica</t>
  </si>
  <si>
    <t>Entregada a Metricas</t>
  </si>
  <si>
    <t>Leasing</t>
  </si>
  <si>
    <t>Canales CORE</t>
  </si>
  <si>
    <t>Analizar estáticamente</t>
  </si>
  <si>
    <t>E2E transacción</t>
  </si>
  <si>
    <t>Gcia Dllo Mercado de Capitales</t>
  </si>
  <si>
    <t>El responsable debe ejecutar el análisis estático del código sujeto a análisis</t>
  </si>
  <si>
    <t>Cierre 4</t>
  </si>
  <si>
    <t>Extranet usuario autorizado</t>
  </si>
  <si>
    <t>Proteccion de Servicios de integracion</t>
  </si>
  <si>
    <t>Controles procesamiento de archivos</t>
  </si>
  <si>
    <t>Consideración</t>
  </si>
  <si>
    <t>Factoring</t>
  </si>
  <si>
    <t>Negocios del pasivo y especializados</t>
  </si>
  <si>
    <t>Compilar estrictamente</t>
  </si>
  <si>
    <t>Cartera Comercial y de Consumo</t>
  </si>
  <si>
    <t>El responsable puede intentar una compilación en modo estricto del programa</t>
  </si>
  <si>
    <t>Extranet usuario no autorizado</t>
  </si>
  <si>
    <t>Excluir datos sensibles</t>
  </si>
  <si>
    <t>Sufi</t>
  </si>
  <si>
    <t>Canales</t>
  </si>
  <si>
    <t>Clientes CRM</t>
  </si>
  <si>
    <t>Anónimo desde Internet</t>
  </si>
  <si>
    <t>Evitar exponer la información técnica</t>
  </si>
  <si>
    <t>Puerto rico</t>
  </si>
  <si>
    <t>Servicios de Información</t>
  </si>
  <si>
    <t>Clientes Legados</t>
  </si>
  <si>
    <t>Anónimo desde Intranet</t>
  </si>
  <si>
    <t>Protocolos de comunicación seguros</t>
  </si>
  <si>
    <t>Medios de Pago</t>
  </si>
  <si>
    <t>Comercio Exterior</t>
  </si>
  <si>
    <t>Anónimo desde Extranet</t>
  </si>
  <si>
    <t>Redirecciones a sitios web</t>
  </si>
  <si>
    <t xml:space="preserve">Identificar entradas </t>
  </si>
  <si>
    <t>Miami</t>
  </si>
  <si>
    <t>Infraestructura</t>
  </si>
  <si>
    <t>El responsable debe identificar las entrada de información al software</t>
  </si>
  <si>
    <t>Corretaje y APT</t>
  </si>
  <si>
    <t>Banca Inversión</t>
  </si>
  <si>
    <t>Clientes y ERP</t>
  </si>
  <si>
    <t>Datos Maestros y Operacionales</t>
  </si>
  <si>
    <t>Desempeño</t>
  </si>
  <si>
    <t>Integración e Informacion</t>
  </si>
  <si>
    <t>Seguir ejecución</t>
  </si>
  <si>
    <t>El responsable debe analizar para cada entrada identificada anteriormente, el flujo de ejecución a lo largo del código bajo análisis</t>
  </si>
  <si>
    <t>Protección de contraseñas</t>
  </si>
  <si>
    <t>Filiales del Exterior</t>
  </si>
  <si>
    <t>Autorización con el mínimo privilegio</t>
  </si>
  <si>
    <t>Financiero y Contabilidad</t>
  </si>
  <si>
    <t>Físicos</t>
  </si>
  <si>
    <t>Verificar controles de entrada</t>
  </si>
  <si>
    <t>Herramienta de Integración</t>
  </si>
  <si>
    <t>El responsable debe verificar para cada entrada identificada que esta se valide apropiadamente</t>
  </si>
  <si>
    <t>Herramientas de Colaboración</t>
  </si>
  <si>
    <t>Internet</t>
  </si>
  <si>
    <t>MIT</t>
  </si>
  <si>
    <t>Identificar uso de funciones inseguras</t>
  </si>
  <si>
    <t>Negocios Fiduciarios y Fondos de Inversión</t>
  </si>
  <si>
    <t>Pasivos</t>
  </si>
  <si>
    <t>Pic y Crédito Hipotecario</t>
  </si>
  <si>
    <t>El responsable debe determinar las funciones inseguras que están siendo utilizadas</t>
  </si>
  <si>
    <t>Riesgos</t>
  </si>
  <si>
    <t>Seguridad</t>
  </si>
  <si>
    <t>Servicios Adminitrativos y Gestión Humana</t>
  </si>
  <si>
    <t>Servicios de Canales</t>
  </si>
  <si>
    <t>Servicios Integración</t>
  </si>
  <si>
    <t>Analizar gestión de excepciones</t>
  </si>
  <si>
    <t>SUFI</t>
  </si>
  <si>
    <t>El responsable debe analizar las porciones de código responsables del tratamiento de las situaciones excepcionales</t>
  </si>
  <si>
    <t>Tarjeta Crédito</t>
  </si>
  <si>
    <t>Tarjeta Débito</t>
  </si>
  <si>
    <t>Tesorería</t>
  </si>
  <si>
    <t>Trasversales de SAP</t>
  </si>
  <si>
    <t>Visualización y entrega</t>
  </si>
  <si>
    <t xml:space="preserve">Analizar gestión de bitácoras </t>
  </si>
  <si>
    <t>El responsable debe analizar las porciones de código encargadas de la gestión de bitácoras</t>
  </si>
  <si>
    <t>Analizar gestión de información</t>
  </si>
  <si>
    <t>El responsable debe analizar las porciones de código y el tratamiento dado a la información confidencial de entrada a la aplicación</t>
  </si>
  <si>
    <t>Identificar algoritmos ineficientes</t>
  </si>
  <si>
    <t>El responsable debe determinar aquellas porciones de código que representan potenciales denegaciones de servicio al tratar cantidades excesivas de datos</t>
  </si>
  <si>
    <t xml:space="preserve">Analizar código de gestión de memoria </t>
  </si>
  <si>
    <t>El responsable debe determinar las porciones de código en las cuales la memoria requiere gestión especial o por el contrario no debe gestionarse explícitamente</t>
  </si>
  <si>
    <t xml:space="preserve">Analizar código de gestión de archivos </t>
  </si>
  <si>
    <t xml:space="preserve">El responsable debe analizar las porciones de código responsables de la apertura, uso y cierre de archivos almacenados en el sistema operativo. </t>
  </si>
  <si>
    <t xml:space="preserve">Analizar código de gestión de aleatorios </t>
  </si>
  <si>
    <t>El responsable debe determinar aquellas porciones de código donde se generan números aleatorios</t>
  </si>
  <si>
    <t>Analizar código criptográfico</t>
  </si>
  <si>
    <t>El responsable debe analizar las porciones de código responsables de la gestión criptográfica dentro de la aplicación seleccionada</t>
  </si>
  <si>
    <t>Analizar condiciones de carrera o competencia</t>
  </si>
  <si>
    <t>El responsable debe analizar las porciones de código relacionadas con secciones criticas, recursos compartidos e hilos</t>
  </si>
  <si>
    <t xml:space="preserve">Analizar código de interacción con sistema operativo </t>
  </si>
  <si>
    <t>El responsable debe identificar las porciones de código en las cuales se interactúa con el sistema operativo</t>
  </si>
  <si>
    <t>Analizar código de asignación temporal de privilegios</t>
  </si>
  <si>
    <t>El responsable debe determinar aquellas porciones de código que de forma automática realizan promoción y degradación de privilegios</t>
  </si>
  <si>
    <t>Analizar código malicioso</t>
  </si>
  <si>
    <t>El responsable debe encontrar en el código bajo análisis aquellas porciones de código que puedan potencialmente realizar acciones maliciosas.</t>
  </si>
  <si>
    <t>Determinar seguridad de dependencias</t>
  </si>
  <si>
    <t xml:space="preserve">El responsable debe determinar las versiones que se están usando de las bibliotecas o dependencias en general que afectan al código seleccionado. </t>
  </si>
  <si>
    <t>No obligatorio</t>
  </si>
  <si>
    <t>Formula</t>
  </si>
  <si>
    <t>Manual</t>
  </si>
  <si>
    <t>Fijo</t>
  </si>
  <si>
    <t>Maestro de Datos</t>
  </si>
  <si>
    <t>Asentar los registros tipo situación en el maestro de datos</t>
  </si>
  <si>
    <t>Código de prueba</t>
  </si>
  <si>
    <t>Dominio principal</t>
  </si>
  <si>
    <t>Componente/Aplicativo</t>
  </si>
  <si>
    <t>Gerencia Responsable (correspondiente al componente afectado)</t>
  </si>
  <si>
    <t>ID Requisitos</t>
  </si>
  <si>
    <t>Vulnerabilidad 9</t>
  </si>
  <si>
    <t>Descripción de requisitos</t>
  </si>
  <si>
    <t>Fábrica de testing</t>
  </si>
  <si>
    <t>Detectado Por</t>
  </si>
  <si>
    <t>Descripción de la Vulnerabilidad para Bancolombia</t>
  </si>
  <si>
    <t>Categoría principal de la vulnerabilidad para Bancolombia</t>
  </si>
  <si>
    <t>Amenaza para Bancolombia
</t>
  </si>
  <si>
    <t xml:space="preserve">Naturaleza </t>
  </si>
  <si>
    <t>Criticidad CVSSV2</t>
  </si>
  <si>
    <t>Valoracion de la vulnerabilidad según CVSSV2</t>
  </si>
  <si>
    <t xml:space="preserve">Probabilidad - criticidad de la Vulnerabilidad en Bancolombia </t>
  </si>
  <si>
    <t>Nivel del Riesgo</t>
  </si>
  <si>
    <t>Valoracion Riesgo</t>
  </si>
  <si>
    <t>Descripción del riesgo</t>
  </si>
  <si>
    <t xml:space="preserve">Proveedor Responsable </t>
  </si>
  <si>
    <t>Asignado a</t>
  </si>
  <si>
    <t>Fecha forma ETC</t>
  </si>
  <si>
    <t>Comentarios</t>
  </si>
  <si>
    <t>Fecha de identificación</t>
  </si>
  <si>
    <t>Fecha de cierre, de asumida o de entregada a Métricas</t>
  </si>
  <si>
    <t>Fechas de informe de cierre por Metricas</t>
  </si>
  <si>
    <t>Ruta en QC</t>
  </si>
  <si>
    <t>Probabilidad de &lt;acción que se puede realizar en el componente de Bancolombia + escenario&gt; debido a &lt;vulnerabilidad técnica y consecuencia técnica&gt; + lo que puede ocasionar &lt;impacto al negocio&gt;</t>
  </si>
  <si>
    <t>&lt;Proveedor&gt;</t>
  </si>
  <si>
    <t>&lt;Fecha de entrega de informes&gt;</t>
  </si>
  <si>
    <t>Vulnerabilidad 10</t>
  </si>
  <si>
    <t>Vulnerabilidad 11</t>
  </si>
  <si>
    <t>Vulnerabilidad 12</t>
  </si>
  <si>
    <t>Vulnerabilidad 13</t>
  </si>
  <si>
    <t>Vulnerabilidad 14</t>
  </si>
  <si>
    <t>Vulnerabilidad 15</t>
  </si>
  <si>
    <t>Vulnerabilidad 16</t>
  </si>
  <si>
    <t>Vulnerabilidad 17</t>
  </si>
  <si>
    <t>Vulnerabilidad 18</t>
  </si>
  <si>
    <t>Vulnerabilidad 19</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</si>
</sst>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0.###############"/>
    <numFmt numFmtId="166" formatCode="#,##0.0"/>
  </numFmts>
  <fonts count="18">
    <font>
      <sz val="10.0"/>
      <color rgb="FF000000"/>
      <name val="Arial"/>
    </font>
    <font>
      <b/>
      <sz val="14.0"/>
    </font>
    <font/>
    <font>
      <b/>
      <i/>
      <sz val="10.0"/>
    </font>
    <font>
      <b/>
      <sz val="10.0"/>
    </font>
    <font>
      <b/>
      <sz val="18.0"/>
    </font>
    <font>
      <sz val="10.0"/>
    </font>
    <font>
      <sz val="10.0"/>
      <color rgb="FF000000"/>
    </font>
    <font>
      <sz val="10.0"/>
      <color rgb="FFFFFFFF"/>
    </font>
    <font>
      <u/>
      <color rgb="FF0000FF"/>
    </font>
    <font>
      <sz val="6.0"/>
    </font>
    <font>
      <b/>
      <sz val="18.0"/>
      <color rgb="FFFFFFFF"/>
    </font>
    <font>
      <sz val="14.0"/>
    </font>
    <font>
      <sz val="8.0"/>
    </font>
    <font>
      <sz val="6.0"/>
      <color rgb="FF000000"/>
    </font>
    <font>
      <b/>
      <sz val="8.0"/>
    </font>
    <font>
      <b/>
    </font>
    <font>
      <i/>
    </font>
  </fonts>
  <fills count="14">
    <fill>
      <patternFill patternType="none"/>
    </fill>
    <fill>
      <patternFill patternType="lightGray"/>
    </fill>
    <fill>
      <patternFill patternType="solid">
        <fgColor rgb="FFD9D9D9"/>
        <bgColor rgb="FFD9D9D9"/>
      </patternFill>
    </fill>
    <fill>
      <patternFill patternType="solid">
        <fgColor rgb="FFC0C0C0"/>
        <bgColor rgb="FFC0C0C0"/>
      </patternFill>
    </fill>
    <fill>
      <patternFill patternType="solid">
        <fgColor rgb="FFFFFFFF"/>
        <bgColor rgb="FFFFFFFF"/>
      </patternFill>
    </fill>
    <fill>
      <patternFill patternType="solid">
        <fgColor rgb="FFB7B7B7"/>
        <bgColor rgb="FFB7B7B7"/>
      </patternFill>
    </fill>
    <fill>
      <patternFill patternType="solid">
        <fgColor rgb="FFCCCCCC"/>
        <bgColor rgb="FFCCCCCC"/>
      </patternFill>
    </fill>
    <fill>
      <patternFill patternType="solid">
        <fgColor rgb="FFCFE2F3"/>
        <bgColor rgb="FFCFE2F3"/>
      </patternFill>
    </fill>
    <fill>
      <patternFill patternType="solid">
        <fgColor rgb="FF4A86E8"/>
        <bgColor rgb="FF4A86E8"/>
      </patternFill>
    </fill>
    <fill>
      <patternFill patternType="solid">
        <fgColor rgb="FF00FFFF"/>
        <bgColor rgb="FF00FFFF"/>
      </patternFill>
    </fill>
    <fill>
      <patternFill patternType="solid">
        <fgColor rgb="FF1C75BC"/>
        <bgColor rgb="FF1C75BC"/>
      </patternFill>
    </fill>
    <fill>
      <patternFill patternType="solid">
        <fgColor rgb="FF00FF00"/>
        <bgColor rgb="FF00FF00"/>
      </patternFill>
    </fill>
    <fill>
      <patternFill patternType="solid">
        <fgColor rgb="FFFF00FF"/>
        <bgColor rgb="FFFF00FF"/>
      </patternFill>
    </fill>
    <fill>
      <patternFill patternType="solid">
        <fgColor rgb="FFFF9900"/>
        <bgColor rgb="FFFF9900"/>
      </patternFill>
    </fill>
  </fills>
  <borders count="17">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top style="thin">
        <color rgb="FF000000"/>
      </top>
      <bottom/>
    </border>
    <border>
      <left style="thin">
        <color rgb="FF000000"/>
      </left>
      <right style="thin">
        <color rgb="FF000000"/>
      </right>
      <top style="thin">
        <color rgb="FF000000"/>
      </top>
      <bottom style="thin">
        <color rgb="FF000000"/>
      </bottom>
    </border>
    <border>
      <left/>
      <right/>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top/>
      <bottom/>
    </border>
    <border>
      <left/>
      <right style="thin">
        <color rgb="FF000000"/>
      </right>
      <top/>
      <bottom/>
    </border>
    <border>
      <left/>
      <right style="thin">
        <color rgb="FF000000"/>
      </right>
      <top style="thin">
        <color rgb="FF000000"/>
      </top>
      <bottom style="thin">
        <color rgb="FF000000"/>
      </bottom>
    </border>
    <border>
      <left style="thin">
        <color rgb="FF000000"/>
      </left>
      <right/>
      <top style="thin">
        <color rgb="FF000000"/>
      </top>
      <bottom/>
    </border>
    <border>
      <left/>
      <right style="thin">
        <color rgb="FF000000"/>
      </right>
      <top style="thin">
        <color rgb="FF000000"/>
      </top>
      <bottom/>
    </border>
    <border>
      <left/>
      <right style="thin">
        <color rgb="FF000000"/>
      </right>
      <top/>
      <bottom style="thin">
        <color rgb="FF000000"/>
      </bottom>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159">
    <xf borderId="0" fillId="0" fontId="0" numFmtId="0" xfId="0" applyAlignment="1" applyFont="1">
      <alignment/>
    </xf>
    <xf borderId="1" fillId="0" fontId="1" numFmtId="0" xfId="0" applyAlignment="1" applyBorder="1" applyFont="1">
      <alignment wrapText="1"/>
    </xf>
    <xf borderId="2" fillId="0" fontId="2" numFmtId="0" xfId="0" applyBorder="1" applyFont="1"/>
    <xf borderId="3" fillId="0" fontId="3" numFmtId="0" xfId="0" applyBorder="1" applyFont="1"/>
    <xf borderId="0" fillId="0" fontId="3" numFmtId="0" xfId="0" applyFont="1"/>
    <xf borderId="3" fillId="0" fontId="2" numFmtId="0" xfId="0" applyBorder="1" applyFont="1"/>
    <xf borderId="0" fillId="0" fontId="2" numFmtId="0" xfId="0" applyFont="1"/>
    <xf borderId="0" fillId="0" fontId="2" numFmtId="0" xfId="0" applyAlignment="1" applyFont="1">
      <alignment wrapText="1"/>
    </xf>
    <xf borderId="0" fillId="0" fontId="2" numFmtId="0" xfId="0" applyAlignment="1" applyFont="1">
      <alignment wrapText="1"/>
    </xf>
    <xf borderId="4" fillId="2" fontId="4" numFmtId="0" xfId="0" applyAlignment="1" applyBorder="1" applyFill="1" applyFont="1">
      <alignment horizontal="center"/>
    </xf>
    <xf borderId="5" fillId="0" fontId="1" numFmtId="0" xfId="0" applyAlignment="1" applyBorder="1" applyFont="1">
      <alignment/>
    </xf>
    <xf borderId="5" fillId="0" fontId="2" numFmtId="0" xfId="0" applyBorder="1" applyFont="1"/>
    <xf borderId="4" fillId="0" fontId="4" numFmtId="0" xfId="0" applyAlignment="1" applyBorder="1" applyFont="1">
      <alignment/>
    </xf>
    <xf borderId="4" fillId="3" fontId="4" numFmtId="0" xfId="0" applyAlignment="1" applyBorder="1" applyFill="1" applyFont="1">
      <alignment horizontal="center"/>
    </xf>
    <xf borderId="4" fillId="0" fontId="2" numFmtId="0" xfId="0" applyAlignment="1" applyBorder="1" applyFont="1">
      <alignment horizontal="left"/>
    </xf>
    <xf borderId="4" fillId="0" fontId="2" numFmtId="0" xfId="0" applyAlignment="1" applyBorder="1" applyFont="1">
      <alignment/>
    </xf>
    <xf borderId="4" fillId="0" fontId="2" numFmtId="0" xfId="0" applyAlignment="1" applyBorder="1" applyFont="1">
      <alignment/>
    </xf>
    <xf borderId="4" fillId="0" fontId="2" numFmtId="0" xfId="0" applyAlignment="1" applyBorder="1" applyFont="1">
      <alignment horizontal="left"/>
    </xf>
    <xf borderId="4" fillId="0" fontId="4" numFmtId="0" xfId="0" applyAlignment="1" applyBorder="1" applyFont="1">
      <alignment/>
    </xf>
    <xf borderId="4" fillId="0" fontId="2" numFmtId="0" xfId="0" applyAlignment="1" applyBorder="1" applyFont="1">
      <alignment horizontal="left"/>
    </xf>
    <xf borderId="4" fillId="0" fontId="2" numFmtId="0" xfId="0" applyAlignment="1" applyBorder="1" applyFont="1">
      <alignment horizontal="left"/>
    </xf>
    <xf borderId="4" fillId="4" fontId="2" numFmtId="0" xfId="0" applyAlignment="1" applyBorder="1" applyFill="1" applyFont="1">
      <alignment horizontal="left"/>
    </xf>
    <xf borderId="5" fillId="0" fontId="5" numFmtId="0" xfId="0" applyAlignment="1" applyBorder="1" applyFont="1">
      <alignment/>
    </xf>
    <xf borderId="4" fillId="0" fontId="2" numFmtId="0" xfId="0" applyAlignment="1" applyBorder="1" applyFont="1">
      <alignment vertical="center"/>
    </xf>
    <xf borderId="4" fillId="4" fontId="2" numFmtId="0" xfId="0" applyAlignment="1" applyBorder="1" applyFont="1">
      <alignment horizontal="left"/>
    </xf>
    <xf borderId="4" fillId="0" fontId="2" numFmtId="0" xfId="0" applyAlignment="1" applyBorder="1" applyFont="1">
      <alignment horizontal="center" vertical="center"/>
    </xf>
    <xf borderId="4" fillId="4" fontId="2" numFmtId="164" xfId="0" applyAlignment="1" applyBorder="1" applyFont="1" applyNumberFormat="1">
      <alignment horizontal="left"/>
    </xf>
    <xf borderId="4" fillId="5" fontId="2" numFmtId="0" xfId="0" applyBorder="1" applyFill="1" applyFont="1"/>
    <xf borderId="4" fillId="5" fontId="4" numFmtId="0" xfId="0" applyAlignment="1" applyBorder="1" applyFont="1">
      <alignment horizontal="center"/>
    </xf>
    <xf borderId="4" fillId="4" fontId="2" numFmtId="0" xfId="0" applyAlignment="1" applyBorder="1" applyFont="1">
      <alignment horizontal="left"/>
    </xf>
    <xf borderId="4" fillId="5" fontId="4" numFmtId="0" xfId="0" applyAlignment="1" applyBorder="1" applyFont="1">
      <alignment horizontal="right"/>
    </xf>
    <xf borderId="4" fillId="0" fontId="2" numFmtId="10" xfId="0" applyAlignment="1" applyBorder="1" applyFont="1" applyNumberFormat="1">
      <alignment horizontal="center"/>
    </xf>
    <xf borderId="6" fillId="0" fontId="4" numFmtId="0" xfId="0" applyAlignment="1" applyBorder="1" applyFont="1">
      <alignment horizontal="left" vertical="center"/>
    </xf>
    <xf borderId="4" fillId="0" fontId="2" numFmtId="0" xfId="0" applyAlignment="1" applyBorder="1" applyFont="1">
      <alignment horizontal="center"/>
    </xf>
    <xf borderId="4" fillId="4" fontId="2" numFmtId="164" xfId="0" applyAlignment="1" applyBorder="1" applyFont="1" applyNumberFormat="1">
      <alignment horizontal="left"/>
    </xf>
    <xf borderId="6" fillId="0" fontId="2" numFmtId="0" xfId="0" applyBorder="1" applyFont="1"/>
    <xf borderId="7" fillId="0" fontId="2" numFmtId="0" xfId="0" applyBorder="1" applyFont="1"/>
    <xf borderId="8" fillId="0" fontId="2" numFmtId="0" xfId="0" applyBorder="1" applyFont="1"/>
    <xf borderId="4" fillId="6" fontId="4" numFmtId="0" xfId="0" applyAlignment="1" applyBorder="1" applyFill="1" applyFont="1">
      <alignment horizontal="center"/>
    </xf>
    <xf borderId="4" fillId="6" fontId="4" numFmtId="0" xfId="0" applyAlignment="1" applyBorder="1" applyFont="1">
      <alignment horizontal="center"/>
    </xf>
    <xf borderId="4" fillId="0" fontId="2" numFmtId="165" xfId="0" applyAlignment="1" applyBorder="1" applyFont="1" applyNumberFormat="1">
      <alignment horizontal="center" vertical="center"/>
    </xf>
    <xf borderId="9" fillId="0" fontId="2" numFmtId="0" xfId="0" applyBorder="1" applyFont="1"/>
    <xf borderId="4" fillId="0" fontId="4" numFmtId="0" xfId="0" applyAlignment="1" applyBorder="1" applyFont="1">
      <alignment horizontal="center"/>
    </xf>
    <xf borderId="4" fillId="0" fontId="6" numFmtId="0" xfId="0" applyAlignment="1" applyBorder="1" applyFont="1">
      <alignment horizontal="left" wrapText="1"/>
    </xf>
    <xf borderId="4" fillId="0" fontId="6" numFmtId="0" xfId="0" applyAlignment="1" applyBorder="1" applyFont="1">
      <alignment horizontal="center"/>
    </xf>
    <xf borderId="4" fillId="0" fontId="2" numFmtId="165" xfId="0" applyAlignment="1" applyBorder="1" applyFont="1" applyNumberFormat="1">
      <alignment horizontal="center"/>
    </xf>
    <xf borderId="4" fillId="0" fontId="2" numFmtId="0" xfId="0" applyBorder="1" applyFont="1"/>
    <xf borderId="4" fillId="3" fontId="4" numFmtId="0" xfId="0" applyAlignment="1" applyBorder="1" applyFont="1">
      <alignment horizontal="center" vertical="center"/>
    </xf>
    <xf borderId="4" fillId="3" fontId="4" numFmtId="0" xfId="0" applyAlignment="1" applyBorder="1" applyFont="1">
      <alignment horizontal="center" vertical="center" wrapText="1"/>
    </xf>
    <xf borderId="4" fillId="3" fontId="4" numFmtId="0" xfId="0" applyAlignment="1" applyBorder="1" applyFont="1">
      <alignment horizontal="center" vertical="center" wrapText="1"/>
    </xf>
    <xf borderId="4" fillId="0" fontId="7" numFmtId="0" xfId="0" applyAlignment="1" applyBorder="1" applyFont="1">
      <alignment vertical="center" wrapText="1"/>
    </xf>
    <xf borderId="4" fillId="0" fontId="2" numFmtId="0" xfId="0" applyAlignment="1" applyBorder="1" applyFont="1">
      <alignment vertical="center" wrapText="1"/>
    </xf>
    <xf borderId="10" fillId="0" fontId="2" numFmtId="0" xfId="0" applyBorder="1" applyFont="1"/>
    <xf borderId="4" fillId="0" fontId="2" numFmtId="0" xfId="0" applyAlignment="1" applyBorder="1" applyFont="1">
      <alignment horizontal="center" vertical="center"/>
    </xf>
    <xf borderId="4" fillId="0" fontId="6" numFmtId="0" xfId="0" applyAlignment="1" applyBorder="1" applyFont="1">
      <alignment wrapText="1"/>
    </xf>
    <xf borderId="4" fillId="4" fontId="7" numFmtId="0" xfId="0" applyAlignment="1" applyBorder="1" applyFont="1">
      <alignment vertical="center" wrapText="1"/>
    </xf>
    <xf borderId="4" fillId="4" fontId="7" numFmtId="0" xfId="0" applyAlignment="1" applyBorder="1" applyFont="1">
      <alignment horizontal="left" vertical="center" wrapText="1"/>
    </xf>
    <xf borderId="4" fillId="0" fontId="7" numFmtId="0" xfId="0" applyAlignment="1" applyBorder="1" applyFont="1">
      <alignment horizontal="left" vertical="center" wrapText="1"/>
    </xf>
    <xf borderId="2" fillId="0" fontId="2" numFmtId="0" xfId="0" applyAlignment="1" applyBorder="1" applyFont="1">
      <alignment horizontal="center" vertical="center"/>
    </xf>
    <xf borderId="3" fillId="0" fontId="7" numFmtId="0" xfId="0" applyBorder="1" applyFont="1"/>
    <xf borderId="11" fillId="0" fontId="8" numFmtId="0" xfId="0" applyBorder="1" applyFont="1"/>
    <xf borderId="4" fillId="5" fontId="4" numFmtId="0" xfId="0" applyAlignment="1" applyBorder="1" applyFont="1">
      <alignment horizontal="center" vertical="center"/>
    </xf>
    <xf borderId="10" fillId="0" fontId="7" numFmtId="0" xfId="0" applyBorder="1" applyFont="1"/>
    <xf borderId="4" fillId="0" fontId="4" numFmtId="0" xfId="0" applyAlignment="1" applyBorder="1" applyFont="1">
      <alignment horizontal="right"/>
    </xf>
    <xf borderId="4" fillId="0" fontId="2" numFmtId="10" xfId="0" applyAlignment="1" applyBorder="1" applyFont="1" applyNumberFormat="1">
      <alignment horizontal="center"/>
    </xf>
    <xf borderId="11" fillId="0" fontId="2" numFmtId="0" xfId="0" applyBorder="1" applyFont="1"/>
    <xf borderId="3" fillId="0" fontId="2" numFmtId="0" xfId="0" applyAlignment="1" applyBorder="1" applyFont="1">
      <alignment horizontal="center" vertical="center"/>
    </xf>
    <xf borderId="5" fillId="0" fontId="5" numFmtId="0" xfId="0" applyAlignment="1" applyBorder="1" applyFont="1">
      <alignment horizontal="center" vertical="center"/>
    </xf>
    <xf borderId="5" fillId="0" fontId="1" numFmtId="0" xfId="0" applyAlignment="1" applyBorder="1" applyFont="1">
      <alignment vertical="center"/>
    </xf>
    <xf borderId="5" fillId="0" fontId="1" numFmtId="0" xfId="0" applyAlignment="1" applyBorder="1" applyFont="1">
      <alignment horizontal="right" vertical="center"/>
    </xf>
    <xf borderId="5" fillId="0" fontId="1" numFmtId="0" xfId="0" applyAlignment="1" applyBorder="1" applyFont="1">
      <alignment horizontal="left" vertical="center"/>
    </xf>
    <xf borderId="4" fillId="3" fontId="2" numFmtId="0" xfId="0" applyAlignment="1" applyBorder="1" applyFont="1">
      <alignment horizontal="center" vertical="center"/>
    </xf>
    <xf borderId="1" fillId="3" fontId="4" numFmtId="0" xfId="0" applyAlignment="1" applyBorder="1" applyFont="1">
      <alignment horizontal="center" vertical="center"/>
    </xf>
    <xf borderId="12" fillId="0" fontId="2" numFmtId="0" xfId="0" applyBorder="1" applyFont="1"/>
    <xf borderId="3" fillId="0" fontId="2" numFmtId="0" xfId="0" applyAlignment="1" applyBorder="1" applyFont="1">
      <alignment horizontal="center"/>
    </xf>
    <xf borderId="3" fillId="0" fontId="2" numFmtId="0" xfId="0" applyAlignment="1" applyBorder="1" applyFont="1">
      <alignment vertical="center"/>
    </xf>
    <xf borderId="10" fillId="0" fontId="4" numFmtId="0" xfId="0" applyBorder="1" applyFont="1"/>
    <xf borderId="0" fillId="0" fontId="4" numFmtId="0" xfId="0" applyFont="1"/>
    <xf borderId="0" fillId="0" fontId="4" numFmtId="0" xfId="0" applyAlignment="1" applyFont="1">
      <alignment horizontal="center"/>
    </xf>
    <xf borderId="0" fillId="0" fontId="2" numFmtId="0" xfId="0" applyAlignment="1" applyFont="1">
      <alignment horizontal="center"/>
    </xf>
    <xf borderId="0" fillId="0" fontId="2" numFmtId="0" xfId="0" applyAlignment="1" applyFont="1">
      <alignment vertical="center"/>
    </xf>
    <xf borderId="0" fillId="0" fontId="2" numFmtId="0" xfId="0" applyAlignment="1" applyFont="1">
      <alignment horizontal="center" vertical="center"/>
    </xf>
    <xf borderId="6" fillId="0" fontId="2" numFmtId="0" xfId="0" applyAlignment="1" applyBorder="1" applyFont="1">
      <alignment horizontal="center" vertical="center"/>
    </xf>
    <xf borderId="0" fillId="0" fontId="2" numFmtId="10" xfId="0" applyAlignment="1" applyFont="1" applyNumberFormat="1">
      <alignment horizontal="center"/>
    </xf>
    <xf borderId="6" fillId="0" fontId="2" numFmtId="0" xfId="0" applyAlignment="1" applyBorder="1" applyFont="1">
      <alignment vertical="center"/>
    </xf>
    <xf borderId="6" fillId="0" fontId="2" numFmtId="0" xfId="0" applyAlignment="1" applyBorder="1" applyFont="1">
      <alignment vertical="center"/>
    </xf>
    <xf borderId="13" fillId="0" fontId="2" numFmtId="0" xfId="0" applyAlignment="1" applyBorder="1" applyFont="1">
      <alignment horizontal="right"/>
    </xf>
    <xf borderId="14" fillId="0" fontId="2" numFmtId="0" xfId="0" applyAlignment="1" applyBorder="1" applyFont="1">
      <alignment horizontal="left"/>
    </xf>
    <xf borderId="6" fillId="0" fontId="2" numFmtId="166" xfId="0" applyAlignment="1" applyBorder="1" applyFont="1" applyNumberFormat="1">
      <alignment horizontal="center" vertical="center"/>
    </xf>
    <xf borderId="0" fillId="0" fontId="2" numFmtId="0" xfId="0" applyBorder="1" applyFont="1"/>
    <xf borderId="6" fillId="0" fontId="2" numFmtId="0" xfId="0" applyAlignment="1" applyBorder="1" applyFont="1">
      <alignment horizontal="center" vertical="center"/>
    </xf>
    <xf borderId="3" fillId="0" fontId="2" numFmtId="0" xfId="0" applyBorder="1" applyFont="1"/>
    <xf borderId="0" fillId="0" fontId="2" numFmtId="0" xfId="0" applyBorder="1" applyFont="1"/>
    <xf borderId="0" fillId="0" fontId="2" numFmtId="0" xfId="0" applyAlignment="1" applyFont="1">
      <alignment/>
    </xf>
    <xf borderId="6" fillId="0" fontId="2" numFmtId="0" xfId="0" applyAlignment="1" applyBorder="1" applyFont="1">
      <alignment vertical="center"/>
    </xf>
    <xf borderId="0" fillId="0" fontId="9" numFmtId="0" xfId="0" applyAlignment="1" applyFont="1">
      <alignment/>
    </xf>
    <xf borderId="10" fillId="0" fontId="2" numFmtId="0" xfId="0" applyAlignment="1" applyBorder="1" applyFont="1">
      <alignment horizontal="right" vertical="center"/>
    </xf>
    <xf borderId="0" fillId="0" fontId="2" numFmtId="0" xfId="0" applyAlignment="1" applyFont="1">
      <alignment/>
    </xf>
    <xf borderId="11" fillId="0" fontId="2" numFmtId="0" xfId="0" applyAlignment="1" applyBorder="1" applyFont="1">
      <alignment horizontal="left" vertical="center"/>
    </xf>
    <xf borderId="0" fillId="0" fontId="2" numFmtId="10" xfId="0" applyAlignment="1" applyFont="1" applyNumberFormat="1">
      <alignment/>
    </xf>
    <xf borderId="0" fillId="7" fontId="2" numFmtId="0" xfId="0" applyAlignment="1" applyFill="1" applyFont="1">
      <alignment/>
    </xf>
    <xf borderId="0" fillId="7" fontId="2" numFmtId="0" xfId="0" applyAlignment="1" applyFont="1">
      <alignment/>
    </xf>
    <xf borderId="11" fillId="0" fontId="2" numFmtId="0" xfId="0" applyAlignment="1" applyBorder="1" applyFont="1">
      <alignment horizontal="left" vertical="center"/>
    </xf>
    <xf borderId="9" fillId="0" fontId="2" numFmtId="0" xfId="0" applyAlignment="1" applyBorder="1" applyFont="1">
      <alignment horizontal="center" vertical="top"/>
    </xf>
    <xf borderId="15" fillId="0" fontId="2" numFmtId="0" xfId="0" applyBorder="1" applyFont="1"/>
    <xf borderId="4" fillId="8" fontId="4" numFmtId="0" xfId="0" applyAlignment="1" applyBorder="1" applyFill="1" applyFont="1">
      <alignment horizontal="center" vertical="center"/>
    </xf>
    <xf borderId="10" fillId="0" fontId="2" numFmtId="0" xfId="0" applyAlignment="1" applyBorder="1" applyFont="1">
      <alignment horizontal="center"/>
    </xf>
    <xf borderId="0" fillId="0" fontId="10" numFmtId="0" xfId="0" applyFont="1"/>
    <xf borderId="4" fillId="0" fontId="6" numFmtId="0" xfId="0" applyAlignment="1" applyBorder="1" applyFont="1">
      <alignment horizontal="center"/>
    </xf>
    <xf borderId="8" fillId="0" fontId="6" numFmtId="0" xfId="0" applyAlignment="1" applyBorder="1" applyFont="1">
      <alignment horizontal="center"/>
    </xf>
    <xf borderId="0" fillId="0" fontId="4" numFmtId="0" xfId="0" applyAlignment="1" applyFont="1">
      <alignment horizontal="center" vertical="center"/>
    </xf>
    <xf borderId="0" fillId="8" fontId="4" numFmtId="0" xfId="0" applyAlignment="1" applyFont="1">
      <alignment horizontal="center" vertical="center"/>
    </xf>
    <xf borderId="16" fillId="9" fontId="4" numFmtId="0" xfId="0" applyAlignment="1" applyBorder="1" applyFill="1" applyFont="1">
      <alignment horizontal="center" vertical="center"/>
    </xf>
    <xf borderId="16" fillId="10" fontId="11" numFmtId="0" xfId="0" applyAlignment="1" applyBorder="1" applyFill="1" applyFont="1">
      <alignment horizontal="center" vertical="center"/>
    </xf>
    <xf borderId="0" fillId="0" fontId="2" numFmtId="0" xfId="0" applyAlignment="1" applyFont="1">
      <alignment horizontal="center" vertical="center"/>
    </xf>
    <xf borderId="16" fillId="0" fontId="2" numFmtId="0" xfId="0" applyAlignment="1" applyBorder="1" applyFont="1">
      <alignment horizontal="center" vertical="center"/>
    </xf>
    <xf borderId="16" fillId="0" fontId="12" numFmtId="0" xfId="0" applyAlignment="1" applyBorder="1" applyFont="1">
      <alignment horizontal="center" vertical="center"/>
    </xf>
    <xf borderId="16" fillId="0" fontId="12" numFmtId="0" xfId="0" applyAlignment="1" applyBorder="1" applyFont="1">
      <alignment horizontal="center"/>
    </xf>
    <xf borderId="16" fillId="0" fontId="12" numFmtId="0" xfId="0" applyAlignment="1" applyBorder="1" applyFont="1">
      <alignment horizontal="center"/>
    </xf>
    <xf borderId="16" fillId="0" fontId="12" numFmtId="0" xfId="0" applyAlignment="1" applyBorder="1" applyFont="1">
      <alignment horizontal="center" vertical="center"/>
    </xf>
    <xf borderId="16" fillId="0" fontId="12" numFmtId="0" xfId="0" applyAlignment="1" applyBorder="1" applyFont="1">
      <alignment horizontal="center"/>
    </xf>
    <xf borderId="1" fillId="6" fontId="4" numFmtId="0" xfId="0" applyAlignment="1" applyBorder="1" applyFont="1">
      <alignment horizontal="center" vertical="center"/>
    </xf>
    <xf borderId="12" fillId="11" fontId="4" numFmtId="0" xfId="0" applyAlignment="1" applyBorder="1" applyFill="1" applyFont="1">
      <alignment horizontal="center" vertical="center"/>
    </xf>
    <xf borderId="4" fillId="8" fontId="4" numFmtId="0" xfId="0" applyAlignment="1" applyBorder="1" applyFont="1">
      <alignment horizontal="center" vertical="center"/>
    </xf>
    <xf borderId="1" fillId="0" fontId="2" numFmtId="0" xfId="0" applyAlignment="1" applyBorder="1" applyFont="1">
      <alignment horizontal="center" vertical="center"/>
    </xf>
    <xf borderId="4" fillId="0" fontId="2" numFmtId="0" xfId="0" applyAlignment="1" applyBorder="1" applyFont="1">
      <alignment horizontal="center" vertical="center"/>
    </xf>
    <xf borderId="6" fillId="0" fontId="2" numFmtId="0" xfId="0" applyAlignment="1" applyBorder="1" applyFont="1">
      <alignment horizontal="center" vertical="center"/>
    </xf>
    <xf borderId="0" fillId="0" fontId="13" numFmtId="0" xfId="0" applyAlignment="1" applyFont="1">
      <alignment horizontal="center" vertical="center"/>
    </xf>
    <xf borderId="0" fillId="0" fontId="10" numFmtId="0" xfId="0" applyAlignment="1" applyFont="1">
      <alignment horizontal="center" vertical="center"/>
    </xf>
    <xf borderId="0" fillId="0" fontId="2" numFmtId="0" xfId="0" applyAlignment="1" applyFont="1">
      <alignment horizontal="center" vertical="center"/>
    </xf>
    <xf borderId="0" fillId="0" fontId="10" numFmtId="0" xfId="0" applyAlignment="1" applyFont="1">
      <alignment vertical="center"/>
    </xf>
    <xf borderId="0" fillId="0" fontId="13" numFmtId="0" xfId="0" applyAlignment="1" applyFont="1">
      <alignment horizontal="center" vertical="center"/>
    </xf>
    <xf borderId="0" fillId="0" fontId="13" numFmtId="0" xfId="0" applyAlignment="1" applyFont="1">
      <alignment vertical="center"/>
    </xf>
    <xf borderId="0" fillId="0" fontId="13" numFmtId="0" xfId="0" applyAlignment="1" applyFont="1">
      <alignment horizontal="left"/>
    </xf>
    <xf borderId="0" fillId="0" fontId="14" numFmtId="0" xfId="0" applyAlignment="1" applyFont="1">
      <alignment vertical="center"/>
    </xf>
    <xf borderId="0" fillId="0" fontId="15" numFmtId="0" xfId="0" applyAlignment="1" applyFont="1">
      <alignment horizontal="center" vertical="center"/>
    </xf>
    <xf borderId="0" fillId="0" fontId="1" numFmtId="0" xfId="0" applyAlignment="1" applyFont="1">
      <alignment/>
    </xf>
    <xf borderId="5" fillId="0" fontId="2" numFmtId="0" xfId="0" applyAlignment="1" applyBorder="1" applyFont="1">
      <alignment horizontal="center"/>
    </xf>
    <xf borderId="4" fillId="0" fontId="4" numFmtId="0" xfId="0" applyAlignment="1" applyBorder="1" applyFont="1">
      <alignment horizontal="center"/>
    </xf>
    <xf borderId="1" fillId="0" fontId="4" numFmtId="0" xfId="0" applyAlignment="1" applyBorder="1" applyFont="1">
      <alignment horizontal="center"/>
    </xf>
    <xf borderId="4" fillId="0" fontId="2" numFmtId="0" xfId="0" applyAlignment="1" applyBorder="1" applyFont="1">
      <alignment horizontal="center"/>
    </xf>
    <xf borderId="4" fillId="0" fontId="2" numFmtId="0" xfId="0" applyAlignment="1" applyBorder="1" applyFont="1">
      <alignment horizontal="center"/>
    </xf>
    <xf borderId="0" fillId="0" fontId="13" numFmtId="0" xfId="0" applyAlignment="1" applyFont="1">
      <alignment horizontal="center" vertical="center"/>
    </xf>
    <xf borderId="4" fillId="0" fontId="2" numFmtId="10" xfId="0" applyBorder="1" applyFont="1" applyNumberFormat="1"/>
    <xf borderId="0" fillId="0" fontId="8" numFmtId="0" xfId="0" applyFont="1"/>
    <xf borderId="4" fillId="0" fontId="2" numFmtId="0" xfId="0" applyAlignment="1" applyBorder="1" applyFont="1">
      <alignment wrapText="1"/>
    </xf>
    <xf borderId="0" fillId="0" fontId="16" numFmtId="0" xfId="0" applyAlignment="1" applyFont="1">
      <alignment/>
    </xf>
    <xf borderId="0" fillId="0" fontId="16" numFmtId="0" xfId="0" applyAlignment="1" applyFont="1">
      <alignment horizontal="center"/>
    </xf>
    <xf borderId="0" fillId="0" fontId="2" numFmtId="9" xfId="0" applyAlignment="1" applyFont="1" applyNumberFormat="1">
      <alignment/>
    </xf>
    <xf borderId="0" fillId="0" fontId="17" numFmtId="0" xfId="0" applyAlignment="1" applyFont="1">
      <alignment horizontal="center" wrapText="1"/>
    </xf>
    <xf borderId="0" fillId="11" fontId="17" numFmtId="0" xfId="0" applyAlignment="1" applyFont="1">
      <alignment horizontal="center" wrapText="1"/>
    </xf>
    <xf borderId="0" fillId="9" fontId="17" numFmtId="0" xfId="0" applyAlignment="1" applyFont="1">
      <alignment horizontal="center" wrapText="1"/>
    </xf>
    <xf borderId="0" fillId="12" fontId="17" numFmtId="0" xfId="0" applyAlignment="1" applyFill="1" applyFont="1">
      <alignment horizontal="center" wrapText="1"/>
    </xf>
    <xf borderId="0" fillId="13" fontId="16" numFmtId="0" xfId="0" applyAlignment="1" applyFill="1" applyFont="1">
      <alignment horizontal="center" wrapText="1"/>
    </xf>
    <xf borderId="0" fillId="2" fontId="16" numFmtId="0" xfId="0" applyAlignment="1" applyFont="1">
      <alignment horizontal="center" wrapText="1"/>
    </xf>
    <xf borderId="0" fillId="9" fontId="16" numFmtId="0" xfId="0" applyAlignment="1" applyFont="1">
      <alignment horizontal="center" wrapText="1"/>
    </xf>
    <xf borderId="0" fillId="0" fontId="2" numFmtId="0" xfId="0" applyAlignment="1" applyFont="1">
      <alignment wrapText="1"/>
    </xf>
    <xf borderId="0" fillId="0" fontId="2" numFmtId="166" xfId="0" applyAlignment="1" applyFont="1" applyNumberFormat="1">
      <alignment wrapText="1"/>
    </xf>
    <xf borderId="14" fillId="0" fontId="2" numFmtId="0" xfId="0" applyAlignment="1" applyBorder="1" applyFont="1">
      <alignment horizontal="left"/>
    </xf>
  </cellXfs>
  <cellStyles count="1">
    <cellStyle xfId="0" name="Normal" builtinId="0"/>
  </cellStyles>
  <dxfs count="4">
    <dxf>
      <font/>
      <fill>
        <patternFill patternType="solid">
          <fgColor rgb="FF00FF00"/>
          <bgColor rgb="FF00FF00"/>
        </patternFill>
      </fill>
      <alignment/>
      <border>
        <left/>
        <right/>
        <top/>
        <bottom/>
      </border>
    </dxf>
    <dxf>
      <font/>
      <fill>
        <patternFill patternType="solid">
          <fgColor rgb="FFFF0000"/>
          <bgColor rgb="FFFF0000"/>
        </patternFill>
      </fill>
      <alignment/>
      <border>
        <left/>
        <right/>
        <top/>
        <bottom/>
      </border>
    </dxf>
    <dxf>
      <font/>
      <fill>
        <patternFill patternType="solid">
          <fgColor rgb="FFFFFF00"/>
          <bgColor rgb="FFFFFF00"/>
        </patternFill>
      </fill>
      <alignment/>
      <border>
        <left/>
        <right/>
        <top/>
        <bottom/>
      </border>
    </dxf>
    <dxf>
      <font/>
      <fill>
        <patternFill patternType="solid">
          <fgColor rgb="FFFF9900"/>
          <bgColor rgb="FFFF9900"/>
        </patternFill>
      </fill>
      <alignment/>
      <border>
        <left/>
        <right/>
        <top/>
        <bottom/>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24" Type="http://schemas.openxmlformats.org/officeDocument/2006/relationships/worksheet" Target="worksheets/sheet22.xml"/><Relationship Id="rId12" Type="http://schemas.openxmlformats.org/officeDocument/2006/relationships/worksheet" Target="worksheets/sheet10.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ubbleChart>
        <c:ser>
          <c:idx val="0"/>
          <c:order val="0"/>
          <c:tx>
            <c:strRef>
              <c:f>P_Ocurrencias!$L$4</c:f>
            </c:strRef>
          </c:tx>
          <c:dLbls>
            <c:dLblPos val="ctr"/>
            <c:showLegendKey val="0"/>
            <c:showVal val="0"/>
            <c:showCatName val="0"/>
            <c:showSerName val="1"/>
            <c:showBubbleSize val="0"/>
          </c:dLbls>
          <c:xVal>
            <c:strRef>
              <c:f>P_Ocurrencias!$M$4</c:f>
            </c:strRef>
          </c:xVal>
          <c:yVal>
            <c:numRef>
              <c:f>P_Ocurrencias!$N$4</c:f>
            </c:numRef>
          </c:yVal>
          <c:bubbleSize>
            <c:numRef>
              <c:f>P_Ocurrencias!$P$4</c:f>
            </c:numRef>
          </c:bubbleSize>
        </c:ser>
        <c:ser>
          <c:idx val="1"/>
          <c:order val="1"/>
          <c:tx>
            <c:strRef>
              <c:f>P_Ocurrencias!$L$5</c:f>
            </c:strRef>
          </c:tx>
          <c:dLbls>
            <c:dLblPos val="ctr"/>
            <c:showLegendKey val="0"/>
            <c:showVal val="0"/>
            <c:showCatName val="0"/>
            <c:showSerName val="1"/>
            <c:showBubbleSize val="0"/>
          </c:dLbls>
          <c:xVal>
            <c:strRef>
              <c:f>P_Ocurrencias!$M$5</c:f>
            </c:strRef>
          </c:xVal>
          <c:yVal>
            <c:numRef>
              <c:f>P_Ocurrencias!$N$5</c:f>
            </c:numRef>
          </c:yVal>
          <c:bubbleSize>
            <c:numRef>
              <c:f>P_Ocurrencias!$P$5</c:f>
            </c:numRef>
          </c:bubbleSize>
        </c:ser>
        <c:ser>
          <c:idx val="2"/>
          <c:order val="2"/>
          <c:tx>
            <c:strRef>
              <c:f>P_Ocurrencias!$L$6</c:f>
            </c:strRef>
          </c:tx>
          <c:dLbls>
            <c:dLblPos val="ctr"/>
            <c:showLegendKey val="0"/>
            <c:showVal val="0"/>
            <c:showCatName val="0"/>
            <c:showSerName val="1"/>
            <c:showBubbleSize val="0"/>
          </c:dLbls>
          <c:xVal>
            <c:strRef>
              <c:f>P_Ocurrencias!$M$6</c:f>
            </c:strRef>
          </c:xVal>
          <c:yVal>
            <c:numRef>
              <c:f>P_Ocurrencias!$N$6</c:f>
            </c:numRef>
          </c:yVal>
          <c:bubbleSize>
            <c:numRef>
              <c:f>P_Ocurrencias!$P$6</c:f>
            </c:numRef>
          </c:bubbleSize>
        </c:ser>
        <c:ser>
          <c:idx val="3"/>
          <c:order val="3"/>
          <c:tx>
            <c:strRef>
              <c:f>P_Ocurrencias!$L$7</c:f>
            </c:strRef>
          </c:tx>
          <c:dLbls>
            <c:dLblPos val="ctr"/>
            <c:showLegendKey val="0"/>
            <c:showVal val="0"/>
            <c:showCatName val="0"/>
            <c:showSerName val="1"/>
            <c:showBubbleSize val="0"/>
          </c:dLbls>
          <c:xVal>
            <c:strRef>
              <c:f>P_Ocurrencias!$M$7</c:f>
            </c:strRef>
          </c:xVal>
          <c:yVal>
            <c:numRef>
              <c:f>P_Ocurrencias!$N$7</c:f>
            </c:numRef>
          </c:yVal>
          <c:bubbleSize>
            <c:numRef>
              <c:f>P_Ocurrencias!$P$7</c:f>
            </c:numRef>
          </c:bubbleSize>
        </c:ser>
        <c:ser>
          <c:idx val="4"/>
          <c:order val="4"/>
          <c:tx>
            <c:strRef>
              <c:f>P_Ocurrencias!$L$8</c:f>
            </c:strRef>
          </c:tx>
          <c:dLbls>
            <c:dLblPos val="ctr"/>
            <c:showLegendKey val="0"/>
            <c:showVal val="0"/>
            <c:showCatName val="0"/>
            <c:showSerName val="1"/>
            <c:showBubbleSize val="0"/>
          </c:dLbls>
          <c:xVal>
            <c:strRef>
              <c:f>P_Ocurrencias!$M$8</c:f>
            </c:strRef>
          </c:xVal>
          <c:yVal>
            <c:numRef>
              <c:f>P_Ocurrencias!$N$8</c:f>
            </c:numRef>
          </c:yVal>
          <c:bubbleSize>
            <c:numRef>
              <c:f>P_Ocurrencias!$P$8</c:f>
            </c:numRef>
          </c:bubbleSize>
        </c:ser>
        <c:ser>
          <c:idx val="5"/>
          <c:order val="5"/>
          <c:tx>
            <c:strRef>
              <c:f>P_Ocurrencias!$L$9</c:f>
            </c:strRef>
          </c:tx>
          <c:dLbls>
            <c:dLblPos val="ctr"/>
            <c:showLegendKey val="0"/>
            <c:showVal val="0"/>
            <c:showCatName val="0"/>
            <c:showSerName val="1"/>
            <c:showBubbleSize val="0"/>
          </c:dLbls>
          <c:xVal>
            <c:strRef>
              <c:f>P_Ocurrencias!$M$9</c:f>
            </c:strRef>
          </c:xVal>
          <c:yVal>
            <c:numRef>
              <c:f>P_Ocurrencias!$N$9</c:f>
            </c:numRef>
          </c:yVal>
          <c:bubbleSize>
            <c:numRef>
              <c:f>P_Ocurrencias!$P$9</c:f>
            </c:numRef>
          </c:bubbleSize>
        </c:ser>
        <c:ser>
          <c:idx val="6"/>
          <c:order val="6"/>
          <c:tx>
            <c:strRef>
              <c:f>P_Ocurrencias!$L$10</c:f>
            </c:strRef>
          </c:tx>
          <c:dLbls>
            <c:dLblPos val="ctr"/>
            <c:showLegendKey val="0"/>
            <c:showVal val="0"/>
            <c:showCatName val="0"/>
            <c:showSerName val="1"/>
            <c:showBubbleSize val="0"/>
          </c:dLbls>
          <c:xVal>
            <c:strRef>
              <c:f>P_Ocurrencias!$M$10</c:f>
            </c:strRef>
          </c:xVal>
          <c:yVal>
            <c:numRef>
              <c:f>P_Ocurrencias!$N$10</c:f>
            </c:numRef>
          </c:yVal>
          <c:bubbleSize>
            <c:numRef>
              <c:f>P_Ocurrencias!$P$10</c:f>
            </c:numRef>
          </c:bubbleSize>
        </c:ser>
        <c:ser>
          <c:idx val="7"/>
          <c:order val="7"/>
          <c:tx>
            <c:strRef>
              <c:f>P_Ocurrencias!$L$11</c:f>
            </c:strRef>
          </c:tx>
          <c:dLbls>
            <c:dLblPos val="ctr"/>
            <c:showLegendKey val="0"/>
            <c:showVal val="0"/>
            <c:showCatName val="0"/>
            <c:showSerName val="1"/>
            <c:showBubbleSize val="0"/>
          </c:dLbls>
          <c:xVal>
            <c:strRef>
              <c:f>P_Ocurrencias!$M$11</c:f>
            </c:strRef>
          </c:xVal>
          <c:yVal>
            <c:numRef>
              <c:f>P_Ocurrencias!$N$11</c:f>
            </c:numRef>
          </c:yVal>
          <c:bubbleSize>
            <c:numRef>
              <c:f>P_Ocurrencias!$P$11</c:f>
            </c:numRef>
          </c:bubbleSize>
        </c:ser>
        <c:ser>
          <c:idx val="8"/>
          <c:order val="8"/>
          <c:tx>
            <c:strRef>
              <c:f>P_Ocurrencias!$L$12</c:f>
            </c:strRef>
          </c:tx>
          <c:dLbls>
            <c:dLblPos val="ctr"/>
            <c:showLegendKey val="0"/>
            <c:showVal val="0"/>
            <c:showCatName val="0"/>
            <c:showSerName val="1"/>
            <c:showBubbleSize val="0"/>
          </c:dLbls>
          <c:xVal>
            <c:strRef>
              <c:f>P_Ocurrencias!$M$12</c:f>
            </c:strRef>
          </c:xVal>
          <c:yVal>
            <c:numRef>
              <c:f>P_Ocurrencias!$N$12</c:f>
            </c:numRef>
          </c:yVal>
          <c:bubbleSize>
            <c:numRef>
              <c:f>P_Ocurrencias!$P$12</c:f>
            </c:numRef>
          </c:bubbleSize>
        </c:ser>
        <c:ser>
          <c:idx val="9"/>
          <c:order val="9"/>
          <c:tx>
            <c:strRef>
              <c:f>P_Ocurrencias!$L$13</c:f>
            </c:strRef>
          </c:tx>
          <c:dLbls>
            <c:dLblPos val="ctr"/>
            <c:showLegendKey val="0"/>
            <c:showVal val="0"/>
            <c:showCatName val="0"/>
            <c:showSerName val="1"/>
            <c:showBubbleSize val="0"/>
          </c:dLbls>
          <c:xVal>
            <c:strRef>
              <c:f>P_Ocurrencias!$M$13</c:f>
            </c:strRef>
          </c:xVal>
          <c:yVal>
            <c:numRef>
              <c:f>P_Ocurrencias!$N$13</c:f>
            </c:numRef>
          </c:yVal>
          <c:bubbleSize>
            <c:numRef>
              <c:f>P_Ocurrencias!$P$13</c:f>
            </c:numRef>
          </c:bubbleSize>
        </c:ser>
        <c:ser>
          <c:idx val="10"/>
          <c:order val="10"/>
          <c:tx>
            <c:strRef>
              <c:f>P_Ocurrencias!$L$14</c:f>
            </c:strRef>
          </c:tx>
          <c:dLbls>
            <c:dLblPos val="ctr"/>
            <c:showLegendKey val="0"/>
            <c:showVal val="0"/>
            <c:showCatName val="0"/>
            <c:showSerName val="1"/>
            <c:showBubbleSize val="0"/>
          </c:dLbls>
          <c:xVal>
            <c:strRef>
              <c:f>P_Ocurrencias!$M$14</c:f>
            </c:strRef>
          </c:xVal>
          <c:yVal>
            <c:numRef>
              <c:f>P_Ocurrencias!$N$14</c:f>
            </c:numRef>
          </c:yVal>
          <c:bubbleSize>
            <c:numRef>
              <c:f>P_Ocurrencias!$P$14</c:f>
            </c:numRef>
          </c:bubbleSize>
        </c:ser>
        <c:ser>
          <c:idx val="11"/>
          <c:order val="11"/>
          <c:tx>
            <c:strRef>
              <c:f>P_Ocurrencias!$L$15</c:f>
            </c:strRef>
          </c:tx>
          <c:dLbls>
            <c:dLblPos val="ctr"/>
            <c:showLegendKey val="0"/>
            <c:showVal val="0"/>
            <c:showCatName val="0"/>
            <c:showSerName val="1"/>
            <c:showBubbleSize val="0"/>
          </c:dLbls>
          <c:xVal>
            <c:strRef>
              <c:f>P_Ocurrencias!$M$15</c:f>
            </c:strRef>
          </c:xVal>
          <c:yVal>
            <c:numRef>
              <c:f>P_Ocurrencias!$N$15</c:f>
            </c:numRef>
          </c:yVal>
          <c:bubbleSize>
            <c:numRef>
              <c:f>P_Ocurrencias!$P$15</c:f>
            </c:numRef>
          </c:bubbleSize>
        </c:ser>
        <c:ser>
          <c:idx val="12"/>
          <c:order val="12"/>
          <c:tx>
            <c:strRef>
              <c:f>P_Ocurrencias!$L$16</c:f>
            </c:strRef>
          </c:tx>
          <c:dLbls>
            <c:dLblPos val="ctr"/>
            <c:showLegendKey val="0"/>
            <c:showVal val="0"/>
            <c:showCatName val="0"/>
            <c:showSerName val="1"/>
            <c:showBubbleSize val="0"/>
          </c:dLbls>
          <c:xVal>
            <c:strRef>
              <c:f>P_Ocurrencias!$M$16</c:f>
            </c:strRef>
          </c:xVal>
          <c:yVal>
            <c:numRef>
              <c:f>P_Ocurrencias!$N$16</c:f>
            </c:numRef>
          </c:yVal>
          <c:bubbleSize>
            <c:numRef>
              <c:f>P_Ocurrencias!$P$16</c:f>
            </c:numRef>
          </c:bubbleSize>
        </c:ser>
        <c:ser>
          <c:idx val="13"/>
          <c:order val="13"/>
          <c:tx>
            <c:strRef>
              <c:f>P_Ocurrencias!$L$17</c:f>
            </c:strRef>
          </c:tx>
          <c:dLbls>
            <c:dLblPos val="ctr"/>
            <c:showLegendKey val="0"/>
            <c:showVal val="0"/>
            <c:showCatName val="0"/>
            <c:showSerName val="1"/>
            <c:showBubbleSize val="0"/>
          </c:dLbls>
          <c:xVal>
            <c:strRef>
              <c:f>P_Ocurrencias!$M$17</c:f>
            </c:strRef>
          </c:xVal>
          <c:yVal>
            <c:numRef>
              <c:f>P_Ocurrencias!$N$17</c:f>
            </c:numRef>
          </c:yVal>
          <c:bubbleSize>
            <c:numRef>
              <c:f>P_Ocurrencias!$P$17</c:f>
            </c:numRef>
          </c:bubbleSize>
        </c:ser>
        <c:ser>
          <c:idx val="14"/>
          <c:order val="14"/>
          <c:tx>
            <c:strRef>
              <c:f>P_Ocurrencias!$L$18</c:f>
            </c:strRef>
          </c:tx>
          <c:dLbls>
            <c:dLblPos val="ctr"/>
            <c:showLegendKey val="0"/>
            <c:showVal val="0"/>
            <c:showCatName val="0"/>
            <c:showSerName val="1"/>
            <c:showBubbleSize val="0"/>
          </c:dLbls>
          <c:xVal>
            <c:strRef>
              <c:f>P_Ocurrencias!$M$18</c:f>
            </c:strRef>
          </c:xVal>
          <c:yVal>
            <c:numRef>
              <c:f>P_Ocurrencias!$N$18</c:f>
            </c:numRef>
          </c:yVal>
          <c:bubbleSize>
            <c:numRef>
              <c:f>P_Ocurrencias!$P$18</c:f>
            </c:numRef>
          </c:bubbleSize>
        </c:ser>
        <c:ser>
          <c:idx val="15"/>
          <c:order val="15"/>
          <c:tx>
            <c:strRef>
              <c:f>P_Ocurrencias!$L$19</c:f>
            </c:strRef>
          </c:tx>
          <c:dLbls>
            <c:dLblPos val="ctr"/>
            <c:showLegendKey val="0"/>
            <c:showVal val="0"/>
            <c:showCatName val="0"/>
            <c:showSerName val="1"/>
            <c:showBubbleSize val="0"/>
          </c:dLbls>
          <c:xVal>
            <c:strRef>
              <c:f>P_Ocurrencias!$M$19</c:f>
            </c:strRef>
          </c:xVal>
          <c:yVal>
            <c:numRef>
              <c:f>P_Ocurrencias!$N$19</c:f>
            </c:numRef>
          </c:yVal>
          <c:bubbleSize>
            <c:numRef>
              <c:f>P_Ocurrencias!$P$19</c:f>
            </c:numRef>
          </c:bubbleSize>
        </c:ser>
        <c:ser>
          <c:idx val="16"/>
          <c:order val="16"/>
          <c:tx>
            <c:strRef>
              <c:f>P_Ocurrencias!$L$20</c:f>
            </c:strRef>
          </c:tx>
          <c:dLbls>
            <c:dLblPos val="ctr"/>
            <c:showLegendKey val="0"/>
            <c:showVal val="0"/>
            <c:showCatName val="0"/>
            <c:showSerName val="1"/>
            <c:showBubbleSize val="0"/>
          </c:dLbls>
          <c:xVal>
            <c:strRef>
              <c:f>P_Ocurrencias!$M$20</c:f>
            </c:strRef>
          </c:xVal>
          <c:yVal>
            <c:numRef>
              <c:f>P_Ocurrencias!$N$20</c:f>
            </c:numRef>
          </c:yVal>
          <c:bubbleSize>
            <c:numRef>
              <c:f>P_Ocurrencias!$P$20</c:f>
            </c:numRef>
          </c:bubbleSize>
        </c:ser>
        <c:ser>
          <c:idx val="17"/>
          <c:order val="17"/>
          <c:tx>
            <c:strRef>
              <c:f>P_Ocurrencias!$L$21</c:f>
            </c:strRef>
          </c:tx>
          <c:dLbls>
            <c:dLblPos val="ctr"/>
            <c:showLegendKey val="0"/>
            <c:showVal val="0"/>
            <c:showCatName val="0"/>
            <c:showSerName val="1"/>
            <c:showBubbleSize val="0"/>
          </c:dLbls>
          <c:xVal>
            <c:strRef>
              <c:f>P_Ocurrencias!$M$21</c:f>
            </c:strRef>
          </c:xVal>
          <c:yVal>
            <c:numRef>
              <c:f>P_Ocurrencias!$N$21</c:f>
            </c:numRef>
          </c:yVal>
          <c:bubbleSize>
            <c:numRef>
              <c:f>P_Ocurrencias!$P$21</c:f>
            </c:numRef>
          </c:bubbleSize>
        </c:ser>
        <c:ser>
          <c:idx val="18"/>
          <c:order val="18"/>
          <c:tx>
            <c:strRef>
              <c:f>P_Ocurrencias!$L$22</c:f>
            </c:strRef>
          </c:tx>
          <c:dLbls>
            <c:dLblPos val="ctr"/>
            <c:showLegendKey val="0"/>
            <c:showVal val="0"/>
            <c:showCatName val="0"/>
            <c:showSerName val="1"/>
            <c:showBubbleSize val="0"/>
          </c:dLbls>
          <c:xVal>
            <c:strRef>
              <c:f>P_Ocurrencias!$M$22</c:f>
            </c:strRef>
          </c:xVal>
          <c:yVal>
            <c:numRef>
              <c:f>P_Ocurrencias!$N$22</c:f>
            </c:numRef>
          </c:yVal>
          <c:bubbleSize>
            <c:numRef>
              <c:f>P_Ocurrencias!$P$22</c:f>
            </c:numRef>
          </c:bubbleSize>
        </c:ser>
        <c:ser>
          <c:idx val="19"/>
          <c:order val="19"/>
          <c:tx>
            <c:strRef>
              <c:f>P_Ocurrencias!$L$23</c:f>
            </c:strRef>
          </c:tx>
          <c:dLbls>
            <c:dLblPos val="ctr"/>
            <c:showLegendKey val="0"/>
            <c:showVal val="0"/>
            <c:showCatName val="0"/>
            <c:showSerName val="1"/>
            <c:showBubbleSize val="0"/>
          </c:dLbls>
          <c:xVal>
            <c:strRef>
              <c:f>P_Ocurrencias!$M$23</c:f>
            </c:strRef>
          </c:xVal>
          <c:yVal>
            <c:numRef>
              <c:f>P_Ocurrencias!$N$23</c:f>
            </c:numRef>
          </c:yVal>
          <c:bubbleSize>
            <c:numRef>
              <c:f>P_Ocurrencias!$P$23</c:f>
            </c:numRef>
          </c:bubbleSize>
        </c:ser>
        <c:ser>
          <c:idx val="20"/>
          <c:order val="20"/>
          <c:tx>
            <c:strRef>
              <c:f>P_Ocurrencias!$L$24</c:f>
            </c:strRef>
          </c:tx>
          <c:dLbls>
            <c:dLblPos val="ctr"/>
            <c:showLegendKey val="0"/>
            <c:showVal val="0"/>
            <c:showCatName val="0"/>
            <c:showSerName val="1"/>
            <c:showBubbleSize val="0"/>
          </c:dLbls>
          <c:xVal>
            <c:strRef>
              <c:f>P_Ocurrencias!$M$24</c:f>
            </c:strRef>
          </c:xVal>
          <c:yVal>
            <c:numRef>
              <c:f>P_Ocurrencias!$N$24</c:f>
            </c:numRef>
          </c:yVal>
          <c:bubbleSize>
            <c:numRef>
              <c:f>P_Ocurrencias!$P$24</c:f>
            </c:numRef>
          </c:bubbleSize>
        </c:ser>
        <c:axId val="1240400279"/>
        <c:axId val="1432706346"/>
      </c:bubbleChart>
      <c:valAx>
        <c:axId val="1240400279"/>
        <c:scaling>
          <c:orientation val="minMax"/>
        </c:scaling>
        <c:delete val="0"/>
        <c:axPos val="b"/>
        <c:minorGridlines>
          <c:spPr>
            <a:ln>
              <a:solidFill>
                <a:srgbClr val="CCCCCC"/>
              </a:solidFill>
            </a:ln>
          </c:spPr>
        </c:minorGridlines>
        <c:numFmt formatCode="General" sourceLinked="1"/>
        <c:tickLblPos val="nextTo"/>
        <c:spPr>
          <a:ln w="47625">
            <a:noFill/>
          </a:ln>
        </c:spPr>
        <c:txPr>
          <a:bodyPr/>
          <a:lstStyle/>
          <a:p>
            <a:pPr lvl="0">
              <a:defRPr sz="100">
                <a:solidFill>
                  <a:srgbClr val="222222"/>
                </a:solidFill>
              </a:defRPr>
            </a:pPr>
          </a:p>
        </c:txPr>
        <c:crossAx val="1432706346"/>
      </c:valAx>
      <c:valAx>
        <c:axId val="1432706346"/>
        <c:scaling>
          <c:orientation val="minMax"/>
        </c:scaling>
        <c:delete val="0"/>
        <c:axPos val="l"/>
        <c:title>
          <c:tx>
            <c:rich>
              <a:bodyPr/>
              <a:lstStyle/>
              <a:p>
                <a:pPr lvl="0">
                  <a:defRPr/>
                </a:pPr>
                <a:r>
                  <a:t/>
                </a:r>
              </a:p>
            </c:rich>
          </c:tx>
          <c:overlay val="0"/>
        </c:title>
        <c:numFmt formatCode="General" sourceLinked="1"/>
        <c:tickLblPos val="nextTo"/>
        <c:spPr>
          <a:ln w="47625">
            <a:noFill/>
          </a:ln>
        </c:spPr>
        <c:txPr>
          <a:bodyPr/>
          <a:lstStyle/>
          <a:p>
            <a:pPr lvl="0">
              <a:defRPr sz="100">
                <a:solidFill>
                  <a:srgbClr val="222222"/>
                </a:solidFill>
              </a:defRPr>
            </a:pPr>
          </a:p>
        </c:txPr>
        <c:crossAx val="1240400279"/>
      </c:valAx>
    </c:plotArea>
    <c:legend>
      <c:legendPos val="r"/>
      <c:overlay val="0"/>
      <c:txPr>
        <a:bodyPr/>
        <a:lstStyle/>
        <a:p>
          <a:pPr lvl="0">
            <a:defRPr sz="1000">
              <a:solidFill>
                <a:srgbClr val="222222"/>
              </a:solidFill>
            </a:defRPr>
          </a:pPr>
        </a:p>
      </c:txPr>
    </c:legend>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Afectación</a:t>
            </a:r>
          </a:p>
        </c:rich>
      </c:tx>
      <c:overlay val="0"/>
    </c:title>
    <c:view3D>
      <c:rotX val="50"/>
      <c:perspective val="0"/>
    </c:view3D>
    <c:plotArea>
      <c:layout/>
      <c:pie3DChart>
        <c:varyColors val="1"/>
        <c:ser>
          <c:idx val="0"/>
          <c:order val="0"/>
          <c:tx>
            <c:strRef>
              <c:f>P_Afectacion!$B$1</c:f>
            </c:strRef>
          </c:tx>
          <c:dPt>
            <c:idx val="0"/>
            <c:spPr>
              <a:solidFill>
                <a:srgbClr val="3366CC"/>
              </a:solidFill>
            </c:spPr>
          </c:dPt>
          <c:dPt>
            <c:idx val="1"/>
            <c:spPr>
              <a:solidFill>
                <a:srgbClr val="DC3912"/>
              </a:solidFill>
            </c:spPr>
          </c:dPt>
          <c:dPt>
            <c:idx val="2"/>
            <c:spPr>
              <a:solidFill>
                <a:srgbClr val="FF9900"/>
              </a:solidFill>
            </c:spPr>
          </c:dPt>
          <c:dPt>
            <c:idx val="3"/>
            <c:spPr>
              <a:solidFill>
                <a:srgbClr val="109618"/>
              </a:solidFill>
            </c:spPr>
          </c:dPt>
          <c:dPt>
            <c:idx val="4"/>
            <c:spPr>
              <a:solidFill>
                <a:srgbClr val="990099"/>
              </a:solidFill>
            </c:spPr>
          </c:dPt>
          <c:dPt>
            <c:idx val="5"/>
            <c:spPr>
              <a:solidFill>
                <a:srgbClr val="0099C6"/>
              </a:solidFill>
            </c:spPr>
          </c:dPt>
          <c:dPt>
            <c:idx val="6"/>
            <c:spPr>
              <a:solidFill>
                <a:srgbClr val="DD4477"/>
              </a:solidFill>
            </c:spPr>
          </c:dPt>
          <c:dPt>
            <c:idx val="7"/>
            <c:spPr>
              <a:solidFill>
                <a:srgbClr val="66AA00"/>
              </a:solidFill>
            </c:spPr>
          </c:dPt>
          <c:dPt>
            <c:idx val="8"/>
            <c:spPr>
              <a:solidFill>
                <a:srgbClr val="B82E2E"/>
              </a:solidFill>
            </c:spPr>
          </c:dPt>
          <c:dPt>
            <c:idx val="9"/>
            <c:spPr>
              <a:solidFill>
                <a:srgbClr val="316395"/>
              </a:solidFill>
            </c:spPr>
          </c:dPt>
          <c:dPt>
            <c:idx val="10"/>
            <c:spPr>
              <a:solidFill>
                <a:srgbClr val="994499"/>
              </a:solidFill>
            </c:spPr>
          </c:dPt>
          <c:dPt>
            <c:idx val="11"/>
            <c:spPr>
              <a:solidFill>
                <a:srgbClr val="22AA99"/>
              </a:solidFill>
            </c:spPr>
          </c:dPt>
          <c:dPt>
            <c:idx val="12"/>
            <c:spPr>
              <a:solidFill>
                <a:srgbClr val="AAAA11"/>
              </a:solidFill>
            </c:spPr>
          </c:dPt>
          <c:dPt>
            <c:idx val="13"/>
            <c:spPr>
              <a:solidFill>
                <a:srgbClr val="6633CC"/>
              </a:solidFill>
            </c:spPr>
          </c:dPt>
          <c:dPt>
            <c:idx val="14"/>
            <c:spPr>
              <a:solidFill>
                <a:srgbClr val="E67300"/>
              </a:solidFill>
            </c:spPr>
          </c:dPt>
          <c:dPt>
            <c:idx val="15"/>
            <c:spPr>
              <a:solidFill>
                <a:srgbClr val="8B0707"/>
              </a:solidFill>
            </c:spPr>
          </c:dPt>
          <c:dPt>
            <c:idx val="16"/>
            <c:spPr>
              <a:solidFill>
                <a:srgbClr val="651067"/>
              </a:solidFill>
            </c:spPr>
          </c:dPt>
          <c:dPt>
            <c:idx val="17"/>
            <c:spPr>
              <a:solidFill>
                <a:srgbClr val="329262"/>
              </a:solidFill>
            </c:spPr>
          </c:dPt>
          <c:dPt>
            <c:idx val="18"/>
            <c:spPr>
              <a:solidFill>
                <a:srgbClr val="5574A6"/>
              </a:solidFill>
            </c:spPr>
          </c:dPt>
          <c:dPt>
            <c:idx val="19"/>
            <c:spPr>
              <a:solidFill>
                <a:srgbClr val="3B3EAC"/>
              </a:solidFill>
            </c:spPr>
          </c:dPt>
          <c:dPt>
            <c:idx val="20"/>
            <c:spPr>
              <a:solidFill>
                <a:srgbClr val="B77322"/>
              </a:solidFill>
            </c:spPr>
          </c:dPt>
          <c:dPt>
            <c:idx val="21"/>
            <c:spPr>
              <a:solidFill>
                <a:srgbClr val="16D620"/>
              </a:solidFill>
            </c:spPr>
          </c:dPt>
          <c:dPt>
            <c:idx val="22"/>
            <c:spPr>
              <a:solidFill>
                <a:srgbClr val="B91383"/>
              </a:solidFill>
            </c:spPr>
          </c:dPt>
          <c:dPt>
            <c:idx val="23"/>
            <c:spPr>
              <a:solidFill>
                <a:srgbClr val="F4359E"/>
              </a:solidFill>
            </c:spPr>
          </c:dPt>
          <c:dPt>
            <c:idx val="24"/>
            <c:spPr>
              <a:solidFill>
                <a:srgbClr val="9C5935"/>
              </a:solidFill>
            </c:spPr>
          </c:dPt>
          <c:dPt>
            <c:idx val="25"/>
            <c:spPr>
              <a:solidFill>
                <a:srgbClr val="A9C413"/>
              </a:solidFill>
            </c:spPr>
          </c:dPt>
          <c:dPt>
            <c:idx val="26"/>
            <c:spPr>
              <a:solidFill>
                <a:srgbClr val="2A778D"/>
              </a:solidFill>
            </c:spPr>
          </c:dPt>
          <c:dPt>
            <c:idx val="27"/>
            <c:spPr>
              <a:solidFill>
                <a:srgbClr val="668D1C"/>
              </a:solidFill>
            </c:spPr>
          </c:dPt>
          <c:dPt>
            <c:idx val="28"/>
            <c:spPr>
              <a:solidFill>
                <a:srgbClr val="BEA413"/>
              </a:solidFill>
            </c:spPr>
          </c:dPt>
          <c:dPt>
            <c:idx val="29"/>
            <c:spPr>
              <a:solidFill>
                <a:srgbClr val="0C5922"/>
              </a:solidFill>
            </c:spPr>
          </c:dPt>
          <c:dPt>
            <c:idx val="30"/>
            <c:spPr>
              <a:solidFill>
                <a:srgbClr val="743411"/>
              </a:solidFill>
            </c:spPr>
          </c:dPt>
          <c:dLbls>
            <c:showLegendKey val="0"/>
            <c:showVal val="0"/>
            <c:showCatName val="0"/>
            <c:showSerName val="0"/>
            <c:showPercent val="1"/>
            <c:showBubbleSize val="0"/>
            <c:showLeaderLines val="1"/>
          </c:dLbls>
          <c:cat>
            <c:strRef>
              <c:f>P_Afectacion!$A$2:$A$11</c:f>
            </c:strRef>
          </c:cat>
          <c:val>
            <c:numRef>
              <c:f>P_Afectacion!$B$2:$B$11</c:f>
            </c:numRef>
          </c:val>
        </c:ser>
        <c:dLbls>
          <c:showLegendKey val="0"/>
          <c:showVal val="0"/>
          <c:showCatName val="0"/>
          <c:showSerName val="0"/>
          <c:showPercent val="0"/>
          <c:showBubbleSize val="0"/>
        </c:dLbls>
      </c:pie3DChart>
    </c:plotArea>
    <c:legend>
      <c:legendPos val="r"/>
      <c:overlay val="0"/>
    </c:legend>
  </c:chart>
  <c:spPr>
    <a:solidFill>
      <a:srgbClr val="F3F3F3"/>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view3D>
      <c:rotX val="50"/>
      <c:perspective val="0"/>
    </c:view3D>
    <c:plotArea>
      <c:layout/>
      <c:pie3DChart>
        <c:varyColors val="1"/>
        <c:ser>
          <c:idx val="0"/>
          <c:order val="0"/>
          <c:dPt>
            <c:idx val="0"/>
            <c:spPr>
              <a:solidFill>
                <a:srgbClr val="DC3912"/>
              </a:solidFill>
            </c:spPr>
          </c:dPt>
          <c:dPt>
            <c:idx val="1"/>
            <c:spPr>
              <a:solidFill>
                <a:srgbClr val="FF0000"/>
              </a:solidFill>
            </c:spPr>
          </c:dPt>
          <c:dPt>
            <c:idx val="2"/>
            <c:spPr>
              <a:solidFill>
                <a:srgbClr val="FF9900"/>
              </a:solidFill>
            </c:spPr>
          </c:dPt>
          <c:dPt>
            <c:idx val="3"/>
            <c:spPr>
              <a:solidFill>
                <a:srgbClr val="FFFF00"/>
              </a:solidFill>
            </c:spPr>
          </c:dPt>
          <c:dPt>
            <c:idx val="4"/>
            <c:spPr>
              <a:solidFill>
                <a:srgbClr val="990099"/>
              </a:solidFill>
            </c:spPr>
          </c:dPt>
          <c:dPt>
            <c:idx val="5"/>
            <c:spPr>
              <a:solidFill>
                <a:srgbClr val="0099C6"/>
              </a:solidFill>
            </c:spPr>
          </c:dPt>
          <c:dPt>
            <c:idx val="6"/>
            <c:spPr>
              <a:solidFill>
                <a:srgbClr val="DD4477"/>
              </a:solidFill>
            </c:spPr>
          </c:dPt>
          <c:dPt>
            <c:idx val="7"/>
            <c:spPr>
              <a:solidFill>
                <a:srgbClr val="66AA00"/>
              </a:solidFill>
            </c:spPr>
          </c:dPt>
          <c:dPt>
            <c:idx val="8"/>
            <c:spPr>
              <a:solidFill>
                <a:srgbClr val="B82E2E"/>
              </a:solidFill>
            </c:spPr>
          </c:dPt>
          <c:dPt>
            <c:idx val="9"/>
            <c:spPr>
              <a:solidFill>
                <a:srgbClr val="316395"/>
              </a:solidFill>
            </c:spPr>
          </c:dPt>
          <c:dPt>
            <c:idx val="10"/>
            <c:spPr>
              <a:solidFill>
                <a:srgbClr val="994499"/>
              </a:solidFill>
            </c:spPr>
          </c:dPt>
          <c:dPt>
            <c:idx val="11"/>
            <c:spPr>
              <a:solidFill>
                <a:srgbClr val="22AA99"/>
              </a:solidFill>
            </c:spPr>
          </c:dPt>
          <c:dPt>
            <c:idx val="12"/>
            <c:spPr>
              <a:solidFill>
                <a:srgbClr val="AAAA11"/>
              </a:solidFill>
            </c:spPr>
          </c:dPt>
          <c:dPt>
            <c:idx val="13"/>
            <c:spPr>
              <a:solidFill>
                <a:srgbClr val="6633CC"/>
              </a:solidFill>
            </c:spPr>
          </c:dPt>
          <c:dPt>
            <c:idx val="14"/>
            <c:spPr>
              <a:solidFill>
                <a:srgbClr val="E67300"/>
              </a:solidFill>
            </c:spPr>
          </c:dPt>
          <c:dPt>
            <c:idx val="15"/>
            <c:spPr>
              <a:solidFill>
                <a:srgbClr val="8B0707"/>
              </a:solidFill>
            </c:spPr>
          </c:dPt>
          <c:dPt>
            <c:idx val="16"/>
            <c:spPr>
              <a:solidFill>
                <a:srgbClr val="651067"/>
              </a:solidFill>
            </c:spPr>
          </c:dPt>
          <c:dPt>
            <c:idx val="17"/>
            <c:spPr>
              <a:solidFill>
                <a:srgbClr val="329262"/>
              </a:solidFill>
            </c:spPr>
          </c:dPt>
          <c:dPt>
            <c:idx val="18"/>
            <c:spPr>
              <a:solidFill>
                <a:srgbClr val="5574A6"/>
              </a:solidFill>
            </c:spPr>
          </c:dPt>
          <c:dPt>
            <c:idx val="19"/>
            <c:spPr>
              <a:solidFill>
                <a:srgbClr val="3B3EAC"/>
              </a:solidFill>
            </c:spPr>
          </c:dPt>
          <c:dPt>
            <c:idx val="20"/>
            <c:spPr>
              <a:solidFill>
                <a:srgbClr val="B77322"/>
              </a:solidFill>
            </c:spPr>
          </c:dPt>
          <c:dPt>
            <c:idx val="21"/>
            <c:spPr>
              <a:solidFill>
                <a:srgbClr val="16D620"/>
              </a:solidFill>
            </c:spPr>
          </c:dPt>
          <c:dPt>
            <c:idx val="22"/>
            <c:spPr>
              <a:solidFill>
                <a:srgbClr val="B91383"/>
              </a:solidFill>
            </c:spPr>
          </c:dPt>
          <c:dPt>
            <c:idx val="23"/>
            <c:spPr>
              <a:solidFill>
                <a:srgbClr val="F4359E"/>
              </a:solidFill>
            </c:spPr>
          </c:dPt>
          <c:dPt>
            <c:idx val="24"/>
            <c:spPr>
              <a:solidFill>
                <a:srgbClr val="9C5935"/>
              </a:solidFill>
            </c:spPr>
          </c:dPt>
          <c:dPt>
            <c:idx val="25"/>
            <c:spPr>
              <a:solidFill>
                <a:srgbClr val="A9C413"/>
              </a:solidFill>
            </c:spPr>
          </c:dPt>
          <c:dPt>
            <c:idx val="26"/>
            <c:spPr>
              <a:solidFill>
                <a:srgbClr val="2A778D"/>
              </a:solidFill>
            </c:spPr>
          </c:dPt>
          <c:dPt>
            <c:idx val="27"/>
            <c:spPr>
              <a:solidFill>
                <a:srgbClr val="668D1C"/>
              </a:solidFill>
            </c:spPr>
          </c:dPt>
          <c:dPt>
            <c:idx val="28"/>
            <c:spPr>
              <a:solidFill>
                <a:srgbClr val="BEA413"/>
              </a:solidFill>
            </c:spPr>
          </c:dPt>
          <c:dPt>
            <c:idx val="29"/>
            <c:spPr>
              <a:solidFill>
                <a:srgbClr val="0C5922"/>
              </a:solidFill>
            </c:spPr>
          </c:dPt>
          <c:dPt>
            <c:idx val="30"/>
            <c:spPr>
              <a:solidFill>
                <a:srgbClr val="743411"/>
              </a:solidFill>
            </c:spPr>
          </c:dPt>
          <c:dLbls>
            <c:showLegendKey val="0"/>
            <c:showVal val="1"/>
            <c:showCatName val="0"/>
            <c:showSerName val="0"/>
            <c:showPercent val="0"/>
            <c:showBubbleSize val="0"/>
            <c:showLeaderLines val="1"/>
          </c:dLbls>
          <c:cat>
            <c:strRef>
              <c:f>P_General!$A$1:$A$4</c:f>
            </c:strRef>
          </c:cat>
          <c:val>
            <c:numRef>
              <c:f>P_General!$B$1:$B$4</c:f>
            </c:numRef>
          </c:val>
        </c:ser>
        <c:dLbls>
          <c:showLegendKey val="0"/>
          <c:showVal val="0"/>
          <c:showCatName val="0"/>
          <c:showSerName val="0"/>
          <c:showPercent val="0"/>
          <c:showBubbleSize val="0"/>
        </c:dLbls>
      </c:pie3DChart>
    </c:plotArea>
    <c:legend>
      <c:legendPos val="r"/>
      <c:overlay val="0"/>
    </c:legend>
  </c:chart>
  <c:spPr>
    <a:solidFill>
      <a:srgbClr val="F3F3F3"/>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view3D>
      <c:rotX val="50"/>
      <c:perspective val="0"/>
    </c:view3D>
    <c:plotArea>
      <c:layout/>
      <c:pie3DChart>
        <c:varyColors val="1"/>
        <c:ser>
          <c:idx val="0"/>
          <c:order val="0"/>
          <c:dPt>
            <c:idx val="0"/>
            <c:spPr>
              <a:solidFill>
                <a:srgbClr val="00FF00"/>
              </a:solidFill>
            </c:spPr>
          </c:dPt>
          <c:dPt>
            <c:idx val="1"/>
            <c:spPr>
              <a:solidFill>
                <a:srgbClr val="0000FF"/>
              </a:solidFill>
            </c:spPr>
          </c:dPt>
          <c:dPt>
            <c:idx val="2"/>
            <c:spPr>
              <a:solidFill>
                <a:srgbClr val="FFFF00"/>
              </a:solidFill>
            </c:spPr>
          </c:dPt>
          <c:dPt>
            <c:idx val="3"/>
            <c:spPr>
              <a:solidFill>
                <a:srgbClr val="FFFF00"/>
              </a:solidFill>
            </c:spPr>
          </c:dPt>
          <c:dPt>
            <c:idx val="4"/>
            <c:spPr>
              <a:solidFill>
                <a:srgbClr val="990099"/>
              </a:solidFill>
            </c:spPr>
          </c:dPt>
          <c:dPt>
            <c:idx val="5"/>
            <c:spPr>
              <a:solidFill>
                <a:srgbClr val="0099C6"/>
              </a:solidFill>
            </c:spPr>
          </c:dPt>
          <c:dPt>
            <c:idx val="6"/>
            <c:spPr>
              <a:solidFill>
                <a:srgbClr val="DD4477"/>
              </a:solidFill>
            </c:spPr>
          </c:dPt>
          <c:dPt>
            <c:idx val="7"/>
            <c:spPr>
              <a:solidFill>
                <a:srgbClr val="66AA00"/>
              </a:solidFill>
            </c:spPr>
          </c:dPt>
          <c:dPt>
            <c:idx val="8"/>
            <c:spPr>
              <a:solidFill>
                <a:srgbClr val="B82E2E"/>
              </a:solidFill>
            </c:spPr>
          </c:dPt>
          <c:dPt>
            <c:idx val="9"/>
            <c:spPr>
              <a:solidFill>
                <a:srgbClr val="316395"/>
              </a:solidFill>
            </c:spPr>
          </c:dPt>
          <c:dPt>
            <c:idx val="10"/>
            <c:spPr>
              <a:solidFill>
                <a:srgbClr val="994499"/>
              </a:solidFill>
            </c:spPr>
          </c:dPt>
          <c:dPt>
            <c:idx val="11"/>
            <c:spPr>
              <a:solidFill>
                <a:srgbClr val="22AA99"/>
              </a:solidFill>
            </c:spPr>
          </c:dPt>
          <c:dPt>
            <c:idx val="12"/>
            <c:spPr>
              <a:solidFill>
                <a:srgbClr val="AAAA11"/>
              </a:solidFill>
            </c:spPr>
          </c:dPt>
          <c:dPt>
            <c:idx val="13"/>
            <c:spPr>
              <a:solidFill>
                <a:srgbClr val="6633CC"/>
              </a:solidFill>
            </c:spPr>
          </c:dPt>
          <c:dPt>
            <c:idx val="14"/>
            <c:spPr>
              <a:solidFill>
                <a:srgbClr val="E67300"/>
              </a:solidFill>
            </c:spPr>
          </c:dPt>
          <c:dPt>
            <c:idx val="15"/>
            <c:spPr>
              <a:solidFill>
                <a:srgbClr val="8B0707"/>
              </a:solidFill>
            </c:spPr>
          </c:dPt>
          <c:dPt>
            <c:idx val="16"/>
            <c:spPr>
              <a:solidFill>
                <a:srgbClr val="651067"/>
              </a:solidFill>
            </c:spPr>
          </c:dPt>
          <c:dPt>
            <c:idx val="17"/>
            <c:spPr>
              <a:solidFill>
                <a:srgbClr val="329262"/>
              </a:solidFill>
            </c:spPr>
          </c:dPt>
          <c:dPt>
            <c:idx val="18"/>
            <c:spPr>
              <a:solidFill>
                <a:srgbClr val="5574A6"/>
              </a:solidFill>
            </c:spPr>
          </c:dPt>
          <c:dPt>
            <c:idx val="19"/>
            <c:spPr>
              <a:solidFill>
                <a:srgbClr val="3B3EAC"/>
              </a:solidFill>
            </c:spPr>
          </c:dPt>
          <c:dPt>
            <c:idx val="20"/>
            <c:spPr>
              <a:solidFill>
                <a:srgbClr val="B77322"/>
              </a:solidFill>
            </c:spPr>
          </c:dPt>
          <c:dPt>
            <c:idx val="21"/>
            <c:spPr>
              <a:solidFill>
                <a:srgbClr val="16D620"/>
              </a:solidFill>
            </c:spPr>
          </c:dPt>
          <c:dPt>
            <c:idx val="22"/>
            <c:spPr>
              <a:solidFill>
                <a:srgbClr val="B91383"/>
              </a:solidFill>
            </c:spPr>
          </c:dPt>
          <c:dPt>
            <c:idx val="23"/>
            <c:spPr>
              <a:solidFill>
                <a:srgbClr val="F4359E"/>
              </a:solidFill>
            </c:spPr>
          </c:dPt>
          <c:dPt>
            <c:idx val="24"/>
            <c:spPr>
              <a:solidFill>
                <a:srgbClr val="9C5935"/>
              </a:solidFill>
            </c:spPr>
          </c:dPt>
          <c:dPt>
            <c:idx val="25"/>
            <c:spPr>
              <a:solidFill>
                <a:srgbClr val="A9C413"/>
              </a:solidFill>
            </c:spPr>
          </c:dPt>
          <c:dPt>
            <c:idx val="26"/>
            <c:spPr>
              <a:solidFill>
                <a:srgbClr val="2A778D"/>
              </a:solidFill>
            </c:spPr>
          </c:dPt>
          <c:dPt>
            <c:idx val="27"/>
            <c:spPr>
              <a:solidFill>
                <a:srgbClr val="668D1C"/>
              </a:solidFill>
            </c:spPr>
          </c:dPt>
          <c:dPt>
            <c:idx val="28"/>
            <c:spPr>
              <a:solidFill>
                <a:srgbClr val="BEA413"/>
              </a:solidFill>
            </c:spPr>
          </c:dPt>
          <c:dPt>
            <c:idx val="29"/>
            <c:spPr>
              <a:solidFill>
                <a:srgbClr val="0C5922"/>
              </a:solidFill>
            </c:spPr>
          </c:dPt>
          <c:dPt>
            <c:idx val="30"/>
            <c:spPr>
              <a:solidFill>
                <a:srgbClr val="743411"/>
              </a:solidFill>
            </c:spPr>
          </c:dPt>
          <c:dLbls>
            <c:showLegendKey val="0"/>
            <c:showVal val="1"/>
            <c:showCatName val="0"/>
            <c:showSerName val="0"/>
            <c:showPercent val="0"/>
            <c:showBubbleSize val="0"/>
            <c:showLeaderLines val="1"/>
          </c:dLbls>
          <c:cat>
            <c:strRef>
              <c:f>P_Cierre!$J$2:$J$4</c:f>
            </c:strRef>
          </c:cat>
          <c:val>
            <c:numRef>
              <c:f>P_Cierre!$K$2:$K$4</c:f>
            </c:numRef>
          </c:val>
        </c:ser>
        <c:dLbls>
          <c:showLegendKey val="0"/>
          <c:showVal val="0"/>
          <c:showCatName val="0"/>
          <c:showSerName val="0"/>
          <c:showPercent val="0"/>
          <c:showBubbleSize val="0"/>
        </c:dLbls>
      </c:pie3DChart>
    </c:plotArea>
    <c:legend>
      <c:legendPos val="r"/>
      <c:overlay val="0"/>
    </c:legend>
  </c:chart>
  <c:spPr>
    <a:solidFill>
      <a:srgbClr val="F3F3F3"/>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tx>
            <c:strRef>
              <c:f>C_Activos!$F$24</c:f>
            </c:strRef>
          </c:tx>
          <c:spPr>
            <a:solidFill>
              <a:srgbClr val="FF0000"/>
            </a:solidFill>
          </c:spPr>
          <c:cat>
            <c:strRef>
              <c:f>C_Activos!$E$25:$E$43</c:f>
            </c:strRef>
          </c:cat>
          <c:val>
            <c:numRef>
              <c:f>C_Activos!$F$25:$F$43</c:f>
            </c:numRef>
          </c:val>
        </c:ser>
        <c:ser>
          <c:idx val="1"/>
          <c:order val="1"/>
          <c:tx>
            <c:strRef>
              <c:f>C_Activos!$G$24</c:f>
            </c:strRef>
          </c:tx>
          <c:spPr>
            <a:solidFill>
              <a:srgbClr val="FF9900"/>
            </a:solidFill>
          </c:spPr>
          <c:cat>
            <c:strRef>
              <c:f>C_Activos!$E$25:$E$43</c:f>
            </c:strRef>
          </c:cat>
          <c:val>
            <c:numRef>
              <c:f>C_Activos!$G$25:$G$43</c:f>
            </c:numRef>
          </c:val>
        </c:ser>
        <c:ser>
          <c:idx val="2"/>
          <c:order val="2"/>
          <c:tx>
            <c:strRef>
              <c:f>C_Activos!$H$24</c:f>
            </c:strRef>
          </c:tx>
          <c:spPr>
            <a:solidFill>
              <a:srgbClr val="FFFF00"/>
            </a:solidFill>
          </c:spPr>
          <c:cat>
            <c:strRef>
              <c:f>C_Activos!$E$25:$E$43</c:f>
            </c:strRef>
          </c:cat>
          <c:val>
            <c:numRef>
              <c:f>C_Activos!$H$25:$H$43</c:f>
            </c:numRef>
          </c:val>
        </c:ser>
        <c:overlap val="100"/>
        <c:axId val="1581006057"/>
        <c:axId val="2119829056"/>
      </c:barChart>
      <c:catAx>
        <c:axId val="1581006057"/>
        <c:scaling>
          <c:orientation val="minMax"/>
        </c:scaling>
        <c:delete val="0"/>
        <c:axPos val="b"/>
        <c:title>
          <c:tx>
            <c:rich>
              <a:bodyPr/>
              <a:lstStyle/>
              <a:p>
                <a:pPr lvl="0">
                  <a:defRPr/>
                </a:pPr>
                <a:r>
                  <a:t>Activos de información</a:t>
                </a:r>
              </a:p>
            </c:rich>
          </c:tx>
          <c:overlay val="0"/>
        </c:title>
        <c:txPr>
          <a:bodyPr/>
          <a:lstStyle/>
          <a:p>
            <a:pPr lvl="0">
              <a:defRPr sz="1000">
                <a:solidFill>
                  <a:srgbClr val="222222"/>
                </a:solidFill>
              </a:defRPr>
            </a:pPr>
          </a:p>
        </c:txPr>
        <c:crossAx val="2119829056"/>
      </c:catAx>
      <c:valAx>
        <c:axId val="2119829056"/>
        <c:scaling>
          <c:orientation val="minMax"/>
        </c:scaling>
        <c:delete val="0"/>
        <c:axPos val="l"/>
        <c:majorGridlines>
          <c:spPr>
            <a:ln>
              <a:solidFill>
                <a:srgbClr val="B7B7B7"/>
              </a:solidFill>
            </a:ln>
          </c:spPr>
        </c:majorGridlines>
        <c:title>
          <c:tx>
            <c:rich>
              <a:bodyPr/>
              <a:lstStyle/>
              <a:p>
                <a:pPr lvl="0">
                  <a:defRPr/>
                </a:pPr>
                <a:r>
                  <a:t>Criticidad</a:t>
                </a:r>
              </a:p>
            </c:rich>
          </c:tx>
          <c:overlay val="0"/>
        </c:title>
        <c:numFmt formatCode="General" sourceLinked="1"/>
        <c:tickLblPos val="nextTo"/>
        <c:spPr>
          <a:ln w="47625">
            <a:noFill/>
          </a:ln>
        </c:spPr>
        <c:txPr>
          <a:bodyPr/>
          <a:lstStyle/>
          <a:p>
            <a:pPr lvl="0">
              <a:defRPr/>
            </a:pPr>
          </a:p>
        </c:txPr>
        <c:crossAx val="1581006057"/>
      </c:valAx>
    </c:plotArea>
  </c:chart>
  <c:spPr>
    <a:solidFill>
      <a:srgbClr val="F3F3F3"/>
    </a:solidFill>
  </c:spPr>
</c:chartSpace>
</file>

<file path=xl/drawings/_rels/drawing1.xml.rels><?xml version="1.0" encoding="UTF-8" standalone="yes"?><Relationships xmlns="http://schemas.openxmlformats.org/package/2006/relationships"><Relationship Id="rId1" Type="http://schemas.openxmlformats.org/officeDocument/2006/relationships/image" Target="../media/image00.jpg"/></Relationships>
</file>

<file path=xl/drawings/_rels/drawing2.xml.rels><?xml version="1.0" encoding="UTF-8" standalone="yes"?><Relationships xmlns="http://schemas.openxmlformats.org/package/2006/relationships"><Relationship Id="rId1" Type="http://schemas.openxmlformats.org/officeDocument/2006/relationships/image" Target="../media/image02.png"/><Relationship Id="rId2" Type="http://schemas.openxmlformats.org/officeDocument/2006/relationships/image" Target="../media/image03.jpg"/></Relationships>
</file>

<file path=xl/drawings/_rels/drawing3.xml.rels><?xml version="1.0" encoding="UTF-8" standalone="yes"?><Relationships xmlns="http://schemas.openxmlformats.org/package/2006/relationships"><Relationship Id="rId1" Type="http://schemas.openxmlformats.org/officeDocument/2006/relationships/image" Target="../media/image01.jpg"/><Relationship Id="rId2" Type="http://schemas.openxmlformats.org/officeDocument/2006/relationships/image" Target="../media/image04.png"/></Relationships>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190500</xdr:colOff>
      <xdr:row>2</xdr:row>
      <xdr:rowOff>95250</xdr:rowOff>
    </xdr:from>
    <xdr:to>
      <xdr:col>5</xdr:col>
      <xdr:colOff>2076450</xdr:colOff>
      <xdr:row>11</xdr:row>
      <xdr:rowOff>0</xdr:rowOff>
    </xdr:to>
    <xdr:pic>
      <xdr:nvPicPr>
        <xdr:cNvPr id="0" name="image00.jpg" title="Image"/>
        <xdr:cNvPicPr preferRelativeResize="0"/>
      </xdr:nvPicPr>
      <xdr:blipFill>
        <a:blip cstate="print" r:embed="rId1"/>
        <a:stretch>
          <a:fillRect/>
        </a:stretch>
      </xdr:blipFill>
      <xdr:spPr>
        <a:xfrm>
          <a:ext cx="6696075" cy="1704975"/>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2</xdr:col>
      <xdr:colOff>619125</xdr:colOff>
      <xdr:row>0</xdr:row>
      <xdr:rowOff>438150</xdr:rowOff>
    </xdr:from>
    <xdr:to>
      <xdr:col>4</xdr:col>
      <xdr:colOff>895350</xdr:colOff>
      <xdr:row>6</xdr:row>
      <xdr:rowOff>47625</xdr:rowOff>
    </xdr:to>
    <xdr:pic>
      <xdr:nvPicPr>
        <xdr:cNvPr id="0" name="image02.png" title="Image"/>
        <xdr:cNvPicPr preferRelativeResize="0"/>
      </xdr:nvPicPr>
      <xdr:blipFill>
        <a:blip cstate="print" r:embed="rId1"/>
        <a:stretch>
          <a:fillRect/>
        </a:stretch>
      </xdr:blipFill>
      <xdr:spPr>
        <a:xfrm>
          <a:ext cx="2200275" cy="809625"/>
        </a:xfrm>
        <a:prstGeom prst="rect">
          <a:avLst/>
        </a:prstGeom>
        <a:noFill/>
      </xdr:spPr>
    </xdr:pic>
    <xdr:clientData fLocksWithSheet="0"/>
  </xdr:twoCellAnchor>
  <xdr:twoCellAnchor>
    <xdr:from>
      <xdr:col>0</xdr:col>
      <xdr:colOff>771525</xdr:colOff>
      <xdr:row>7</xdr:row>
      <xdr:rowOff>390525</xdr:rowOff>
    </xdr:from>
    <xdr:to>
      <xdr:col>5</xdr:col>
      <xdr:colOff>1685925</xdr:colOff>
      <xdr:row>15</xdr:row>
      <xdr:rowOff>161925</xdr:rowOff>
    </xdr:to>
    <xdr:pic>
      <xdr:nvPicPr>
        <xdr:cNvPr id="0" name="image03.jpg" title="Image"/>
        <xdr:cNvPicPr preferRelativeResize="0"/>
      </xdr:nvPicPr>
      <xdr:blipFill>
        <a:blip cstate="print" r:embed="rId2"/>
        <a:stretch>
          <a:fillRect/>
        </a:stretch>
      </xdr:blipFill>
      <xdr:spPr>
        <a:xfrm>
          <a:ext cx="5724525" cy="1371600"/>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752475</xdr:colOff>
      <xdr:row>9</xdr:row>
      <xdr:rowOff>180975</xdr:rowOff>
    </xdr:from>
    <xdr:to>
      <xdr:col>5</xdr:col>
      <xdr:colOff>1666875</xdr:colOff>
      <xdr:row>16</xdr:row>
      <xdr:rowOff>152400</xdr:rowOff>
    </xdr:to>
    <xdr:pic>
      <xdr:nvPicPr>
        <xdr:cNvPr id="0" name="image01.jpg" title="Image"/>
        <xdr:cNvPicPr preferRelativeResize="0"/>
      </xdr:nvPicPr>
      <xdr:blipFill>
        <a:blip cstate="print" r:embed="rId1"/>
        <a:stretch>
          <a:fillRect/>
        </a:stretch>
      </xdr:blipFill>
      <xdr:spPr>
        <a:xfrm>
          <a:ext cx="5724525" cy="1371600"/>
        </a:xfrm>
        <a:prstGeom prst="rect">
          <a:avLst/>
        </a:prstGeom>
        <a:noFill/>
      </xdr:spPr>
    </xdr:pic>
    <xdr:clientData fLocksWithSheet="0"/>
  </xdr:twoCellAnchor>
  <xdr:twoCellAnchor>
    <xdr:from>
      <xdr:col>3</xdr:col>
      <xdr:colOff>123825</xdr:colOff>
      <xdr:row>1</xdr:row>
      <xdr:rowOff>0</xdr:rowOff>
    </xdr:from>
    <xdr:to>
      <xdr:col>4</xdr:col>
      <xdr:colOff>876300</xdr:colOff>
      <xdr:row>8</xdr:row>
      <xdr:rowOff>66675</xdr:rowOff>
    </xdr:to>
    <xdr:pic>
      <xdr:nvPicPr>
        <xdr:cNvPr id="0" name="image04.png" title="Image"/>
        <xdr:cNvPicPr preferRelativeResize="0"/>
      </xdr:nvPicPr>
      <xdr:blipFill>
        <a:blip cstate="print" r:embed="rId2"/>
        <a:stretch>
          <a:fillRect/>
        </a:stretch>
      </xdr:blipFill>
      <xdr:spPr>
        <a:xfrm>
          <a:ext cx="1714500" cy="1466850"/>
        </a:xfrm>
        <a:prstGeom prst="rect">
          <a:avLst/>
        </a:prstGeom>
        <a:noFill/>
      </xdr:spPr>
    </xdr:pic>
    <xdr:clientData fLocksWithSheet="0"/>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3</xdr:col>
      <xdr:colOff>142875</xdr:colOff>
      <xdr:row>34</xdr:row>
      <xdr:rowOff>361950</xdr:rowOff>
    </xdr:from>
    <xdr:to>
      <xdr:col>14</xdr:col>
      <xdr:colOff>371475</xdr:colOff>
      <xdr:row>64</xdr:row>
      <xdr:rowOff>85725</xdr:rowOff>
    </xdr:to>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2</xdr:col>
      <xdr:colOff>771525</xdr:colOff>
      <xdr:row>1</xdr:row>
      <xdr:rowOff>95250</xdr:rowOff>
    </xdr:from>
    <xdr:to>
      <xdr:col>11</xdr:col>
      <xdr:colOff>504825</xdr:colOff>
      <xdr:row>23</xdr:row>
      <xdr:rowOff>85725</xdr:rowOff>
    </xdr:to>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2</xdr:col>
      <xdr:colOff>952500</xdr:colOff>
      <xdr:row>1</xdr:row>
      <xdr:rowOff>0</xdr:rowOff>
    </xdr:from>
    <xdr:to>
      <xdr:col>5</xdr:col>
      <xdr:colOff>3990975</xdr:colOff>
      <xdr:row>21</xdr:row>
      <xdr:rowOff>0</xdr:rowOff>
    </xdr:to>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8</xdr:col>
      <xdr:colOff>942975</xdr:colOff>
      <xdr:row>5</xdr:row>
      <xdr:rowOff>0</xdr:rowOff>
    </xdr:from>
    <xdr:to>
      <xdr:col>14</xdr:col>
      <xdr:colOff>133350</xdr:colOff>
      <xdr:row>25</xdr:row>
      <xdr:rowOff>0</xdr:rowOff>
    </xdr:to>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15</xdr:col>
      <xdr:colOff>38100</xdr:colOff>
      <xdr:row>18</xdr:row>
      <xdr:rowOff>57150</xdr:rowOff>
    </xdr:from>
    <xdr:to>
      <xdr:col>25</xdr:col>
      <xdr:colOff>609600</xdr:colOff>
      <xdr:row>38</xdr:row>
      <xdr:rowOff>152400</xdr:rowOff>
    </xdr:to>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1.xml"/><Relationship Id="rId3"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1" Type="http://schemas.openxmlformats.org/officeDocument/2006/relationships/hyperlink" Target="http://www.ezimba.com/"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22.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FF"/>
  </sheetPr>
  <sheetViews>
    <sheetView showGridLines="0" workbookViewId="0"/>
  </sheetViews>
  <sheetFormatPr customHeight="1" defaultColWidth="14.43" defaultRowHeight="15.75"/>
  <cols>
    <col customWidth="1" min="6" max="6" width="36.86"/>
  </cols>
  <sheetData>
    <row r="15">
      <c r="A15" s="1" t="str">
        <f> "Documentación " &amp; Inicio!B7 &amp;  " " &amp; "- " &amp; Inicio!B6</f>
        <v>Documentación Pruebas de seguridad de aplicación [PSA] - &lt;ToE&gt;</v>
      </c>
      <c r="B15" s="2"/>
      <c r="C15" s="2"/>
      <c r="D15" s="2"/>
      <c r="E15" s="2"/>
      <c r="F15" s="2"/>
    </row>
    <row r="16">
      <c r="A16" s="3" t="str">
        <f> "Información para uso exclusivo de " &amp;Inicio!B2</f>
        <v>Información para uso exclusivo de &lt;Otro&gt;</v>
      </c>
      <c r="B16" s="5"/>
      <c r="C16" s="5"/>
      <c r="D16" s="5"/>
      <c r="E16" s="5"/>
      <c r="F16" s="5"/>
    </row>
    <row r="18">
      <c r="A18" s="6" t="str">
        <f>"Copyright © " &amp; YEAR(TODAY()) &amp; " FLUID"</f>
        <v>Copyright © 2016 FLUID</v>
      </c>
    </row>
    <row r="19" ht="15.75" customHeight="1">
      <c r="A19" s="8" t="s">
        <v>0</v>
      </c>
    </row>
    <row r="20" ht="15.75" customHeight="1">
      <c r="A20" s="8"/>
      <c r="B20" s="8"/>
      <c r="C20" s="8"/>
      <c r="D20" s="8"/>
      <c r="E20" s="8"/>
      <c r="F20" s="8"/>
    </row>
    <row r="21" ht="15.75" customHeight="1">
      <c r="A21" s="8"/>
      <c r="B21" s="8"/>
      <c r="C21" s="8"/>
      <c r="D21" s="8"/>
      <c r="E21" s="8"/>
      <c r="F21" s="8"/>
    </row>
    <row r="22" ht="15.75" customHeight="1">
      <c r="A22" s="8"/>
      <c r="B22" s="8"/>
      <c r="C22" s="8"/>
      <c r="D22" s="8"/>
      <c r="E22" s="8"/>
      <c r="F22" s="8"/>
    </row>
    <row r="23" ht="15.75" customHeight="1">
      <c r="A23" s="8"/>
      <c r="B23" s="8"/>
      <c r="C23" s="8"/>
      <c r="D23" s="8"/>
      <c r="E23" s="8"/>
      <c r="F23" s="8"/>
    </row>
    <row r="24" ht="15.75" customHeight="1">
      <c r="A24" s="8"/>
      <c r="B24" s="8"/>
      <c r="C24" s="8"/>
      <c r="D24" s="8"/>
      <c r="E24" s="8"/>
      <c r="F24" s="8"/>
    </row>
    <row r="25" ht="15.75" customHeight="1">
      <c r="A25" s="8"/>
      <c r="B25" s="8"/>
      <c r="C25" s="8"/>
      <c r="D25" s="8"/>
      <c r="E25" s="8"/>
      <c r="F25" s="8"/>
    </row>
    <row r="26" ht="15.75" customHeight="1">
      <c r="A26" s="8"/>
      <c r="B26" s="8"/>
      <c r="C26" s="8"/>
      <c r="D26" s="8"/>
      <c r="E26" s="8"/>
      <c r="F26" s="8"/>
    </row>
    <row r="27" ht="15.75" customHeight="1">
      <c r="A27" s="8"/>
      <c r="B27" s="8"/>
      <c r="C27" s="8"/>
      <c r="D27" s="8"/>
      <c r="E27" s="8"/>
      <c r="F27" s="8"/>
    </row>
    <row r="28" ht="15.75" customHeight="1">
      <c r="A28" s="8"/>
      <c r="B28" s="8"/>
      <c r="C28" s="8"/>
      <c r="D28" s="8"/>
      <c r="E28" s="8"/>
      <c r="F28" s="8"/>
    </row>
    <row r="29" ht="15.75" customHeight="1">
      <c r="A29" s="8"/>
      <c r="B29" s="8"/>
      <c r="C29" s="8"/>
      <c r="D29" s="8"/>
      <c r="E29" s="8"/>
      <c r="F29" s="8"/>
    </row>
    <row r="30" ht="15.75" customHeight="1">
      <c r="A30" s="8"/>
      <c r="B30" s="8"/>
      <c r="C30" s="8"/>
      <c r="D30" s="8"/>
      <c r="E30" s="8"/>
      <c r="F30" s="8"/>
    </row>
    <row r="31" ht="15.75" customHeight="1">
      <c r="A31" s="8"/>
      <c r="B31" s="8"/>
      <c r="C31" s="8"/>
      <c r="D31" s="8"/>
      <c r="E31" s="8"/>
      <c r="F31" s="8"/>
    </row>
    <row r="32" ht="15.75" customHeight="1">
      <c r="A32" s="8"/>
      <c r="B32" s="8"/>
      <c r="C32" s="8"/>
      <c r="D32" s="8"/>
      <c r="E32" s="8"/>
      <c r="F32" s="8"/>
    </row>
    <row r="33" ht="15.75" customHeight="1">
      <c r="A33" s="8"/>
      <c r="B33" s="8"/>
      <c r="C33" s="8"/>
      <c r="D33" s="8"/>
      <c r="E33" s="8"/>
      <c r="F33" s="8"/>
    </row>
    <row r="34" ht="15.75" customHeight="1">
      <c r="A34" s="8"/>
      <c r="B34" s="8"/>
      <c r="C34" s="8"/>
      <c r="D34" s="8"/>
      <c r="E34" s="8"/>
      <c r="F34" s="8"/>
    </row>
    <row r="35" ht="15.75" customHeight="1">
      <c r="A35" s="8"/>
      <c r="B35" s="8"/>
      <c r="C35" s="8"/>
      <c r="D35" s="8"/>
      <c r="E35" s="8"/>
      <c r="F35" s="8"/>
    </row>
    <row r="36" ht="15.75" customHeight="1">
      <c r="A36" s="8"/>
      <c r="B36" s="8"/>
      <c r="C36" s="8"/>
      <c r="D36" s="8"/>
      <c r="E36" s="8"/>
      <c r="F36" s="8"/>
    </row>
    <row r="37" ht="15.75" customHeight="1">
      <c r="A37" s="8"/>
      <c r="B37" s="8"/>
      <c r="C37" s="8"/>
      <c r="D37" s="8"/>
      <c r="E37" s="8"/>
      <c r="F37" s="8"/>
    </row>
    <row r="38" ht="15.75" customHeight="1">
      <c r="A38" s="8"/>
      <c r="B38" s="8"/>
      <c r="C38" s="8"/>
      <c r="D38" s="8"/>
      <c r="E38" s="8"/>
      <c r="F38" s="8"/>
    </row>
    <row r="39" ht="15.75" customHeight="1">
      <c r="A39" s="8"/>
      <c r="B39" s="8"/>
      <c r="C39" s="8"/>
      <c r="D39" s="8"/>
      <c r="E39" s="8"/>
      <c r="F39" s="8"/>
    </row>
    <row r="40" ht="15.75" customHeight="1">
      <c r="A40" s="8"/>
      <c r="B40" s="8"/>
      <c r="C40" s="8"/>
      <c r="D40" s="8"/>
      <c r="E40" s="8"/>
      <c r="F40" s="8"/>
    </row>
    <row r="41" ht="15.75" customHeight="1">
      <c r="A41" s="8"/>
      <c r="B41" s="8"/>
      <c r="C41" s="8"/>
      <c r="D41" s="8"/>
      <c r="E41" s="8"/>
      <c r="F41" s="8"/>
    </row>
    <row r="42" ht="15.75" customHeight="1">
      <c r="A42" s="8"/>
      <c r="B42" s="8"/>
      <c r="C42" s="8"/>
      <c r="D42" s="8"/>
      <c r="E42" s="8"/>
      <c r="F42" s="8"/>
    </row>
    <row r="43" ht="15.75" customHeight="1">
      <c r="A43" s="8"/>
      <c r="B43" s="8"/>
      <c r="C43" s="8"/>
      <c r="D43" s="8"/>
      <c r="E43" s="8"/>
      <c r="F43" s="8"/>
    </row>
    <row r="44" ht="15.75" customHeight="1">
      <c r="A44" s="8"/>
      <c r="B44" s="8"/>
      <c r="C44" s="8"/>
      <c r="D44" s="8"/>
      <c r="E44" s="8"/>
      <c r="F44" s="8"/>
    </row>
    <row r="45" ht="15.75" customHeight="1">
      <c r="A45" s="8"/>
      <c r="B45" s="8"/>
      <c r="C45" s="8"/>
      <c r="D45" s="8"/>
      <c r="E45" s="8"/>
      <c r="F45" s="8"/>
    </row>
    <row r="46" ht="15.75" customHeight="1">
      <c r="A46" s="8"/>
      <c r="B46" s="8"/>
      <c r="C46" s="8"/>
      <c r="D46" s="8"/>
      <c r="E46" s="8"/>
      <c r="F46" s="8"/>
    </row>
    <row r="47" ht="15.75" customHeight="1">
      <c r="A47" s="8"/>
      <c r="B47" s="8"/>
      <c r="C47" s="8"/>
      <c r="D47" s="8"/>
      <c r="E47" s="8"/>
      <c r="F47" s="8"/>
    </row>
    <row r="48" ht="15.75" customHeight="1">
      <c r="A48" s="8"/>
      <c r="B48" s="8"/>
      <c r="C48" s="8"/>
      <c r="D48" s="8"/>
      <c r="E48" s="8"/>
      <c r="F48" s="8"/>
    </row>
    <row r="49" ht="15.75" customHeight="1">
      <c r="A49" s="8"/>
      <c r="B49" s="8"/>
      <c r="C49" s="8"/>
      <c r="D49" s="8"/>
      <c r="E49" s="8"/>
      <c r="F49" s="8"/>
    </row>
    <row r="50" ht="15.75" customHeight="1">
      <c r="A50" s="8"/>
      <c r="B50" s="8"/>
      <c r="C50" s="8"/>
      <c r="D50" s="8"/>
      <c r="E50" s="8"/>
      <c r="F50" s="8"/>
    </row>
    <row r="51" ht="15.75" customHeight="1">
      <c r="A51" s="8"/>
      <c r="B51" s="8"/>
      <c r="C51" s="8"/>
      <c r="D51" s="8"/>
      <c r="E51" s="8"/>
      <c r="F51" s="8"/>
    </row>
    <row r="52" ht="15.75" customHeight="1">
      <c r="A52" s="8"/>
      <c r="B52" s="8"/>
      <c r="C52" s="8"/>
      <c r="D52" s="8"/>
      <c r="E52" s="8"/>
      <c r="F52" s="8"/>
    </row>
    <row r="53" ht="15.75" customHeight="1">
      <c r="A53" s="8"/>
      <c r="B53" s="8"/>
      <c r="C53" s="8"/>
      <c r="D53" s="8"/>
      <c r="E53" s="8"/>
      <c r="F53" s="8"/>
    </row>
    <row r="54" ht="15.75" customHeight="1">
      <c r="A54" s="8"/>
      <c r="B54" s="8"/>
      <c r="C54" s="8"/>
      <c r="D54" s="8"/>
      <c r="E54" s="8"/>
      <c r="F54" s="8"/>
    </row>
    <row r="55" ht="15.75" customHeight="1">
      <c r="A55" s="8"/>
      <c r="B55" s="8"/>
      <c r="C55" s="8"/>
      <c r="D55" s="8"/>
      <c r="E55" s="8"/>
      <c r="F55" s="8"/>
    </row>
    <row r="56" ht="15.75" customHeight="1">
      <c r="A56" s="8"/>
      <c r="B56" s="8"/>
      <c r="C56" s="8"/>
      <c r="D56" s="8"/>
      <c r="E56" s="8"/>
      <c r="F56" s="8"/>
    </row>
    <row r="57" ht="15.75" customHeight="1">
      <c r="A57" s="8"/>
      <c r="B57" s="8"/>
      <c r="C57" s="8"/>
      <c r="D57" s="8"/>
      <c r="E57" s="8"/>
      <c r="F57" s="8"/>
    </row>
    <row r="58" ht="15.75" customHeight="1">
      <c r="A58" s="8"/>
      <c r="B58" s="8"/>
      <c r="C58" s="8"/>
      <c r="D58" s="8"/>
      <c r="E58" s="8"/>
      <c r="F58" s="8"/>
    </row>
    <row r="59" ht="15.75" customHeight="1">
      <c r="A59" s="8"/>
      <c r="B59" s="8"/>
      <c r="C59" s="8"/>
      <c r="D59" s="8"/>
      <c r="E59" s="8"/>
      <c r="F59" s="8"/>
    </row>
    <row r="60" ht="15.75" customHeight="1">
      <c r="A60" s="8"/>
      <c r="B60" s="8"/>
      <c r="C60" s="8"/>
      <c r="D60" s="8"/>
      <c r="E60" s="8"/>
      <c r="F60" s="8"/>
    </row>
    <row r="61" ht="15.75" customHeight="1">
      <c r="A61" s="8"/>
      <c r="B61" s="8"/>
      <c r="C61" s="8"/>
      <c r="D61" s="8"/>
      <c r="E61" s="8"/>
      <c r="F61" s="8"/>
    </row>
    <row r="62" ht="15.75" customHeight="1">
      <c r="A62" s="8"/>
      <c r="B62" s="8"/>
      <c r="C62" s="8"/>
      <c r="D62" s="8"/>
      <c r="E62" s="8"/>
      <c r="F62" s="8"/>
    </row>
    <row r="63" ht="15.75" customHeight="1">
      <c r="A63" s="8"/>
      <c r="B63" s="8"/>
      <c r="C63" s="8"/>
      <c r="D63" s="8"/>
      <c r="E63" s="8"/>
      <c r="F63" s="8"/>
    </row>
    <row r="64" ht="15.75" customHeight="1">
      <c r="A64" s="8"/>
      <c r="B64" s="8"/>
      <c r="C64" s="8"/>
      <c r="D64" s="8"/>
      <c r="E64" s="8"/>
      <c r="F64" s="8"/>
    </row>
    <row r="65" ht="15.75" customHeight="1">
      <c r="A65" s="8"/>
      <c r="B65" s="8"/>
      <c r="C65" s="8"/>
      <c r="D65" s="8"/>
      <c r="E65" s="8"/>
      <c r="F65" s="8"/>
    </row>
    <row r="66" ht="15.75" customHeight="1">
      <c r="A66" s="8"/>
      <c r="B66" s="8"/>
      <c r="C66" s="8"/>
      <c r="D66" s="8"/>
      <c r="E66" s="8"/>
      <c r="F66" s="8"/>
    </row>
    <row r="67" ht="15.75" customHeight="1">
      <c r="A67" s="8"/>
      <c r="B67" s="8"/>
      <c r="C67" s="8"/>
      <c r="D67" s="8"/>
      <c r="E67" s="8"/>
      <c r="F67" s="8"/>
    </row>
    <row r="68" ht="15.75" customHeight="1">
      <c r="A68" s="8"/>
      <c r="B68" s="8"/>
      <c r="C68" s="8"/>
      <c r="D68" s="8"/>
      <c r="E68" s="8"/>
      <c r="F68" s="8"/>
    </row>
    <row r="69" ht="15.75" customHeight="1">
      <c r="A69" s="8"/>
      <c r="B69" s="8"/>
      <c r="C69" s="8"/>
      <c r="D69" s="8"/>
      <c r="E69" s="8"/>
      <c r="F69" s="8"/>
    </row>
    <row r="70" ht="15.75" customHeight="1">
      <c r="A70" s="8"/>
      <c r="B70" s="8"/>
      <c r="C70" s="8"/>
      <c r="D70" s="8"/>
      <c r="E70" s="8"/>
      <c r="F70" s="8"/>
    </row>
    <row r="71" ht="15.75" customHeight="1">
      <c r="A71" s="8"/>
      <c r="B71" s="8"/>
      <c r="C71" s="8"/>
      <c r="D71" s="8"/>
      <c r="E71" s="8"/>
      <c r="F71" s="8"/>
    </row>
    <row r="72" ht="15.75" customHeight="1">
      <c r="A72" s="8"/>
      <c r="B72" s="8"/>
      <c r="C72" s="8"/>
      <c r="D72" s="8"/>
      <c r="E72" s="8"/>
      <c r="F72" s="8"/>
    </row>
    <row r="73" ht="15.75" customHeight="1">
      <c r="A73" s="8"/>
      <c r="B73" s="8"/>
      <c r="C73" s="8"/>
      <c r="D73" s="8"/>
      <c r="E73" s="8"/>
      <c r="F73" s="8"/>
    </row>
    <row r="74" ht="15.75" customHeight="1">
      <c r="A74" s="8"/>
      <c r="B74" s="8"/>
      <c r="C74" s="8"/>
      <c r="D74" s="8"/>
      <c r="E74" s="8"/>
      <c r="F74" s="8"/>
    </row>
    <row r="75" ht="15.75" customHeight="1">
      <c r="A75" s="8"/>
      <c r="B75" s="8"/>
      <c r="C75" s="8"/>
      <c r="D75" s="8"/>
      <c r="E75" s="8"/>
      <c r="F75" s="8"/>
    </row>
    <row r="76" ht="15.75" customHeight="1">
      <c r="A76" s="8"/>
      <c r="B76" s="8"/>
      <c r="C76" s="8"/>
      <c r="D76" s="8"/>
      <c r="E76" s="8"/>
      <c r="F76" s="8"/>
    </row>
    <row r="77" ht="15.75" customHeight="1">
      <c r="A77" s="8"/>
      <c r="B77" s="8"/>
      <c r="C77" s="8"/>
      <c r="D77" s="8"/>
      <c r="E77" s="8"/>
      <c r="F77" s="8"/>
    </row>
    <row r="78" ht="15.75" customHeight="1">
      <c r="A78" s="8"/>
      <c r="B78" s="8"/>
      <c r="C78" s="8"/>
      <c r="D78" s="8"/>
      <c r="E78" s="8"/>
      <c r="F78" s="8"/>
    </row>
    <row r="79" ht="15.75" customHeight="1">
      <c r="A79" s="8"/>
      <c r="B79" s="8"/>
      <c r="C79" s="8"/>
      <c r="D79" s="8"/>
      <c r="E79" s="8"/>
      <c r="F79" s="8"/>
    </row>
    <row r="80" ht="15.75" customHeight="1">
      <c r="A80" s="8"/>
      <c r="B80" s="8"/>
      <c r="C80" s="8"/>
      <c r="D80" s="8"/>
      <c r="E80" s="8"/>
      <c r="F80" s="8"/>
    </row>
    <row r="81" ht="15.75" customHeight="1">
      <c r="A81" s="8"/>
      <c r="B81" s="8"/>
      <c r="C81" s="8"/>
      <c r="D81" s="8"/>
      <c r="E81" s="8"/>
      <c r="F81" s="8"/>
    </row>
    <row r="82" ht="15.75" customHeight="1">
      <c r="A82" s="8"/>
      <c r="B82" s="8"/>
      <c r="C82" s="8"/>
      <c r="D82" s="8"/>
      <c r="E82" s="8"/>
      <c r="F82" s="8"/>
    </row>
    <row r="83" ht="15.75" customHeight="1">
      <c r="A83" s="8"/>
      <c r="B83" s="8"/>
      <c r="C83" s="8"/>
      <c r="D83" s="8"/>
      <c r="E83" s="8"/>
      <c r="F83" s="8"/>
    </row>
    <row r="84" ht="15.75" customHeight="1">
      <c r="A84" s="8"/>
      <c r="B84" s="8"/>
      <c r="C84" s="8"/>
      <c r="D84" s="8"/>
      <c r="E84" s="8"/>
      <c r="F84" s="8"/>
    </row>
    <row r="85" ht="15.75" customHeight="1">
      <c r="A85" s="8"/>
      <c r="B85" s="8"/>
      <c r="C85" s="8"/>
      <c r="D85" s="8"/>
      <c r="E85" s="8"/>
      <c r="F85" s="8"/>
    </row>
    <row r="86" ht="15.75" customHeight="1">
      <c r="A86" s="8"/>
      <c r="B86" s="8"/>
      <c r="C86" s="8"/>
      <c r="D86" s="8"/>
      <c r="E86" s="8"/>
      <c r="F86" s="8"/>
    </row>
    <row r="87" ht="15.75" customHeight="1">
      <c r="A87" s="8"/>
      <c r="B87" s="8"/>
      <c r="C87" s="8"/>
      <c r="D87" s="8"/>
      <c r="E87" s="8"/>
      <c r="F87" s="8"/>
    </row>
    <row r="88" ht="15.75" customHeight="1">
      <c r="A88" s="8"/>
      <c r="B88" s="8"/>
      <c r="C88" s="8"/>
      <c r="D88" s="8"/>
      <c r="E88" s="8"/>
      <c r="F88" s="8"/>
    </row>
    <row r="89" ht="15.75" customHeight="1">
      <c r="A89" s="8"/>
      <c r="B89" s="8"/>
      <c r="C89" s="8"/>
      <c r="D89" s="8"/>
      <c r="E89" s="8"/>
      <c r="F89" s="8"/>
    </row>
    <row r="90" ht="15.75" customHeight="1">
      <c r="A90" s="8"/>
      <c r="B90" s="8"/>
      <c r="C90" s="8"/>
      <c r="D90" s="8"/>
      <c r="E90" s="8"/>
      <c r="F90" s="8"/>
    </row>
    <row r="91" ht="15.75" customHeight="1">
      <c r="A91" s="8"/>
      <c r="B91" s="8"/>
      <c r="C91" s="8"/>
      <c r="D91" s="8"/>
      <c r="E91" s="8"/>
      <c r="F91" s="8"/>
    </row>
    <row r="92" ht="15.75" customHeight="1">
      <c r="A92" s="8"/>
      <c r="B92" s="8"/>
      <c r="C92" s="8"/>
      <c r="D92" s="8"/>
      <c r="E92" s="8"/>
      <c r="F92" s="8"/>
    </row>
    <row r="93" ht="15.75" customHeight="1">
      <c r="A93" s="8"/>
      <c r="B93" s="8"/>
      <c r="C93" s="8"/>
      <c r="D93" s="8"/>
      <c r="E93" s="8"/>
      <c r="F93" s="8"/>
    </row>
    <row r="94" ht="15.75" customHeight="1">
      <c r="A94" s="8"/>
      <c r="B94" s="8"/>
      <c r="C94" s="8"/>
      <c r="D94" s="8"/>
      <c r="E94" s="8"/>
      <c r="F94" s="8"/>
    </row>
    <row r="95" ht="15.75" customHeight="1">
      <c r="A95" s="8"/>
      <c r="B95" s="8"/>
      <c r="C95" s="8"/>
      <c r="D95" s="8"/>
      <c r="E95" s="8"/>
      <c r="F95" s="8"/>
    </row>
    <row r="96" ht="15.75" customHeight="1">
      <c r="A96" s="8"/>
      <c r="B96" s="8"/>
      <c r="C96" s="8"/>
      <c r="D96" s="8"/>
      <c r="E96" s="8"/>
      <c r="F96" s="8"/>
    </row>
    <row r="97" ht="15.75" customHeight="1">
      <c r="A97" s="8"/>
      <c r="B97" s="8"/>
      <c r="C97" s="8"/>
      <c r="D97" s="8"/>
      <c r="E97" s="8"/>
      <c r="F97" s="8"/>
    </row>
    <row r="98" ht="15.75" customHeight="1">
      <c r="A98" s="8"/>
      <c r="B98" s="8"/>
      <c r="C98" s="8"/>
      <c r="D98" s="8"/>
      <c r="E98" s="8"/>
      <c r="F98" s="8"/>
    </row>
    <row r="99" ht="15.75" customHeight="1">
      <c r="A99" s="8"/>
      <c r="B99" s="8"/>
      <c r="C99" s="8"/>
      <c r="D99" s="8"/>
      <c r="E99" s="8"/>
      <c r="F99" s="8"/>
    </row>
    <row r="100" ht="15.75" customHeight="1">
      <c r="A100" s="8"/>
      <c r="B100" s="8"/>
      <c r="C100" s="8"/>
      <c r="D100" s="8"/>
      <c r="E100" s="8"/>
      <c r="F100" s="8"/>
    </row>
    <row r="101" ht="15.75" customHeight="1">
      <c r="A101" s="8"/>
      <c r="B101" s="8"/>
      <c r="C101" s="8"/>
      <c r="D101" s="8"/>
      <c r="E101" s="8"/>
      <c r="F101" s="8"/>
    </row>
    <row r="102" ht="15.75" customHeight="1">
      <c r="A102" s="8"/>
      <c r="B102" s="8"/>
      <c r="C102" s="8"/>
      <c r="D102" s="8"/>
      <c r="E102" s="8"/>
      <c r="F102" s="8"/>
    </row>
    <row r="103" ht="15.75" customHeight="1">
      <c r="A103" s="8"/>
      <c r="B103" s="8"/>
      <c r="C103" s="8"/>
      <c r="D103" s="8"/>
      <c r="E103" s="8"/>
      <c r="F103" s="8"/>
    </row>
    <row r="104" ht="15.75" customHeight="1">
      <c r="A104" s="8"/>
      <c r="B104" s="8"/>
      <c r="C104" s="8"/>
      <c r="D104" s="8"/>
      <c r="E104" s="8"/>
      <c r="F104" s="8"/>
    </row>
    <row r="105" ht="15.75" customHeight="1">
      <c r="A105" s="8"/>
      <c r="B105" s="8"/>
      <c r="C105" s="8"/>
      <c r="D105" s="8"/>
      <c r="E105" s="8"/>
      <c r="F105" s="8"/>
    </row>
    <row r="106" ht="15.75" customHeight="1">
      <c r="A106" s="8"/>
      <c r="B106" s="8"/>
      <c r="C106" s="8"/>
      <c r="D106" s="8"/>
      <c r="E106" s="8"/>
      <c r="F106" s="8"/>
    </row>
    <row r="107" ht="15.75" customHeight="1">
      <c r="A107" s="8"/>
      <c r="B107" s="8"/>
      <c r="C107" s="8"/>
      <c r="D107" s="8"/>
      <c r="E107" s="8"/>
      <c r="F107" s="8"/>
    </row>
    <row r="108" ht="15.75" customHeight="1">
      <c r="A108" s="8"/>
      <c r="B108" s="8"/>
      <c r="C108" s="8"/>
      <c r="D108" s="8"/>
      <c r="E108" s="8"/>
      <c r="F108" s="8"/>
    </row>
    <row r="109" ht="15.75" customHeight="1">
      <c r="A109" s="8"/>
      <c r="B109" s="8"/>
      <c r="C109" s="8"/>
      <c r="D109" s="8"/>
      <c r="E109" s="8"/>
      <c r="F109" s="8"/>
    </row>
    <row r="110" ht="15.75" customHeight="1">
      <c r="A110" s="8"/>
      <c r="B110" s="8"/>
      <c r="C110" s="8"/>
      <c r="D110" s="8"/>
      <c r="E110" s="8"/>
      <c r="F110" s="8"/>
    </row>
    <row r="111" ht="15.75" customHeight="1">
      <c r="A111" s="8"/>
      <c r="B111" s="8"/>
      <c r="C111" s="8"/>
      <c r="D111" s="8"/>
      <c r="E111" s="8"/>
      <c r="F111" s="8"/>
    </row>
    <row r="112" ht="15.75" customHeight="1">
      <c r="A112" s="8"/>
      <c r="B112" s="8"/>
      <c r="C112" s="8"/>
      <c r="D112" s="8"/>
      <c r="E112" s="8"/>
      <c r="F112" s="8"/>
    </row>
    <row r="113" ht="15.75" customHeight="1">
      <c r="A113" s="8"/>
      <c r="B113" s="8"/>
      <c r="C113" s="8"/>
      <c r="D113" s="8"/>
      <c r="E113" s="8"/>
      <c r="F113" s="8"/>
    </row>
    <row r="114" ht="15.75" customHeight="1">
      <c r="A114" s="8"/>
      <c r="B114" s="8"/>
      <c r="C114" s="8"/>
      <c r="D114" s="8"/>
      <c r="E114" s="8"/>
      <c r="F114" s="8"/>
    </row>
    <row r="115" ht="15.75" customHeight="1">
      <c r="A115" s="8"/>
      <c r="B115" s="8"/>
      <c r="C115" s="8"/>
      <c r="D115" s="8"/>
      <c r="E115" s="8"/>
      <c r="F115" s="8"/>
    </row>
    <row r="116" ht="15.75" customHeight="1">
      <c r="A116" s="8"/>
      <c r="B116" s="8"/>
      <c r="C116" s="8"/>
      <c r="D116" s="8"/>
      <c r="E116" s="8"/>
      <c r="F116" s="8"/>
    </row>
    <row r="117" ht="15.75" customHeight="1">
      <c r="A117" s="8"/>
      <c r="B117" s="8"/>
      <c r="C117" s="8"/>
      <c r="D117" s="8"/>
      <c r="E117" s="8"/>
      <c r="F117" s="8"/>
    </row>
    <row r="118" ht="15.75" customHeight="1">
      <c r="A118" s="8"/>
      <c r="B118" s="8"/>
      <c r="C118" s="8"/>
      <c r="D118" s="8"/>
      <c r="E118" s="8"/>
      <c r="F118" s="8"/>
    </row>
    <row r="119" ht="15.75" customHeight="1">
      <c r="A119" s="8"/>
      <c r="B119" s="8"/>
      <c r="C119" s="8"/>
      <c r="D119" s="8"/>
      <c r="E119" s="8"/>
      <c r="F119" s="8"/>
    </row>
    <row r="120" ht="15.75" customHeight="1">
      <c r="A120" s="8"/>
      <c r="B120" s="8"/>
      <c r="C120" s="8"/>
      <c r="D120" s="8"/>
      <c r="E120" s="8"/>
      <c r="F120" s="8"/>
    </row>
    <row r="121" ht="15.75" customHeight="1">
      <c r="A121" s="8"/>
      <c r="B121" s="8"/>
      <c r="C121" s="8"/>
      <c r="D121" s="8"/>
      <c r="E121" s="8"/>
      <c r="F121" s="8"/>
    </row>
    <row r="122" ht="15.75" customHeight="1">
      <c r="A122" s="8"/>
      <c r="B122" s="8"/>
      <c r="C122" s="8"/>
      <c r="D122" s="8"/>
      <c r="E122" s="8"/>
      <c r="F122" s="8"/>
    </row>
    <row r="123" ht="15.75" customHeight="1">
      <c r="A123" s="8"/>
      <c r="B123" s="8"/>
      <c r="C123" s="8"/>
      <c r="D123" s="8"/>
      <c r="E123" s="8"/>
      <c r="F123" s="8"/>
    </row>
    <row r="124" ht="15.75" customHeight="1">
      <c r="A124" s="8"/>
      <c r="B124" s="8"/>
      <c r="C124" s="8"/>
      <c r="D124" s="8"/>
      <c r="E124" s="8"/>
      <c r="F124" s="8"/>
    </row>
    <row r="125" ht="15.75" customHeight="1">
      <c r="A125" s="8"/>
      <c r="B125" s="8"/>
      <c r="C125" s="8"/>
      <c r="D125" s="8"/>
      <c r="E125" s="8"/>
      <c r="F125" s="8"/>
    </row>
    <row r="126" ht="15.75" customHeight="1">
      <c r="A126" s="8"/>
      <c r="B126" s="8"/>
      <c r="C126" s="8"/>
      <c r="D126" s="8"/>
      <c r="E126" s="8"/>
      <c r="F126" s="8"/>
    </row>
    <row r="127" ht="15.75" customHeight="1">
      <c r="A127" s="8"/>
      <c r="B127" s="8"/>
      <c r="C127" s="8"/>
      <c r="D127" s="8"/>
      <c r="E127" s="8"/>
      <c r="F127" s="8"/>
    </row>
    <row r="128" ht="15.75" customHeight="1">
      <c r="A128" s="8"/>
      <c r="B128" s="8"/>
      <c r="C128" s="8"/>
      <c r="D128" s="8"/>
      <c r="E128" s="8"/>
      <c r="F128" s="8"/>
    </row>
    <row r="129" ht="15.75" customHeight="1">
      <c r="A129" s="8"/>
      <c r="B129" s="8"/>
      <c r="C129" s="8"/>
      <c r="D129" s="8"/>
      <c r="E129" s="8"/>
      <c r="F129" s="8"/>
    </row>
    <row r="130" ht="15.75" customHeight="1">
      <c r="A130" s="8"/>
      <c r="B130" s="8"/>
      <c r="C130" s="8"/>
      <c r="D130" s="8"/>
      <c r="E130" s="8"/>
      <c r="F130" s="8"/>
    </row>
    <row r="131" ht="15.75" customHeight="1">
      <c r="A131" s="8"/>
      <c r="B131" s="8"/>
      <c r="C131" s="8"/>
      <c r="D131" s="8"/>
      <c r="E131" s="8"/>
      <c r="F131" s="8"/>
    </row>
    <row r="132" ht="15.75" customHeight="1">
      <c r="A132" s="8"/>
      <c r="B132" s="8"/>
      <c r="C132" s="8"/>
      <c r="D132" s="8"/>
      <c r="E132" s="8"/>
      <c r="F132" s="8"/>
    </row>
    <row r="133" ht="15.75" customHeight="1">
      <c r="A133" s="8"/>
      <c r="B133" s="8"/>
      <c r="C133" s="8"/>
      <c r="D133" s="8"/>
      <c r="E133" s="8"/>
      <c r="F133" s="8"/>
    </row>
    <row r="134" ht="15.75" customHeight="1">
      <c r="A134" s="8"/>
      <c r="B134" s="8"/>
      <c r="C134" s="8"/>
      <c r="D134" s="8"/>
      <c r="E134" s="8"/>
      <c r="F134" s="8"/>
    </row>
    <row r="135" ht="15.75" customHeight="1">
      <c r="A135" s="8"/>
      <c r="B135" s="8"/>
      <c r="C135" s="8"/>
      <c r="D135" s="8"/>
      <c r="E135" s="8"/>
      <c r="F135" s="8"/>
    </row>
    <row r="136" ht="15.75" customHeight="1">
      <c r="A136" s="8"/>
      <c r="B136" s="8"/>
      <c r="C136" s="8"/>
      <c r="D136" s="8"/>
      <c r="E136" s="8"/>
      <c r="F136" s="8"/>
    </row>
    <row r="137" ht="15.75" customHeight="1">
      <c r="A137" s="8"/>
      <c r="B137" s="8"/>
      <c r="C137" s="8"/>
      <c r="D137" s="8"/>
      <c r="E137" s="8"/>
      <c r="F137" s="8"/>
    </row>
    <row r="138" ht="15.75" customHeight="1">
      <c r="A138" s="8"/>
      <c r="B138" s="8"/>
      <c r="C138" s="8"/>
      <c r="D138" s="8"/>
      <c r="E138" s="8"/>
      <c r="F138" s="8"/>
    </row>
    <row r="139" ht="15.75" customHeight="1">
      <c r="A139" s="8"/>
      <c r="B139" s="8"/>
      <c r="C139" s="8"/>
      <c r="D139" s="8"/>
      <c r="E139" s="8"/>
      <c r="F139" s="8"/>
    </row>
    <row r="140" ht="15.75" customHeight="1">
      <c r="A140" s="8"/>
      <c r="B140" s="8"/>
      <c r="C140" s="8"/>
      <c r="D140" s="8"/>
      <c r="E140" s="8"/>
      <c r="F140" s="8"/>
    </row>
    <row r="141" ht="15.75" customHeight="1">
      <c r="A141" s="8"/>
      <c r="B141" s="8"/>
      <c r="C141" s="8"/>
      <c r="D141" s="8"/>
      <c r="E141" s="8"/>
      <c r="F141" s="8"/>
    </row>
    <row r="142" ht="15.75" customHeight="1">
      <c r="A142" s="8"/>
      <c r="B142" s="8"/>
      <c r="C142" s="8"/>
      <c r="D142" s="8"/>
      <c r="E142" s="8"/>
      <c r="F142" s="8"/>
    </row>
    <row r="143" ht="15.75" customHeight="1">
      <c r="A143" s="8"/>
      <c r="B143" s="8"/>
      <c r="C143" s="8"/>
      <c r="D143" s="8"/>
      <c r="E143" s="8"/>
      <c r="F143" s="8"/>
    </row>
    <row r="144" ht="15.75" customHeight="1">
      <c r="A144" s="8"/>
      <c r="B144" s="8"/>
      <c r="C144" s="8"/>
      <c r="D144" s="8"/>
      <c r="E144" s="8"/>
      <c r="F144" s="8"/>
    </row>
    <row r="145" ht="15.75" customHeight="1">
      <c r="A145" s="8"/>
      <c r="B145" s="8"/>
      <c r="C145" s="8"/>
      <c r="D145" s="8"/>
      <c r="E145" s="8"/>
      <c r="F145" s="8"/>
    </row>
    <row r="146" ht="15.75" customHeight="1">
      <c r="A146" s="8"/>
      <c r="B146" s="8"/>
      <c r="C146" s="8"/>
      <c r="D146" s="8"/>
      <c r="E146" s="8"/>
      <c r="F146" s="8"/>
    </row>
    <row r="147" ht="15.75" customHeight="1">
      <c r="A147" s="8"/>
      <c r="B147" s="8"/>
      <c r="C147" s="8"/>
      <c r="D147" s="8"/>
      <c r="E147" s="8"/>
      <c r="F147" s="8"/>
    </row>
    <row r="148" ht="15.75" customHeight="1">
      <c r="A148" s="8"/>
      <c r="B148" s="8"/>
      <c r="C148" s="8"/>
      <c r="D148" s="8"/>
      <c r="E148" s="8"/>
      <c r="F148" s="8"/>
    </row>
    <row r="149" ht="15.75" customHeight="1">
      <c r="A149" s="8"/>
      <c r="B149" s="8"/>
      <c r="C149" s="8"/>
      <c r="D149" s="8"/>
      <c r="E149" s="8"/>
      <c r="F149" s="8"/>
    </row>
    <row r="150" ht="15.75" customHeight="1">
      <c r="A150" s="8"/>
      <c r="B150" s="8"/>
      <c r="C150" s="8"/>
      <c r="D150" s="8"/>
      <c r="E150" s="8"/>
      <c r="F150" s="8"/>
    </row>
    <row r="151" ht="15.75" customHeight="1">
      <c r="A151" s="8"/>
      <c r="B151" s="8"/>
      <c r="C151" s="8"/>
      <c r="D151" s="8"/>
      <c r="E151" s="8"/>
      <c r="F151" s="8"/>
    </row>
    <row r="152" ht="15.75" customHeight="1">
      <c r="A152" s="8"/>
      <c r="B152" s="8"/>
      <c r="C152" s="8"/>
      <c r="D152" s="8"/>
      <c r="E152" s="8"/>
      <c r="F152" s="8"/>
    </row>
    <row r="153" ht="15.75" customHeight="1">
      <c r="A153" s="8"/>
      <c r="B153" s="8"/>
      <c r="C153" s="8"/>
      <c r="D153" s="8"/>
      <c r="E153" s="8"/>
      <c r="F153" s="8"/>
    </row>
    <row r="154" ht="15.75" customHeight="1">
      <c r="A154" s="8"/>
      <c r="B154" s="8"/>
      <c r="C154" s="8"/>
      <c r="D154" s="8"/>
      <c r="E154" s="8"/>
      <c r="F154" s="8"/>
    </row>
    <row r="155" ht="15.75" customHeight="1">
      <c r="A155" s="8"/>
      <c r="B155" s="8"/>
      <c r="C155" s="8"/>
      <c r="D155" s="8"/>
      <c r="E155" s="8"/>
      <c r="F155" s="8"/>
    </row>
    <row r="156" ht="15.75" customHeight="1">
      <c r="A156" s="8"/>
      <c r="B156" s="8"/>
      <c r="C156" s="8"/>
      <c r="D156" s="8"/>
      <c r="E156" s="8"/>
      <c r="F156" s="8"/>
    </row>
    <row r="157" ht="15.75" customHeight="1">
      <c r="A157" s="8"/>
      <c r="B157" s="8"/>
      <c r="C157" s="8"/>
      <c r="D157" s="8"/>
      <c r="E157" s="8"/>
      <c r="F157" s="8"/>
    </row>
    <row r="158" ht="15.75" customHeight="1">
      <c r="A158" s="8"/>
      <c r="B158" s="8"/>
      <c r="C158" s="8"/>
      <c r="D158" s="8"/>
      <c r="E158" s="8"/>
      <c r="F158" s="8"/>
    </row>
    <row r="159" ht="15.75" customHeight="1">
      <c r="A159" s="8"/>
      <c r="B159" s="8"/>
      <c r="C159" s="8"/>
      <c r="D159" s="8"/>
      <c r="E159" s="8"/>
      <c r="F159" s="8"/>
    </row>
    <row r="160" ht="15.75" customHeight="1">
      <c r="A160" s="8"/>
      <c r="B160" s="8"/>
      <c r="C160" s="8"/>
      <c r="D160" s="8"/>
      <c r="E160" s="8"/>
      <c r="F160" s="8"/>
    </row>
    <row r="161" ht="15.75" customHeight="1">
      <c r="A161" s="8"/>
      <c r="B161" s="8"/>
      <c r="C161" s="8"/>
      <c r="D161" s="8"/>
      <c r="E161" s="8"/>
      <c r="F161" s="8"/>
    </row>
    <row r="162" ht="15.75" customHeight="1">
      <c r="A162" s="8"/>
      <c r="B162" s="8"/>
      <c r="C162" s="8"/>
      <c r="D162" s="8"/>
      <c r="E162" s="8"/>
      <c r="F162" s="8"/>
    </row>
    <row r="163" ht="15.75" customHeight="1">
      <c r="A163" s="8"/>
      <c r="B163" s="8"/>
      <c r="C163" s="8"/>
      <c r="D163" s="8"/>
      <c r="E163" s="8"/>
      <c r="F163" s="8"/>
    </row>
    <row r="164" ht="15.75" customHeight="1">
      <c r="A164" s="8"/>
      <c r="B164" s="8"/>
      <c r="C164" s="8"/>
      <c r="D164" s="8"/>
      <c r="E164" s="8"/>
      <c r="F164" s="8"/>
    </row>
    <row r="165" ht="15.75" customHeight="1">
      <c r="A165" s="8"/>
      <c r="B165" s="8"/>
      <c r="C165" s="8"/>
      <c r="D165" s="8"/>
      <c r="E165" s="8"/>
      <c r="F165" s="8"/>
    </row>
    <row r="166" ht="15.75" customHeight="1">
      <c r="A166" s="8"/>
      <c r="B166" s="8"/>
      <c r="C166" s="8"/>
      <c r="D166" s="8"/>
      <c r="E166" s="8"/>
      <c r="F166" s="8"/>
    </row>
    <row r="167" ht="15.75" customHeight="1">
      <c r="A167" s="8"/>
      <c r="B167" s="8"/>
      <c r="C167" s="8"/>
      <c r="D167" s="8"/>
      <c r="E167" s="8"/>
      <c r="F167" s="8"/>
    </row>
    <row r="168" ht="15.75" customHeight="1">
      <c r="A168" s="8"/>
      <c r="B168" s="8"/>
      <c r="C168" s="8"/>
      <c r="D168" s="8"/>
      <c r="E168" s="8"/>
      <c r="F168" s="8"/>
    </row>
    <row r="169" ht="15.75" customHeight="1">
      <c r="A169" s="8"/>
      <c r="B169" s="8"/>
      <c r="C169" s="8"/>
      <c r="D169" s="8"/>
      <c r="E169" s="8"/>
      <c r="F169" s="8"/>
    </row>
    <row r="170" ht="15.75" customHeight="1">
      <c r="A170" s="8"/>
      <c r="B170" s="8"/>
      <c r="C170" s="8"/>
      <c r="D170" s="8"/>
      <c r="E170" s="8"/>
      <c r="F170" s="8"/>
    </row>
    <row r="171" ht="15.75" customHeight="1">
      <c r="A171" s="8"/>
      <c r="B171" s="8"/>
      <c r="C171" s="8"/>
      <c r="D171" s="8"/>
      <c r="E171" s="8"/>
      <c r="F171" s="8"/>
    </row>
    <row r="172" ht="15.75" customHeight="1">
      <c r="A172" s="8"/>
      <c r="B172" s="8"/>
      <c r="C172" s="8"/>
      <c r="D172" s="8"/>
      <c r="E172" s="8"/>
      <c r="F172" s="8"/>
    </row>
    <row r="173" ht="15.75" customHeight="1">
      <c r="A173" s="8"/>
      <c r="B173" s="8"/>
      <c r="C173" s="8"/>
      <c r="D173" s="8"/>
      <c r="E173" s="8"/>
      <c r="F173" s="8"/>
    </row>
    <row r="174" ht="15.75" customHeight="1">
      <c r="A174" s="8"/>
      <c r="B174" s="8"/>
      <c r="C174" s="8"/>
      <c r="D174" s="8"/>
      <c r="E174" s="8"/>
      <c r="F174" s="8"/>
    </row>
    <row r="175" ht="15.75" customHeight="1">
      <c r="A175" s="8"/>
      <c r="B175" s="8"/>
      <c r="C175" s="8"/>
      <c r="D175" s="8"/>
      <c r="E175" s="8"/>
      <c r="F175" s="8"/>
    </row>
    <row r="176" ht="15.75" customHeight="1">
      <c r="A176" s="8"/>
      <c r="B176" s="8"/>
      <c r="C176" s="8"/>
      <c r="D176" s="8"/>
      <c r="E176" s="8"/>
      <c r="F176" s="8"/>
    </row>
    <row r="177" ht="15.75" customHeight="1">
      <c r="A177" s="8"/>
      <c r="B177" s="8"/>
      <c r="C177" s="8"/>
      <c r="D177" s="8"/>
      <c r="E177" s="8"/>
      <c r="F177" s="8"/>
    </row>
    <row r="178" ht="15.75" customHeight="1">
      <c r="A178" s="8"/>
      <c r="B178" s="8"/>
      <c r="C178" s="8"/>
      <c r="D178" s="8"/>
      <c r="E178" s="8"/>
      <c r="F178" s="8"/>
    </row>
    <row r="179" ht="15.75" customHeight="1">
      <c r="A179" s="8"/>
      <c r="B179" s="8"/>
      <c r="C179" s="8"/>
      <c r="D179" s="8"/>
      <c r="E179" s="8"/>
      <c r="F179" s="8"/>
    </row>
    <row r="180" ht="15.75" customHeight="1">
      <c r="A180" s="8"/>
      <c r="B180" s="8"/>
      <c r="C180" s="8"/>
      <c r="D180" s="8"/>
      <c r="E180" s="8"/>
      <c r="F180" s="8"/>
    </row>
    <row r="181" ht="15.75" customHeight="1">
      <c r="A181" s="8"/>
      <c r="B181" s="8"/>
      <c r="C181" s="8"/>
      <c r="D181" s="8"/>
      <c r="E181" s="8"/>
      <c r="F181" s="8"/>
    </row>
    <row r="182" ht="15.75" customHeight="1">
      <c r="A182" s="8"/>
      <c r="B182" s="8"/>
      <c r="C182" s="8"/>
      <c r="D182" s="8"/>
      <c r="E182" s="8"/>
      <c r="F182" s="8"/>
    </row>
    <row r="183" ht="15.75" customHeight="1">
      <c r="A183" s="8"/>
      <c r="B183" s="8"/>
      <c r="C183" s="8"/>
      <c r="D183" s="8"/>
      <c r="E183" s="8"/>
      <c r="F183" s="8"/>
    </row>
    <row r="184" ht="15.75" customHeight="1">
      <c r="A184" s="8"/>
      <c r="B184" s="8"/>
      <c r="C184" s="8"/>
      <c r="D184" s="8"/>
      <c r="E184" s="8"/>
      <c r="F184" s="8"/>
    </row>
    <row r="185" ht="15.75" customHeight="1">
      <c r="A185" s="8"/>
      <c r="B185" s="8"/>
      <c r="C185" s="8"/>
      <c r="D185" s="8"/>
      <c r="E185" s="8"/>
      <c r="F185" s="8"/>
    </row>
    <row r="186" ht="15.75" customHeight="1">
      <c r="A186" s="8"/>
      <c r="B186" s="8"/>
      <c r="C186" s="8"/>
      <c r="D186" s="8"/>
      <c r="E186" s="8"/>
      <c r="F186" s="8"/>
    </row>
    <row r="187" ht="15.75" customHeight="1">
      <c r="A187" s="8"/>
      <c r="B187" s="8"/>
      <c r="C187" s="8"/>
      <c r="D187" s="8"/>
      <c r="E187" s="8"/>
      <c r="F187" s="8"/>
    </row>
    <row r="188" ht="15.75" customHeight="1">
      <c r="A188" s="8"/>
      <c r="B188" s="8"/>
      <c r="C188" s="8"/>
      <c r="D188" s="8"/>
      <c r="E188" s="8"/>
      <c r="F188" s="8"/>
    </row>
    <row r="189" ht="15.75" customHeight="1">
      <c r="A189" s="8"/>
      <c r="B189" s="8"/>
      <c r="C189" s="8"/>
      <c r="D189" s="8"/>
      <c r="E189" s="8"/>
      <c r="F189" s="8"/>
    </row>
    <row r="190" ht="15.75" customHeight="1">
      <c r="A190" s="8"/>
      <c r="B190" s="8"/>
      <c r="C190" s="8"/>
      <c r="D190" s="8"/>
      <c r="E190" s="8"/>
      <c r="F190" s="8"/>
    </row>
    <row r="191" ht="15.75" customHeight="1">
      <c r="A191" s="8"/>
      <c r="B191" s="8"/>
      <c r="C191" s="8"/>
      <c r="D191" s="8"/>
      <c r="E191" s="8"/>
      <c r="F191" s="8"/>
    </row>
    <row r="192" ht="15.75" customHeight="1">
      <c r="A192" s="8"/>
      <c r="B192" s="8"/>
      <c r="C192" s="8"/>
      <c r="D192" s="8"/>
      <c r="E192" s="8"/>
      <c r="F192" s="8"/>
    </row>
    <row r="193" ht="15.75" customHeight="1">
      <c r="A193" s="8"/>
      <c r="B193" s="8"/>
      <c r="C193" s="8"/>
      <c r="D193" s="8"/>
      <c r="E193" s="8"/>
      <c r="F193" s="8"/>
    </row>
    <row r="194" ht="15.75" customHeight="1">
      <c r="A194" s="8"/>
      <c r="B194" s="8"/>
      <c r="C194" s="8"/>
      <c r="D194" s="8"/>
      <c r="E194" s="8"/>
      <c r="F194" s="8"/>
    </row>
    <row r="195" ht="15.75" customHeight="1">
      <c r="A195" s="8"/>
      <c r="B195" s="8"/>
      <c r="C195" s="8"/>
      <c r="D195" s="8"/>
      <c r="E195" s="8"/>
      <c r="F195" s="8"/>
    </row>
    <row r="196" ht="15.75" customHeight="1">
      <c r="A196" s="8"/>
      <c r="B196" s="8"/>
      <c r="C196" s="8"/>
      <c r="D196" s="8"/>
      <c r="E196" s="8"/>
      <c r="F196" s="8"/>
    </row>
    <row r="197" ht="15.75" customHeight="1">
      <c r="A197" s="8"/>
      <c r="B197" s="8"/>
      <c r="C197" s="8"/>
      <c r="D197" s="8"/>
      <c r="E197" s="8"/>
      <c r="F197" s="8"/>
    </row>
    <row r="198" ht="15.75" customHeight="1">
      <c r="A198" s="8"/>
      <c r="B198" s="8"/>
      <c r="C198" s="8"/>
      <c r="D198" s="8"/>
      <c r="E198" s="8"/>
      <c r="F198" s="8"/>
    </row>
    <row r="199" ht="15.75" customHeight="1">
      <c r="A199" s="8"/>
      <c r="B199" s="8"/>
      <c r="C199" s="8"/>
      <c r="D199" s="8"/>
      <c r="E199" s="8"/>
      <c r="F199" s="8"/>
    </row>
    <row r="200" ht="15.75" customHeight="1">
      <c r="A200" s="8"/>
      <c r="B200" s="8"/>
      <c r="C200" s="8"/>
      <c r="D200" s="8"/>
      <c r="E200" s="8"/>
      <c r="F200" s="8"/>
    </row>
    <row r="201" ht="15.75" customHeight="1">
      <c r="A201" s="8"/>
      <c r="B201" s="8"/>
      <c r="C201" s="8"/>
      <c r="D201" s="8"/>
      <c r="E201" s="8"/>
      <c r="F201" s="8"/>
    </row>
    <row r="202" ht="15.75" customHeight="1">
      <c r="A202" s="8"/>
      <c r="B202" s="8"/>
      <c r="C202" s="8"/>
      <c r="D202" s="8"/>
      <c r="E202" s="8"/>
      <c r="F202" s="8"/>
    </row>
    <row r="203" ht="15.75" customHeight="1">
      <c r="A203" s="8"/>
      <c r="B203" s="8"/>
      <c r="C203" s="8"/>
      <c r="D203" s="8"/>
      <c r="E203" s="8"/>
      <c r="F203" s="8"/>
    </row>
    <row r="204" ht="15.75" customHeight="1">
      <c r="A204" s="8"/>
      <c r="B204" s="8"/>
      <c r="C204" s="8"/>
      <c r="D204" s="8"/>
      <c r="E204" s="8"/>
      <c r="F204" s="8"/>
    </row>
    <row r="205" ht="15.75" customHeight="1">
      <c r="A205" s="8"/>
      <c r="B205" s="8"/>
      <c r="C205" s="8"/>
      <c r="D205" s="8"/>
      <c r="E205" s="8"/>
      <c r="F205" s="8"/>
    </row>
    <row r="206" ht="15.75" customHeight="1">
      <c r="A206" s="8"/>
      <c r="B206" s="8"/>
      <c r="C206" s="8"/>
      <c r="D206" s="8"/>
      <c r="E206" s="8"/>
      <c r="F206" s="8"/>
    </row>
    <row r="207" ht="15.75" customHeight="1">
      <c r="A207" s="8"/>
      <c r="B207" s="8"/>
      <c r="C207" s="8"/>
      <c r="D207" s="8"/>
      <c r="E207" s="8"/>
      <c r="F207" s="8"/>
    </row>
    <row r="208" ht="15.75" customHeight="1">
      <c r="A208" s="8"/>
      <c r="B208" s="8"/>
      <c r="C208" s="8"/>
      <c r="D208" s="8"/>
      <c r="E208" s="8"/>
      <c r="F208" s="8"/>
    </row>
    <row r="209" ht="15.75" customHeight="1">
      <c r="A209" s="8"/>
      <c r="B209" s="8"/>
      <c r="C209" s="8"/>
      <c r="D209" s="8"/>
      <c r="E209" s="8"/>
      <c r="F209" s="8"/>
    </row>
    <row r="210" ht="15.75" customHeight="1">
      <c r="A210" s="8"/>
      <c r="B210" s="8"/>
      <c r="C210" s="8"/>
      <c r="D210" s="8"/>
      <c r="E210" s="8"/>
      <c r="F210" s="8"/>
    </row>
    <row r="211" ht="15.75" customHeight="1">
      <c r="A211" s="8"/>
      <c r="B211" s="8"/>
      <c r="C211" s="8"/>
      <c r="D211" s="8"/>
      <c r="E211" s="8"/>
      <c r="F211" s="8"/>
    </row>
    <row r="212" ht="15.75" customHeight="1">
      <c r="A212" s="8"/>
      <c r="B212" s="8"/>
      <c r="C212" s="8"/>
      <c r="D212" s="8"/>
      <c r="E212" s="8"/>
      <c r="F212" s="8"/>
    </row>
    <row r="213" ht="15.75" customHeight="1">
      <c r="A213" s="8"/>
      <c r="B213" s="8"/>
      <c r="C213" s="8"/>
      <c r="D213" s="8"/>
      <c r="E213" s="8"/>
      <c r="F213" s="8"/>
    </row>
    <row r="214" ht="15.75" customHeight="1">
      <c r="A214" s="8"/>
      <c r="B214" s="8"/>
      <c r="C214" s="8"/>
      <c r="D214" s="8"/>
      <c r="E214" s="8"/>
      <c r="F214" s="8"/>
    </row>
    <row r="215" ht="15.75" customHeight="1">
      <c r="A215" s="8"/>
      <c r="B215" s="8"/>
      <c r="C215" s="8"/>
      <c r="D215" s="8"/>
      <c r="E215" s="8"/>
      <c r="F215" s="8"/>
    </row>
    <row r="216" ht="15.75" customHeight="1">
      <c r="A216" s="8"/>
      <c r="B216" s="8"/>
      <c r="C216" s="8"/>
      <c r="D216" s="8"/>
      <c r="E216" s="8"/>
      <c r="F216" s="8"/>
    </row>
    <row r="217" ht="15.75" customHeight="1">
      <c r="A217" s="8"/>
      <c r="B217" s="8"/>
      <c r="C217" s="8"/>
      <c r="D217" s="8"/>
      <c r="E217" s="8"/>
      <c r="F217" s="8"/>
    </row>
    <row r="218" ht="15.75" customHeight="1">
      <c r="A218" s="8"/>
      <c r="B218" s="8"/>
      <c r="C218" s="8"/>
      <c r="D218" s="8"/>
      <c r="E218" s="8"/>
      <c r="F218" s="8"/>
    </row>
    <row r="219" ht="15.75" customHeight="1">
      <c r="A219" s="8"/>
      <c r="B219" s="8"/>
      <c r="C219" s="8"/>
      <c r="D219" s="8"/>
      <c r="E219" s="8"/>
      <c r="F219" s="8"/>
    </row>
    <row r="220" ht="15.75" customHeight="1">
      <c r="A220" s="8"/>
      <c r="B220" s="8"/>
      <c r="C220" s="8"/>
      <c r="D220" s="8"/>
      <c r="E220" s="8"/>
      <c r="F220" s="8"/>
    </row>
    <row r="221" ht="15.75" customHeight="1">
      <c r="A221" s="8"/>
      <c r="B221" s="8"/>
      <c r="C221" s="8"/>
      <c r="D221" s="8"/>
      <c r="E221" s="8"/>
      <c r="F221" s="8"/>
    </row>
    <row r="222" ht="15.75" customHeight="1">
      <c r="A222" s="8"/>
      <c r="B222" s="8"/>
      <c r="C222" s="8"/>
      <c r="D222" s="8"/>
      <c r="E222" s="8"/>
      <c r="F222" s="8"/>
    </row>
    <row r="223" ht="15.75" customHeight="1">
      <c r="A223" s="8"/>
      <c r="B223" s="8"/>
      <c r="C223" s="8"/>
      <c r="D223" s="8"/>
      <c r="E223" s="8"/>
      <c r="F223" s="8"/>
    </row>
    <row r="224" ht="15.75" customHeight="1">
      <c r="A224" s="8"/>
      <c r="B224" s="8"/>
      <c r="C224" s="8"/>
      <c r="D224" s="8"/>
      <c r="E224" s="8"/>
      <c r="F224" s="8"/>
    </row>
    <row r="225" ht="15.75" customHeight="1">
      <c r="A225" s="8"/>
      <c r="B225" s="8"/>
      <c r="C225" s="8"/>
      <c r="D225" s="8"/>
      <c r="E225" s="8"/>
      <c r="F225" s="8"/>
    </row>
    <row r="226" ht="15.75" customHeight="1">
      <c r="A226" s="8"/>
      <c r="B226" s="8"/>
      <c r="C226" s="8"/>
      <c r="D226" s="8"/>
      <c r="E226" s="8"/>
      <c r="F226" s="8"/>
    </row>
    <row r="227" ht="15.75" customHeight="1">
      <c r="A227" s="8"/>
      <c r="B227" s="8"/>
      <c r="C227" s="8"/>
      <c r="D227" s="8"/>
      <c r="E227" s="8"/>
      <c r="F227" s="8"/>
    </row>
    <row r="228" ht="15.75" customHeight="1">
      <c r="A228" s="8"/>
      <c r="B228" s="8"/>
      <c r="C228" s="8"/>
      <c r="D228" s="8"/>
      <c r="E228" s="8"/>
      <c r="F228" s="8"/>
    </row>
    <row r="229" ht="15.75" customHeight="1">
      <c r="A229" s="8"/>
      <c r="B229" s="8"/>
      <c r="C229" s="8"/>
      <c r="D229" s="8"/>
      <c r="E229" s="8"/>
      <c r="F229" s="8"/>
    </row>
    <row r="230" ht="15.75" customHeight="1">
      <c r="A230" s="8"/>
      <c r="B230" s="8"/>
      <c r="C230" s="8"/>
      <c r="D230" s="8"/>
      <c r="E230" s="8"/>
      <c r="F230" s="8"/>
    </row>
    <row r="231" ht="15.75" customHeight="1">
      <c r="A231" s="8"/>
      <c r="B231" s="8"/>
      <c r="C231" s="8"/>
      <c r="D231" s="8"/>
      <c r="E231" s="8"/>
      <c r="F231" s="8"/>
    </row>
    <row r="232" ht="15.75" customHeight="1">
      <c r="A232" s="8"/>
      <c r="B232" s="8"/>
      <c r="C232" s="8"/>
      <c r="D232" s="8"/>
      <c r="E232" s="8"/>
      <c r="F232" s="8"/>
    </row>
    <row r="233" ht="15.75" customHeight="1">
      <c r="A233" s="8"/>
      <c r="B233" s="8"/>
      <c r="C233" s="8"/>
      <c r="D233" s="8"/>
      <c r="E233" s="8"/>
      <c r="F233" s="8"/>
    </row>
    <row r="234" ht="15.75" customHeight="1">
      <c r="A234" s="8"/>
      <c r="B234" s="8"/>
      <c r="C234" s="8"/>
      <c r="D234" s="8"/>
      <c r="E234" s="8"/>
      <c r="F234" s="8"/>
    </row>
    <row r="235" ht="15.75" customHeight="1">
      <c r="A235" s="8"/>
      <c r="B235" s="8"/>
      <c r="C235" s="8"/>
      <c r="D235" s="8"/>
      <c r="E235" s="8"/>
      <c r="F235" s="8"/>
    </row>
    <row r="236" ht="15.75" customHeight="1">
      <c r="A236" s="8"/>
      <c r="B236" s="8"/>
      <c r="C236" s="8"/>
      <c r="D236" s="8"/>
      <c r="E236" s="8"/>
      <c r="F236" s="8"/>
    </row>
    <row r="237" ht="15.75" customHeight="1">
      <c r="A237" s="8"/>
      <c r="B237" s="8"/>
      <c r="C237" s="8"/>
      <c r="D237" s="8"/>
      <c r="E237" s="8"/>
      <c r="F237" s="8"/>
    </row>
    <row r="238" ht="15.75" customHeight="1">
      <c r="A238" s="8"/>
      <c r="B238" s="8"/>
      <c r="C238" s="8"/>
      <c r="D238" s="8"/>
      <c r="E238" s="8"/>
      <c r="F238" s="8"/>
    </row>
    <row r="239" ht="15.75" customHeight="1">
      <c r="A239" s="8"/>
      <c r="B239" s="8"/>
      <c r="C239" s="8"/>
      <c r="D239" s="8"/>
      <c r="E239" s="8"/>
      <c r="F239" s="8"/>
    </row>
    <row r="240" ht="15.75" customHeight="1">
      <c r="A240" s="8"/>
      <c r="B240" s="8"/>
      <c r="C240" s="8"/>
      <c r="D240" s="8"/>
      <c r="E240" s="8"/>
      <c r="F240" s="8"/>
    </row>
    <row r="241" ht="15.75" customHeight="1">
      <c r="A241" s="8"/>
      <c r="B241" s="8"/>
      <c r="C241" s="8"/>
      <c r="D241" s="8"/>
      <c r="E241" s="8"/>
      <c r="F241" s="8"/>
    </row>
    <row r="242" ht="15.75" customHeight="1">
      <c r="A242" s="8"/>
      <c r="B242" s="8"/>
      <c r="C242" s="8"/>
      <c r="D242" s="8"/>
      <c r="E242" s="8"/>
      <c r="F242" s="8"/>
    </row>
    <row r="243" ht="15.75" customHeight="1">
      <c r="A243" s="8"/>
      <c r="B243" s="8"/>
      <c r="C243" s="8"/>
      <c r="D243" s="8"/>
      <c r="E243" s="8"/>
      <c r="F243" s="8"/>
    </row>
    <row r="244" ht="15.75" customHeight="1">
      <c r="A244" s="8"/>
      <c r="B244" s="8"/>
      <c r="C244" s="8"/>
      <c r="D244" s="8"/>
      <c r="E244" s="8"/>
      <c r="F244" s="8"/>
    </row>
    <row r="245" ht="15.75" customHeight="1">
      <c r="A245" s="8"/>
      <c r="B245" s="8"/>
      <c r="C245" s="8"/>
      <c r="D245" s="8"/>
      <c r="E245" s="8"/>
      <c r="F245" s="8"/>
    </row>
    <row r="246" ht="15.75" customHeight="1">
      <c r="A246" s="8"/>
      <c r="B246" s="8"/>
      <c r="C246" s="8"/>
      <c r="D246" s="8"/>
      <c r="E246" s="8"/>
      <c r="F246" s="8"/>
    </row>
    <row r="247" ht="15.75" customHeight="1">
      <c r="A247" s="8"/>
      <c r="B247" s="8"/>
      <c r="C247" s="8"/>
      <c r="D247" s="8"/>
      <c r="E247" s="8"/>
      <c r="F247" s="8"/>
    </row>
    <row r="248" ht="15.75" customHeight="1">
      <c r="A248" s="8"/>
      <c r="B248" s="8"/>
      <c r="C248" s="8"/>
      <c r="D248" s="8"/>
      <c r="E248" s="8"/>
      <c r="F248" s="8"/>
    </row>
    <row r="249" ht="15.75" customHeight="1">
      <c r="A249" s="8"/>
      <c r="B249" s="8"/>
      <c r="C249" s="8"/>
      <c r="D249" s="8"/>
      <c r="E249" s="8"/>
      <c r="F249" s="8"/>
    </row>
    <row r="250" ht="15.75" customHeight="1">
      <c r="A250" s="8"/>
      <c r="B250" s="8"/>
      <c r="C250" s="8"/>
      <c r="D250" s="8"/>
      <c r="E250" s="8"/>
      <c r="F250" s="8"/>
    </row>
    <row r="251" ht="15.75" customHeight="1">
      <c r="A251" s="8"/>
      <c r="B251" s="8"/>
      <c r="C251" s="8"/>
      <c r="D251" s="8"/>
      <c r="E251" s="8"/>
      <c r="F251" s="8"/>
    </row>
    <row r="252" ht="15.75" customHeight="1">
      <c r="A252" s="8"/>
      <c r="B252" s="8"/>
      <c r="C252" s="8"/>
      <c r="D252" s="8"/>
      <c r="E252" s="8"/>
      <c r="F252" s="8"/>
    </row>
    <row r="253" ht="15.75" customHeight="1">
      <c r="A253" s="8"/>
      <c r="B253" s="8"/>
      <c r="C253" s="8"/>
      <c r="D253" s="8"/>
      <c r="E253" s="8"/>
      <c r="F253" s="8"/>
    </row>
    <row r="254" ht="15.75" customHeight="1">
      <c r="A254" s="8"/>
      <c r="B254" s="8"/>
      <c r="C254" s="8"/>
      <c r="D254" s="8"/>
      <c r="E254" s="8"/>
      <c r="F254" s="8"/>
    </row>
    <row r="255" ht="15.75" customHeight="1">
      <c r="A255" s="8"/>
      <c r="B255" s="8"/>
      <c r="C255" s="8"/>
      <c r="D255" s="8"/>
      <c r="E255" s="8"/>
      <c r="F255" s="8"/>
    </row>
    <row r="256" ht="15.75" customHeight="1">
      <c r="A256" s="8"/>
      <c r="B256" s="8"/>
      <c r="C256" s="8"/>
      <c r="D256" s="8"/>
      <c r="E256" s="8"/>
      <c r="F256" s="8"/>
    </row>
    <row r="257" ht="15.75" customHeight="1">
      <c r="A257" s="8"/>
      <c r="B257" s="8"/>
      <c r="C257" s="8"/>
      <c r="D257" s="8"/>
      <c r="E257" s="8"/>
      <c r="F257" s="8"/>
    </row>
    <row r="258" ht="15.75" customHeight="1">
      <c r="A258" s="8"/>
      <c r="B258" s="8"/>
      <c r="C258" s="8"/>
      <c r="D258" s="8"/>
      <c r="E258" s="8"/>
      <c r="F258" s="8"/>
    </row>
    <row r="259" ht="15.75" customHeight="1">
      <c r="A259" s="8"/>
      <c r="B259" s="8"/>
      <c r="C259" s="8"/>
      <c r="D259" s="8"/>
      <c r="E259" s="8"/>
      <c r="F259" s="8"/>
    </row>
    <row r="260" ht="15.75" customHeight="1">
      <c r="A260" s="8"/>
      <c r="B260" s="8"/>
      <c r="C260" s="8"/>
      <c r="D260" s="8"/>
      <c r="E260" s="8"/>
      <c r="F260" s="8"/>
    </row>
    <row r="261" ht="15.75" customHeight="1">
      <c r="A261" s="8"/>
      <c r="B261" s="8"/>
      <c r="C261" s="8"/>
      <c r="D261" s="8"/>
      <c r="E261" s="8"/>
      <c r="F261" s="8"/>
    </row>
    <row r="262" ht="15.75" customHeight="1">
      <c r="A262" s="8"/>
      <c r="B262" s="8"/>
      <c r="C262" s="8"/>
      <c r="D262" s="8"/>
      <c r="E262" s="8"/>
      <c r="F262" s="8"/>
    </row>
    <row r="263" ht="15.75" customHeight="1">
      <c r="A263" s="8"/>
      <c r="B263" s="8"/>
      <c r="C263" s="8"/>
      <c r="D263" s="8"/>
      <c r="E263" s="8"/>
      <c r="F263" s="8"/>
    </row>
    <row r="264" ht="15.75" customHeight="1">
      <c r="A264" s="8"/>
      <c r="B264" s="8"/>
      <c r="C264" s="8"/>
      <c r="D264" s="8"/>
      <c r="E264" s="8"/>
      <c r="F264" s="8"/>
    </row>
    <row r="265" ht="15.75" customHeight="1">
      <c r="A265" s="8"/>
      <c r="B265" s="8"/>
      <c r="C265" s="8"/>
      <c r="D265" s="8"/>
      <c r="E265" s="8"/>
      <c r="F265" s="8"/>
    </row>
    <row r="266" ht="15.75" customHeight="1">
      <c r="A266" s="8"/>
      <c r="B266" s="8"/>
      <c r="C266" s="8"/>
      <c r="D266" s="8"/>
      <c r="E266" s="8"/>
      <c r="F266" s="8"/>
    </row>
    <row r="267" ht="15.75" customHeight="1">
      <c r="A267" s="8"/>
      <c r="B267" s="8"/>
      <c r="C267" s="8"/>
      <c r="D267" s="8"/>
      <c r="E267" s="8"/>
      <c r="F267" s="8"/>
    </row>
    <row r="268" ht="15.75" customHeight="1">
      <c r="A268" s="8"/>
      <c r="B268" s="8"/>
      <c r="C268" s="8"/>
      <c r="D268" s="8"/>
      <c r="E268" s="8"/>
      <c r="F268" s="8"/>
    </row>
    <row r="269" ht="15.75" customHeight="1">
      <c r="A269" s="8"/>
      <c r="B269" s="8"/>
      <c r="C269" s="8"/>
      <c r="D269" s="8"/>
      <c r="E269" s="8"/>
      <c r="F269" s="8"/>
    </row>
    <row r="270" ht="15.75" customHeight="1">
      <c r="A270" s="8"/>
      <c r="B270" s="8"/>
      <c r="C270" s="8"/>
      <c r="D270" s="8"/>
      <c r="E270" s="8"/>
      <c r="F270" s="8"/>
    </row>
    <row r="271" ht="15.75" customHeight="1">
      <c r="A271" s="8"/>
      <c r="B271" s="8"/>
      <c r="C271" s="8"/>
      <c r="D271" s="8"/>
      <c r="E271" s="8"/>
      <c r="F271" s="8"/>
    </row>
    <row r="272" ht="15.75" customHeight="1">
      <c r="A272" s="8"/>
      <c r="B272" s="8"/>
      <c r="C272" s="8"/>
      <c r="D272" s="8"/>
      <c r="E272" s="8"/>
      <c r="F272" s="8"/>
    </row>
    <row r="273" ht="15.75" customHeight="1">
      <c r="A273" s="8"/>
      <c r="B273" s="8"/>
      <c r="C273" s="8"/>
      <c r="D273" s="8"/>
      <c r="E273" s="8"/>
      <c r="F273" s="8"/>
    </row>
    <row r="274" ht="15.75" customHeight="1">
      <c r="A274" s="8"/>
      <c r="B274" s="8"/>
      <c r="C274" s="8"/>
      <c r="D274" s="8"/>
      <c r="E274" s="8"/>
      <c r="F274" s="8"/>
    </row>
    <row r="275" ht="15.75" customHeight="1">
      <c r="A275" s="8"/>
      <c r="B275" s="8"/>
      <c r="C275" s="8"/>
      <c r="D275" s="8"/>
      <c r="E275" s="8"/>
      <c r="F275" s="8"/>
    </row>
    <row r="276" ht="15.75" customHeight="1">
      <c r="A276" s="8"/>
      <c r="B276" s="8"/>
      <c r="C276" s="8"/>
      <c r="D276" s="8"/>
      <c r="E276" s="8"/>
      <c r="F276" s="8"/>
    </row>
    <row r="277" ht="15.75" customHeight="1">
      <c r="A277" s="8"/>
      <c r="B277" s="8"/>
      <c r="C277" s="8"/>
      <c r="D277" s="8"/>
      <c r="E277" s="8"/>
      <c r="F277" s="8"/>
    </row>
    <row r="278" ht="15.75" customHeight="1">
      <c r="A278" s="8"/>
      <c r="B278" s="8"/>
      <c r="C278" s="8"/>
      <c r="D278" s="8"/>
      <c r="E278" s="8"/>
      <c r="F278" s="8"/>
    </row>
    <row r="279" ht="15.75" customHeight="1">
      <c r="A279" s="8"/>
      <c r="B279" s="8"/>
      <c r="C279" s="8"/>
      <c r="D279" s="8"/>
      <c r="E279" s="8"/>
      <c r="F279" s="8"/>
    </row>
    <row r="280" ht="15.75" customHeight="1">
      <c r="A280" s="8"/>
      <c r="B280" s="8"/>
      <c r="C280" s="8"/>
      <c r="D280" s="8"/>
      <c r="E280" s="8"/>
      <c r="F280" s="8"/>
    </row>
    <row r="281" ht="15.75" customHeight="1">
      <c r="A281" s="8"/>
      <c r="B281" s="8"/>
      <c r="C281" s="8"/>
      <c r="D281" s="8"/>
      <c r="E281" s="8"/>
      <c r="F281" s="8"/>
    </row>
    <row r="282" ht="15.75" customHeight="1">
      <c r="A282" s="8"/>
      <c r="B282" s="8"/>
      <c r="C282" s="8"/>
      <c r="D282" s="8"/>
      <c r="E282" s="8"/>
      <c r="F282" s="8"/>
    </row>
    <row r="283" ht="15.75" customHeight="1">
      <c r="A283" s="8"/>
      <c r="B283" s="8"/>
      <c r="C283" s="8"/>
      <c r="D283" s="8"/>
      <c r="E283" s="8"/>
      <c r="F283" s="8"/>
    </row>
    <row r="284" ht="15.75" customHeight="1">
      <c r="A284" s="8"/>
      <c r="B284" s="8"/>
      <c r="C284" s="8"/>
      <c r="D284" s="8"/>
      <c r="E284" s="8"/>
      <c r="F284" s="8"/>
    </row>
    <row r="285" ht="15.75" customHeight="1">
      <c r="A285" s="8"/>
      <c r="B285" s="8"/>
      <c r="C285" s="8"/>
      <c r="D285" s="8"/>
      <c r="E285" s="8"/>
      <c r="F285" s="8"/>
    </row>
    <row r="286" ht="15.75" customHeight="1">
      <c r="A286" s="8"/>
      <c r="B286" s="8"/>
      <c r="C286" s="8"/>
      <c r="D286" s="8"/>
      <c r="E286" s="8"/>
      <c r="F286" s="8"/>
    </row>
    <row r="287" ht="15.75" customHeight="1">
      <c r="A287" s="8"/>
      <c r="B287" s="8"/>
      <c r="C287" s="8"/>
      <c r="D287" s="8"/>
      <c r="E287" s="8"/>
      <c r="F287" s="8"/>
    </row>
    <row r="288" ht="15.75" customHeight="1">
      <c r="A288" s="8"/>
      <c r="B288" s="8"/>
      <c r="C288" s="8"/>
      <c r="D288" s="8"/>
      <c r="E288" s="8"/>
      <c r="F288" s="8"/>
    </row>
    <row r="289" ht="15.75" customHeight="1">
      <c r="A289" s="8"/>
      <c r="B289" s="8"/>
      <c r="C289" s="8"/>
      <c r="D289" s="8"/>
      <c r="E289" s="8"/>
      <c r="F289" s="8"/>
    </row>
    <row r="290" ht="15.75" customHeight="1">
      <c r="A290" s="8"/>
      <c r="B290" s="8"/>
      <c r="C290" s="8"/>
      <c r="D290" s="8"/>
      <c r="E290" s="8"/>
      <c r="F290" s="8"/>
    </row>
    <row r="291" ht="15.75" customHeight="1">
      <c r="A291" s="8"/>
      <c r="B291" s="8"/>
      <c r="C291" s="8"/>
      <c r="D291" s="8"/>
      <c r="E291" s="8"/>
      <c r="F291" s="8"/>
    </row>
    <row r="292" ht="15.75" customHeight="1">
      <c r="A292" s="8"/>
      <c r="B292" s="8"/>
      <c r="C292" s="8"/>
      <c r="D292" s="8"/>
      <c r="E292" s="8"/>
      <c r="F292" s="8"/>
    </row>
    <row r="293" ht="15.75" customHeight="1">
      <c r="A293" s="8"/>
      <c r="B293" s="8"/>
      <c r="C293" s="8"/>
      <c r="D293" s="8"/>
      <c r="E293" s="8"/>
      <c r="F293" s="8"/>
    </row>
    <row r="294" ht="15.75" customHeight="1">
      <c r="A294" s="8"/>
      <c r="B294" s="8"/>
      <c r="C294" s="8"/>
      <c r="D294" s="8"/>
      <c r="E294" s="8"/>
      <c r="F294" s="8"/>
    </row>
    <row r="295" ht="15.75" customHeight="1">
      <c r="A295" s="8"/>
      <c r="B295" s="8"/>
      <c r="C295" s="8"/>
      <c r="D295" s="8"/>
      <c r="E295" s="8"/>
      <c r="F295" s="8"/>
    </row>
    <row r="296" ht="15.75" customHeight="1">
      <c r="A296" s="8"/>
      <c r="B296" s="8"/>
      <c r="C296" s="8"/>
      <c r="D296" s="8"/>
      <c r="E296" s="8"/>
      <c r="F296" s="8"/>
    </row>
    <row r="297" ht="15.75" customHeight="1">
      <c r="A297" s="8"/>
      <c r="B297" s="8"/>
      <c r="C297" s="8"/>
      <c r="D297" s="8"/>
      <c r="E297" s="8"/>
      <c r="F297" s="8"/>
    </row>
    <row r="298" ht="15.75" customHeight="1">
      <c r="A298" s="8"/>
      <c r="B298" s="8"/>
      <c r="C298" s="8"/>
      <c r="D298" s="8"/>
      <c r="E298" s="8"/>
      <c r="F298" s="8"/>
    </row>
    <row r="299" ht="15.75" customHeight="1">
      <c r="A299" s="8"/>
      <c r="B299" s="8"/>
      <c r="C299" s="8"/>
      <c r="D299" s="8"/>
      <c r="E299" s="8"/>
      <c r="F299" s="8"/>
    </row>
    <row r="300" ht="15.75" customHeight="1">
      <c r="A300" s="8"/>
      <c r="B300" s="8"/>
      <c r="C300" s="8"/>
      <c r="D300" s="8"/>
      <c r="E300" s="8"/>
      <c r="F300" s="8"/>
    </row>
    <row r="301" ht="15.75" customHeight="1">
      <c r="A301" s="8"/>
      <c r="B301" s="8"/>
      <c r="C301" s="8"/>
      <c r="D301" s="8"/>
      <c r="E301" s="8"/>
      <c r="F301" s="8"/>
    </row>
    <row r="302" ht="15.75" customHeight="1">
      <c r="A302" s="8"/>
      <c r="B302" s="8"/>
      <c r="C302" s="8"/>
      <c r="D302" s="8"/>
      <c r="E302" s="8"/>
      <c r="F302" s="8"/>
    </row>
    <row r="303" ht="15.75" customHeight="1">
      <c r="A303" s="8"/>
      <c r="B303" s="8"/>
      <c r="C303" s="8"/>
      <c r="D303" s="8"/>
      <c r="E303" s="8"/>
      <c r="F303" s="8"/>
    </row>
    <row r="304" ht="15.75" customHeight="1">
      <c r="A304" s="8"/>
      <c r="B304" s="8"/>
      <c r="C304" s="8"/>
      <c r="D304" s="8"/>
      <c r="E304" s="8"/>
      <c r="F304" s="8"/>
    </row>
    <row r="305" ht="15.75" customHeight="1">
      <c r="A305" s="8"/>
      <c r="B305" s="8"/>
      <c r="C305" s="8"/>
      <c r="D305" s="8"/>
      <c r="E305" s="8"/>
      <c r="F305" s="8"/>
    </row>
    <row r="306" ht="15.75" customHeight="1">
      <c r="A306" s="8"/>
      <c r="B306" s="8"/>
      <c r="C306" s="8"/>
      <c r="D306" s="8"/>
      <c r="E306" s="8"/>
      <c r="F306" s="8"/>
    </row>
    <row r="307" ht="15.75" customHeight="1">
      <c r="A307" s="8"/>
      <c r="B307" s="8"/>
      <c r="C307" s="8"/>
      <c r="D307" s="8"/>
      <c r="E307" s="8"/>
      <c r="F307" s="8"/>
    </row>
    <row r="308" ht="15.75" customHeight="1">
      <c r="A308" s="8"/>
      <c r="B308" s="8"/>
      <c r="C308" s="8"/>
      <c r="D308" s="8"/>
      <c r="E308" s="8"/>
      <c r="F308" s="8"/>
    </row>
    <row r="309" ht="15.75" customHeight="1">
      <c r="A309" s="8"/>
      <c r="B309" s="8"/>
      <c r="C309" s="8"/>
      <c r="D309" s="8"/>
      <c r="E309" s="8"/>
      <c r="F309" s="8"/>
    </row>
    <row r="310" ht="15.75" customHeight="1">
      <c r="A310" s="8"/>
      <c r="B310" s="8"/>
      <c r="C310" s="8"/>
      <c r="D310" s="8"/>
      <c r="E310" s="8"/>
      <c r="F310" s="8"/>
    </row>
    <row r="311" ht="15.75" customHeight="1">
      <c r="A311" s="8"/>
      <c r="B311" s="8"/>
      <c r="C311" s="8"/>
      <c r="D311" s="8"/>
      <c r="E311" s="8"/>
      <c r="F311" s="8"/>
    </row>
    <row r="312" ht="15.75" customHeight="1">
      <c r="A312" s="8"/>
      <c r="B312" s="8"/>
      <c r="C312" s="8"/>
      <c r="D312" s="8"/>
      <c r="E312" s="8"/>
      <c r="F312" s="8"/>
    </row>
    <row r="313" ht="15.75" customHeight="1">
      <c r="A313" s="8"/>
      <c r="B313" s="8"/>
      <c r="C313" s="8"/>
      <c r="D313" s="8"/>
      <c r="E313" s="8"/>
      <c r="F313" s="8"/>
    </row>
    <row r="314" ht="15.75" customHeight="1">
      <c r="A314" s="8"/>
      <c r="B314" s="8"/>
      <c r="C314" s="8"/>
      <c r="D314" s="8"/>
      <c r="E314" s="8"/>
      <c r="F314" s="8"/>
    </row>
    <row r="315" ht="15.75" customHeight="1">
      <c r="A315" s="8"/>
      <c r="B315" s="8"/>
      <c r="C315" s="8"/>
      <c r="D315" s="8"/>
      <c r="E315" s="8"/>
      <c r="F315" s="8"/>
    </row>
    <row r="316" ht="15.75" customHeight="1">
      <c r="A316" s="8"/>
      <c r="B316" s="8"/>
      <c r="C316" s="8"/>
      <c r="D316" s="8"/>
      <c r="E316" s="8"/>
      <c r="F316" s="8"/>
    </row>
    <row r="317" ht="15.75" customHeight="1">
      <c r="A317" s="8"/>
      <c r="B317" s="8"/>
      <c r="C317" s="8"/>
      <c r="D317" s="8"/>
      <c r="E317" s="8"/>
      <c r="F317" s="8"/>
    </row>
    <row r="318" ht="15.75" customHeight="1">
      <c r="A318" s="8"/>
      <c r="B318" s="8"/>
      <c r="C318" s="8"/>
      <c r="D318" s="8"/>
      <c r="E318" s="8"/>
      <c r="F318" s="8"/>
    </row>
    <row r="319" ht="15.75" customHeight="1">
      <c r="A319" s="8"/>
      <c r="B319" s="8"/>
      <c r="C319" s="8"/>
      <c r="D319" s="8"/>
      <c r="E319" s="8"/>
      <c r="F319" s="8"/>
    </row>
    <row r="320" ht="15.75" customHeight="1">
      <c r="A320" s="8"/>
      <c r="B320" s="8"/>
      <c r="C320" s="8"/>
      <c r="D320" s="8"/>
      <c r="E320" s="8"/>
      <c r="F320" s="8"/>
    </row>
    <row r="321" ht="15.75" customHeight="1">
      <c r="A321" s="8"/>
      <c r="B321" s="8"/>
      <c r="C321" s="8"/>
      <c r="D321" s="8"/>
      <c r="E321" s="8"/>
      <c r="F321" s="8"/>
    </row>
    <row r="322" ht="15.75" customHeight="1">
      <c r="A322" s="8"/>
      <c r="B322" s="8"/>
      <c r="C322" s="8"/>
      <c r="D322" s="8"/>
      <c r="E322" s="8"/>
      <c r="F322" s="8"/>
    </row>
    <row r="323" ht="15.75" customHeight="1">
      <c r="A323" s="8"/>
      <c r="B323" s="8"/>
      <c r="C323" s="8"/>
      <c r="D323" s="8"/>
      <c r="E323" s="8"/>
      <c r="F323" s="8"/>
    </row>
    <row r="324" ht="15.75" customHeight="1">
      <c r="A324" s="8"/>
      <c r="B324" s="8"/>
      <c r="C324" s="8"/>
      <c r="D324" s="8"/>
      <c r="E324" s="8"/>
      <c r="F324" s="8"/>
    </row>
    <row r="325" ht="15.75" customHeight="1">
      <c r="A325" s="8"/>
      <c r="B325" s="8"/>
      <c r="C325" s="8"/>
      <c r="D325" s="8"/>
      <c r="E325" s="8"/>
      <c r="F325" s="8"/>
    </row>
    <row r="326" ht="15.75" customHeight="1">
      <c r="A326" s="8"/>
      <c r="B326" s="8"/>
      <c r="C326" s="8"/>
      <c r="D326" s="8"/>
      <c r="E326" s="8"/>
      <c r="F326" s="8"/>
    </row>
    <row r="327" ht="15.75" customHeight="1">
      <c r="A327" s="8"/>
      <c r="B327" s="8"/>
      <c r="C327" s="8"/>
      <c r="D327" s="8"/>
      <c r="E327" s="8"/>
      <c r="F327" s="8"/>
    </row>
    <row r="328" ht="15.75" customHeight="1">
      <c r="A328" s="8"/>
      <c r="B328" s="8"/>
      <c r="C328" s="8"/>
      <c r="D328" s="8"/>
      <c r="E328" s="8"/>
      <c r="F328" s="8"/>
    </row>
    <row r="329" ht="15.75" customHeight="1">
      <c r="A329" s="8"/>
      <c r="B329" s="8"/>
      <c r="C329" s="8"/>
      <c r="D329" s="8"/>
      <c r="E329" s="8"/>
      <c r="F329" s="8"/>
    </row>
    <row r="330" ht="15.75" customHeight="1">
      <c r="A330" s="8"/>
      <c r="B330" s="8"/>
      <c r="C330" s="8"/>
      <c r="D330" s="8"/>
      <c r="E330" s="8"/>
      <c r="F330" s="8"/>
    </row>
    <row r="331" ht="15.75" customHeight="1">
      <c r="A331" s="8"/>
      <c r="B331" s="8"/>
      <c r="C331" s="8"/>
      <c r="D331" s="8"/>
      <c r="E331" s="8"/>
      <c r="F331" s="8"/>
    </row>
    <row r="332" ht="15.75" customHeight="1">
      <c r="A332" s="8"/>
      <c r="B332" s="8"/>
      <c r="C332" s="8"/>
      <c r="D332" s="8"/>
      <c r="E332" s="8"/>
      <c r="F332" s="8"/>
    </row>
    <row r="333" ht="15.75" customHeight="1">
      <c r="A333" s="8"/>
      <c r="B333" s="8"/>
      <c r="C333" s="8"/>
      <c r="D333" s="8"/>
      <c r="E333" s="8"/>
      <c r="F333" s="8"/>
    </row>
    <row r="334" ht="15.75" customHeight="1">
      <c r="A334" s="8"/>
      <c r="B334" s="8"/>
      <c r="C334" s="8"/>
      <c r="D334" s="8"/>
      <c r="E334" s="8"/>
      <c r="F334" s="8"/>
    </row>
    <row r="335" ht="15.75" customHeight="1">
      <c r="A335" s="8"/>
      <c r="B335" s="8"/>
      <c r="C335" s="8"/>
      <c r="D335" s="8"/>
      <c r="E335" s="8"/>
      <c r="F335" s="8"/>
    </row>
    <row r="336" ht="15.75" customHeight="1">
      <c r="A336" s="8"/>
      <c r="B336" s="8"/>
      <c r="C336" s="8"/>
      <c r="D336" s="8"/>
      <c r="E336" s="8"/>
      <c r="F336" s="8"/>
    </row>
    <row r="337" ht="15.75" customHeight="1">
      <c r="A337" s="8"/>
      <c r="B337" s="8"/>
      <c r="C337" s="8"/>
      <c r="D337" s="8"/>
      <c r="E337" s="8"/>
      <c r="F337" s="8"/>
    </row>
    <row r="338" ht="15.75" customHeight="1">
      <c r="A338" s="8"/>
      <c r="B338" s="8"/>
      <c r="C338" s="8"/>
      <c r="D338" s="8"/>
      <c r="E338" s="8"/>
      <c r="F338" s="8"/>
    </row>
    <row r="339" ht="15.75" customHeight="1">
      <c r="A339" s="8"/>
      <c r="B339" s="8"/>
      <c r="C339" s="8"/>
      <c r="D339" s="8"/>
      <c r="E339" s="8"/>
      <c r="F339" s="8"/>
    </row>
    <row r="340" ht="15.75" customHeight="1">
      <c r="A340" s="8"/>
      <c r="B340" s="8"/>
      <c r="C340" s="8"/>
      <c r="D340" s="8"/>
      <c r="E340" s="8"/>
      <c r="F340" s="8"/>
    </row>
    <row r="341" ht="15.75" customHeight="1">
      <c r="A341" s="8"/>
      <c r="B341" s="8"/>
      <c r="C341" s="8"/>
      <c r="D341" s="8"/>
      <c r="E341" s="8"/>
      <c r="F341" s="8"/>
    </row>
    <row r="342" ht="15.75" customHeight="1">
      <c r="A342" s="8"/>
      <c r="B342" s="8"/>
      <c r="C342" s="8"/>
      <c r="D342" s="8"/>
      <c r="E342" s="8"/>
      <c r="F342" s="8"/>
    </row>
    <row r="343" ht="15.75" customHeight="1">
      <c r="A343" s="8"/>
      <c r="B343" s="8"/>
      <c r="C343" s="8"/>
      <c r="D343" s="8"/>
      <c r="E343" s="8"/>
      <c r="F343" s="8"/>
    </row>
    <row r="344" ht="15.75" customHeight="1">
      <c r="A344" s="8"/>
      <c r="B344" s="8"/>
      <c r="C344" s="8"/>
      <c r="D344" s="8"/>
      <c r="E344" s="8"/>
      <c r="F344" s="8"/>
    </row>
    <row r="345" ht="15.75" customHeight="1">
      <c r="A345" s="8"/>
      <c r="B345" s="8"/>
      <c r="C345" s="8"/>
      <c r="D345" s="8"/>
      <c r="E345" s="8"/>
      <c r="F345" s="8"/>
    </row>
    <row r="346" ht="15.75" customHeight="1">
      <c r="A346" s="8"/>
      <c r="B346" s="8"/>
      <c r="C346" s="8"/>
      <c r="D346" s="8"/>
      <c r="E346" s="8"/>
      <c r="F346" s="8"/>
    </row>
    <row r="347" ht="15.75" customHeight="1">
      <c r="A347" s="8"/>
      <c r="B347" s="8"/>
      <c r="C347" s="8"/>
      <c r="D347" s="8"/>
      <c r="E347" s="8"/>
      <c r="F347" s="8"/>
    </row>
    <row r="348" ht="15.75" customHeight="1">
      <c r="A348" s="8"/>
      <c r="B348" s="8"/>
      <c r="C348" s="8"/>
      <c r="D348" s="8"/>
      <c r="E348" s="8"/>
      <c r="F348" s="8"/>
    </row>
    <row r="349" ht="15.75" customHeight="1">
      <c r="A349" s="8"/>
      <c r="B349" s="8"/>
      <c r="C349" s="8"/>
      <c r="D349" s="8"/>
      <c r="E349" s="8"/>
      <c r="F349" s="8"/>
    </row>
    <row r="350" ht="15.75" customHeight="1">
      <c r="A350" s="8"/>
      <c r="B350" s="8"/>
      <c r="C350" s="8"/>
      <c r="D350" s="8"/>
      <c r="E350" s="8"/>
      <c r="F350" s="8"/>
    </row>
    <row r="351" ht="15.75" customHeight="1">
      <c r="A351" s="8"/>
      <c r="B351" s="8"/>
      <c r="C351" s="8"/>
      <c r="D351" s="8"/>
      <c r="E351" s="8"/>
      <c r="F351" s="8"/>
    </row>
    <row r="352" ht="15.75" customHeight="1">
      <c r="A352" s="8"/>
      <c r="B352" s="8"/>
      <c r="C352" s="8"/>
      <c r="D352" s="8"/>
      <c r="E352" s="8"/>
      <c r="F352" s="8"/>
    </row>
    <row r="353" ht="15.75" customHeight="1">
      <c r="A353" s="8"/>
      <c r="B353" s="8"/>
      <c r="C353" s="8"/>
      <c r="D353" s="8"/>
      <c r="E353" s="8"/>
      <c r="F353" s="8"/>
    </row>
    <row r="354" ht="15.75" customHeight="1">
      <c r="A354" s="8"/>
      <c r="B354" s="8"/>
      <c r="C354" s="8"/>
      <c r="D354" s="8"/>
      <c r="E354" s="8"/>
      <c r="F354" s="8"/>
    </row>
    <row r="355" ht="15.75" customHeight="1">
      <c r="A355" s="8"/>
      <c r="B355" s="8"/>
      <c r="C355" s="8"/>
      <c r="D355" s="8"/>
      <c r="E355" s="8"/>
      <c r="F355" s="8"/>
    </row>
    <row r="356" ht="15.75" customHeight="1">
      <c r="A356" s="8"/>
      <c r="B356" s="8"/>
      <c r="C356" s="8"/>
      <c r="D356" s="8"/>
      <c r="E356" s="8"/>
      <c r="F356" s="8"/>
    </row>
    <row r="357" ht="15.75" customHeight="1">
      <c r="A357" s="8"/>
      <c r="B357" s="8"/>
      <c r="C357" s="8"/>
      <c r="D357" s="8"/>
      <c r="E357" s="8"/>
      <c r="F357" s="8"/>
    </row>
    <row r="358" ht="15.75" customHeight="1">
      <c r="A358" s="8"/>
      <c r="B358" s="8"/>
      <c r="C358" s="8"/>
      <c r="D358" s="8"/>
      <c r="E358" s="8"/>
      <c r="F358" s="8"/>
    </row>
    <row r="359" ht="15.75" customHeight="1">
      <c r="A359" s="8"/>
      <c r="B359" s="8"/>
      <c r="C359" s="8"/>
      <c r="D359" s="8"/>
      <c r="E359" s="8"/>
      <c r="F359" s="8"/>
    </row>
    <row r="360" ht="15.75" customHeight="1">
      <c r="A360" s="8"/>
      <c r="B360" s="8"/>
      <c r="C360" s="8"/>
      <c r="D360" s="8"/>
      <c r="E360" s="8"/>
      <c r="F360" s="8"/>
    </row>
    <row r="361" ht="15.75" customHeight="1">
      <c r="A361" s="8"/>
      <c r="B361" s="8"/>
      <c r="C361" s="8"/>
      <c r="D361" s="8"/>
      <c r="E361" s="8"/>
      <c r="F361" s="8"/>
    </row>
    <row r="362" ht="15.75" customHeight="1">
      <c r="A362" s="8"/>
      <c r="B362" s="8"/>
      <c r="C362" s="8"/>
      <c r="D362" s="8"/>
      <c r="E362" s="8"/>
      <c r="F362" s="8"/>
    </row>
    <row r="363" ht="15.75" customHeight="1">
      <c r="A363" s="8"/>
      <c r="B363" s="8"/>
      <c r="C363" s="8"/>
      <c r="D363" s="8"/>
      <c r="E363" s="8"/>
      <c r="F363" s="8"/>
    </row>
    <row r="364" ht="15.75" customHeight="1">
      <c r="A364" s="8"/>
      <c r="B364" s="8"/>
      <c r="C364" s="8"/>
      <c r="D364" s="8"/>
      <c r="E364" s="8"/>
      <c r="F364" s="8"/>
    </row>
    <row r="365" ht="15.75" customHeight="1">
      <c r="A365" s="8"/>
      <c r="B365" s="8"/>
      <c r="C365" s="8"/>
      <c r="D365" s="8"/>
      <c r="E365" s="8"/>
      <c r="F365" s="8"/>
    </row>
    <row r="366" ht="15.75" customHeight="1">
      <c r="A366" s="8"/>
      <c r="B366" s="8"/>
      <c r="C366" s="8"/>
      <c r="D366" s="8"/>
      <c r="E366" s="8"/>
      <c r="F366" s="8"/>
    </row>
    <row r="367" ht="15.75" customHeight="1">
      <c r="A367" s="8"/>
      <c r="B367" s="8"/>
      <c r="C367" s="8"/>
      <c r="D367" s="8"/>
      <c r="E367" s="8"/>
      <c r="F367" s="8"/>
    </row>
    <row r="368" ht="15.75" customHeight="1">
      <c r="A368" s="8"/>
      <c r="B368" s="8"/>
      <c r="C368" s="8"/>
      <c r="D368" s="8"/>
      <c r="E368" s="8"/>
      <c r="F368" s="8"/>
    </row>
    <row r="369" ht="15.75" customHeight="1">
      <c r="A369" s="8"/>
      <c r="B369" s="8"/>
      <c r="C369" s="8"/>
      <c r="D369" s="8"/>
      <c r="E369" s="8"/>
      <c r="F369" s="8"/>
    </row>
    <row r="370" ht="15.75" customHeight="1">
      <c r="A370" s="8"/>
      <c r="B370" s="8"/>
      <c r="C370" s="8"/>
      <c r="D370" s="8"/>
      <c r="E370" s="8"/>
      <c r="F370" s="8"/>
    </row>
    <row r="371" ht="15.75" customHeight="1">
      <c r="A371" s="8"/>
      <c r="B371" s="8"/>
      <c r="C371" s="8"/>
      <c r="D371" s="8"/>
      <c r="E371" s="8"/>
      <c r="F371" s="8"/>
    </row>
    <row r="372" ht="15.75" customHeight="1">
      <c r="A372" s="8"/>
      <c r="B372" s="8"/>
      <c r="C372" s="8"/>
      <c r="D372" s="8"/>
      <c r="E372" s="8"/>
      <c r="F372" s="8"/>
    </row>
    <row r="373" ht="15.75" customHeight="1">
      <c r="A373" s="8"/>
      <c r="B373" s="8"/>
      <c r="C373" s="8"/>
      <c r="D373" s="8"/>
      <c r="E373" s="8"/>
      <c r="F373" s="8"/>
    </row>
    <row r="374" ht="15.75" customHeight="1">
      <c r="A374" s="8"/>
      <c r="B374" s="8"/>
      <c r="C374" s="8"/>
      <c r="D374" s="8"/>
      <c r="E374" s="8"/>
      <c r="F374" s="8"/>
    </row>
    <row r="375" ht="15.75" customHeight="1">
      <c r="A375" s="8"/>
      <c r="B375" s="8"/>
      <c r="C375" s="8"/>
      <c r="D375" s="8"/>
      <c r="E375" s="8"/>
      <c r="F375" s="8"/>
    </row>
    <row r="376" ht="15.75" customHeight="1">
      <c r="A376" s="8"/>
      <c r="B376" s="8"/>
      <c r="C376" s="8"/>
      <c r="D376" s="8"/>
      <c r="E376" s="8"/>
      <c r="F376" s="8"/>
    </row>
    <row r="377" ht="15.75" customHeight="1">
      <c r="A377" s="8"/>
      <c r="B377" s="8"/>
      <c r="C377" s="8"/>
      <c r="D377" s="8"/>
      <c r="E377" s="8"/>
      <c r="F377" s="8"/>
    </row>
    <row r="378" ht="15.75" customHeight="1">
      <c r="A378" s="8"/>
      <c r="B378" s="8"/>
      <c r="C378" s="8"/>
      <c r="D378" s="8"/>
      <c r="E378" s="8"/>
      <c r="F378" s="8"/>
    </row>
    <row r="379" ht="15.75" customHeight="1">
      <c r="A379" s="8"/>
      <c r="B379" s="8"/>
      <c r="C379" s="8"/>
      <c r="D379" s="8"/>
      <c r="E379" s="8"/>
      <c r="F379" s="8"/>
    </row>
    <row r="380" ht="15.75" customHeight="1">
      <c r="A380" s="8"/>
      <c r="B380" s="8"/>
      <c r="C380" s="8"/>
      <c r="D380" s="8"/>
      <c r="E380" s="8"/>
      <c r="F380" s="8"/>
    </row>
    <row r="381" ht="15.75" customHeight="1">
      <c r="A381" s="8"/>
      <c r="B381" s="8"/>
      <c r="C381" s="8"/>
      <c r="D381" s="8"/>
      <c r="E381" s="8"/>
      <c r="F381" s="8"/>
    </row>
    <row r="382" ht="15.75" customHeight="1">
      <c r="A382" s="8"/>
      <c r="B382" s="8"/>
      <c r="C382" s="8"/>
      <c r="D382" s="8"/>
      <c r="E382" s="8"/>
      <c r="F382" s="8"/>
    </row>
    <row r="383" ht="15.75" customHeight="1">
      <c r="A383" s="8"/>
      <c r="B383" s="8"/>
      <c r="C383" s="8"/>
      <c r="D383" s="8"/>
      <c r="E383" s="8"/>
      <c r="F383" s="8"/>
    </row>
    <row r="384" ht="15.75" customHeight="1">
      <c r="A384" s="8"/>
      <c r="B384" s="8"/>
      <c r="C384" s="8"/>
      <c r="D384" s="8"/>
      <c r="E384" s="8"/>
      <c r="F384" s="8"/>
    </row>
    <row r="385" ht="15.75" customHeight="1">
      <c r="A385" s="8"/>
      <c r="B385" s="8"/>
      <c r="C385" s="8"/>
      <c r="D385" s="8"/>
      <c r="E385" s="8"/>
      <c r="F385" s="8"/>
    </row>
    <row r="386" ht="15.75" customHeight="1">
      <c r="A386" s="8"/>
      <c r="B386" s="8"/>
      <c r="C386" s="8"/>
      <c r="D386" s="8"/>
      <c r="E386" s="8"/>
      <c r="F386" s="8"/>
    </row>
    <row r="387" ht="15.75" customHeight="1">
      <c r="A387" s="8"/>
      <c r="B387" s="8"/>
      <c r="C387" s="8"/>
      <c r="D387" s="8"/>
      <c r="E387" s="8"/>
      <c r="F387" s="8"/>
    </row>
    <row r="388" ht="15.75" customHeight="1">
      <c r="A388" s="8"/>
      <c r="B388" s="8"/>
      <c r="C388" s="8"/>
      <c r="D388" s="8"/>
      <c r="E388" s="8"/>
      <c r="F388" s="8"/>
    </row>
    <row r="389" ht="15.75" customHeight="1">
      <c r="A389" s="8"/>
      <c r="B389" s="8"/>
      <c r="C389" s="8"/>
      <c r="D389" s="8"/>
      <c r="E389" s="8"/>
      <c r="F389" s="8"/>
    </row>
    <row r="390" ht="15.75" customHeight="1">
      <c r="A390" s="8"/>
      <c r="B390" s="8"/>
      <c r="C390" s="8"/>
      <c r="D390" s="8"/>
      <c r="E390" s="8"/>
      <c r="F390" s="8"/>
    </row>
    <row r="391" ht="15.75" customHeight="1">
      <c r="A391" s="8"/>
      <c r="B391" s="8"/>
      <c r="C391" s="8"/>
      <c r="D391" s="8"/>
      <c r="E391" s="8"/>
      <c r="F391" s="8"/>
    </row>
    <row r="392" ht="15.75" customHeight="1">
      <c r="A392" s="8"/>
      <c r="B392" s="8"/>
      <c r="C392" s="8"/>
      <c r="D392" s="8"/>
      <c r="E392" s="8"/>
      <c r="F392" s="8"/>
    </row>
    <row r="393" ht="15.75" customHeight="1">
      <c r="A393" s="8"/>
      <c r="B393" s="8"/>
      <c r="C393" s="8"/>
      <c r="D393" s="8"/>
      <c r="E393" s="8"/>
      <c r="F393" s="8"/>
    </row>
    <row r="394" ht="15.75" customHeight="1">
      <c r="A394" s="8"/>
      <c r="B394" s="8"/>
      <c r="C394" s="8"/>
      <c r="D394" s="8"/>
      <c r="E394" s="8"/>
      <c r="F394" s="8"/>
    </row>
    <row r="395" ht="15.75" customHeight="1">
      <c r="A395" s="8"/>
      <c r="B395" s="8"/>
      <c r="C395" s="8"/>
      <c r="D395" s="8"/>
      <c r="E395" s="8"/>
      <c r="F395" s="8"/>
    </row>
    <row r="396" ht="15.75" customHeight="1">
      <c r="A396" s="8"/>
      <c r="B396" s="8"/>
      <c r="C396" s="8"/>
      <c r="D396" s="8"/>
      <c r="E396" s="8"/>
      <c r="F396" s="8"/>
    </row>
    <row r="397" ht="15.75" customHeight="1">
      <c r="A397" s="8"/>
      <c r="B397" s="8"/>
      <c r="C397" s="8"/>
      <c r="D397" s="8"/>
      <c r="E397" s="8"/>
      <c r="F397" s="8"/>
    </row>
    <row r="398" ht="15.75" customHeight="1">
      <c r="A398" s="8"/>
      <c r="B398" s="8"/>
      <c r="C398" s="8"/>
      <c r="D398" s="8"/>
      <c r="E398" s="8"/>
      <c r="F398" s="8"/>
    </row>
    <row r="399" ht="15.75" customHeight="1">
      <c r="A399" s="8"/>
      <c r="B399" s="8"/>
      <c r="C399" s="8"/>
      <c r="D399" s="8"/>
      <c r="E399" s="8"/>
      <c r="F399" s="8"/>
    </row>
    <row r="400" ht="15.75" customHeight="1">
      <c r="A400" s="8"/>
      <c r="B400" s="8"/>
      <c r="C400" s="8"/>
      <c r="D400" s="8"/>
      <c r="E400" s="8"/>
      <c r="F400" s="8"/>
    </row>
    <row r="401" ht="15.75" customHeight="1">
      <c r="A401" s="8"/>
      <c r="B401" s="8"/>
      <c r="C401" s="8"/>
      <c r="D401" s="8"/>
      <c r="E401" s="8"/>
      <c r="F401" s="8"/>
    </row>
    <row r="402" ht="15.75" customHeight="1">
      <c r="A402" s="8"/>
      <c r="B402" s="8"/>
      <c r="C402" s="8"/>
      <c r="D402" s="8"/>
      <c r="E402" s="8"/>
      <c r="F402" s="8"/>
    </row>
    <row r="403" ht="15.75" customHeight="1">
      <c r="A403" s="8"/>
      <c r="B403" s="8"/>
      <c r="C403" s="8"/>
      <c r="D403" s="8"/>
      <c r="E403" s="8"/>
      <c r="F403" s="8"/>
    </row>
    <row r="404" ht="15.75" customHeight="1">
      <c r="A404" s="8"/>
      <c r="B404" s="8"/>
      <c r="C404" s="8"/>
      <c r="D404" s="8"/>
      <c r="E404" s="8"/>
      <c r="F404" s="8"/>
    </row>
    <row r="405" ht="15.75" customHeight="1">
      <c r="A405" s="8"/>
      <c r="B405" s="8"/>
      <c r="C405" s="8"/>
      <c r="D405" s="8"/>
      <c r="E405" s="8"/>
      <c r="F405" s="8"/>
    </row>
    <row r="406" ht="15.75" customHeight="1">
      <c r="A406" s="8"/>
      <c r="B406" s="8"/>
      <c r="C406" s="8"/>
      <c r="D406" s="8"/>
      <c r="E406" s="8"/>
      <c r="F406" s="8"/>
    </row>
    <row r="407" ht="15.75" customHeight="1">
      <c r="A407" s="8"/>
      <c r="B407" s="8"/>
      <c r="C407" s="8"/>
      <c r="D407" s="8"/>
      <c r="E407" s="8"/>
      <c r="F407" s="8"/>
    </row>
    <row r="408" ht="15.75" customHeight="1">
      <c r="A408" s="8"/>
      <c r="B408" s="8"/>
      <c r="C408" s="8"/>
      <c r="D408" s="8"/>
      <c r="E408" s="8"/>
      <c r="F408" s="8"/>
    </row>
    <row r="409" ht="15.75" customHeight="1">
      <c r="A409" s="8"/>
      <c r="B409" s="8"/>
      <c r="C409" s="8"/>
      <c r="D409" s="8"/>
      <c r="E409" s="8"/>
      <c r="F409" s="8"/>
    </row>
    <row r="410" ht="15.75" customHeight="1">
      <c r="A410" s="8"/>
      <c r="B410" s="8"/>
      <c r="C410" s="8"/>
      <c r="D410" s="8"/>
      <c r="E410" s="8"/>
      <c r="F410" s="8"/>
    </row>
    <row r="411" ht="15.75" customHeight="1">
      <c r="A411" s="8"/>
      <c r="B411" s="8"/>
      <c r="C411" s="8"/>
      <c r="D411" s="8"/>
      <c r="E411" s="8"/>
      <c r="F411" s="8"/>
    </row>
    <row r="412" ht="15.75" customHeight="1">
      <c r="A412" s="8"/>
      <c r="B412" s="8"/>
      <c r="C412" s="8"/>
      <c r="D412" s="8"/>
      <c r="E412" s="8"/>
      <c r="F412" s="8"/>
    </row>
    <row r="413" ht="15.75" customHeight="1">
      <c r="A413" s="8"/>
      <c r="B413" s="8"/>
      <c r="C413" s="8"/>
      <c r="D413" s="8"/>
      <c r="E413" s="8"/>
      <c r="F413" s="8"/>
    </row>
    <row r="414" ht="15.75" customHeight="1">
      <c r="A414" s="8"/>
      <c r="B414" s="8"/>
      <c r="C414" s="8"/>
      <c r="D414" s="8"/>
      <c r="E414" s="8"/>
      <c r="F414" s="8"/>
    </row>
    <row r="415" ht="15.75" customHeight="1">
      <c r="A415" s="8"/>
      <c r="B415" s="8"/>
      <c r="C415" s="8"/>
      <c r="D415" s="8"/>
      <c r="E415" s="8"/>
      <c r="F415" s="8"/>
    </row>
    <row r="416" ht="15.75" customHeight="1">
      <c r="A416" s="8"/>
      <c r="B416" s="8"/>
      <c r="C416" s="8"/>
      <c r="D416" s="8"/>
      <c r="E416" s="8"/>
      <c r="F416" s="8"/>
    </row>
    <row r="417" ht="15.75" customHeight="1">
      <c r="A417" s="8"/>
      <c r="B417" s="8"/>
      <c r="C417" s="8"/>
      <c r="D417" s="8"/>
      <c r="E417" s="8"/>
      <c r="F417" s="8"/>
    </row>
    <row r="418" ht="15.75" customHeight="1">
      <c r="A418" s="8"/>
      <c r="B418" s="8"/>
      <c r="C418" s="8"/>
      <c r="D418" s="8"/>
      <c r="E418" s="8"/>
      <c r="F418" s="8"/>
    </row>
    <row r="419" ht="15.75" customHeight="1">
      <c r="A419" s="8"/>
      <c r="B419" s="8"/>
      <c r="C419" s="8"/>
      <c r="D419" s="8"/>
      <c r="E419" s="8"/>
      <c r="F419" s="8"/>
    </row>
    <row r="420" ht="15.75" customHeight="1">
      <c r="A420" s="8"/>
      <c r="B420" s="8"/>
      <c r="C420" s="8"/>
      <c r="D420" s="8"/>
      <c r="E420" s="8"/>
      <c r="F420" s="8"/>
    </row>
    <row r="421" ht="15.75" customHeight="1">
      <c r="A421" s="8"/>
      <c r="B421" s="8"/>
      <c r="C421" s="8"/>
      <c r="D421" s="8"/>
      <c r="E421" s="8"/>
      <c r="F421" s="8"/>
    </row>
    <row r="422" ht="15.75" customHeight="1">
      <c r="A422" s="8"/>
      <c r="B422" s="8"/>
      <c r="C422" s="8"/>
      <c r="D422" s="8"/>
      <c r="E422" s="8"/>
      <c r="F422" s="8"/>
    </row>
    <row r="423" ht="15.75" customHeight="1">
      <c r="A423" s="8"/>
      <c r="B423" s="8"/>
      <c r="C423" s="8"/>
      <c r="D423" s="8"/>
      <c r="E423" s="8"/>
      <c r="F423" s="8"/>
    </row>
    <row r="424" ht="15.75" customHeight="1">
      <c r="A424" s="8"/>
      <c r="B424" s="8"/>
      <c r="C424" s="8"/>
      <c r="D424" s="8"/>
      <c r="E424" s="8"/>
      <c r="F424" s="8"/>
    </row>
    <row r="425" ht="15.75" customHeight="1">
      <c r="A425" s="8"/>
      <c r="B425" s="8"/>
      <c r="C425" s="8"/>
      <c r="D425" s="8"/>
      <c r="E425" s="8"/>
      <c r="F425" s="8"/>
    </row>
    <row r="426" ht="15.75" customHeight="1">
      <c r="A426" s="8"/>
      <c r="B426" s="8"/>
      <c r="C426" s="8"/>
      <c r="D426" s="8"/>
      <c r="E426" s="8"/>
      <c r="F426" s="8"/>
    </row>
    <row r="427" ht="15.75" customHeight="1">
      <c r="A427" s="8"/>
      <c r="B427" s="8"/>
      <c r="C427" s="8"/>
      <c r="D427" s="8"/>
      <c r="E427" s="8"/>
      <c r="F427" s="8"/>
    </row>
    <row r="428" ht="15.75" customHeight="1">
      <c r="A428" s="8"/>
      <c r="B428" s="8"/>
      <c r="C428" s="8"/>
      <c r="D428" s="8"/>
      <c r="E428" s="8"/>
      <c r="F428" s="8"/>
    </row>
    <row r="429" ht="15.75" customHeight="1">
      <c r="A429" s="8"/>
      <c r="B429" s="8"/>
      <c r="C429" s="8"/>
      <c r="D429" s="8"/>
      <c r="E429" s="8"/>
      <c r="F429" s="8"/>
    </row>
    <row r="430" ht="15.75" customHeight="1">
      <c r="A430" s="8"/>
      <c r="B430" s="8"/>
      <c r="C430" s="8"/>
      <c r="D430" s="8"/>
      <c r="E430" s="8"/>
      <c r="F430" s="8"/>
    </row>
    <row r="431" ht="15.75" customHeight="1">
      <c r="A431" s="8"/>
      <c r="B431" s="8"/>
      <c r="C431" s="8"/>
      <c r="D431" s="8"/>
      <c r="E431" s="8"/>
      <c r="F431" s="8"/>
    </row>
    <row r="432" ht="15.75" customHeight="1">
      <c r="A432" s="8"/>
      <c r="B432" s="8"/>
      <c r="C432" s="8"/>
      <c r="D432" s="8"/>
      <c r="E432" s="8"/>
      <c r="F432" s="8"/>
    </row>
    <row r="433" ht="15.75" customHeight="1">
      <c r="A433" s="8"/>
      <c r="B433" s="8"/>
      <c r="C433" s="8"/>
      <c r="D433" s="8"/>
      <c r="E433" s="8"/>
      <c r="F433" s="8"/>
    </row>
    <row r="434" ht="15.75" customHeight="1">
      <c r="A434" s="8"/>
      <c r="B434" s="8"/>
      <c r="C434" s="8"/>
      <c r="D434" s="8"/>
      <c r="E434" s="8"/>
      <c r="F434" s="8"/>
    </row>
    <row r="435" ht="15.75" customHeight="1">
      <c r="A435" s="8"/>
      <c r="B435" s="8"/>
      <c r="C435" s="8"/>
      <c r="D435" s="8"/>
      <c r="E435" s="8"/>
      <c r="F435" s="8"/>
    </row>
    <row r="436" ht="15.75" customHeight="1">
      <c r="A436" s="8"/>
      <c r="B436" s="8"/>
      <c r="C436" s="8"/>
      <c r="D436" s="8"/>
      <c r="E436" s="8"/>
      <c r="F436" s="8"/>
    </row>
    <row r="437" ht="15.75" customHeight="1">
      <c r="A437" s="8"/>
      <c r="B437" s="8"/>
      <c r="C437" s="8"/>
      <c r="D437" s="8"/>
      <c r="E437" s="8"/>
      <c r="F437" s="8"/>
    </row>
    <row r="438" ht="15.75" customHeight="1">
      <c r="A438" s="8"/>
      <c r="B438" s="8"/>
      <c r="C438" s="8"/>
      <c r="D438" s="8"/>
      <c r="E438" s="8"/>
      <c r="F438" s="8"/>
    </row>
    <row r="439" ht="15.75" customHeight="1">
      <c r="A439" s="8"/>
      <c r="B439" s="8"/>
      <c r="C439" s="8"/>
      <c r="D439" s="8"/>
      <c r="E439" s="8"/>
      <c r="F439" s="8"/>
    </row>
    <row r="440" ht="15.75" customHeight="1">
      <c r="A440" s="8"/>
      <c r="B440" s="8"/>
      <c r="C440" s="8"/>
      <c r="D440" s="8"/>
      <c r="E440" s="8"/>
      <c r="F440" s="8"/>
    </row>
    <row r="441" ht="15.75" customHeight="1">
      <c r="A441" s="8"/>
      <c r="B441" s="8"/>
      <c r="C441" s="8"/>
      <c r="D441" s="8"/>
      <c r="E441" s="8"/>
      <c r="F441" s="8"/>
    </row>
    <row r="442" ht="15.75" customHeight="1">
      <c r="A442" s="8"/>
      <c r="B442" s="8"/>
      <c r="C442" s="8"/>
      <c r="D442" s="8"/>
      <c r="E442" s="8"/>
      <c r="F442" s="8"/>
    </row>
    <row r="443" ht="15.75" customHeight="1">
      <c r="A443" s="8"/>
      <c r="B443" s="8"/>
      <c r="C443" s="8"/>
      <c r="D443" s="8"/>
      <c r="E443" s="8"/>
      <c r="F443" s="8"/>
    </row>
    <row r="444" ht="15.75" customHeight="1">
      <c r="A444" s="8"/>
      <c r="B444" s="8"/>
      <c r="C444" s="8"/>
      <c r="D444" s="8"/>
      <c r="E444" s="8"/>
      <c r="F444" s="8"/>
    </row>
    <row r="445" ht="15.75" customHeight="1">
      <c r="A445" s="8"/>
      <c r="B445" s="8"/>
      <c r="C445" s="8"/>
      <c r="D445" s="8"/>
      <c r="E445" s="8"/>
      <c r="F445" s="8"/>
    </row>
    <row r="446" ht="15.75" customHeight="1">
      <c r="A446" s="8"/>
      <c r="B446" s="8"/>
      <c r="C446" s="8"/>
      <c r="D446" s="8"/>
      <c r="E446" s="8"/>
      <c r="F446" s="8"/>
    </row>
    <row r="447" ht="15.75" customHeight="1">
      <c r="A447" s="8"/>
      <c r="B447" s="8"/>
      <c r="C447" s="8"/>
      <c r="D447" s="8"/>
      <c r="E447" s="8"/>
      <c r="F447" s="8"/>
    </row>
    <row r="448" ht="15.75" customHeight="1">
      <c r="A448" s="8"/>
      <c r="B448" s="8"/>
      <c r="C448" s="8"/>
      <c r="D448" s="8"/>
      <c r="E448" s="8"/>
      <c r="F448" s="8"/>
    </row>
    <row r="449" ht="15.75" customHeight="1">
      <c r="A449" s="8"/>
      <c r="B449" s="8"/>
      <c r="C449" s="8"/>
      <c r="D449" s="8"/>
      <c r="E449" s="8"/>
      <c r="F449" s="8"/>
    </row>
    <row r="450" ht="15.75" customHeight="1">
      <c r="A450" s="8"/>
      <c r="B450" s="8"/>
      <c r="C450" s="8"/>
      <c r="D450" s="8"/>
      <c r="E450" s="8"/>
      <c r="F450" s="8"/>
    </row>
    <row r="451" ht="15.75" customHeight="1">
      <c r="A451" s="8"/>
      <c r="B451" s="8"/>
      <c r="C451" s="8"/>
      <c r="D451" s="8"/>
      <c r="E451" s="8"/>
      <c r="F451" s="8"/>
    </row>
    <row r="452" ht="15.75" customHeight="1">
      <c r="A452" s="8"/>
      <c r="B452" s="8"/>
      <c r="C452" s="8"/>
      <c r="D452" s="8"/>
      <c r="E452" s="8"/>
      <c r="F452" s="8"/>
    </row>
    <row r="453" ht="15.75" customHeight="1">
      <c r="A453" s="8"/>
      <c r="B453" s="8"/>
      <c r="C453" s="8"/>
      <c r="D453" s="8"/>
      <c r="E453" s="8"/>
      <c r="F453" s="8"/>
    </row>
    <row r="454" ht="15.75" customHeight="1">
      <c r="A454" s="8"/>
      <c r="B454" s="8"/>
      <c r="C454" s="8"/>
      <c r="D454" s="8"/>
      <c r="E454" s="8"/>
      <c r="F454" s="8"/>
    </row>
    <row r="455" ht="15.75" customHeight="1">
      <c r="A455" s="8"/>
      <c r="B455" s="8"/>
      <c r="C455" s="8"/>
      <c r="D455" s="8"/>
      <c r="E455" s="8"/>
      <c r="F455" s="8"/>
    </row>
    <row r="456" ht="15.75" customHeight="1">
      <c r="A456" s="8"/>
      <c r="B456" s="8"/>
      <c r="C456" s="8"/>
      <c r="D456" s="8"/>
      <c r="E456" s="8"/>
      <c r="F456" s="8"/>
    </row>
    <row r="457" ht="15.75" customHeight="1">
      <c r="A457" s="8"/>
      <c r="B457" s="8"/>
      <c r="C457" s="8"/>
      <c r="D457" s="8"/>
      <c r="E457" s="8"/>
      <c r="F457" s="8"/>
    </row>
    <row r="458" ht="15.75" customHeight="1">
      <c r="A458" s="8"/>
      <c r="B458" s="8"/>
      <c r="C458" s="8"/>
      <c r="D458" s="8"/>
      <c r="E458" s="8"/>
      <c r="F458" s="8"/>
    </row>
    <row r="459" ht="15.75" customHeight="1">
      <c r="A459" s="8"/>
      <c r="B459" s="8"/>
      <c r="C459" s="8"/>
      <c r="D459" s="8"/>
      <c r="E459" s="8"/>
      <c r="F459" s="8"/>
    </row>
    <row r="460" ht="15.75" customHeight="1">
      <c r="A460" s="8"/>
      <c r="B460" s="8"/>
      <c r="C460" s="8"/>
      <c r="D460" s="8"/>
      <c r="E460" s="8"/>
      <c r="F460" s="8"/>
    </row>
    <row r="461" ht="15.75" customHeight="1">
      <c r="A461" s="8"/>
      <c r="B461" s="8"/>
      <c r="C461" s="8"/>
      <c r="D461" s="8"/>
      <c r="E461" s="8"/>
      <c r="F461" s="8"/>
    </row>
    <row r="462" ht="15.75" customHeight="1">
      <c r="A462" s="8"/>
      <c r="B462" s="8"/>
      <c r="C462" s="8"/>
      <c r="D462" s="8"/>
      <c r="E462" s="8"/>
      <c r="F462" s="8"/>
    </row>
    <row r="463" ht="15.75" customHeight="1">
      <c r="A463" s="8"/>
      <c r="B463" s="8"/>
      <c r="C463" s="8"/>
      <c r="D463" s="8"/>
      <c r="E463" s="8"/>
      <c r="F463" s="8"/>
    </row>
    <row r="464" ht="15.75" customHeight="1">
      <c r="A464" s="8"/>
      <c r="B464" s="8"/>
      <c r="C464" s="8"/>
      <c r="D464" s="8"/>
      <c r="E464" s="8"/>
      <c r="F464" s="8"/>
    </row>
    <row r="465" ht="15.75" customHeight="1">
      <c r="A465" s="8"/>
      <c r="B465" s="8"/>
      <c r="C465" s="8"/>
      <c r="D465" s="8"/>
      <c r="E465" s="8"/>
      <c r="F465" s="8"/>
    </row>
    <row r="466" ht="15.75" customHeight="1">
      <c r="A466" s="8"/>
      <c r="B466" s="8"/>
      <c r="C466" s="8"/>
      <c r="D466" s="8"/>
      <c r="E466" s="8"/>
      <c r="F466" s="8"/>
    </row>
    <row r="467" ht="15.75" customHeight="1">
      <c r="A467" s="8"/>
      <c r="B467" s="8"/>
      <c r="C467" s="8"/>
      <c r="D467" s="8"/>
      <c r="E467" s="8"/>
      <c r="F467" s="8"/>
    </row>
    <row r="468" ht="15.75" customHeight="1">
      <c r="A468" s="8"/>
      <c r="B468" s="8"/>
      <c r="C468" s="8"/>
      <c r="D468" s="8"/>
      <c r="E468" s="8"/>
      <c r="F468" s="8"/>
    </row>
    <row r="469" ht="15.75" customHeight="1">
      <c r="A469" s="8"/>
      <c r="B469" s="8"/>
      <c r="C469" s="8"/>
      <c r="D469" s="8"/>
      <c r="E469" s="8"/>
      <c r="F469" s="8"/>
    </row>
    <row r="470" ht="15.75" customHeight="1">
      <c r="A470" s="8"/>
      <c r="B470" s="8"/>
      <c r="C470" s="8"/>
      <c r="D470" s="8"/>
      <c r="E470" s="8"/>
      <c r="F470" s="8"/>
    </row>
    <row r="471" ht="15.75" customHeight="1">
      <c r="A471" s="8"/>
      <c r="B471" s="8"/>
      <c r="C471" s="8"/>
      <c r="D471" s="8"/>
      <c r="E471" s="8"/>
      <c r="F471" s="8"/>
    </row>
    <row r="472" ht="15.75" customHeight="1">
      <c r="A472" s="8"/>
      <c r="B472" s="8"/>
      <c r="C472" s="8"/>
      <c r="D472" s="8"/>
      <c r="E472" s="8"/>
      <c r="F472" s="8"/>
    </row>
    <row r="473" ht="15.75" customHeight="1">
      <c r="A473" s="8"/>
      <c r="B473" s="8"/>
      <c r="C473" s="8"/>
      <c r="D473" s="8"/>
      <c r="E473" s="8"/>
      <c r="F473" s="8"/>
    </row>
    <row r="474" ht="15.75" customHeight="1">
      <c r="A474" s="8"/>
      <c r="B474" s="8"/>
      <c r="C474" s="8"/>
      <c r="D474" s="8"/>
      <c r="E474" s="8"/>
      <c r="F474" s="8"/>
    </row>
    <row r="475" ht="15.75" customHeight="1">
      <c r="A475" s="8"/>
      <c r="B475" s="8"/>
      <c r="C475" s="8"/>
      <c r="D475" s="8"/>
      <c r="E475" s="8"/>
      <c r="F475" s="8"/>
    </row>
    <row r="476" ht="15.75" customHeight="1">
      <c r="A476" s="8"/>
      <c r="B476" s="8"/>
      <c r="C476" s="8"/>
      <c r="D476" s="8"/>
      <c r="E476" s="8"/>
      <c r="F476" s="8"/>
    </row>
    <row r="477" ht="15.75" customHeight="1">
      <c r="A477" s="8"/>
      <c r="B477" s="8"/>
      <c r="C477" s="8"/>
      <c r="D477" s="8"/>
      <c r="E477" s="8"/>
      <c r="F477" s="8"/>
    </row>
    <row r="478" ht="15.75" customHeight="1">
      <c r="A478" s="8"/>
      <c r="B478" s="8"/>
      <c r="C478" s="8"/>
      <c r="D478" s="8"/>
      <c r="E478" s="8"/>
      <c r="F478" s="8"/>
    </row>
    <row r="479" ht="15.75" customHeight="1">
      <c r="A479" s="8"/>
      <c r="B479" s="8"/>
      <c r="C479" s="8"/>
      <c r="D479" s="8"/>
      <c r="E479" s="8"/>
      <c r="F479" s="8"/>
    </row>
    <row r="480" ht="15.75" customHeight="1">
      <c r="A480" s="8"/>
      <c r="B480" s="8"/>
      <c r="C480" s="8"/>
      <c r="D480" s="8"/>
      <c r="E480" s="8"/>
      <c r="F480" s="8"/>
    </row>
    <row r="481" ht="15.75" customHeight="1">
      <c r="A481" s="8"/>
      <c r="B481" s="8"/>
      <c r="C481" s="8"/>
      <c r="D481" s="8"/>
      <c r="E481" s="8"/>
      <c r="F481" s="8"/>
    </row>
    <row r="482" ht="15.75" customHeight="1">
      <c r="A482" s="8"/>
      <c r="B482" s="8"/>
      <c r="C482" s="8"/>
      <c r="D482" s="8"/>
      <c r="E482" s="8"/>
      <c r="F482" s="8"/>
    </row>
    <row r="483" ht="15.75" customHeight="1">
      <c r="A483" s="8"/>
      <c r="B483" s="8"/>
      <c r="C483" s="8"/>
      <c r="D483" s="8"/>
      <c r="E483" s="8"/>
      <c r="F483" s="8"/>
    </row>
    <row r="484" ht="15.75" customHeight="1">
      <c r="A484" s="8"/>
      <c r="B484" s="8"/>
      <c r="C484" s="8"/>
      <c r="D484" s="8"/>
      <c r="E484" s="8"/>
      <c r="F484" s="8"/>
    </row>
    <row r="485" ht="15.75" customHeight="1">
      <c r="A485" s="8"/>
      <c r="B485" s="8"/>
      <c r="C485" s="8"/>
      <c r="D485" s="8"/>
      <c r="E485" s="8"/>
      <c r="F485" s="8"/>
    </row>
    <row r="486" ht="15.75" customHeight="1">
      <c r="A486" s="8"/>
      <c r="B486" s="8"/>
      <c r="C486" s="8"/>
      <c r="D486" s="8"/>
      <c r="E486" s="8"/>
      <c r="F486" s="8"/>
    </row>
    <row r="487" ht="15.75" customHeight="1">
      <c r="A487" s="8"/>
      <c r="B487" s="8"/>
      <c r="C487" s="8"/>
      <c r="D487" s="8"/>
      <c r="E487" s="8"/>
      <c r="F487" s="8"/>
    </row>
    <row r="488" ht="15.75" customHeight="1">
      <c r="A488" s="8"/>
      <c r="B488" s="8"/>
      <c r="C488" s="8"/>
      <c r="D488" s="8"/>
      <c r="E488" s="8"/>
      <c r="F488" s="8"/>
    </row>
    <row r="489" ht="15.75" customHeight="1">
      <c r="A489" s="8"/>
      <c r="B489" s="8"/>
      <c r="C489" s="8"/>
      <c r="D489" s="8"/>
      <c r="E489" s="8"/>
      <c r="F489" s="8"/>
    </row>
    <row r="490" ht="15.75" customHeight="1">
      <c r="A490" s="8"/>
      <c r="B490" s="8"/>
      <c r="C490" s="8"/>
      <c r="D490" s="8"/>
      <c r="E490" s="8"/>
      <c r="F490" s="8"/>
    </row>
    <row r="491" ht="15.75" customHeight="1">
      <c r="A491" s="8"/>
      <c r="B491" s="8"/>
      <c r="C491" s="8"/>
      <c r="D491" s="8"/>
      <c r="E491" s="8"/>
      <c r="F491" s="8"/>
    </row>
    <row r="492" ht="15.75" customHeight="1">
      <c r="A492" s="8"/>
      <c r="B492" s="8"/>
      <c r="C492" s="8"/>
      <c r="D492" s="8"/>
      <c r="E492" s="8"/>
      <c r="F492" s="8"/>
    </row>
    <row r="493" ht="15.75" customHeight="1">
      <c r="A493" s="8"/>
      <c r="B493" s="8"/>
      <c r="C493" s="8"/>
      <c r="D493" s="8"/>
      <c r="E493" s="8"/>
      <c r="F493" s="8"/>
    </row>
    <row r="494" ht="15.75" customHeight="1">
      <c r="A494" s="8"/>
      <c r="B494" s="8"/>
      <c r="C494" s="8"/>
      <c r="D494" s="8"/>
      <c r="E494" s="8"/>
      <c r="F494" s="8"/>
    </row>
    <row r="495" ht="15.75" customHeight="1">
      <c r="A495" s="8"/>
      <c r="B495" s="8"/>
      <c r="C495" s="8"/>
      <c r="D495" s="8"/>
      <c r="E495" s="8"/>
      <c r="F495" s="8"/>
    </row>
    <row r="496" ht="15.75" customHeight="1">
      <c r="A496" s="8"/>
      <c r="B496" s="8"/>
      <c r="C496" s="8"/>
      <c r="D496" s="8"/>
      <c r="E496" s="8"/>
      <c r="F496" s="8"/>
    </row>
    <row r="497" ht="15.75" customHeight="1">
      <c r="A497" s="8"/>
      <c r="B497" s="8"/>
      <c r="C497" s="8"/>
      <c r="D497" s="8"/>
      <c r="E497" s="8"/>
      <c r="F497" s="8"/>
    </row>
    <row r="498" ht="15.75" customHeight="1">
      <c r="A498" s="8"/>
      <c r="B498" s="8"/>
      <c r="C498" s="8"/>
      <c r="D498" s="8"/>
      <c r="E498" s="8"/>
      <c r="F498" s="8"/>
    </row>
    <row r="499" ht="15.75" customHeight="1">
      <c r="A499" s="8"/>
      <c r="B499" s="8"/>
      <c r="C499" s="8"/>
      <c r="D499" s="8"/>
      <c r="E499" s="8"/>
      <c r="F499" s="8"/>
    </row>
    <row r="500" ht="15.75" customHeight="1">
      <c r="A500" s="8"/>
      <c r="B500" s="8"/>
      <c r="C500" s="8"/>
      <c r="D500" s="8"/>
      <c r="E500" s="8"/>
      <c r="F500" s="8"/>
    </row>
    <row r="501" ht="15.75" customHeight="1">
      <c r="A501" s="8"/>
      <c r="B501" s="8"/>
      <c r="C501" s="8"/>
      <c r="D501" s="8"/>
      <c r="E501" s="8"/>
      <c r="F501" s="8"/>
    </row>
    <row r="502" ht="15.75" customHeight="1">
      <c r="A502" s="8"/>
      <c r="B502" s="8"/>
      <c r="C502" s="8"/>
      <c r="D502" s="8"/>
      <c r="E502" s="8"/>
      <c r="F502" s="8"/>
    </row>
    <row r="503" ht="15.75" customHeight="1">
      <c r="A503" s="8"/>
      <c r="B503" s="8"/>
      <c r="C503" s="8"/>
      <c r="D503" s="8"/>
      <c r="E503" s="8"/>
      <c r="F503" s="8"/>
    </row>
    <row r="504" ht="15.75" customHeight="1">
      <c r="A504" s="8"/>
      <c r="B504" s="8"/>
      <c r="C504" s="8"/>
      <c r="D504" s="8"/>
      <c r="E504" s="8"/>
      <c r="F504" s="8"/>
    </row>
    <row r="505" ht="15.75" customHeight="1">
      <c r="A505" s="8"/>
      <c r="B505" s="8"/>
      <c r="C505" s="8"/>
      <c r="D505" s="8"/>
      <c r="E505" s="8"/>
      <c r="F505" s="8"/>
    </row>
    <row r="506" ht="15.75" customHeight="1">
      <c r="A506" s="8"/>
      <c r="B506" s="8"/>
      <c r="C506" s="8"/>
      <c r="D506" s="8"/>
      <c r="E506" s="8"/>
      <c r="F506" s="8"/>
    </row>
    <row r="507" ht="15.75" customHeight="1">
      <c r="A507" s="8"/>
      <c r="B507" s="8"/>
      <c r="C507" s="8"/>
      <c r="D507" s="8"/>
      <c r="E507" s="8"/>
      <c r="F507" s="8"/>
    </row>
    <row r="508" ht="15.75" customHeight="1">
      <c r="A508" s="8"/>
      <c r="B508" s="8"/>
      <c r="C508" s="8"/>
      <c r="D508" s="8"/>
      <c r="E508" s="8"/>
      <c r="F508" s="8"/>
    </row>
    <row r="509" ht="15.75" customHeight="1">
      <c r="A509" s="8"/>
      <c r="B509" s="8"/>
      <c r="C509" s="8"/>
      <c r="D509" s="8"/>
      <c r="E509" s="8"/>
      <c r="F509" s="8"/>
    </row>
    <row r="510" ht="15.75" customHeight="1">
      <c r="A510" s="8"/>
      <c r="B510" s="8"/>
      <c r="C510" s="8"/>
      <c r="D510" s="8"/>
      <c r="E510" s="8"/>
      <c r="F510" s="8"/>
    </row>
    <row r="511" ht="15.75" customHeight="1">
      <c r="A511" s="8"/>
      <c r="B511" s="8"/>
      <c r="C511" s="8"/>
      <c r="D511" s="8"/>
      <c r="E511" s="8"/>
      <c r="F511" s="8"/>
    </row>
    <row r="512" ht="15.75" customHeight="1">
      <c r="A512" s="8"/>
      <c r="B512" s="8"/>
      <c r="C512" s="8"/>
      <c r="D512" s="8"/>
      <c r="E512" s="8"/>
      <c r="F512" s="8"/>
    </row>
    <row r="513" ht="15.75" customHeight="1">
      <c r="A513" s="8"/>
      <c r="B513" s="8"/>
      <c r="C513" s="8"/>
      <c r="D513" s="8"/>
      <c r="E513" s="8"/>
      <c r="F513" s="8"/>
    </row>
    <row r="514" ht="15.75" customHeight="1">
      <c r="A514" s="8"/>
      <c r="B514" s="8"/>
      <c r="C514" s="8"/>
      <c r="D514" s="8"/>
      <c r="E514" s="8"/>
      <c r="F514" s="8"/>
    </row>
    <row r="515" ht="15.75" customHeight="1">
      <c r="A515" s="8"/>
      <c r="B515" s="8"/>
      <c r="C515" s="8"/>
      <c r="D515" s="8"/>
      <c r="E515" s="8"/>
      <c r="F515" s="8"/>
    </row>
    <row r="516" ht="15.75" customHeight="1">
      <c r="A516" s="8"/>
      <c r="B516" s="8"/>
      <c r="C516" s="8"/>
      <c r="D516" s="8"/>
      <c r="E516" s="8"/>
      <c r="F516" s="8"/>
    </row>
    <row r="517" ht="15.75" customHeight="1">
      <c r="A517" s="8"/>
      <c r="B517" s="8"/>
      <c r="C517" s="8"/>
      <c r="D517" s="8"/>
      <c r="E517" s="8"/>
      <c r="F517" s="8"/>
    </row>
    <row r="518" ht="15.75" customHeight="1">
      <c r="A518" s="8"/>
      <c r="B518" s="8"/>
      <c r="C518" s="8"/>
      <c r="D518" s="8"/>
      <c r="E518" s="8"/>
      <c r="F518" s="8"/>
    </row>
    <row r="519" ht="15.75" customHeight="1">
      <c r="A519" s="8"/>
      <c r="B519" s="8"/>
      <c r="C519" s="8"/>
      <c r="D519" s="8"/>
      <c r="E519" s="8"/>
      <c r="F519" s="8"/>
    </row>
    <row r="520" ht="15.75" customHeight="1">
      <c r="A520" s="8"/>
      <c r="B520" s="8"/>
      <c r="C520" s="8"/>
      <c r="D520" s="8"/>
      <c r="E520" s="8"/>
      <c r="F520" s="8"/>
    </row>
    <row r="521" ht="15.75" customHeight="1">
      <c r="A521" s="8"/>
      <c r="B521" s="8"/>
      <c r="C521" s="8"/>
      <c r="D521" s="8"/>
      <c r="E521" s="8"/>
      <c r="F521" s="8"/>
    </row>
    <row r="522" ht="15.75" customHeight="1">
      <c r="A522" s="8"/>
      <c r="B522" s="8"/>
      <c r="C522" s="8"/>
      <c r="D522" s="8"/>
      <c r="E522" s="8"/>
      <c r="F522" s="8"/>
    </row>
    <row r="523" ht="15.75" customHeight="1">
      <c r="A523" s="8"/>
      <c r="B523" s="8"/>
      <c r="C523" s="8"/>
      <c r="D523" s="8"/>
      <c r="E523" s="8"/>
      <c r="F523" s="8"/>
    </row>
    <row r="524" ht="15.75" customHeight="1">
      <c r="A524" s="8"/>
      <c r="B524" s="8"/>
      <c r="C524" s="8"/>
      <c r="D524" s="8"/>
      <c r="E524" s="8"/>
      <c r="F524" s="8"/>
    </row>
    <row r="525" ht="15.75" customHeight="1">
      <c r="A525" s="8"/>
      <c r="B525" s="8"/>
      <c r="C525" s="8"/>
      <c r="D525" s="8"/>
      <c r="E525" s="8"/>
      <c r="F525" s="8"/>
    </row>
    <row r="526" ht="15.75" customHeight="1">
      <c r="A526" s="8"/>
      <c r="B526" s="8"/>
      <c r="C526" s="8"/>
      <c r="D526" s="8"/>
      <c r="E526" s="8"/>
      <c r="F526" s="8"/>
    </row>
    <row r="527" ht="15.75" customHeight="1">
      <c r="A527" s="8"/>
      <c r="B527" s="8"/>
      <c r="C527" s="8"/>
      <c r="D527" s="8"/>
      <c r="E527" s="8"/>
      <c r="F527" s="8"/>
    </row>
    <row r="528" ht="15.75" customHeight="1">
      <c r="A528" s="8"/>
      <c r="B528" s="8"/>
      <c r="C528" s="8"/>
      <c r="D528" s="8"/>
      <c r="E528" s="8"/>
      <c r="F528" s="8"/>
    </row>
    <row r="529" ht="15.75" customHeight="1">
      <c r="A529" s="8"/>
      <c r="B529" s="8"/>
      <c r="C529" s="8"/>
      <c r="D529" s="8"/>
      <c r="E529" s="8"/>
      <c r="F529" s="8"/>
    </row>
    <row r="530" ht="15.75" customHeight="1">
      <c r="A530" s="8"/>
      <c r="B530" s="8"/>
      <c r="C530" s="8"/>
      <c r="D530" s="8"/>
      <c r="E530" s="8"/>
      <c r="F530" s="8"/>
    </row>
    <row r="531" ht="15.75" customHeight="1">
      <c r="A531" s="8"/>
      <c r="B531" s="8"/>
      <c r="C531" s="8"/>
      <c r="D531" s="8"/>
      <c r="E531" s="8"/>
      <c r="F531" s="8"/>
    </row>
    <row r="532" ht="15.75" customHeight="1">
      <c r="A532" s="8"/>
      <c r="B532" s="8"/>
      <c r="C532" s="8"/>
      <c r="D532" s="8"/>
      <c r="E532" s="8"/>
      <c r="F532" s="8"/>
    </row>
    <row r="533" ht="15.75" customHeight="1">
      <c r="A533" s="8"/>
      <c r="B533" s="8"/>
      <c r="C533" s="8"/>
      <c r="D533" s="8"/>
      <c r="E533" s="8"/>
      <c r="F533" s="8"/>
    </row>
    <row r="534" ht="15.75" customHeight="1">
      <c r="A534" s="8"/>
      <c r="B534" s="8"/>
      <c r="C534" s="8"/>
      <c r="D534" s="8"/>
      <c r="E534" s="8"/>
      <c r="F534" s="8"/>
    </row>
    <row r="535" ht="15.75" customHeight="1">
      <c r="A535" s="8"/>
      <c r="B535" s="8"/>
      <c r="C535" s="8"/>
      <c r="D535" s="8"/>
      <c r="E535" s="8"/>
      <c r="F535" s="8"/>
    </row>
    <row r="536" ht="15.75" customHeight="1">
      <c r="A536" s="8"/>
      <c r="B536" s="8"/>
      <c r="C536" s="8"/>
      <c r="D536" s="8"/>
      <c r="E536" s="8"/>
      <c r="F536" s="8"/>
    </row>
    <row r="537" ht="15.75" customHeight="1">
      <c r="A537" s="8"/>
      <c r="B537" s="8"/>
      <c r="C537" s="8"/>
      <c r="D537" s="8"/>
      <c r="E537" s="8"/>
      <c r="F537" s="8"/>
    </row>
    <row r="538" ht="15.75" customHeight="1">
      <c r="A538" s="8"/>
      <c r="B538" s="8"/>
      <c r="C538" s="8"/>
      <c r="D538" s="8"/>
      <c r="E538" s="8"/>
      <c r="F538" s="8"/>
    </row>
    <row r="539" ht="15.75" customHeight="1">
      <c r="A539" s="8"/>
      <c r="B539" s="8"/>
      <c r="C539" s="8"/>
      <c r="D539" s="8"/>
      <c r="E539" s="8"/>
      <c r="F539" s="8"/>
    </row>
    <row r="540" ht="15.75" customHeight="1">
      <c r="A540" s="8"/>
      <c r="B540" s="8"/>
      <c r="C540" s="8"/>
      <c r="D540" s="8"/>
      <c r="E540" s="8"/>
      <c r="F540" s="8"/>
    </row>
    <row r="541" ht="15.75" customHeight="1">
      <c r="A541" s="8"/>
      <c r="B541" s="8"/>
      <c r="C541" s="8"/>
      <c r="D541" s="8"/>
      <c r="E541" s="8"/>
      <c r="F541" s="8"/>
    </row>
    <row r="542" ht="15.75" customHeight="1">
      <c r="A542" s="8"/>
      <c r="B542" s="8"/>
      <c r="C542" s="8"/>
      <c r="D542" s="8"/>
      <c r="E542" s="8"/>
      <c r="F542" s="8"/>
    </row>
    <row r="543" ht="15.75" customHeight="1">
      <c r="A543" s="8"/>
      <c r="B543" s="8"/>
      <c r="C543" s="8"/>
      <c r="D543" s="8"/>
      <c r="E543" s="8"/>
      <c r="F543" s="8"/>
    </row>
    <row r="544" ht="15.75" customHeight="1">
      <c r="A544" s="8"/>
      <c r="B544" s="8"/>
      <c r="C544" s="8"/>
      <c r="D544" s="8"/>
      <c r="E544" s="8"/>
      <c r="F544" s="8"/>
    </row>
    <row r="545" ht="15.75" customHeight="1">
      <c r="A545" s="8"/>
      <c r="B545" s="8"/>
      <c r="C545" s="8"/>
      <c r="D545" s="8"/>
      <c r="E545" s="8"/>
      <c r="F545" s="8"/>
    </row>
    <row r="546" ht="15.75" customHeight="1">
      <c r="A546" s="8"/>
      <c r="B546" s="8"/>
      <c r="C546" s="8"/>
      <c r="D546" s="8"/>
      <c r="E546" s="8"/>
      <c r="F546" s="8"/>
    </row>
    <row r="547" ht="15.75" customHeight="1">
      <c r="A547" s="8"/>
      <c r="B547" s="8"/>
      <c r="C547" s="8"/>
      <c r="D547" s="8"/>
      <c r="E547" s="8"/>
      <c r="F547" s="8"/>
    </row>
    <row r="548" ht="15.75" customHeight="1">
      <c r="A548" s="8"/>
      <c r="B548" s="8"/>
      <c r="C548" s="8"/>
      <c r="D548" s="8"/>
      <c r="E548" s="8"/>
      <c r="F548" s="8"/>
    </row>
    <row r="549" ht="15.75" customHeight="1">
      <c r="A549" s="8"/>
      <c r="B549" s="8"/>
      <c r="C549" s="8"/>
      <c r="D549" s="8"/>
      <c r="E549" s="8"/>
      <c r="F549" s="8"/>
    </row>
    <row r="550" ht="15.75" customHeight="1">
      <c r="A550" s="8"/>
      <c r="B550" s="8"/>
      <c r="C550" s="8"/>
      <c r="D550" s="8"/>
      <c r="E550" s="8"/>
      <c r="F550" s="8"/>
    </row>
    <row r="551" ht="15.75" customHeight="1">
      <c r="A551" s="8"/>
      <c r="B551" s="8"/>
      <c r="C551" s="8"/>
      <c r="D551" s="8"/>
      <c r="E551" s="8"/>
      <c r="F551" s="8"/>
    </row>
    <row r="552" ht="15.75" customHeight="1">
      <c r="A552" s="8"/>
      <c r="B552" s="8"/>
      <c r="C552" s="8"/>
      <c r="D552" s="8"/>
      <c r="E552" s="8"/>
      <c r="F552" s="8"/>
    </row>
    <row r="553" ht="15.75" customHeight="1">
      <c r="A553" s="8"/>
      <c r="B553" s="8"/>
      <c r="C553" s="8"/>
      <c r="D553" s="8"/>
      <c r="E553" s="8"/>
      <c r="F553" s="8"/>
    </row>
    <row r="554" ht="15.75" customHeight="1">
      <c r="A554" s="8"/>
      <c r="B554" s="8"/>
      <c r="C554" s="8"/>
      <c r="D554" s="8"/>
      <c r="E554" s="8"/>
      <c r="F554" s="8"/>
    </row>
    <row r="555" ht="15.75" customHeight="1">
      <c r="A555" s="8"/>
      <c r="B555" s="8"/>
      <c r="C555" s="8"/>
      <c r="D555" s="8"/>
      <c r="E555" s="8"/>
      <c r="F555" s="8"/>
    </row>
    <row r="556" ht="15.75" customHeight="1">
      <c r="A556" s="8"/>
      <c r="B556" s="8"/>
      <c r="C556" s="8"/>
      <c r="D556" s="8"/>
      <c r="E556" s="8"/>
      <c r="F556" s="8"/>
    </row>
    <row r="557" ht="15.75" customHeight="1">
      <c r="A557" s="8"/>
      <c r="B557" s="8"/>
      <c r="C557" s="8"/>
      <c r="D557" s="8"/>
      <c r="E557" s="8"/>
      <c r="F557" s="8"/>
    </row>
    <row r="558" ht="15.75" customHeight="1">
      <c r="A558" s="8"/>
      <c r="B558" s="8"/>
      <c r="C558" s="8"/>
      <c r="D558" s="8"/>
      <c r="E558" s="8"/>
      <c r="F558" s="8"/>
    </row>
    <row r="559" ht="15.75" customHeight="1">
      <c r="A559" s="8"/>
      <c r="B559" s="8"/>
      <c r="C559" s="8"/>
      <c r="D559" s="8"/>
      <c r="E559" s="8"/>
      <c r="F559" s="8"/>
    </row>
    <row r="560" ht="15.75" customHeight="1">
      <c r="A560" s="8"/>
      <c r="B560" s="8"/>
      <c r="C560" s="8"/>
      <c r="D560" s="8"/>
      <c r="E560" s="8"/>
      <c r="F560" s="8"/>
    </row>
    <row r="561" ht="15.75" customHeight="1">
      <c r="A561" s="8"/>
      <c r="B561" s="8"/>
      <c r="C561" s="8"/>
      <c r="D561" s="8"/>
      <c r="E561" s="8"/>
      <c r="F561" s="8"/>
    </row>
    <row r="562" ht="15.75" customHeight="1">
      <c r="A562" s="8"/>
      <c r="B562" s="8"/>
      <c r="C562" s="8"/>
      <c r="D562" s="8"/>
      <c r="E562" s="8"/>
      <c r="F562" s="8"/>
    </row>
    <row r="563" ht="15.75" customHeight="1">
      <c r="A563" s="8"/>
      <c r="B563" s="8"/>
      <c r="C563" s="8"/>
      <c r="D563" s="8"/>
      <c r="E563" s="8"/>
      <c r="F563" s="8"/>
    </row>
    <row r="564" ht="15.75" customHeight="1">
      <c r="A564" s="8"/>
      <c r="B564" s="8"/>
      <c r="C564" s="8"/>
      <c r="D564" s="8"/>
      <c r="E564" s="8"/>
      <c r="F564" s="8"/>
    </row>
    <row r="565" ht="15.75" customHeight="1">
      <c r="A565" s="8"/>
      <c r="B565" s="8"/>
      <c r="C565" s="8"/>
      <c r="D565" s="8"/>
      <c r="E565" s="8"/>
      <c r="F565" s="8"/>
    </row>
    <row r="566" ht="15.75" customHeight="1">
      <c r="A566" s="8"/>
      <c r="B566" s="8"/>
      <c r="C566" s="8"/>
      <c r="D566" s="8"/>
      <c r="E566" s="8"/>
      <c r="F566" s="8"/>
    </row>
    <row r="567" ht="15.75" customHeight="1">
      <c r="A567" s="8"/>
      <c r="B567" s="8"/>
      <c r="C567" s="8"/>
      <c r="D567" s="8"/>
      <c r="E567" s="8"/>
      <c r="F567" s="8"/>
    </row>
    <row r="568" ht="15.75" customHeight="1">
      <c r="A568" s="8"/>
      <c r="B568" s="8"/>
      <c r="C568" s="8"/>
      <c r="D568" s="8"/>
      <c r="E568" s="8"/>
      <c r="F568" s="8"/>
    </row>
    <row r="569" ht="15.75" customHeight="1">
      <c r="A569" s="8"/>
      <c r="B569" s="8"/>
      <c r="C569" s="8"/>
      <c r="D569" s="8"/>
      <c r="E569" s="8"/>
      <c r="F569" s="8"/>
    </row>
    <row r="570" ht="15.75" customHeight="1">
      <c r="A570" s="8"/>
      <c r="B570" s="8"/>
      <c r="C570" s="8"/>
      <c r="D570" s="8"/>
      <c r="E570" s="8"/>
      <c r="F570" s="8"/>
    </row>
    <row r="571" ht="15.75" customHeight="1">
      <c r="A571" s="8"/>
      <c r="B571" s="8"/>
      <c r="C571" s="8"/>
      <c r="D571" s="8"/>
      <c r="E571" s="8"/>
      <c r="F571" s="8"/>
    </row>
    <row r="572" ht="15.75" customHeight="1">
      <c r="A572" s="8"/>
      <c r="B572" s="8"/>
      <c r="C572" s="8"/>
      <c r="D572" s="8"/>
      <c r="E572" s="8"/>
      <c r="F572" s="8"/>
    </row>
    <row r="573" ht="15.75" customHeight="1">
      <c r="A573" s="8"/>
      <c r="B573" s="8"/>
      <c r="C573" s="8"/>
      <c r="D573" s="8"/>
      <c r="E573" s="8"/>
      <c r="F573" s="8"/>
    </row>
    <row r="574" ht="15.75" customHeight="1">
      <c r="A574" s="8"/>
      <c r="B574" s="8"/>
      <c r="C574" s="8"/>
      <c r="D574" s="8"/>
      <c r="E574" s="8"/>
      <c r="F574" s="8"/>
    </row>
    <row r="575" ht="15.75" customHeight="1">
      <c r="A575" s="8"/>
      <c r="B575" s="8"/>
      <c r="C575" s="8"/>
      <c r="D575" s="8"/>
      <c r="E575" s="8"/>
      <c r="F575" s="8"/>
    </row>
    <row r="576" ht="15.75" customHeight="1">
      <c r="A576" s="8"/>
      <c r="B576" s="8"/>
      <c r="C576" s="8"/>
      <c r="D576" s="8"/>
      <c r="E576" s="8"/>
      <c r="F576" s="8"/>
    </row>
    <row r="577" ht="15.75" customHeight="1">
      <c r="A577" s="8"/>
      <c r="B577" s="8"/>
      <c r="C577" s="8"/>
      <c r="D577" s="8"/>
      <c r="E577" s="8"/>
      <c r="F577" s="8"/>
    </row>
    <row r="578" ht="15.75" customHeight="1">
      <c r="A578" s="8"/>
      <c r="B578" s="8"/>
      <c r="C578" s="8"/>
      <c r="D578" s="8"/>
      <c r="E578" s="8"/>
      <c r="F578" s="8"/>
    </row>
    <row r="579" ht="15.75" customHeight="1">
      <c r="A579" s="8"/>
      <c r="B579" s="8"/>
      <c r="C579" s="8"/>
      <c r="D579" s="8"/>
      <c r="E579" s="8"/>
      <c r="F579" s="8"/>
    </row>
    <row r="580" ht="15.75" customHeight="1">
      <c r="A580" s="8"/>
      <c r="B580" s="8"/>
      <c r="C580" s="8"/>
      <c r="D580" s="8"/>
      <c r="E580" s="8"/>
      <c r="F580" s="8"/>
    </row>
    <row r="581" ht="15.75" customHeight="1">
      <c r="A581" s="8"/>
      <c r="B581" s="8"/>
      <c r="C581" s="8"/>
      <c r="D581" s="8"/>
      <c r="E581" s="8"/>
      <c r="F581" s="8"/>
    </row>
    <row r="582" ht="15.75" customHeight="1">
      <c r="A582" s="8"/>
      <c r="B582" s="8"/>
      <c r="C582" s="8"/>
      <c r="D582" s="8"/>
      <c r="E582" s="8"/>
      <c r="F582" s="8"/>
    </row>
    <row r="583" ht="15.75" customHeight="1">
      <c r="A583" s="8"/>
      <c r="B583" s="8"/>
      <c r="C583" s="8"/>
      <c r="D583" s="8"/>
      <c r="E583" s="8"/>
      <c r="F583" s="8"/>
    </row>
    <row r="584" ht="15.75" customHeight="1">
      <c r="A584" s="8"/>
      <c r="B584" s="8"/>
      <c r="C584" s="8"/>
      <c r="D584" s="8"/>
      <c r="E584" s="8"/>
      <c r="F584" s="8"/>
    </row>
    <row r="585" ht="15.75" customHeight="1">
      <c r="A585" s="8"/>
      <c r="B585" s="8"/>
      <c r="C585" s="8"/>
      <c r="D585" s="8"/>
      <c r="E585" s="8"/>
      <c r="F585" s="8"/>
    </row>
    <row r="586" ht="15.75" customHeight="1">
      <c r="A586" s="8"/>
      <c r="B586" s="8"/>
      <c r="C586" s="8"/>
      <c r="D586" s="8"/>
      <c r="E586" s="8"/>
      <c r="F586" s="8"/>
    </row>
    <row r="587" ht="15.75" customHeight="1">
      <c r="A587" s="8"/>
      <c r="B587" s="8"/>
      <c r="C587" s="8"/>
      <c r="D587" s="8"/>
      <c r="E587" s="8"/>
      <c r="F587" s="8"/>
    </row>
    <row r="588" ht="15.75" customHeight="1">
      <c r="A588" s="8"/>
      <c r="B588" s="8"/>
      <c r="C588" s="8"/>
      <c r="D588" s="8"/>
      <c r="E588" s="8"/>
      <c r="F588" s="8"/>
    </row>
    <row r="589" ht="15.75" customHeight="1">
      <c r="A589" s="8"/>
      <c r="B589" s="8"/>
      <c r="C589" s="8"/>
      <c r="D589" s="8"/>
      <c r="E589" s="8"/>
      <c r="F589" s="8"/>
    </row>
    <row r="590" ht="15.75" customHeight="1">
      <c r="A590" s="8"/>
      <c r="B590" s="8"/>
      <c r="C590" s="8"/>
      <c r="D590" s="8"/>
      <c r="E590" s="8"/>
      <c r="F590" s="8"/>
    </row>
    <row r="591" ht="15.75" customHeight="1">
      <c r="A591" s="8"/>
      <c r="B591" s="8"/>
      <c r="C591" s="8"/>
      <c r="D591" s="8"/>
      <c r="E591" s="8"/>
      <c r="F591" s="8"/>
    </row>
    <row r="592" ht="15.75" customHeight="1">
      <c r="A592" s="8"/>
      <c r="B592" s="8"/>
      <c r="C592" s="8"/>
      <c r="D592" s="8"/>
      <c r="E592" s="8"/>
      <c r="F592" s="8"/>
    </row>
    <row r="593" ht="15.75" customHeight="1">
      <c r="A593" s="8"/>
      <c r="B593" s="8"/>
      <c r="C593" s="8"/>
      <c r="D593" s="8"/>
      <c r="E593" s="8"/>
      <c r="F593" s="8"/>
    </row>
    <row r="594" ht="15.75" customHeight="1">
      <c r="A594" s="8"/>
      <c r="B594" s="8"/>
      <c r="C594" s="8"/>
      <c r="D594" s="8"/>
      <c r="E594" s="8"/>
      <c r="F594" s="8"/>
    </row>
    <row r="595" ht="15.75" customHeight="1">
      <c r="A595" s="8"/>
      <c r="B595" s="8"/>
      <c r="C595" s="8"/>
      <c r="D595" s="8"/>
      <c r="E595" s="8"/>
      <c r="F595" s="8"/>
    </row>
    <row r="596" ht="15.75" customHeight="1">
      <c r="A596" s="8"/>
      <c r="B596" s="8"/>
      <c r="C596" s="8"/>
      <c r="D596" s="8"/>
      <c r="E596" s="8"/>
      <c r="F596" s="8"/>
    </row>
    <row r="597" ht="15.75" customHeight="1">
      <c r="A597" s="8"/>
      <c r="B597" s="8"/>
      <c r="C597" s="8"/>
      <c r="D597" s="8"/>
      <c r="E597" s="8"/>
      <c r="F597" s="8"/>
    </row>
    <row r="598" ht="15.75" customHeight="1">
      <c r="A598" s="8"/>
      <c r="B598" s="8"/>
      <c r="C598" s="8"/>
      <c r="D598" s="8"/>
      <c r="E598" s="8"/>
      <c r="F598" s="8"/>
    </row>
    <row r="599" ht="15.75" customHeight="1">
      <c r="A599" s="8"/>
      <c r="B599" s="8"/>
      <c r="C599" s="8"/>
      <c r="D599" s="8"/>
      <c r="E599" s="8"/>
      <c r="F599" s="8"/>
    </row>
    <row r="600" ht="15.75" customHeight="1">
      <c r="A600" s="8"/>
      <c r="B600" s="8"/>
      <c r="C600" s="8"/>
      <c r="D600" s="8"/>
      <c r="E600" s="8"/>
      <c r="F600" s="8"/>
    </row>
    <row r="601" ht="15.75" customHeight="1">
      <c r="A601" s="8"/>
      <c r="B601" s="8"/>
      <c r="C601" s="8"/>
      <c r="D601" s="8"/>
      <c r="E601" s="8"/>
      <c r="F601" s="8"/>
    </row>
    <row r="602" ht="15.75" customHeight="1">
      <c r="A602" s="8"/>
      <c r="B602" s="8"/>
      <c r="C602" s="8"/>
      <c r="D602" s="8"/>
      <c r="E602" s="8"/>
      <c r="F602" s="8"/>
    </row>
    <row r="603" ht="15.75" customHeight="1">
      <c r="A603" s="8"/>
      <c r="B603" s="8"/>
      <c r="C603" s="8"/>
      <c r="D603" s="8"/>
      <c r="E603" s="8"/>
      <c r="F603" s="8"/>
    </row>
    <row r="604" ht="15.75" customHeight="1">
      <c r="A604" s="8"/>
      <c r="B604" s="8"/>
      <c r="C604" s="8"/>
      <c r="D604" s="8"/>
      <c r="E604" s="8"/>
      <c r="F604" s="8"/>
    </row>
    <row r="605" ht="15.75" customHeight="1">
      <c r="A605" s="8"/>
      <c r="B605" s="8"/>
      <c r="C605" s="8"/>
      <c r="D605" s="8"/>
      <c r="E605" s="8"/>
      <c r="F605" s="8"/>
    </row>
    <row r="606" ht="15.75" customHeight="1">
      <c r="A606" s="8"/>
      <c r="B606" s="8"/>
      <c r="C606" s="8"/>
      <c r="D606" s="8"/>
      <c r="E606" s="8"/>
      <c r="F606" s="8"/>
    </row>
    <row r="607" ht="15.75" customHeight="1">
      <c r="A607" s="8"/>
      <c r="B607" s="8"/>
      <c r="C607" s="8"/>
      <c r="D607" s="8"/>
      <c r="E607" s="8"/>
      <c r="F607" s="8"/>
    </row>
    <row r="608" ht="15.75" customHeight="1">
      <c r="A608" s="8"/>
      <c r="B608" s="8"/>
      <c r="C608" s="8"/>
      <c r="D608" s="8"/>
      <c r="E608" s="8"/>
      <c r="F608" s="8"/>
    </row>
    <row r="609" ht="15.75" customHeight="1">
      <c r="A609" s="8"/>
      <c r="B609" s="8"/>
      <c r="C609" s="8"/>
      <c r="D609" s="8"/>
      <c r="E609" s="8"/>
      <c r="F609" s="8"/>
    </row>
    <row r="610" ht="15.75" customHeight="1">
      <c r="A610" s="8"/>
      <c r="B610" s="8"/>
      <c r="C610" s="8"/>
      <c r="D610" s="8"/>
      <c r="E610" s="8"/>
      <c r="F610" s="8"/>
    </row>
    <row r="611" ht="15.75" customHeight="1">
      <c r="A611" s="8"/>
      <c r="B611" s="8"/>
      <c r="C611" s="8"/>
      <c r="D611" s="8"/>
      <c r="E611" s="8"/>
      <c r="F611" s="8"/>
    </row>
    <row r="612" ht="15.75" customHeight="1">
      <c r="A612" s="8"/>
      <c r="B612" s="8"/>
      <c r="C612" s="8"/>
      <c r="D612" s="8"/>
      <c r="E612" s="8"/>
      <c r="F612" s="8"/>
    </row>
    <row r="613" ht="15.75" customHeight="1">
      <c r="A613" s="8"/>
      <c r="B613" s="8"/>
      <c r="C613" s="8"/>
      <c r="D613" s="8"/>
      <c r="E613" s="8"/>
      <c r="F613" s="8"/>
    </row>
    <row r="614" ht="15.75" customHeight="1">
      <c r="A614" s="8"/>
      <c r="B614" s="8"/>
      <c r="C614" s="8"/>
      <c r="D614" s="8"/>
      <c r="E614" s="8"/>
      <c r="F614" s="8"/>
    </row>
    <row r="615" ht="15.75" customHeight="1">
      <c r="A615" s="8"/>
      <c r="B615" s="8"/>
      <c r="C615" s="8"/>
      <c r="D615" s="8"/>
      <c r="E615" s="8"/>
      <c r="F615" s="8"/>
    </row>
    <row r="616" ht="15.75" customHeight="1">
      <c r="A616" s="8"/>
      <c r="B616" s="8"/>
      <c r="C616" s="8"/>
      <c r="D616" s="8"/>
      <c r="E616" s="8"/>
      <c r="F616" s="8"/>
    </row>
    <row r="617" ht="15.75" customHeight="1">
      <c r="A617" s="8"/>
      <c r="B617" s="8"/>
      <c r="C617" s="8"/>
      <c r="D617" s="8"/>
      <c r="E617" s="8"/>
      <c r="F617" s="8"/>
    </row>
    <row r="618" ht="15.75" customHeight="1">
      <c r="A618" s="8"/>
      <c r="B618" s="8"/>
      <c r="C618" s="8"/>
      <c r="D618" s="8"/>
      <c r="E618" s="8"/>
      <c r="F618" s="8"/>
    </row>
    <row r="619" ht="15.75" customHeight="1">
      <c r="A619" s="8"/>
      <c r="B619" s="8"/>
      <c r="C619" s="8"/>
      <c r="D619" s="8"/>
      <c r="E619" s="8"/>
      <c r="F619" s="8"/>
    </row>
    <row r="620" ht="15.75" customHeight="1">
      <c r="A620" s="8"/>
      <c r="B620" s="8"/>
      <c r="C620" s="8"/>
      <c r="D620" s="8"/>
      <c r="E620" s="8"/>
      <c r="F620" s="8"/>
    </row>
    <row r="621" ht="15.75" customHeight="1">
      <c r="A621" s="8"/>
      <c r="B621" s="8"/>
      <c r="C621" s="8"/>
      <c r="D621" s="8"/>
      <c r="E621" s="8"/>
      <c r="F621" s="8"/>
    </row>
    <row r="622" ht="15.75" customHeight="1">
      <c r="A622" s="8"/>
      <c r="B622" s="8"/>
      <c r="C622" s="8"/>
      <c r="D622" s="8"/>
      <c r="E622" s="8"/>
      <c r="F622" s="8"/>
    </row>
    <row r="623" ht="15.75" customHeight="1">
      <c r="A623" s="8"/>
      <c r="B623" s="8"/>
      <c r="C623" s="8"/>
      <c r="D623" s="8"/>
      <c r="E623" s="8"/>
      <c r="F623" s="8"/>
    </row>
    <row r="624" ht="15.75" customHeight="1">
      <c r="A624" s="8"/>
      <c r="B624" s="8"/>
      <c r="C624" s="8"/>
      <c r="D624" s="8"/>
      <c r="E624" s="8"/>
      <c r="F624" s="8"/>
    </row>
    <row r="625" ht="15.75" customHeight="1">
      <c r="A625" s="8"/>
      <c r="B625" s="8"/>
      <c r="C625" s="8"/>
      <c r="D625" s="8"/>
      <c r="E625" s="8"/>
      <c r="F625" s="8"/>
    </row>
    <row r="626" ht="15.75" customHeight="1">
      <c r="A626" s="8"/>
      <c r="B626" s="8"/>
      <c r="C626" s="8"/>
      <c r="D626" s="8"/>
      <c r="E626" s="8"/>
      <c r="F626" s="8"/>
    </row>
    <row r="627" ht="15.75" customHeight="1">
      <c r="A627" s="8"/>
      <c r="B627" s="8"/>
      <c r="C627" s="8"/>
      <c r="D627" s="8"/>
      <c r="E627" s="8"/>
      <c r="F627" s="8"/>
    </row>
    <row r="628" ht="15.75" customHeight="1">
      <c r="A628" s="8"/>
      <c r="B628" s="8"/>
      <c r="C628" s="8"/>
      <c r="D628" s="8"/>
      <c r="E628" s="8"/>
      <c r="F628" s="8"/>
    </row>
    <row r="629" ht="15.75" customHeight="1">
      <c r="A629" s="8"/>
      <c r="B629" s="8"/>
      <c r="C629" s="8"/>
      <c r="D629" s="8"/>
      <c r="E629" s="8"/>
      <c r="F629" s="8"/>
    </row>
    <row r="630" ht="15.75" customHeight="1">
      <c r="A630" s="8"/>
      <c r="B630" s="8"/>
      <c r="C630" s="8"/>
      <c r="D630" s="8"/>
      <c r="E630" s="8"/>
      <c r="F630" s="8"/>
    </row>
    <row r="631" ht="15.75" customHeight="1">
      <c r="A631" s="8"/>
      <c r="B631" s="8"/>
      <c r="C631" s="8"/>
      <c r="D631" s="8"/>
      <c r="E631" s="8"/>
      <c r="F631" s="8"/>
    </row>
    <row r="632" ht="15.75" customHeight="1">
      <c r="A632" s="8"/>
      <c r="B632" s="8"/>
      <c r="C632" s="8"/>
      <c r="D632" s="8"/>
      <c r="E632" s="8"/>
      <c r="F632" s="8"/>
    </row>
    <row r="633" ht="15.75" customHeight="1">
      <c r="A633" s="8"/>
      <c r="B633" s="8"/>
      <c r="C633" s="8"/>
      <c r="D633" s="8"/>
      <c r="E633" s="8"/>
      <c r="F633" s="8"/>
    </row>
    <row r="634" ht="15.75" customHeight="1">
      <c r="A634" s="8"/>
      <c r="B634" s="8"/>
      <c r="C634" s="8"/>
      <c r="D634" s="8"/>
      <c r="E634" s="8"/>
      <c r="F634" s="8"/>
    </row>
    <row r="635" ht="15.75" customHeight="1">
      <c r="A635" s="8"/>
      <c r="B635" s="8"/>
      <c r="C635" s="8"/>
      <c r="D635" s="8"/>
      <c r="E635" s="8"/>
      <c r="F635" s="8"/>
    </row>
    <row r="636" ht="15.75" customHeight="1">
      <c r="A636" s="8"/>
      <c r="B636" s="8"/>
      <c r="C636" s="8"/>
      <c r="D636" s="8"/>
      <c r="E636" s="8"/>
      <c r="F636" s="8"/>
    </row>
    <row r="637" ht="15.75" customHeight="1">
      <c r="A637" s="8"/>
      <c r="B637" s="8"/>
      <c r="C637" s="8"/>
      <c r="D637" s="8"/>
      <c r="E637" s="8"/>
      <c r="F637" s="8"/>
    </row>
    <row r="638" ht="15.75" customHeight="1">
      <c r="A638" s="8"/>
      <c r="B638" s="8"/>
      <c r="C638" s="8"/>
      <c r="D638" s="8"/>
      <c r="E638" s="8"/>
      <c r="F638" s="8"/>
    </row>
    <row r="639" ht="15.75" customHeight="1">
      <c r="A639" s="8"/>
      <c r="B639" s="8"/>
      <c r="C639" s="8"/>
      <c r="D639" s="8"/>
      <c r="E639" s="8"/>
      <c r="F639" s="8"/>
    </row>
    <row r="640" ht="15.75" customHeight="1">
      <c r="A640" s="8"/>
      <c r="B640" s="8"/>
      <c r="C640" s="8"/>
      <c r="D640" s="8"/>
      <c r="E640" s="8"/>
      <c r="F640" s="8"/>
    </row>
    <row r="641" ht="15.75" customHeight="1">
      <c r="A641" s="8"/>
      <c r="B641" s="8"/>
      <c r="C641" s="8"/>
      <c r="D641" s="8"/>
      <c r="E641" s="8"/>
      <c r="F641" s="8"/>
    </row>
    <row r="642" ht="15.75" customHeight="1">
      <c r="A642" s="8"/>
      <c r="B642" s="8"/>
      <c r="C642" s="8"/>
      <c r="D642" s="8"/>
      <c r="E642" s="8"/>
      <c r="F642" s="8"/>
    </row>
    <row r="643" ht="15.75" customHeight="1">
      <c r="A643" s="8"/>
      <c r="B643" s="8"/>
      <c r="C643" s="8"/>
      <c r="D643" s="8"/>
      <c r="E643" s="8"/>
      <c r="F643" s="8"/>
    </row>
    <row r="644" ht="15.75" customHeight="1">
      <c r="A644" s="8"/>
      <c r="B644" s="8"/>
      <c r="C644" s="8"/>
      <c r="D644" s="8"/>
      <c r="E644" s="8"/>
      <c r="F644" s="8"/>
    </row>
    <row r="645" ht="15.75" customHeight="1">
      <c r="A645" s="8"/>
      <c r="B645" s="8"/>
      <c r="C645" s="8"/>
      <c r="D645" s="8"/>
      <c r="E645" s="8"/>
      <c r="F645" s="8"/>
    </row>
    <row r="646" ht="15.75" customHeight="1">
      <c r="A646" s="8"/>
      <c r="B646" s="8"/>
      <c r="C646" s="8"/>
      <c r="D646" s="8"/>
      <c r="E646" s="8"/>
      <c r="F646" s="8"/>
    </row>
    <row r="647" ht="15.75" customHeight="1">
      <c r="A647" s="8"/>
      <c r="B647" s="8"/>
      <c r="C647" s="8"/>
      <c r="D647" s="8"/>
      <c r="E647" s="8"/>
      <c r="F647" s="8"/>
    </row>
    <row r="648" ht="15.75" customHeight="1">
      <c r="A648" s="8"/>
      <c r="B648" s="8"/>
      <c r="C648" s="8"/>
      <c r="D648" s="8"/>
      <c r="E648" s="8"/>
      <c r="F648" s="8"/>
    </row>
    <row r="649" ht="15.75" customHeight="1">
      <c r="A649" s="8"/>
      <c r="B649" s="8"/>
      <c r="C649" s="8"/>
      <c r="D649" s="8"/>
      <c r="E649" s="8"/>
      <c r="F649" s="8"/>
    </row>
    <row r="650" ht="15.75" customHeight="1">
      <c r="A650" s="8"/>
      <c r="B650" s="8"/>
      <c r="C650" s="8"/>
      <c r="D650" s="8"/>
      <c r="E650" s="8"/>
      <c r="F650" s="8"/>
    </row>
    <row r="651" ht="15.75" customHeight="1">
      <c r="A651" s="8"/>
      <c r="B651" s="8"/>
      <c r="C651" s="8"/>
      <c r="D651" s="8"/>
      <c r="E651" s="8"/>
      <c r="F651" s="8"/>
    </row>
    <row r="652" ht="15.75" customHeight="1">
      <c r="A652" s="8"/>
      <c r="B652" s="8"/>
      <c r="C652" s="8"/>
      <c r="D652" s="8"/>
      <c r="E652" s="8"/>
      <c r="F652" s="8"/>
    </row>
    <row r="653" ht="15.75" customHeight="1">
      <c r="A653" s="8"/>
      <c r="B653" s="8"/>
      <c r="C653" s="8"/>
      <c r="D653" s="8"/>
      <c r="E653" s="8"/>
      <c r="F653" s="8"/>
    </row>
    <row r="654" ht="15.75" customHeight="1">
      <c r="A654" s="8"/>
      <c r="B654" s="8"/>
      <c r="C654" s="8"/>
      <c r="D654" s="8"/>
      <c r="E654" s="8"/>
      <c r="F654" s="8"/>
    </row>
    <row r="655" ht="15.75" customHeight="1">
      <c r="A655" s="8"/>
      <c r="B655" s="8"/>
      <c r="C655" s="8"/>
      <c r="D655" s="8"/>
      <c r="E655" s="8"/>
      <c r="F655" s="8"/>
    </row>
    <row r="656" ht="15.75" customHeight="1">
      <c r="A656" s="8"/>
      <c r="B656" s="8"/>
      <c r="C656" s="8"/>
      <c r="D656" s="8"/>
      <c r="E656" s="8"/>
      <c r="F656" s="8"/>
    </row>
    <row r="657" ht="15.75" customHeight="1">
      <c r="A657" s="8"/>
      <c r="B657" s="8"/>
      <c r="C657" s="8"/>
      <c r="D657" s="8"/>
      <c r="E657" s="8"/>
      <c r="F657" s="8"/>
    </row>
    <row r="658" ht="15.75" customHeight="1">
      <c r="A658" s="8"/>
      <c r="B658" s="8"/>
      <c r="C658" s="8"/>
      <c r="D658" s="8"/>
      <c r="E658" s="8"/>
      <c r="F658" s="8"/>
    </row>
    <row r="659" ht="15.75" customHeight="1">
      <c r="A659" s="8"/>
      <c r="B659" s="8"/>
      <c r="C659" s="8"/>
      <c r="D659" s="8"/>
      <c r="E659" s="8"/>
      <c r="F659" s="8"/>
    </row>
    <row r="660" ht="15.75" customHeight="1">
      <c r="A660" s="8"/>
      <c r="B660" s="8"/>
      <c r="C660" s="8"/>
      <c r="D660" s="8"/>
      <c r="E660" s="8"/>
      <c r="F660" s="8"/>
    </row>
    <row r="661" ht="15.75" customHeight="1">
      <c r="A661" s="8"/>
      <c r="B661" s="8"/>
      <c r="C661" s="8"/>
      <c r="D661" s="8"/>
      <c r="E661" s="8"/>
      <c r="F661" s="8"/>
    </row>
    <row r="662" ht="15.75" customHeight="1">
      <c r="A662" s="8"/>
      <c r="B662" s="8"/>
      <c r="C662" s="8"/>
      <c r="D662" s="8"/>
      <c r="E662" s="8"/>
      <c r="F662" s="8"/>
    </row>
    <row r="663" ht="15.75" customHeight="1">
      <c r="A663" s="8"/>
      <c r="B663" s="8"/>
      <c r="C663" s="8"/>
      <c r="D663" s="8"/>
      <c r="E663" s="8"/>
      <c r="F663" s="8"/>
    </row>
    <row r="664" ht="15.75" customHeight="1">
      <c r="A664" s="8"/>
      <c r="B664" s="8"/>
      <c r="C664" s="8"/>
      <c r="D664" s="8"/>
      <c r="E664" s="8"/>
      <c r="F664" s="8"/>
    </row>
    <row r="665" ht="15.75" customHeight="1">
      <c r="A665" s="8"/>
      <c r="B665" s="8"/>
      <c r="C665" s="8"/>
      <c r="D665" s="8"/>
      <c r="E665" s="8"/>
      <c r="F665" s="8"/>
    </row>
    <row r="666" ht="15.75" customHeight="1">
      <c r="A666" s="8"/>
      <c r="B666" s="8"/>
      <c r="C666" s="8"/>
      <c r="D666" s="8"/>
      <c r="E666" s="8"/>
      <c r="F666" s="8"/>
    </row>
    <row r="667" ht="15.75" customHeight="1">
      <c r="A667" s="8"/>
      <c r="B667" s="8"/>
      <c r="C667" s="8"/>
      <c r="D667" s="8"/>
      <c r="E667" s="8"/>
      <c r="F667" s="8"/>
    </row>
    <row r="668" ht="15.75" customHeight="1">
      <c r="A668" s="8"/>
      <c r="B668" s="8"/>
      <c r="C668" s="8"/>
      <c r="D668" s="8"/>
      <c r="E668" s="8"/>
      <c r="F668" s="8"/>
    </row>
    <row r="669" ht="15.75" customHeight="1">
      <c r="A669" s="8"/>
      <c r="B669" s="8"/>
      <c r="C669" s="8"/>
      <c r="D669" s="8"/>
      <c r="E669" s="8"/>
      <c r="F669" s="8"/>
    </row>
    <row r="670" ht="15.75" customHeight="1">
      <c r="A670" s="8"/>
      <c r="B670" s="8"/>
      <c r="C670" s="8"/>
      <c r="D670" s="8"/>
      <c r="E670" s="8"/>
      <c r="F670" s="8"/>
    </row>
    <row r="671" ht="15.75" customHeight="1">
      <c r="A671" s="8"/>
      <c r="B671" s="8"/>
      <c r="C671" s="8"/>
      <c r="D671" s="8"/>
      <c r="E671" s="8"/>
      <c r="F671" s="8"/>
    </row>
    <row r="672" ht="15.75" customHeight="1">
      <c r="A672" s="8"/>
      <c r="B672" s="8"/>
      <c r="C672" s="8"/>
      <c r="D672" s="8"/>
      <c r="E672" s="8"/>
      <c r="F672" s="8"/>
    </row>
    <row r="673" ht="15.75" customHeight="1">
      <c r="A673" s="8"/>
      <c r="B673" s="8"/>
      <c r="C673" s="8"/>
      <c r="D673" s="8"/>
      <c r="E673" s="8"/>
      <c r="F673" s="8"/>
    </row>
    <row r="674" ht="15.75" customHeight="1">
      <c r="A674" s="8"/>
      <c r="B674" s="8"/>
      <c r="C674" s="8"/>
      <c r="D674" s="8"/>
      <c r="E674" s="8"/>
      <c r="F674" s="8"/>
    </row>
    <row r="675" ht="15.75" customHeight="1">
      <c r="A675" s="8"/>
      <c r="B675" s="8"/>
      <c r="C675" s="8"/>
      <c r="D675" s="8"/>
      <c r="E675" s="8"/>
      <c r="F675" s="8"/>
    </row>
    <row r="676" ht="15.75" customHeight="1">
      <c r="A676" s="8"/>
      <c r="B676" s="8"/>
      <c r="C676" s="8"/>
      <c r="D676" s="8"/>
      <c r="E676" s="8"/>
      <c r="F676" s="8"/>
    </row>
    <row r="677" ht="15.75" customHeight="1">
      <c r="A677" s="8"/>
      <c r="B677" s="8"/>
      <c r="C677" s="8"/>
      <c r="D677" s="8"/>
      <c r="E677" s="8"/>
      <c r="F677" s="8"/>
    </row>
    <row r="678" ht="15.75" customHeight="1">
      <c r="A678" s="8"/>
      <c r="B678" s="8"/>
      <c r="C678" s="8"/>
      <c r="D678" s="8"/>
      <c r="E678" s="8"/>
      <c r="F678" s="8"/>
    </row>
    <row r="679" ht="15.75" customHeight="1">
      <c r="A679" s="8"/>
      <c r="B679" s="8"/>
      <c r="C679" s="8"/>
      <c r="D679" s="8"/>
      <c r="E679" s="8"/>
      <c r="F679" s="8"/>
    </row>
    <row r="680" ht="15.75" customHeight="1">
      <c r="A680" s="8"/>
      <c r="B680" s="8"/>
      <c r="C680" s="8"/>
      <c r="D680" s="8"/>
      <c r="E680" s="8"/>
      <c r="F680" s="8"/>
    </row>
    <row r="681" ht="15.75" customHeight="1">
      <c r="A681" s="8"/>
      <c r="B681" s="8"/>
      <c r="C681" s="8"/>
      <c r="D681" s="8"/>
      <c r="E681" s="8"/>
      <c r="F681" s="8"/>
    </row>
    <row r="682" ht="15.75" customHeight="1">
      <c r="A682" s="8"/>
      <c r="B682" s="8"/>
      <c r="C682" s="8"/>
      <c r="D682" s="8"/>
      <c r="E682" s="8"/>
      <c r="F682" s="8"/>
    </row>
    <row r="683" ht="15.75" customHeight="1">
      <c r="A683" s="8"/>
      <c r="B683" s="8"/>
      <c r="C683" s="8"/>
      <c r="D683" s="8"/>
      <c r="E683" s="8"/>
      <c r="F683" s="8"/>
    </row>
    <row r="684" ht="15.75" customHeight="1">
      <c r="A684" s="8"/>
      <c r="B684" s="8"/>
      <c r="C684" s="8"/>
      <c r="D684" s="8"/>
      <c r="E684" s="8"/>
      <c r="F684" s="8"/>
    </row>
    <row r="685" ht="15.75" customHeight="1">
      <c r="A685" s="8"/>
      <c r="B685" s="8"/>
      <c r="C685" s="8"/>
      <c r="D685" s="8"/>
      <c r="E685" s="8"/>
      <c r="F685" s="8"/>
    </row>
    <row r="686" ht="15.75" customHeight="1">
      <c r="A686" s="8"/>
      <c r="B686" s="8"/>
      <c r="C686" s="8"/>
      <c r="D686" s="8"/>
      <c r="E686" s="8"/>
      <c r="F686" s="8"/>
    </row>
    <row r="687" ht="15.75" customHeight="1">
      <c r="A687" s="8"/>
      <c r="B687" s="8"/>
      <c r="C687" s="8"/>
      <c r="D687" s="8"/>
      <c r="E687" s="8"/>
      <c r="F687" s="8"/>
    </row>
    <row r="688" ht="15.75" customHeight="1">
      <c r="A688" s="8"/>
      <c r="B688" s="8"/>
      <c r="C688" s="8"/>
      <c r="D688" s="8"/>
      <c r="E688" s="8"/>
      <c r="F688" s="8"/>
    </row>
    <row r="689" ht="15.75" customHeight="1">
      <c r="A689" s="8"/>
      <c r="B689" s="8"/>
      <c r="C689" s="8"/>
      <c r="D689" s="8"/>
      <c r="E689" s="8"/>
      <c r="F689" s="8"/>
    </row>
    <row r="690" ht="15.75" customHeight="1">
      <c r="A690" s="8"/>
      <c r="B690" s="8"/>
      <c r="C690" s="8"/>
      <c r="D690" s="8"/>
      <c r="E690" s="8"/>
      <c r="F690" s="8"/>
    </row>
    <row r="691" ht="15.75" customHeight="1">
      <c r="A691" s="8"/>
      <c r="B691" s="8"/>
      <c r="C691" s="8"/>
      <c r="D691" s="8"/>
      <c r="E691" s="8"/>
      <c r="F691" s="8"/>
    </row>
    <row r="692" ht="15.75" customHeight="1">
      <c r="A692" s="8"/>
      <c r="B692" s="8"/>
      <c r="C692" s="8"/>
      <c r="D692" s="8"/>
      <c r="E692" s="8"/>
      <c r="F692" s="8"/>
    </row>
    <row r="693" ht="15.75" customHeight="1">
      <c r="A693" s="8"/>
      <c r="B693" s="8"/>
      <c r="C693" s="8"/>
      <c r="D693" s="8"/>
      <c r="E693" s="8"/>
      <c r="F693" s="8"/>
    </row>
    <row r="694" ht="15.75" customHeight="1">
      <c r="A694" s="8"/>
      <c r="B694" s="8"/>
      <c r="C694" s="8"/>
      <c r="D694" s="8"/>
      <c r="E694" s="8"/>
      <c r="F694" s="8"/>
    </row>
    <row r="695" ht="15.75" customHeight="1">
      <c r="A695" s="8"/>
      <c r="B695" s="8"/>
      <c r="C695" s="8"/>
      <c r="D695" s="8"/>
      <c r="E695" s="8"/>
      <c r="F695" s="8"/>
    </row>
    <row r="696" ht="15.75" customHeight="1">
      <c r="A696" s="8"/>
      <c r="B696" s="8"/>
      <c r="C696" s="8"/>
      <c r="D696" s="8"/>
      <c r="E696" s="8"/>
      <c r="F696" s="8"/>
    </row>
    <row r="697" ht="15.75" customHeight="1">
      <c r="A697" s="8"/>
      <c r="B697" s="8"/>
      <c r="C697" s="8"/>
      <c r="D697" s="8"/>
      <c r="E697" s="8"/>
      <c r="F697" s="8"/>
    </row>
    <row r="698" ht="15.75" customHeight="1">
      <c r="A698" s="8"/>
      <c r="B698" s="8"/>
      <c r="C698" s="8"/>
      <c r="D698" s="8"/>
      <c r="E698" s="8"/>
      <c r="F698" s="8"/>
    </row>
    <row r="699" ht="15.75" customHeight="1">
      <c r="A699" s="8"/>
      <c r="B699" s="8"/>
      <c r="C699" s="8"/>
      <c r="D699" s="8"/>
      <c r="E699" s="8"/>
      <c r="F699" s="8"/>
    </row>
    <row r="700" ht="15.75" customHeight="1">
      <c r="A700" s="8"/>
      <c r="B700" s="8"/>
      <c r="C700" s="8"/>
      <c r="D700" s="8"/>
      <c r="E700" s="8"/>
      <c r="F700" s="8"/>
    </row>
    <row r="701" ht="15.75" customHeight="1">
      <c r="A701" s="8"/>
      <c r="B701" s="8"/>
      <c r="C701" s="8"/>
      <c r="D701" s="8"/>
      <c r="E701" s="8"/>
      <c r="F701" s="8"/>
    </row>
    <row r="702" ht="15.75" customHeight="1">
      <c r="A702" s="8"/>
      <c r="B702" s="8"/>
      <c r="C702" s="8"/>
      <c r="D702" s="8"/>
      <c r="E702" s="8"/>
      <c r="F702" s="8"/>
    </row>
    <row r="703" ht="15.75" customHeight="1">
      <c r="A703" s="8"/>
      <c r="B703" s="8"/>
      <c r="C703" s="8"/>
      <c r="D703" s="8"/>
      <c r="E703" s="8"/>
      <c r="F703" s="8"/>
    </row>
    <row r="704" ht="15.75" customHeight="1">
      <c r="A704" s="8"/>
      <c r="B704" s="8"/>
      <c r="C704" s="8"/>
      <c r="D704" s="8"/>
      <c r="E704" s="8"/>
      <c r="F704" s="8"/>
    </row>
    <row r="705" ht="15.75" customHeight="1">
      <c r="A705" s="8"/>
      <c r="B705" s="8"/>
      <c r="C705" s="8"/>
      <c r="D705" s="8"/>
      <c r="E705" s="8"/>
      <c r="F705" s="8"/>
    </row>
    <row r="706" ht="15.75" customHeight="1">
      <c r="A706" s="8"/>
      <c r="B706" s="8"/>
      <c r="C706" s="8"/>
      <c r="D706" s="8"/>
      <c r="E706" s="8"/>
      <c r="F706" s="8"/>
    </row>
    <row r="707" ht="15.75" customHeight="1">
      <c r="A707" s="8"/>
      <c r="B707" s="8"/>
      <c r="C707" s="8"/>
      <c r="D707" s="8"/>
      <c r="E707" s="8"/>
      <c r="F707" s="8"/>
    </row>
    <row r="708" ht="15.75" customHeight="1">
      <c r="A708" s="8"/>
      <c r="B708" s="8"/>
      <c r="C708" s="8"/>
      <c r="D708" s="8"/>
      <c r="E708" s="8"/>
      <c r="F708" s="8"/>
    </row>
    <row r="709" ht="15.75" customHeight="1">
      <c r="A709" s="8"/>
      <c r="B709" s="8"/>
      <c r="C709" s="8"/>
      <c r="D709" s="8"/>
      <c r="E709" s="8"/>
      <c r="F709" s="8"/>
    </row>
    <row r="710" ht="15.75" customHeight="1">
      <c r="A710" s="8"/>
      <c r="B710" s="8"/>
      <c r="C710" s="8"/>
      <c r="D710" s="8"/>
      <c r="E710" s="8"/>
      <c r="F710" s="8"/>
    </row>
    <row r="711" ht="15.75" customHeight="1">
      <c r="A711" s="8"/>
      <c r="B711" s="8"/>
      <c r="C711" s="8"/>
      <c r="D711" s="8"/>
      <c r="E711" s="8"/>
      <c r="F711" s="8"/>
    </row>
    <row r="712" ht="15.75" customHeight="1">
      <c r="A712" s="8"/>
      <c r="B712" s="8"/>
      <c r="C712" s="8"/>
      <c r="D712" s="8"/>
      <c r="E712" s="8"/>
      <c r="F712" s="8"/>
    </row>
    <row r="713" ht="15.75" customHeight="1">
      <c r="A713" s="8"/>
      <c r="B713" s="8"/>
      <c r="C713" s="8"/>
      <c r="D713" s="8"/>
      <c r="E713" s="8"/>
      <c r="F713" s="8"/>
    </row>
    <row r="714" ht="15.75" customHeight="1">
      <c r="A714" s="8"/>
      <c r="B714" s="8"/>
      <c r="C714" s="8"/>
      <c r="D714" s="8"/>
      <c r="E714" s="8"/>
      <c r="F714" s="8"/>
    </row>
    <row r="715" ht="15.75" customHeight="1">
      <c r="A715" s="8"/>
      <c r="B715" s="8"/>
      <c r="C715" s="8"/>
      <c r="D715" s="8"/>
      <c r="E715" s="8"/>
      <c r="F715" s="8"/>
    </row>
    <row r="716" ht="15.75" customHeight="1">
      <c r="A716" s="8"/>
      <c r="B716" s="8"/>
      <c r="C716" s="8"/>
      <c r="D716" s="8"/>
      <c r="E716" s="8"/>
      <c r="F716" s="8"/>
    </row>
    <row r="717" ht="15.75" customHeight="1">
      <c r="A717" s="8"/>
      <c r="B717" s="8"/>
      <c r="C717" s="8"/>
      <c r="D717" s="8"/>
      <c r="E717" s="8"/>
      <c r="F717" s="8"/>
    </row>
    <row r="718" ht="15.75" customHeight="1">
      <c r="A718" s="8"/>
      <c r="B718" s="8"/>
      <c r="C718" s="8"/>
      <c r="D718" s="8"/>
      <c r="E718" s="8"/>
      <c r="F718" s="8"/>
    </row>
    <row r="719" ht="15.75" customHeight="1">
      <c r="A719" s="8"/>
      <c r="B719" s="8"/>
      <c r="C719" s="8"/>
      <c r="D719" s="8"/>
      <c r="E719" s="8"/>
      <c r="F719" s="8"/>
    </row>
    <row r="720" ht="15.75" customHeight="1">
      <c r="A720" s="8"/>
      <c r="B720" s="8"/>
      <c r="C720" s="8"/>
      <c r="D720" s="8"/>
      <c r="E720" s="8"/>
      <c r="F720" s="8"/>
    </row>
    <row r="721" ht="15.75" customHeight="1">
      <c r="A721" s="8"/>
      <c r="B721" s="8"/>
      <c r="C721" s="8"/>
      <c r="D721" s="8"/>
      <c r="E721" s="8"/>
      <c r="F721" s="8"/>
    </row>
    <row r="722" ht="15.75" customHeight="1">
      <c r="A722" s="8"/>
      <c r="B722" s="8"/>
      <c r="C722" s="8"/>
      <c r="D722" s="8"/>
      <c r="E722" s="8"/>
      <c r="F722" s="8"/>
    </row>
    <row r="723" ht="15.75" customHeight="1">
      <c r="A723" s="8"/>
      <c r="B723" s="8"/>
      <c r="C723" s="8"/>
      <c r="D723" s="8"/>
      <c r="E723" s="8"/>
      <c r="F723" s="8"/>
    </row>
    <row r="724" ht="15.75" customHeight="1">
      <c r="A724" s="8"/>
      <c r="B724" s="8"/>
      <c r="C724" s="8"/>
      <c r="D724" s="8"/>
      <c r="E724" s="8"/>
      <c r="F724" s="8"/>
    </row>
    <row r="725" ht="15.75" customHeight="1">
      <c r="A725" s="8"/>
      <c r="B725" s="8"/>
      <c r="C725" s="8"/>
      <c r="D725" s="8"/>
      <c r="E725" s="8"/>
      <c r="F725" s="8"/>
    </row>
    <row r="726" ht="15.75" customHeight="1">
      <c r="A726" s="8"/>
      <c r="B726" s="8"/>
      <c r="C726" s="8"/>
      <c r="D726" s="8"/>
      <c r="E726" s="8"/>
      <c r="F726" s="8"/>
    </row>
    <row r="727" ht="15.75" customHeight="1">
      <c r="A727" s="8"/>
      <c r="B727" s="8"/>
      <c r="C727" s="8"/>
      <c r="D727" s="8"/>
      <c r="E727" s="8"/>
      <c r="F727" s="8"/>
    </row>
    <row r="728" ht="15.75" customHeight="1">
      <c r="A728" s="8"/>
      <c r="B728" s="8"/>
      <c r="C728" s="8"/>
      <c r="D728" s="8"/>
      <c r="E728" s="8"/>
      <c r="F728" s="8"/>
    </row>
    <row r="729" ht="15.75" customHeight="1">
      <c r="A729" s="8"/>
      <c r="B729" s="8"/>
      <c r="C729" s="8"/>
      <c r="D729" s="8"/>
      <c r="E729" s="8"/>
      <c r="F729" s="8"/>
    </row>
    <row r="730" ht="15.75" customHeight="1">
      <c r="A730" s="8"/>
      <c r="B730" s="8"/>
      <c r="C730" s="8"/>
      <c r="D730" s="8"/>
      <c r="E730" s="8"/>
      <c r="F730" s="8"/>
    </row>
    <row r="731" ht="15.75" customHeight="1">
      <c r="A731" s="8"/>
      <c r="B731" s="8"/>
      <c r="C731" s="8"/>
      <c r="D731" s="8"/>
      <c r="E731" s="8"/>
      <c r="F731" s="8"/>
    </row>
    <row r="732" ht="15.75" customHeight="1">
      <c r="A732" s="8"/>
      <c r="B732" s="8"/>
      <c r="C732" s="8"/>
      <c r="D732" s="8"/>
      <c r="E732" s="8"/>
      <c r="F732" s="8"/>
    </row>
    <row r="733" ht="15.75" customHeight="1">
      <c r="A733" s="8"/>
      <c r="B733" s="8"/>
      <c r="C733" s="8"/>
      <c r="D733" s="8"/>
      <c r="E733" s="8"/>
      <c r="F733" s="8"/>
    </row>
    <row r="734" ht="15.75" customHeight="1">
      <c r="A734" s="8"/>
      <c r="B734" s="8"/>
      <c r="C734" s="8"/>
      <c r="D734" s="8"/>
      <c r="E734" s="8"/>
      <c r="F734" s="8"/>
    </row>
    <row r="735" ht="15.75" customHeight="1">
      <c r="A735" s="8"/>
      <c r="B735" s="8"/>
      <c r="C735" s="8"/>
      <c r="D735" s="8"/>
      <c r="E735" s="8"/>
      <c r="F735" s="8"/>
    </row>
    <row r="736" ht="15.75" customHeight="1">
      <c r="A736" s="8"/>
      <c r="B736" s="8"/>
      <c r="C736" s="8"/>
      <c r="D736" s="8"/>
      <c r="E736" s="8"/>
      <c r="F736" s="8"/>
    </row>
    <row r="737" ht="15.75" customHeight="1">
      <c r="A737" s="8"/>
      <c r="B737" s="8"/>
      <c r="C737" s="8"/>
      <c r="D737" s="8"/>
      <c r="E737" s="8"/>
      <c r="F737" s="8"/>
    </row>
    <row r="738" ht="15.75" customHeight="1">
      <c r="A738" s="8"/>
      <c r="B738" s="8"/>
      <c r="C738" s="8"/>
      <c r="D738" s="8"/>
      <c r="E738" s="8"/>
      <c r="F738" s="8"/>
    </row>
    <row r="739" ht="15.75" customHeight="1">
      <c r="A739" s="8"/>
      <c r="B739" s="8"/>
      <c r="C739" s="8"/>
      <c r="D739" s="8"/>
      <c r="E739" s="8"/>
      <c r="F739" s="8"/>
    </row>
    <row r="740" ht="15.75" customHeight="1">
      <c r="A740" s="8"/>
      <c r="B740" s="8"/>
      <c r="C740" s="8"/>
      <c r="D740" s="8"/>
      <c r="E740" s="8"/>
      <c r="F740" s="8"/>
    </row>
    <row r="741" ht="15.75" customHeight="1">
      <c r="A741" s="8"/>
      <c r="B741" s="8"/>
      <c r="C741" s="8"/>
      <c r="D741" s="8"/>
      <c r="E741" s="8"/>
      <c r="F741" s="8"/>
    </row>
    <row r="742" ht="15.75" customHeight="1">
      <c r="A742" s="8"/>
      <c r="B742" s="8"/>
      <c r="C742" s="8"/>
      <c r="D742" s="8"/>
      <c r="E742" s="8"/>
      <c r="F742" s="8"/>
    </row>
    <row r="743" ht="15.75" customHeight="1">
      <c r="A743" s="8"/>
      <c r="B743" s="8"/>
      <c r="C743" s="8"/>
      <c r="D743" s="8"/>
      <c r="E743" s="8"/>
      <c r="F743" s="8"/>
    </row>
    <row r="744" ht="15.75" customHeight="1">
      <c r="A744" s="8"/>
      <c r="B744" s="8"/>
      <c r="C744" s="8"/>
      <c r="D744" s="8"/>
      <c r="E744" s="8"/>
      <c r="F744" s="8"/>
    </row>
    <row r="745" ht="15.75" customHeight="1">
      <c r="A745" s="8"/>
      <c r="B745" s="8"/>
      <c r="C745" s="8"/>
      <c r="D745" s="8"/>
      <c r="E745" s="8"/>
      <c r="F745" s="8"/>
    </row>
    <row r="746" ht="15.75" customHeight="1">
      <c r="A746" s="8"/>
      <c r="B746" s="8"/>
      <c r="C746" s="8"/>
      <c r="D746" s="8"/>
      <c r="E746" s="8"/>
      <c r="F746" s="8"/>
    </row>
    <row r="747" ht="15.75" customHeight="1">
      <c r="A747" s="8"/>
      <c r="B747" s="8"/>
      <c r="C747" s="8"/>
      <c r="D747" s="8"/>
      <c r="E747" s="8"/>
      <c r="F747" s="8"/>
    </row>
    <row r="748" ht="15.75" customHeight="1">
      <c r="A748" s="8"/>
      <c r="B748" s="8"/>
      <c r="C748" s="8"/>
      <c r="D748" s="8"/>
      <c r="E748" s="8"/>
      <c r="F748" s="8"/>
    </row>
    <row r="749" ht="15.75" customHeight="1">
      <c r="A749" s="8"/>
      <c r="B749" s="8"/>
      <c r="C749" s="8"/>
      <c r="D749" s="8"/>
      <c r="E749" s="8"/>
      <c r="F749" s="8"/>
    </row>
    <row r="750" ht="15.75" customHeight="1">
      <c r="A750" s="8"/>
      <c r="B750" s="8"/>
      <c r="C750" s="8"/>
      <c r="D750" s="8"/>
      <c r="E750" s="8"/>
      <c r="F750" s="8"/>
    </row>
    <row r="751" ht="15.75" customHeight="1">
      <c r="A751" s="8"/>
      <c r="B751" s="8"/>
      <c r="C751" s="8"/>
      <c r="D751" s="8"/>
      <c r="E751" s="8"/>
      <c r="F751" s="8"/>
    </row>
    <row r="752" ht="15.75" customHeight="1">
      <c r="A752" s="8"/>
      <c r="B752" s="8"/>
      <c r="C752" s="8"/>
      <c r="D752" s="8"/>
      <c r="E752" s="8"/>
      <c r="F752" s="8"/>
    </row>
    <row r="753" ht="15.75" customHeight="1">
      <c r="A753" s="8"/>
      <c r="B753" s="8"/>
      <c r="C753" s="8"/>
      <c r="D753" s="8"/>
      <c r="E753" s="8"/>
      <c r="F753" s="8"/>
    </row>
    <row r="754" ht="15.75" customHeight="1">
      <c r="A754" s="8"/>
      <c r="B754" s="8"/>
      <c r="C754" s="8"/>
      <c r="D754" s="8"/>
      <c r="E754" s="8"/>
      <c r="F754" s="8"/>
    </row>
    <row r="755" ht="15.75" customHeight="1">
      <c r="A755" s="8"/>
      <c r="B755" s="8"/>
      <c r="C755" s="8"/>
      <c r="D755" s="8"/>
      <c r="E755" s="8"/>
      <c r="F755" s="8"/>
    </row>
    <row r="756" ht="15.75" customHeight="1">
      <c r="A756" s="8"/>
      <c r="B756" s="8"/>
      <c r="C756" s="8"/>
      <c r="D756" s="8"/>
      <c r="E756" s="8"/>
      <c r="F756" s="8"/>
    </row>
    <row r="757" ht="15.75" customHeight="1">
      <c r="A757" s="8"/>
      <c r="B757" s="8"/>
      <c r="C757" s="8"/>
      <c r="D757" s="8"/>
      <c r="E757" s="8"/>
      <c r="F757" s="8"/>
    </row>
    <row r="758" ht="15.75" customHeight="1">
      <c r="A758" s="8"/>
      <c r="B758" s="8"/>
      <c r="C758" s="8"/>
      <c r="D758" s="8"/>
      <c r="E758" s="8"/>
      <c r="F758" s="8"/>
    </row>
    <row r="759" ht="15.75" customHeight="1">
      <c r="A759" s="8"/>
      <c r="B759" s="8"/>
      <c r="C759" s="8"/>
      <c r="D759" s="8"/>
      <c r="E759" s="8"/>
      <c r="F759" s="8"/>
    </row>
    <row r="760" ht="15.75" customHeight="1">
      <c r="A760" s="8"/>
      <c r="B760" s="8"/>
      <c r="C760" s="8"/>
      <c r="D760" s="8"/>
      <c r="E760" s="8"/>
      <c r="F760" s="8"/>
    </row>
    <row r="761" ht="15.75" customHeight="1">
      <c r="A761" s="8"/>
      <c r="B761" s="8"/>
      <c r="C761" s="8"/>
      <c r="D761" s="8"/>
      <c r="E761" s="8"/>
      <c r="F761" s="8"/>
    </row>
    <row r="762" ht="15.75" customHeight="1">
      <c r="A762" s="8"/>
      <c r="B762" s="8"/>
      <c r="C762" s="8"/>
      <c r="D762" s="8"/>
      <c r="E762" s="8"/>
      <c r="F762" s="8"/>
    </row>
    <row r="763" ht="15.75" customHeight="1">
      <c r="A763" s="8"/>
      <c r="B763" s="8"/>
      <c r="C763" s="8"/>
      <c r="D763" s="8"/>
      <c r="E763" s="8"/>
      <c r="F763" s="8"/>
    </row>
    <row r="764" ht="15.75" customHeight="1">
      <c r="A764" s="8"/>
      <c r="B764" s="8"/>
      <c r="C764" s="8"/>
      <c r="D764" s="8"/>
      <c r="E764" s="8"/>
      <c r="F764" s="8"/>
    </row>
    <row r="765" ht="15.75" customHeight="1">
      <c r="A765" s="8"/>
      <c r="B765" s="8"/>
      <c r="C765" s="8"/>
      <c r="D765" s="8"/>
      <c r="E765" s="8"/>
      <c r="F765" s="8"/>
    </row>
    <row r="766" ht="15.75" customHeight="1">
      <c r="A766" s="8"/>
      <c r="B766" s="8"/>
      <c r="C766" s="8"/>
      <c r="D766" s="8"/>
      <c r="E766" s="8"/>
      <c r="F766" s="8"/>
    </row>
    <row r="767" ht="15.75" customHeight="1">
      <c r="A767" s="8"/>
      <c r="B767" s="8"/>
      <c r="C767" s="8"/>
      <c r="D767" s="8"/>
      <c r="E767" s="8"/>
      <c r="F767" s="8"/>
    </row>
    <row r="768" ht="15.75" customHeight="1">
      <c r="A768" s="8"/>
      <c r="B768" s="8"/>
      <c r="C768" s="8"/>
      <c r="D768" s="8"/>
      <c r="E768" s="8"/>
      <c r="F768" s="8"/>
    </row>
    <row r="769" ht="15.75" customHeight="1">
      <c r="A769" s="8"/>
      <c r="B769" s="8"/>
      <c r="C769" s="8"/>
      <c r="D769" s="8"/>
      <c r="E769" s="8"/>
      <c r="F769" s="8"/>
    </row>
    <row r="770" ht="15.75" customHeight="1">
      <c r="A770" s="8"/>
      <c r="B770" s="8"/>
      <c r="C770" s="8"/>
      <c r="D770" s="8"/>
      <c r="E770" s="8"/>
      <c r="F770" s="8"/>
    </row>
    <row r="771" ht="15.75" customHeight="1">
      <c r="A771" s="8"/>
      <c r="B771" s="8"/>
      <c r="C771" s="8"/>
      <c r="D771" s="8"/>
      <c r="E771" s="8"/>
      <c r="F771" s="8"/>
    </row>
    <row r="772" ht="15.75" customHeight="1">
      <c r="A772" s="8"/>
      <c r="B772" s="8"/>
      <c r="C772" s="8"/>
      <c r="D772" s="8"/>
      <c r="E772" s="8"/>
      <c r="F772" s="8"/>
    </row>
    <row r="773" ht="15.75" customHeight="1">
      <c r="A773" s="8"/>
      <c r="B773" s="8"/>
      <c r="C773" s="8"/>
      <c r="D773" s="8"/>
      <c r="E773" s="8"/>
      <c r="F773" s="8"/>
    </row>
    <row r="774" ht="15.75" customHeight="1">
      <c r="A774" s="8"/>
      <c r="B774" s="8"/>
      <c r="C774" s="8"/>
      <c r="D774" s="8"/>
      <c r="E774" s="8"/>
      <c r="F774" s="8"/>
    </row>
    <row r="775" ht="15.75" customHeight="1">
      <c r="A775" s="8"/>
      <c r="B775" s="8"/>
      <c r="C775" s="8"/>
      <c r="D775" s="8"/>
      <c r="E775" s="8"/>
      <c r="F775" s="8"/>
    </row>
    <row r="776" ht="15.75" customHeight="1">
      <c r="A776" s="8"/>
      <c r="B776" s="8"/>
      <c r="C776" s="8"/>
      <c r="D776" s="8"/>
      <c r="E776" s="8"/>
      <c r="F776" s="8"/>
    </row>
    <row r="777" ht="15.75" customHeight="1">
      <c r="A777" s="8"/>
      <c r="B777" s="8"/>
      <c r="C777" s="8"/>
      <c r="D777" s="8"/>
      <c r="E777" s="8"/>
      <c r="F777" s="8"/>
    </row>
    <row r="778" ht="15.75" customHeight="1">
      <c r="A778" s="8"/>
      <c r="B778" s="8"/>
      <c r="C778" s="8"/>
      <c r="D778" s="8"/>
      <c r="E778" s="8"/>
      <c r="F778" s="8"/>
    </row>
    <row r="779" ht="15.75" customHeight="1">
      <c r="A779" s="8"/>
      <c r="B779" s="8"/>
      <c r="C779" s="8"/>
      <c r="D779" s="8"/>
      <c r="E779" s="8"/>
      <c r="F779" s="8"/>
    </row>
    <row r="780" ht="15.75" customHeight="1">
      <c r="A780" s="8"/>
      <c r="B780" s="8"/>
      <c r="C780" s="8"/>
      <c r="D780" s="8"/>
      <c r="E780" s="8"/>
      <c r="F780" s="8"/>
    </row>
    <row r="781" ht="15.75" customHeight="1">
      <c r="A781" s="8"/>
      <c r="B781" s="8"/>
      <c r="C781" s="8"/>
      <c r="D781" s="8"/>
      <c r="E781" s="8"/>
      <c r="F781" s="8"/>
    </row>
    <row r="782" ht="15.75" customHeight="1">
      <c r="A782" s="8"/>
      <c r="B782" s="8"/>
      <c r="C782" s="8"/>
      <c r="D782" s="8"/>
      <c r="E782" s="8"/>
      <c r="F782" s="8"/>
    </row>
    <row r="783" ht="15.75" customHeight="1">
      <c r="A783" s="8"/>
      <c r="B783" s="8"/>
      <c r="C783" s="8"/>
      <c r="D783" s="8"/>
      <c r="E783" s="8"/>
      <c r="F783" s="8"/>
    </row>
    <row r="784" ht="15.75" customHeight="1">
      <c r="A784" s="8"/>
      <c r="B784" s="8"/>
      <c r="C784" s="8"/>
      <c r="D784" s="8"/>
      <c r="E784" s="8"/>
      <c r="F784" s="8"/>
    </row>
    <row r="785" ht="15.75" customHeight="1">
      <c r="A785" s="8"/>
      <c r="B785" s="8"/>
      <c r="C785" s="8"/>
      <c r="D785" s="8"/>
      <c r="E785" s="8"/>
      <c r="F785" s="8"/>
    </row>
    <row r="786" ht="15.75" customHeight="1">
      <c r="A786" s="8"/>
      <c r="B786" s="8"/>
      <c r="C786" s="8"/>
      <c r="D786" s="8"/>
      <c r="E786" s="8"/>
      <c r="F786" s="8"/>
    </row>
    <row r="787" ht="15.75" customHeight="1">
      <c r="A787" s="8"/>
      <c r="B787" s="8"/>
      <c r="C787" s="8"/>
      <c r="D787" s="8"/>
      <c r="E787" s="8"/>
      <c r="F787" s="8"/>
    </row>
    <row r="788" ht="15.75" customHeight="1">
      <c r="A788" s="8"/>
      <c r="B788" s="8"/>
      <c r="C788" s="8"/>
      <c r="D788" s="8"/>
      <c r="E788" s="8"/>
      <c r="F788" s="8"/>
    </row>
    <row r="789" ht="15.75" customHeight="1">
      <c r="A789" s="8"/>
      <c r="B789" s="8"/>
      <c r="C789" s="8"/>
      <c r="D789" s="8"/>
      <c r="E789" s="8"/>
      <c r="F789" s="8"/>
    </row>
    <row r="790" ht="15.75" customHeight="1">
      <c r="A790" s="8"/>
      <c r="B790" s="8"/>
      <c r="C790" s="8"/>
      <c r="D790" s="8"/>
      <c r="E790" s="8"/>
      <c r="F790" s="8"/>
    </row>
    <row r="791" ht="15.75" customHeight="1">
      <c r="A791" s="8"/>
      <c r="B791" s="8"/>
      <c r="C791" s="8"/>
      <c r="D791" s="8"/>
      <c r="E791" s="8"/>
      <c r="F791" s="8"/>
    </row>
    <row r="792" ht="15.75" customHeight="1">
      <c r="A792" s="8"/>
      <c r="B792" s="8"/>
      <c r="C792" s="8"/>
      <c r="D792" s="8"/>
      <c r="E792" s="8"/>
      <c r="F792" s="8"/>
    </row>
    <row r="793" ht="15.75" customHeight="1">
      <c r="A793" s="8"/>
      <c r="B793" s="8"/>
      <c r="C793" s="8"/>
      <c r="D793" s="8"/>
      <c r="E793" s="8"/>
      <c r="F793" s="8"/>
    </row>
    <row r="794" ht="15.75" customHeight="1">
      <c r="A794" s="8"/>
      <c r="B794" s="8"/>
      <c r="C794" s="8"/>
      <c r="D794" s="8"/>
      <c r="E794" s="8"/>
      <c r="F794" s="8"/>
    </row>
    <row r="795" ht="15.75" customHeight="1">
      <c r="A795" s="8"/>
      <c r="B795" s="8"/>
      <c r="C795" s="8"/>
      <c r="D795" s="8"/>
      <c r="E795" s="8"/>
      <c r="F795" s="8"/>
    </row>
    <row r="796" ht="15.75" customHeight="1">
      <c r="A796" s="8"/>
      <c r="B796" s="8"/>
      <c r="C796" s="8"/>
      <c r="D796" s="8"/>
      <c r="E796" s="8"/>
      <c r="F796" s="8"/>
    </row>
    <row r="797" ht="15.75" customHeight="1">
      <c r="A797" s="8"/>
      <c r="B797" s="8"/>
      <c r="C797" s="8"/>
      <c r="D797" s="8"/>
      <c r="E797" s="8"/>
      <c r="F797" s="8"/>
    </row>
    <row r="798" ht="15.75" customHeight="1">
      <c r="A798" s="8"/>
      <c r="B798" s="8"/>
      <c r="C798" s="8"/>
      <c r="D798" s="8"/>
      <c r="E798" s="8"/>
      <c r="F798" s="8"/>
    </row>
    <row r="799" ht="15.75" customHeight="1">
      <c r="A799" s="8"/>
      <c r="B799" s="8"/>
      <c r="C799" s="8"/>
      <c r="D799" s="8"/>
      <c r="E799" s="8"/>
      <c r="F799" s="8"/>
    </row>
    <row r="800" ht="15.75" customHeight="1">
      <c r="A800" s="8"/>
      <c r="B800" s="8"/>
      <c r="C800" s="8"/>
      <c r="D800" s="8"/>
      <c r="E800" s="8"/>
      <c r="F800" s="8"/>
    </row>
    <row r="801" ht="15.75" customHeight="1">
      <c r="A801" s="8"/>
      <c r="B801" s="8"/>
      <c r="C801" s="8"/>
      <c r="D801" s="8"/>
      <c r="E801" s="8"/>
      <c r="F801" s="8"/>
    </row>
    <row r="802" ht="15.75" customHeight="1">
      <c r="A802" s="8"/>
      <c r="B802" s="8"/>
      <c r="C802" s="8"/>
      <c r="D802" s="8"/>
      <c r="E802" s="8"/>
      <c r="F802" s="8"/>
    </row>
    <row r="803" ht="15.75" customHeight="1">
      <c r="A803" s="8"/>
      <c r="B803" s="8"/>
      <c r="C803" s="8"/>
      <c r="D803" s="8"/>
      <c r="E803" s="8"/>
      <c r="F803" s="8"/>
    </row>
    <row r="804" ht="15.75" customHeight="1">
      <c r="A804" s="8"/>
      <c r="B804" s="8"/>
      <c r="C804" s="8"/>
      <c r="D804" s="8"/>
      <c r="E804" s="8"/>
      <c r="F804" s="8"/>
    </row>
    <row r="805" ht="15.75" customHeight="1">
      <c r="A805" s="8"/>
      <c r="B805" s="8"/>
      <c r="C805" s="8"/>
      <c r="D805" s="8"/>
      <c r="E805" s="8"/>
      <c r="F805" s="8"/>
    </row>
    <row r="806" ht="15.75" customHeight="1">
      <c r="A806" s="8"/>
      <c r="B806" s="8"/>
      <c r="C806" s="8"/>
      <c r="D806" s="8"/>
      <c r="E806" s="8"/>
      <c r="F806" s="8"/>
    </row>
    <row r="807" ht="15.75" customHeight="1">
      <c r="A807" s="8"/>
      <c r="B807" s="8"/>
      <c r="C807" s="8"/>
      <c r="D807" s="8"/>
      <c r="E807" s="8"/>
      <c r="F807" s="8"/>
    </row>
    <row r="808" ht="15.75" customHeight="1">
      <c r="A808" s="8"/>
      <c r="B808" s="8"/>
      <c r="C808" s="8"/>
      <c r="D808" s="8"/>
      <c r="E808" s="8"/>
      <c r="F808" s="8"/>
    </row>
    <row r="809" ht="15.75" customHeight="1">
      <c r="A809" s="8"/>
      <c r="B809" s="8"/>
      <c r="C809" s="8"/>
      <c r="D809" s="8"/>
      <c r="E809" s="8"/>
      <c r="F809" s="8"/>
    </row>
    <row r="810" ht="15.75" customHeight="1">
      <c r="A810" s="8"/>
      <c r="B810" s="8"/>
      <c r="C810" s="8"/>
      <c r="D810" s="8"/>
      <c r="E810" s="8"/>
      <c r="F810" s="8"/>
    </row>
    <row r="811" ht="15.75" customHeight="1">
      <c r="A811" s="8"/>
      <c r="B811" s="8"/>
      <c r="C811" s="8"/>
      <c r="D811" s="8"/>
      <c r="E811" s="8"/>
      <c r="F811" s="8"/>
    </row>
    <row r="812" ht="15.75" customHeight="1">
      <c r="A812" s="8"/>
      <c r="B812" s="8"/>
      <c r="C812" s="8"/>
      <c r="D812" s="8"/>
      <c r="E812" s="8"/>
      <c r="F812" s="8"/>
    </row>
    <row r="813" ht="15.75" customHeight="1">
      <c r="A813" s="8"/>
      <c r="B813" s="8"/>
      <c r="C813" s="8"/>
      <c r="D813" s="8"/>
      <c r="E813" s="8"/>
      <c r="F813" s="8"/>
    </row>
    <row r="814" ht="15.75" customHeight="1">
      <c r="A814" s="8"/>
      <c r="B814" s="8"/>
      <c r="C814" s="8"/>
      <c r="D814" s="8"/>
      <c r="E814" s="8"/>
      <c r="F814" s="8"/>
    </row>
    <row r="815" ht="15.75" customHeight="1">
      <c r="A815" s="8"/>
      <c r="B815" s="8"/>
      <c r="C815" s="8"/>
      <c r="D815" s="8"/>
      <c r="E815" s="8"/>
      <c r="F815" s="8"/>
    </row>
    <row r="816" ht="15.75" customHeight="1">
      <c r="A816" s="8"/>
      <c r="B816" s="8"/>
      <c r="C816" s="8"/>
      <c r="D816" s="8"/>
      <c r="E816" s="8"/>
      <c r="F816" s="8"/>
    </row>
    <row r="817" ht="15.75" customHeight="1">
      <c r="A817" s="8"/>
      <c r="B817" s="8"/>
      <c r="C817" s="8"/>
      <c r="D817" s="8"/>
      <c r="E817" s="8"/>
      <c r="F817" s="8"/>
    </row>
    <row r="818" ht="15.75" customHeight="1">
      <c r="A818" s="8"/>
      <c r="B818" s="8"/>
      <c r="C818" s="8"/>
      <c r="D818" s="8"/>
      <c r="E818" s="8"/>
      <c r="F818" s="8"/>
    </row>
    <row r="819" ht="15.75" customHeight="1">
      <c r="A819" s="8"/>
      <c r="B819" s="8"/>
      <c r="C819" s="8"/>
      <c r="D819" s="8"/>
      <c r="E819" s="8"/>
      <c r="F819" s="8"/>
    </row>
    <row r="820" ht="15.75" customHeight="1">
      <c r="A820" s="8"/>
      <c r="B820" s="8"/>
      <c r="C820" s="8"/>
      <c r="D820" s="8"/>
      <c r="E820" s="8"/>
      <c r="F820" s="8"/>
    </row>
    <row r="821" ht="15.75" customHeight="1">
      <c r="A821" s="8"/>
      <c r="B821" s="8"/>
      <c r="C821" s="8"/>
      <c r="D821" s="8"/>
      <c r="E821" s="8"/>
      <c r="F821" s="8"/>
    </row>
    <row r="822" ht="15.75" customHeight="1">
      <c r="A822" s="8"/>
      <c r="B822" s="8"/>
      <c r="C822" s="8"/>
      <c r="D822" s="8"/>
      <c r="E822" s="8"/>
      <c r="F822" s="8"/>
    </row>
    <row r="823" ht="15.75" customHeight="1">
      <c r="A823" s="8"/>
      <c r="B823" s="8"/>
      <c r="C823" s="8"/>
      <c r="D823" s="8"/>
      <c r="E823" s="8"/>
      <c r="F823" s="8"/>
    </row>
    <row r="824" ht="15.75" customHeight="1">
      <c r="A824" s="8"/>
      <c r="B824" s="8"/>
      <c r="C824" s="8"/>
      <c r="D824" s="8"/>
      <c r="E824" s="8"/>
      <c r="F824" s="8"/>
    </row>
    <row r="825" ht="15.75" customHeight="1">
      <c r="A825" s="8"/>
      <c r="B825" s="8"/>
      <c r="C825" s="8"/>
      <c r="D825" s="8"/>
      <c r="E825" s="8"/>
      <c r="F825" s="8"/>
    </row>
    <row r="826" ht="15.75" customHeight="1">
      <c r="A826" s="8"/>
      <c r="B826" s="8"/>
      <c r="C826" s="8"/>
      <c r="D826" s="8"/>
      <c r="E826" s="8"/>
      <c r="F826" s="8"/>
    </row>
    <row r="827" ht="15.75" customHeight="1">
      <c r="A827" s="8"/>
      <c r="B827" s="8"/>
      <c r="C827" s="8"/>
      <c r="D827" s="8"/>
      <c r="E827" s="8"/>
      <c r="F827" s="8"/>
    </row>
    <row r="828" ht="15.75" customHeight="1">
      <c r="A828" s="8"/>
      <c r="B828" s="8"/>
      <c r="C828" s="8"/>
      <c r="D828" s="8"/>
      <c r="E828" s="8"/>
      <c r="F828" s="8"/>
    </row>
    <row r="829" ht="15.75" customHeight="1">
      <c r="A829" s="8"/>
      <c r="B829" s="8"/>
      <c r="C829" s="8"/>
      <c r="D829" s="8"/>
      <c r="E829" s="8"/>
      <c r="F829" s="8"/>
    </row>
    <row r="830" ht="15.75" customHeight="1">
      <c r="A830" s="8"/>
      <c r="B830" s="8"/>
      <c r="C830" s="8"/>
      <c r="D830" s="8"/>
      <c r="E830" s="8"/>
      <c r="F830" s="8"/>
    </row>
    <row r="831" ht="15.75" customHeight="1">
      <c r="A831" s="8"/>
      <c r="B831" s="8"/>
      <c r="C831" s="8"/>
      <c r="D831" s="8"/>
      <c r="E831" s="8"/>
      <c r="F831" s="8"/>
    </row>
    <row r="832" ht="15.75" customHeight="1">
      <c r="A832" s="8"/>
      <c r="B832" s="8"/>
      <c r="C832" s="8"/>
      <c r="D832" s="8"/>
      <c r="E832" s="8"/>
      <c r="F832" s="8"/>
    </row>
    <row r="833" ht="15.75" customHeight="1">
      <c r="A833" s="8"/>
      <c r="B833" s="8"/>
      <c r="C833" s="8"/>
      <c r="D833" s="8"/>
      <c r="E833" s="8"/>
      <c r="F833" s="8"/>
    </row>
    <row r="834" ht="15.75" customHeight="1">
      <c r="A834" s="8"/>
      <c r="B834" s="8"/>
      <c r="C834" s="8"/>
      <c r="D834" s="8"/>
      <c r="E834" s="8"/>
      <c r="F834" s="8"/>
    </row>
    <row r="835" ht="15.75" customHeight="1">
      <c r="A835" s="8"/>
      <c r="B835" s="8"/>
      <c r="C835" s="8"/>
      <c r="D835" s="8"/>
      <c r="E835" s="8"/>
      <c r="F835" s="8"/>
    </row>
    <row r="836" ht="15.75" customHeight="1">
      <c r="A836" s="8"/>
      <c r="B836" s="8"/>
      <c r="C836" s="8"/>
      <c r="D836" s="8"/>
      <c r="E836" s="8"/>
      <c r="F836" s="8"/>
    </row>
    <row r="837" ht="15.75" customHeight="1">
      <c r="A837" s="8"/>
      <c r="B837" s="8"/>
      <c r="C837" s="8"/>
      <c r="D837" s="8"/>
      <c r="E837" s="8"/>
      <c r="F837" s="8"/>
    </row>
    <row r="838" ht="15.75" customHeight="1">
      <c r="A838" s="8"/>
      <c r="B838" s="8"/>
      <c r="C838" s="8"/>
      <c r="D838" s="8"/>
      <c r="E838" s="8"/>
      <c r="F838" s="8"/>
    </row>
    <row r="839" ht="15.75" customHeight="1">
      <c r="A839" s="8"/>
      <c r="B839" s="8"/>
      <c r="C839" s="8"/>
      <c r="D839" s="8"/>
      <c r="E839" s="8"/>
      <c r="F839" s="8"/>
    </row>
    <row r="840" ht="15.75" customHeight="1">
      <c r="A840" s="8"/>
      <c r="B840" s="8"/>
      <c r="C840" s="8"/>
      <c r="D840" s="8"/>
      <c r="E840" s="8"/>
      <c r="F840" s="8"/>
    </row>
    <row r="841" ht="15.75" customHeight="1">
      <c r="A841" s="8"/>
      <c r="B841" s="8"/>
      <c r="C841" s="8"/>
      <c r="D841" s="8"/>
      <c r="E841" s="8"/>
      <c r="F841" s="8"/>
    </row>
    <row r="842" ht="15.75" customHeight="1">
      <c r="A842" s="8"/>
      <c r="B842" s="8"/>
      <c r="C842" s="8"/>
      <c r="D842" s="8"/>
      <c r="E842" s="8"/>
      <c r="F842" s="8"/>
    </row>
    <row r="843" ht="15.75" customHeight="1">
      <c r="A843" s="8"/>
      <c r="B843" s="8"/>
      <c r="C843" s="8"/>
      <c r="D843" s="8"/>
      <c r="E843" s="8"/>
      <c r="F843" s="8"/>
    </row>
    <row r="844" ht="15.75" customHeight="1">
      <c r="A844" s="8"/>
      <c r="B844" s="8"/>
      <c r="C844" s="8"/>
      <c r="D844" s="8"/>
      <c r="E844" s="8"/>
      <c r="F844" s="8"/>
    </row>
    <row r="845" ht="15.75" customHeight="1">
      <c r="A845" s="8"/>
      <c r="B845" s="8"/>
      <c r="C845" s="8"/>
      <c r="D845" s="8"/>
      <c r="E845" s="8"/>
      <c r="F845" s="8"/>
    </row>
    <row r="846" ht="15.75" customHeight="1">
      <c r="A846" s="8"/>
      <c r="B846" s="8"/>
      <c r="C846" s="8"/>
      <c r="D846" s="8"/>
      <c r="E846" s="8"/>
      <c r="F846" s="8"/>
    </row>
    <row r="847" ht="15.75" customHeight="1">
      <c r="A847" s="8"/>
      <c r="B847" s="8"/>
      <c r="C847" s="8"/>
      <c r="D847" s="8"/>
      <c r="E847" s="8"/>
      <c r="F847" s="8"/>
    </row>
    <row r="848" ht="15.75" customHeight="1">
      <c r="A848" s="8"/>
      <c r="B848" s="8"/>
      <c r="C848" s="8"/>
      <c r="D848" s="8"/>
      <c r="E848" s="8"/>
      <c r="F848" s="8"/>
    </row>
    <row r="849" ht="15.75" customHeight="1">
      <c r="A849" s="8"/>
      <c r="B849" s="8"/>
      <c r="C849" s="8"/>
      <c r="D849" s="8"/>
      <c r="E849" s="8"/>
      <c r="F849" s="8"/>
    </row>
    <row r="850" ht="15.75" customHeight="1">
      <c r="A850" s="8"/>
      <c r="B850" s="8"/>
      <c r="C850" s="8"/>
      <c r="D850" s="8"/>
      <c r="E850" s="8"/>
      <c r="F850" s="8"/>
    </row>
    <row r="851" ht="15.75" customHeight="1">
      <c r="A851" s="8"/>
      <c r="B851" s="8"/>
      <c r="C851" s="8"/>
      <c r="D851" s="8"/>
      <c r="E851" s="8"/>
      <c r="F851" s="8"/>
    </row>
    <row r="852" ht="15.75" customHeight="1">
      <c r="A852" s="8"/>
      <c r="B852" s="8"/>
      <c r="C852" s="8"/>
      <c r="D852" s="8"/>
      <c r="E852" s="8"/>
      <c r="F852" s="8"/>
    </row>
    <row r="853" ht="15.75" customHeight="1">
      <c r="A853" s="8"/>
      <c r="B853" s="8"/>
      <c r="C853" s="8"/>
      <c r="D853" s="8"/>
      <c r="E853" s="8"/>
      <c r="F853" s="8"/>
    </row>
    <row r="854" ht="15.75" customHeight="1">
      <c r="A854" s="8"/>
      <c r="B854" s="8"/>
      <c r="C854" s="8"/>
      <c r="D854" s="8"/>
      <c r="E854" s="8"/>
      <c r="F854" s="8"/>
    </row>
    <row r="855" ht="15.75" customHeight="1">
      <c r="A855" s="8"/>
      <c r="B855" s="8"/>
      <c r="C855" s="8"/>
      <c r="D855" s="8"/>
      <c r="E855" s="8"/>
      <c r="F855" s="8"/>
    </row>
    <row r="856" ht="15.75" customHeight="1">
      <c r="A856" s="8"/>
      <c r="B856" s="8"/>
      <c r="C856" s="8"/>
      <c r="D856" s="8"/>
      <c r="E856" s="8"/>
      <c r="F856" s="8"/>
    </row>
    <row r="857" ht="15.75" customHeight="1">
      <c r="A857" s="8"/>
      <c r="B857" s="8"/>
      <c r="C857" s="8"/>
      <c r="D857" s="8"/>
      <c r="E857" s="8"/>
      <c r="F857" s="8"/>
    </row>
    <row r="858" ht="15.75" customHeight="1">
      <c r="A858" s="8"/>
      <c r="B858" s="8"/>
      <c r="C858" s="8"/>
      <c r="D858" s="8"/>
      <c r="E858" s="8"/>
      <c r="F858" s="8"/>
    </row>
    <row r="859" ht="15.75" customHeight="1">
      <c r="A859" s="8"/>
      <c r="B859" s="8"/>
      <c r="C859" s="8"/>
      <c r="D859" s="8"/>
      <c r="E859" s="8"/>
      <c r="F859" s="8"/>
    </row>
    <row r="860" ht="15.75" customHeight="1">
      <c r="A860" s="8"/>
      <c r="B860" s="8"/>
      <c r="C860" s="8"/>
      <c r="D860" s="8"/>
      <c r="E860" s="8"/>
      <c r="F860" s="8"/>
    </row>
    <row r="861" ht="15.75" customHeight="1">
      <c r="A861" s="8"/>
      <c r="B861" s="8"/>
      <c r="C861" s="8"/>
      <c r="D861" s="8"/>
      <c r="E861" s="8"/>
      <c r="F861" s="8"/>
    </row>
    <row r="862" ht="15.75" customHeight="1">
      <c r="A862" s="8"/>
      <c r="B862" s="8"/>
      <c r="C862" s="8"/>
      <c r="D862" s="8"/>
      <c r="E862" s="8"/>
      <c r="F862" s="8"/>
    </row>
    <row r="863" ht="15.75" customHeight="1">
      <c r="A863" s="8"/>
      <c r="B863" s="8"/>
      <c r="C863" s="8"/>
      <c r="D863" s="8"/>
      <c r="E863" s="8"/>
      <c r="F863" s="8"/>
    </row>
    <row r="864" ht="15.75" customHeight="1">
      <c r="A864" s="8"/>
      <c r="B864" s="8"/>
      <c r="C864" s="8"/>
      <c r="D864" s="8"/>
      <c r="E864" s="8"/>
      <c r="F864" s="8"/>
    </row>
    <row r="865" ht="15.75" customHeight="1">
      <c r="A865" s="8"/>
      <c r="B865" s="8"/>
      <c r="C865" s="8"/>
      <c r="D865" s="8"/>
      <c r="E865" s="8"/>
      <c r="F865" s="8"/>
    </row>
    <row r="866" ht="15.75" customHeight="1">
      <c r="A866" s="8"/>
      <c r="B866" s="8"/>
      <c r="C866" s="8"/>
      <c r="D866" s="8"/>
      <c r="E866" s="8"/>
      <c r="F866" s="8"/>
    </row>
    <row r="867" ht="15.75" customHeight="1">
      <c r="A867" s="8"/>
      <c r="B867" s="8"/>
      <c r="C867" s="8"/>
      <c r="D867" s="8"/>
      <c r="E867" s="8"/>
      <c r="F867" s="8"/>
    </row>
    <row r="868" ht="15.75" customHeight="1">
      <c r="A868" s="8"/>
      <c r="B868" s="8"/>
      <c r="C868" s="8"/>
      <c r="D868" s="8"/>
      <c r="E868" s="8"/>
      <c r="F868" s="8"/>
    </row>
    <row r="869" ht="15.75" customHeight="1">
      <c r="A869" s="8"/>
      <c r="B869" s="8"/>
      <c r="C869" s="8"/>
      <c r="D869" s="8"/>
      <c r="E869" s="8"/>
      <c r="F869" s="8"/>
    </row>
    <row r="870" ht="15.75" customHeight="1">
      <c r="A870" s="8"/>
      <c r="B870" s="8"/>
      <c r="C870" s="8"/>
      <c r="D870" s="8"/>
      <c r="E870" s="8"/>
      <c r="F870" s="8"/>
    </row>
    <row r="871" ht="15.75" customHeight="1">
      <c r="A871" s="8"/>
      <c r="B871" s="8"/>
      <c r="C871" s="8"/>
      <c r="D871" s="8"/>
      <c r="E871" s="8"/>
      <c r="F871" s="8"/>
    </row>
    <row r="872" ht="15.75" customHeight="1">
      <c r="A872" s="8"/>
      <c r="B872" s="8"/>
      <c r="C872" s="8"/>
      <c r="D872" s="8"/>
      <c r="E872" s="8"/>
      <c r="F872" s="8"/>
    </row>
    <row r="873" ht="15.75" customHeight="1">
      <c r="A873" s="8"/>
      <c r="B873" s="8"/>
      <c r="C873" s="8"/>
      <c r="D873" s="8"/>
      <c r="E873" s="8"/>
      <c r="F873" s="8"/>
    </row>
    <row r="874" ht="15.75" customHeight="1">
      <c r="A874" s="8"/>
      <c r="B874" s="8"/>
      <c r="C874" s="8"/>
      <c r="D874" s="8"/>
      <c r="E874" s="8"/>
      <c r="F874" s="8"/>
    </row>
    <row r="875" ht="15.75" customHeight="1">
      <c r="A875" s="8"/>
      <c r="B875" s="8"/>
      <c r="C875" s="8"/>
      <c r="D875" s="8"/>
      <c r="E875" s="8"/>
      <c r="F875" s="8"/>
    </row>
    <row r="876" ht="15.75" customHeight="1">
      <c r="A876" s="8"/>
      <c r="B876" s="8"/>
      <c r="C876" s="8"/>
      <c r="D876" s="8"/>
      <c r="E876" s="8"/>
      <c r="F876" s="8"/>
    </row>
    <row r="877" ht="15.75" customHeight="1">
      <c r="A877" s="8"/>
      <c r="B877" s="8"/>
      <c r="C877" s="8"/>
      <c r="D877" s="8"/>
      <c r="E877" s="8"/>
      <c r="F877" s="8"/>
    </row>
    <row r="878" ht="15.75" customHeight="1">
      <c r="A878" s="8"/>
      <c r="B878" s="8"/>
      <c r="C878" s="8"/>
      <c r="D878" s="8"/>
      <c r="E878" s="8"/>
      <c r="F878" s="8"/>
    </row>
    <row r="879" ht="15.75" customHeight="1">
      <c r="A879" s="8"/>
      <c r="B879" s="8"/>
      <c r="C879" s="8"/>
      <c r="D879" s="8"/>
      <c r="E879" s="8"/>
      <c r="F879" s="8"/>
    </row>
    <row r="880" ht="15.75" customHeight="1">
      <c r="A880" s="8"/>
      <c r="B880" s="8"/>
      <c r="C880" s="8"/>
      <c r="D880" s="8"/>
      <c r="E880" s="8"/>
      <c r="F880" s="8"/>
    </row>
    <row r="881" ht="15.75" customHeight="1">
      <c r="A881" s="8"/>
      <c r="B881" s="8"/>
      <c r="C881" s="8"/>
      <c r="D881" s="8"/>
      <c r="E881" s="8"/>
      <c r="F881" s="8"/>
    </row>
    <row r="882" ht="15.75" customHeight="1">
      <c r="A882" s="8"/>
      <c r="B882" s="8"/>
      <c r="C882" s="8"/>
      <c r="D882" s="8"/>
      <c r="E882" s="8"/>
      <c r="F882" s="8"/>
    </row>
    <row r="883" ht="15.75" customHeight="1">
      <c r="A883" s="8"/>
      <c r="B883" s="8"/>
      <c r="C883" s="8"/>
      <c r="D883" s="8"/>
      <c r="E883" s="8"/>
      <c r="F883" s="8"/>
    </row>
    <row r="884" ht="15.75" customHeight="1">
      <c r="A884" s="8"/>
      <c r="B884" s="8"/>
      <c r="C884" s="8"/>
      <c r="D884" s="8"/>
      <c r="E884" s="8"/>
      <c r="F884" s="8"/>
    </row>
    <row r="885" ht="15.75" customHeight="1">
      <c r="A885" s="8"/>
      <c r="B885" s="8"/>
      <c r="C885" s="8"/>
      <c r="D885" s="8"/>
      <c r="E885" s="8"/>
      <c r="F885" s="8"/>
    </row>
    <row r="886" ht="15.75" customHeight="1">
      <c r="A886" s="8"/>
      <c r="B886" s="8"/>
      <c r="C886" s="8"/>
      <c r="D886" s="8"/>
      <c r="E886" s="8"/>
      <c r="F886" s="8"/>
    </row>
    <row r="887" ht="15.75" customHeight="1">
      <c r="A887" s="8"/>
      <c r="B887" s="8"/>
      <c r="C887" s="8"/>
      <c r="D887" s="8"/>
      <c r="E887" s="8"/>
      <c r="F887" s="8"/>
    </row>
    <row r="888" ht="15.75" customHeight="1">
      <c r="A888" s="8"/>
      <c r="B888" s="8"/>
      <c r="C888" s="8"/>
      <c r="D888" s="8"/>
      <c r="E888" s="8"/>
      <c r="F888" s="8"/>
    </row>
    <row r="889" ht="15.75" customHeight="1">
      <c r="A889" s="8"/>
      <c r="B889" s="8"/>
      <c r="C889" s="8"/>
      <c r="D889" s="8"/>
      <c r="E889" s="8"/>
      <c r="F889" s="8"/>
    </row>
    <row r="890" ht="15.75" customHeight="1">
      <c r="A890" s="8"/>
      <c r="B890" s="8"/>
      <c r="C890" s="8"/>
      <c r="D890" s="8"/>
      <c r="E890" s="8"/>
      <c r="F890" s="8"/>
    </row>
    <row r="891" ht="15.75" customHeight="1">
      <c r="A891" s="8"/>
      <c r="B891" s="8"/>
      <c r="C891" s="8"/>
      <c r="D891" s="8"/>
      <c r="E891" s="8"/>
      <c r="F891" s="8"/>
    </row>
    <row r="892" ht="15.75" customHeight="1">
      <c r="A892" s="8"/>
      <c r="B892" s="8"/>
      <c r="C892" s="8"/>
      <c r="D892" s="8"/>
      <c r="E892" s="8"/>
      <c r="F892" s="8"/>
    </row>
    <row r="893" ht="15.75" customHeight="1">
      <c r="A893" s="8"/>
      <c r="B893" s="8"/>
      <c r="C893" s="8"/>
      <c r="D893" s="8"/>
      <c r="E893" s="8"/>
      <c r="F893" s="8"/>
    </row>
    <row r="894" ht="15.75" customHeight="1">
      <c r="A894" s="8"/>
      <c r="B894" s="8"/>
      <c r="C894" s="8"/>
      <c r="D894" s="8"/>
      <c r="E894" s="8"/>
      <c r="F894" s="8"/>
    </row>
    <row r="895" ht="15.75" customHeight="1">
      <c r="A895" s="8"/>
      <c r="B895" s="8"/>
      <c r="C895" s="8"/>
      <c r="D895" s="8"/>
      <c r="E895" s="8"/>
      <c r="F895" s="8"/>
    </row>
    <row r="896" ht="15.75" customHeight="1">
      <c r="A896" s="8"/>
      <c r="B896" s="8"/>
      <c r="C896" s="8"/>
      <c r="D896" s="8"/>
      <c r="E896" s="8"/>
      <c r="F896" s="8"/>
    </row>
    <row r="897" ht="15.75" customHeight="1">
      <c r="A897" s="8"/>
      <c r="B897" s="8"/>
      <c r="C897" s="8"/>
      <c r="D897" s="8"/>
      <c r="E897" s="8"/>
      <c r="F897" s="8"/>
    </row>
    <row r="898" ht="15.75" customHeight="1">
      <c r="A898" s="8"/>
      <c r="B898" s="8"/>
      <c r="C898" s="8"/>
      <c r="D898" s="8"/>
      <c r="E898" s="8"/>
      <c r="F898" s="8"/>
    </row>
    <row r="899" ht="15.75" customHeight="1">
      <c r="A899" s="8"/>
      <c r="B899" s="8"/>
      <c r="C899" s="8"/>
      <c r="D899" s="8"/>
      <c r="E899" s="8"/>
      <c r="F899" s="8"/>
    </row>
    <row r="900" ht="15.75" customHeight="1">
      <c r="A900" s="8"/>
      <c r="B900" s="8"/>
      <c r="C900" s="8"/>
      <c r="D900" s="8"/>
      <c r="E900" s="8"/>
      <c r="F900" s="8"/>
    </row>
    <row r="901" ht="15.75" customHeight="1">
      <c r="A901" s="8"/>
      <c r="B901" s="8"/>
      <c r="C901" s="8"/>
      <c r="D901" s="8"/>
      <c r="E901" s="8"/>
      <c r="F901" s="8"/>
    </row>
    <row r="902" ht="15.75" customHeight="1">
      <c r="A902" s="8"/>
      <c r="B902" s="8"/>
      <c r="C902" s="8"/>
      <c r="D902" s="8"/>
      <c r="E902" s="8"/>
      <c r="F902" s="8"/>
    </row>
    <row r="903" ht="15.75" customHeight="1">
      <c r="A903" s="8"/>
      <c r="B903" s="8"/>
      <c r="C903" s="8"/>
      <c r="D903" s="8"/>
      <c r="E903" s="8"/>
      <c r="F903" s="8"/>
    </row>
    <row r="904" ht="15.75" customHeight="1">
      <c r="A904" s="8"/>
      <c r="B904" s="8"/>
      <c r="C904" s="8"/>
      <c r="D904" s="8"/>
      <c r="E904" s="8"/>
      <c r="F904" s="8"/>
    </row>
    <row r="905" ht="15.75" customHeight="1">
      <c r="A905" s="8"/>
      <c r="B905" s="8"/>
      <c r="C905" s="8"/>
      <c r="D905" s="8"/>
      <c r="E905" s="8"/>
      <c r="F905" s="8"/>
    </row>
    <row r="906" ht="15.75" customHeight="1">
      <c r="A906" s="8"/>
      <c r="B906" s="8"/>
      <c r="C906" s="8"/>
      <c r="D906" s="8"/>
      <c r="E906" s="8"/>
      <c r="F906" s="8"/>
    </row>
    <row r="907" ht="15.75" customHeight="1">
      <c r="A907" s="8"/>
      <c r="B907" s="8"/>
      <c r="C907" s="8"/>
      <c r="D907" s="8"/>
      <c r="E907" s="8"/>
      <c r="F907" s="8"/>
    </row>
    <row r="908" ht="15.75" customHeight="1">
      <c r="A908" s="8"/>
      <c r="B908" s="8"/>
      <c r="C908" s="8"/>
      <c r="D908" s="8"/>
      <c r="E908" s="8"/>
      <c r="F908" s="8"/>
    </row>
    <row r="909" ht="15.75" customHeight="1">
      <c r="A909" s="8"/>
      <c r="B909" s="8"/>
      <c r="C909" s="8"/>
      <c r="D909" s="8"/>
      <c r="E909" s="8"/>
      <c r="F909" s="8"/>
    </row>
    <row r="910" ht="15.75" customHeight="1">
      <c r="A910" s="8"/>
      <c r="B910" s="8"/>
      <c r="C910" s="8"/>
      <c r="D910" s="8"/>
      <c r="E910" s="8"/>
      <c r="F910" s="8"/>
    </row>
    <row r="911" ht="15.75" customHeight="1">
      <c r="A911" s="8"/>
      <c r="B911" s="8"/>
      <c r="C911" s="8"/>
      <c r="D911" s="8"/>
      <c r="E911" s="8"/>
      <c r="F911" s="8"/>
    </row>
    <row r="912" ht="15.75" customHeight="1">
      <c r="A912" s="8"/>
      <c r="B912" s="8"/>
      <c r="C912" s="8"/>
      <c r="D912" s="8"/>
      <c r="E912" s="8"/>
      <c r="F912" s="8"/>
    </row>
    <row r="913" ht="15.75" customHeight="1">
      <c r="A913" s="8"/>
      <c r="B913" s="8"/>
      <c r="C913" s="8"/>
      <c r="D913" s="8"/>
      <c r="E913" s="8"/>
      <c r="F913" s="8"/>
    </row>
    <row r="914" ht="15.75" customHeight="1">
      <c r="A914" s="8"/>
      <c r="B914" s="8"/>
      <c r="C914" s="8"/>
      <c r="D914" s="8"/>
      <c r="E914" s="8"/>
      <c r="F914" s="8"/>
    </row>
    <row r="915" ht="15.75" customHeight="1">
      <c r="A915" s="8"/>
      <c r="B915" s="8"/>
      <c r="C915" s="8"/>
      <c r="D915" s="8"/>
      <c r="E915" s="8"/>
      <c r="F915" s="8"/>
    </row>
    <row r="916" ht="15.75" customHeight="1">
      <c r="A916" s="8"/>
      <c r="B916" s="8"/>
      <c r="C916" s="8"/>
      <c r="D916" s="8"/>
      <c r="E916" s="8"/>
      <c r="F916" s="8"/>
    </row>
    <row r="917" ht="15.75" customHeight="1">
      <c r="A917" s="8"/>
      <c r="B917" s="8"/>
      <c r="C917" s="8"/>
      <c r="D917" s="8"/>
      <c r="E917" s="8"/>
      <c r="F917" s="8"/>
    </row>
    <row r="918" ht="15.75" customHeight="1">
      <c r="A918" s="8"/>
      <c r="B918" s="8"/>
      <c r="C918" s="8"/>
      <c r="D918" s="8"/>
      <c r="E918" s="8"/>
      <c r="F918" s="8"/>
    </row>
    <row r="919" ht="15.75" customHeight="1">
      <c r="A919" s="8"/>
      <c r="B919" s="8"/>
      <c r="C919" s="8"/>
      <c r="D919" s="8"/>
      <c r="E919" s="8"/>
      <c r="F919" s="8"/>
    </row>
    <row r="920" ht="15.75" customHeight="1">
      <c r="A920" s="8"/>
      <c r="B920" s="8"/>
      <c r="C920" s="8"/>
      <c r="D920" s="8"/>
      <c r="E920" s="8"/>
      <c r="F920" s="8"/>
    </row>
    <row r="921" ht="15.75" customHeight="1">
      <c r="A921" s="8"/>
      <c r="B921" s="8"/>
      <c r="C921" s="8"/>
      <c r="D921" s="8"/>
      <c r="E921" s="8"/>
      <c r="F921" s="8"/>
    </row>
    <row r="922" ht="15.75" customHeight="1">
      <c r="A922" s="8"/>
      <c r="B922" s="8"/>
      <c r="C922" s="8"/>
      <c r="D922" s="8"/>
      <c r="E922" s="8"/>
      <c r="F922" s="8"/>
    </row>
    <row r="923" ht="15.75" customHeight="1">
      <c r="A923" s="8"/>
      <c r="B923" s="8"/>
      <c r="C923" s="8"/>
      <c r="D923" s="8"/>
      <c r="E923" s="8"/>
      <c r="F923" s="8"/>
    </row>
    <row r="924" ht="15.75" customHeight="1">
      <c r="A924" s="8"/>
      <c r="B924" s="8"/>
      <c r="C924" s="8"/>
      <c r="D924" s="8"/>
      <c r="E924" s="8"/>
      <c r="F924" s="8"/>
    </row>
    <row r="925" ht="15.75" customHeight="1">
      <c r="A925" s="8"/>
      <c r="B925" s="8"/>
      <c r="C925" s="8"/>
      <c r="D925" s="8"/>
      <c r="E925" s="8"/>
      <c r="F925" s="8"/>
    </row>
    <row r="926" ht="15.75" customHeight="1">
      <c r="A926" s="8"/>
      <c r="B926" s="8"/>
      <c r="C926" s="8"/>
      <c r="D926" s="8"/>
      <c r="E926" s="8"/>
      <c r="F926" s="8"/>
    </row>
    <row r="927" ht="15.75" customHeight="1">
      <c r="A927" s="8"/>
      <c r="B927" s="8"/>
      <c r="C927" s="8"/>
      <c r="D927" s="8"/>
      <c r="E927" s="8"/>
      <c r="F927" s="8"/>
    </row>
    <row r="928" ht="15.75" customHeight="1">
      <c r="A928" s="8"/>
      <c r="B928" s="8"/>
      <c r="C928" s="8"/>
      <c r="D928" s="8"/>
      <c r="E928" s="8"/>
      <c r="F928" s="8"/>
    </row>
    <row r="929" ht="15.75" customHeight="1">
      <c r="A929" s="8"/>
      <c r="B929" s="8"/>
      <c r="C929" s="8"/>
      <c r="D929" s="8"/>
      <c r="E929" s="8"/>
      <c r="F929" s="8"/>
    </row>
    <row r="930" ht="15.75" customHeight="1">
      <c r="A930" s="8"/>
      <c r="B930" s="8"/>
      <c r="C930" s="8"/>
      <c r="D930" s="8"/>
      <c r="E930" s="8"/>
      <c r="F930" s="8"/>
    </row>
    <row r="931" ht="15.75" customHeight="1">
      <c r="A931" s="8"/>
      <c r="B931" s="8"/>
      <c r="C931" s="8"/>
      <c r="D931" s="8"/>
      <c r="E931" s="8"/>
      <c r="F931" s="8"/>
    </row>
    <row r="932" ht="15.75" customHeight="1">
      <c r="A932" s="8"/>
      <c r="B932" s="8"/>
      <c r="C932" s="8"/>
      <c r="D932" s="8"/>
      <c r="E932" s="8"/>
      <c r="F932" s="8"/>
    </row>
    <row r="933" ht="15.75" customHeight="1">
      <c r="A933" s="8"/>
      <c r="B933" s="8"/>
      <c r="C933" s="8"/>
      <c r="D933" s="8"/>
      <c r="E933" s="8"/>
      <c r="F933" s="8"/>
    </row>
    <row r="934" ht="15.75" customHeight="1">
      <c r="A934" s="8"/>
      <c r="B934" s="8"/>
      <c r="C934" s="8"/>
      <c r="D934" s="8"/>
      <c r="E934" s="8"/>
      <c r="F934" s="8"/>
    </row>
    <row r="935" ht="15.75" customHeight="1">
      <c r="A935" s="8"/>
      <c r="B935" s="8"/>
      <c r="C935" s="8"/>
      <c r="D935" s="8"/>
      <c r="E935" s="8"/>
      <c r="F935" s="8"/>
    </row>
    <row r="936" ht="15.75" customHeight="1">
      <c r="A936" s="8"/>
      <c r="B936" s="8"/>
      <c r="C936" s="8"/>
      <c r="D936" s="8"/>
      <c r="E936" s="8"/>
      <c r="F936" s="8"/>
    </row>
    <row r="937" ht="15.75" customHeight="1">
      <c r="A937" s="8"/>
      <c r="B937" s="8"/>
      <c r="C937" s="8"/>
      <c r="D937" s="8"/>
      <c r="E937" s="8"/>
      <c r="F937" s="8"/>
    </row>
    <row r="938" ht="15.75" customHeight="1">
      <c r="A938" s="8"/>
      <c r="B938" s="8"/>
      <c r="C938" s="8"/>
      <c r="D938" s="8"/>
      <c r="E938" s="8"/>
      <c r="F938" s="8"/>
    </row>
    <row r="939" ht="15.75" customHeight="1">
      <c r="A939" s="8"/>
      <c r="B939" s="8"/>
      <c r="C939" s="8"/>
      <c r="D939" s="8"/>
      <c r="E939" s="8"/>
      <c r="F939" s="8"/>
    </row>
    <row r="940" ht="15.75" customHeight="1">
      <c r="A940" s="8"/>
      <c r="B940" s="8"/>
      <c r="C940" s="8"/>
      <c r="D940" s="8"/>
      <c r="E940" s="8"/>
      <c r="F940" s="8"/>
    </row>
    <row r="941" ht="15.75" customHeight="1">
      <c r="A941" s="8"/>
      <c r="B941" s="8"/>
      <c r="C941" s="8"/>
      <c r="D941" s="8"/>
      <c r="E941" s="8"/>
      <c r="F941" s="8"/>
    </row>
    <row r="942" ht="15.75" customHeight="1">
      <c r="A942" s="8"/>
      <c r="B942" s="8"/>
      <c r="C942" s="8"/>
      <c r="D942" s="8"/>
      <c r="E942" s="8"/>
      <c r="F942" s="8"/>
    </row>
    <row r="943" ht="15.75" customHeight="1">
      <c r="A943" s="8"/>
      <c r="B943" s="8"/>
      <c r="C943" s="8"/>
      <c r="D943" s="8"/>
      <c r="E943" s="8"/>
      <c r="F943" s="8"/>
    </row>
    <row r="944" ht="15.75" customHeight="1">
      <c r="A944" s="8"/>
      <c r="B944" s="8"/>
      <c r="C944" s="8"/>
      <c r="D944" s="8"/>
      <c r="E944" s="8"/>
      <c r="F944" s="8"/>
    </row>
    <row r="945" ht="15.75" customHeight="1">
      <c r="A945" s="8"/>
      <c r="B945" s="8"/>
      <c r="C945" s="8"/>
      <c r="D945" s="8"/>
      <c r="E945" s="8"/>
      <c r="F945" s="8"/>
    </row>
    <row r="946" ht="15.75" customHeight="1">
      <c r="A946" s="8"/>
      <c r="B946" s="8"/>
      <c r="C946" s="8"/>
      <c r="D946" s="8"/>
      <c r="E946" s="8"/>
      <c r="F946" s="8"/>
    </row>
    <row r="947" ht="15.75" customHeight="1">
      <c r="A947" s="8"/>
      <c r="B947" s="8"/>
      <c r="C947" s="8"/>
      <c r="D947" s="8"/>
      <c r="E947" s="8"/>
      <c r="F947" s="8"/>
    </row>
    <row r="948" ht="15.75" customHeight="1">
      <c r="A948" s="8"/>
      <c r="B948" s="8"/>
      <c r="C948" s="8"/>
      <c r="D948" s="8"/>
      <c r="E948" s="8"/>
      <c r="F948" s="8"/>
    </row>
    <row r="949" ht="15.75" customHeight="1">
      <c r="A949" s="8"/>
      <c r="B949" s="8"/>
      <c r="C949" s="8"/>
      <c r="D949" s="8"/>
      <c r="E949" s="8"/>
      <c r="F949" s="8"/>
    </row>
    <row r="950" ht="15.75" customHeight="1">
      <c r="A950" s="8"/>
      <c r="B950" s="8"/>
      <c r="C950" s="8"/>
      <c r="D950" s="8"/>
      <c r="E950" s="8"/>
      <c r="F950" s="8"/>
    </row>
    <row r="951" ht="15.75" customHeight="1">
      <c r="A951" s="8"/>
      <c r="B951" s="8"/>
      <c r="C951" s="8"/>
      <c r="D951" s="8"/>
      <c r="E951" s="8"/>
      <c r="F951" s="8"/>
    </row>
    <row r="952" ht="15.75" customHeight="1">
      <c r="A952" s="8"/>
      <c r="B952" s="8"/>
      <c r="C952" s="8"/>
      <c r="D952" s="8"/>
      <c r="E952" s="8"/>
      <c r="F952" s="8"/>
    </row>
    <row r="953" ht="15.75" customHeight="1">
      <c r="A953" s="8"/>
      <c r="B953" s="8"/>
      <c r="C953" s="8"/>
      <c r="D953" s="8"/>
      <c r="E953" s="8"/>
      <c r="F953" s="8"/>
    </row>
    <row r="954" ht="15.75" customHeight="1">
      <c r="A954" s="8"/>
      <c r="B954" s="8"/>
      <c r="C954" s="8"/>
      <c r="D954" s="8"/>
      <c r="E954" s="8"/>
      <c r="F954" s="8"/>
    </row>
    <row r="955" ht="15.75" customHeight="1">
      <c r="A955" s="8"/>
      <c r="B955" s="8"/>
      <c r="C955" s="8"/>
      <c r="D955" s="8"/>
      <c r="E955" s="8"/>
      <c r="F955" s="8"/>
    </row>
    <row r="956" ht="15.75" customHeight="1">
      <c r="A956" s="8"/>
      <c r="B956" s="8"/>
      <c r="C956" s="8"/>
      <c r="D956" s="8"/>
      <c r="E956" s="8"/>
      <c r="F956" s="8"/>
    </row>
    <row r="957" ht="15.75" customHeight="1">
      <c r="A957" s="8"/>
      <c r="B957" s="8"/>
      <c r="C957" s="8"/>
      <c r="D957" s="8"/>
      <c r="E957" s="8"/>
      <c r="F957" s="8"/>
    </row>
    <row r="958" ht="15.75" customHeight="1">
      <c r="A958" s="8"/>
      <c r="B958" s="8"/>
      <c r="C958" s="8"/>
      <c r="D958" s="8"/>
      <c r="E958" s="8"/>
      <c r="F958" s="8"/>
    </row>
    <row r="959" ht="15.75" customHeight="1">
      <c r="A959" s="8"/>
      <c r="B959" s="8"/>
      <c r="C959" s="8"/>
      <c r="D959" s="8"/>
      <c r="E959" s="8"/>
      <c r="F959" s="8"/>
    </row>
    <row r="960" ht="15.75" customHeight="1">
      <c r="A960" s="8"/>
      <c r="B960" s="8"/>
      <c r="C960" s="8"/>
      <c r="D960" s="8"/>
      <c r="E960" s="8"/>
      <c r="F960" s="8"/>
    </row>
    <row r="961" ht="15.75" customHeight="1">
      <c r="A961" s="8"/>
      <c r="B961" s="8"/>
      <c r="C961" s="8"/>
      <c r="D961" s="8"/>
      <c r="E961" s="8"/>
      <c r="F961" s="8"/>
    </row>
    <row r="962" ht="15.75" customHeight="1">
      <c r="A962" s="8"/>
      <c r="B962" s="8"/>
      <c r="C962" s="8"/>
      <c r="D962" s="8"/>
      <c r="E962" s="8"/>
      <c r="F962" s="8"/>
    </row>
    <row r="963" ht="15.75" customHeight="1">
      <c r="A963" s="8"/>
      <c r="B963" s="8"/>
      <c r="C963" s="8"/>
      <c r="D963" s="8"/>
      <c r="E963" s="8"/>
      <c r="F963" s="8"/>
    </row>
    <row r="964" ht="15.75" customHeight="1">
      <c r="A964" s="8"/>
      <c r="B964" s="8"/>
      <c r="C964" s="8"/>
      <c r="D964" s="8"/>
      <c r="E964" s="8"/>
      <c r="F964" s="8"/>
    </row>
    <row r="965" ht="15.75" customHeight="1">
      <c r="A965" s="8"/>
      <c r="B965" s="8"/>
      <c r="C965" s="8"/>
      <c r="D965" s="8"/>
      <c r="E965" s="8"/>
      <c r="F965" s="8"/>
    </row>
    <row r="966" ht="15.75" customHeight="1">
      <c r="A966" s="8"/>
      <c r="B966" s="8"/>
      <c r="C966" s="8"/>
      <c r="D966" s="8"/>
      <c r="E966" s="8"/>
      <c r="F966" s="8"/>
    </row>
    <row r="967" ht="15.75" customHeight="1">
      <c r="A967" s="8"/>
      <c r="B967" s="8"/>
      <c r="C967" s="8"/>
      <c r="D967" s="8"/>
      <c r="E967" s="8"/>
      <c r="F967" s="8"/>
    </row>
    <row r="968" ht="15.75" customHeight="1">
      <c r="A968" s="8"/>
      <c r="B968" s="8"/>
      <c r="C968" s="8"/>
      <c r="D968" s="8"/>
      <c r="E968" s="8"/>
      <c r="F968" s="8"/>
    </row>
    <row r="969" ht="15.75" customHeight="1">
      <c r="A969" s="8"/>
      <c r="B969" s="8"/>
      <c r="C969" s="8"/>
      <c r="D969" s="8"/>
      <c r="E969" s="8"/>
      <c r="F969" s="8"/>
    </row>
    <row r="970" ht="15.75" customHeight="1">
      <c r="A970" s="8"/>
      <c r="B970" s="8"/>
      <c r="C970" s="8"/>
      <c r="D970" s="8"/>
      <c r="E970" s="8"/>
      <c r="F970" s="8"/>
    </row>
    <row r="971" ht="15.75" customHeight="1">
      <c r="A971" s="8"/>
      <c r="B971" s="8"/>
      <c r="C971" s="8"/>
      <c r="D971" s="8"/>
      <c r="E971" s="8"/>
      <c r="F971" s="8"/>
    </row>
    <row r="972" ht="15.75" customHeight="1">
      <c r="A972" s="8"/>
      <c r="B972" s="8"/>
      <c r="C972" s="8"/>
      <c r="D972" s="8"/>
      <c r="E972" s="8"/>
      <c r="F972" s="8"/>
    </row>
    <row r="973" ht="15.75" customHeight="1">
      <c r="A973" s="8"/>
      <c r="B973" s="8"/>
      <c r="C973" s="8"/>
      <c r="D973" s="8"/>
      <c r="E973" s="8"/>
      <c r="F973" s="8"/>
    </row>
    <row r="974" ht="15.75" customHeight="1">
      <c r="A974" s="8"/>
      <c r="B974" s="8"/>
      <c r="C974" s="8"/>
      <c r="D974" s="8"/>
      <c r="E974" s="8"/>
      <c r="F974" s="8"/>
    </row>
    <row r="975" ht="15.75" customHeight="1">
      <c r="A975" s="8"/>
      <c r="B975" s="8"/>
      <c r="C975" s="8"/>
      <c r="D975" s="8"/>
      <c r="E975" s="8"/>
      <c r="F975" s="8"/>
    </row>
    <row r="976" ht="15.75" customHeight="1">
      <c r="A976" s="8"/>
      <c r="B976" s="8"/>
      <c r="C976" s="8"/>
      <c r="D976" s="8"/>
      <c r="E976" s="8"/>
      <c r="F976" s="8"/>
    </row>
    <row r="977" ht="15.75" customHeight="1">
      <c r="A977" s="8"/>
      <c r="B977" s="8"/>
      <c r="C977" s="8"/>
      <c r="D977" s="8"/>
      <c r="E977" s="8"/>
      <c r="F977" s="8"/>
    </row>
    <row r="978" ht="15.75" customHeight="1">
      <c r="A978" s="8"/>
      <c r="B978" s="8"/>
      <c r="C978" s="8"/>
      <c r="D978" s="8"/>
      <c r="E978" s="8"/>
      <c r="F978" s="8"/>
    </row>
    <row r="979" ht="15.75" customHeight="1">
      <c r="A979" s="8"/>
      <c r="B979" s="8"/>
      <c r="C979" s="8"/>
      <c r="D979" s="8"/>
      <c r="E979" s="8"/>
      <c r="F979" s="8"/>
    </row>
    <row r="980" ht="15.75" customHeight="1">
      <c r="A980" s="8"/>
      <c r="B980" s="8"/>
      <c r="C980" s="8"/>
      <c r="D980" s="8"/>
      <c r="E980" s="8"/>
      <c r="F980" s="8"/>
    </row>
    <row r="981" ht="15.75" customHeight="1">
      <c r="A981" s="8"/>
      <c r="B981" s="8"/>
      <c r="C981" s="8"/>
      <c r="D981" s="8"/>
      <c r="E981" s="8"/>
      <c r="F981" s="8"/>
    </row>
    <row r="982" ht="15.75" customHeight="1">
      <c r="A982" s="8"/>
      <c r="B982" s="8"/>
      <c r="C982" s="8"/>
      <c r="D982" s="8"/>
      <c r="E982" s="8"/>
      <c r="F982" s="8"/>
    </row>
    <row r="983" ht="15.75" customHeight="1">
      <c r="A983" s="8"/>
      <c r="B983" s="8"/>
      <c r="C983" s="8"/>
      <c r="D983" s="8"/>
      <c r="E983" s="8"/>
      <c r="F983" s="8"/>
    </row>
    <row r="984" ht="15.75" customHeight="1">
      <c r="A984" s="8"/>
      <c r="B984" s="8"/>
      <c r="C984" s="8"/>
      <c r="D984" s="8"/>
      <c r="E984" s="8"/>
      <c r="F984" s="8"/>
    </row>
    <row r="985" ht="15.75" customHeight="1">
      <c r="A985" s="8"/>
      <c r="B985" s="8"/>
      <c r="C985" s="8"/>
      <c r="D985" s="8"/>
      <c r="E985" s="8"/>
      <c r="F985" s="8"/>
    </row>
    <row r="986" ht="15.75" customHeight="1">
      <c r="A986" s="8"/>
      <c r="B986" s="8"/>
      <c r="C986" s="8"/>
      <c r="D986" s="8"/>
      <c r="E986" s="8"/>
      <c r="F986" s="8"/>
    </row>
    <row r="987" ht="15.75" customHeight="1">
      <c r="A987" s="8"/>
      <c r="B987" s="8"/>
      <c r="C987" s="8"/>
      <c r="D987" s="8"/>
      <c r="E987" s="8"/>
      <c r="F987" s="8"/>
    </row>
    <row r="988" ht="15.75" customHeight="1">
      <c r="A988" s="8"/>
      <c r="B988" s="8"/>
      <c r="C988" s="8"/>
      <c r="D988" s="8"/>
      <c r="E988" s="8"/>
      <c r="F988" s="8"/>
    </row>
    <row r="989" ht="15.75" customHeight="1">
      <c r="A989" s="8"/>
      <c r="B989" s="8"/>
      <c r="C989" s="8"/>
      <c r="D989" s="8"/>
      <c r="E989" s="8"/>
      <c r="F989" s="8"/>
    </row>
    <row r="990" ht="15.75" customHeight="1">
      <c r="A990" s="8"/>
      <c r="B990" s="8"/>
      <c r="C990" s="8"/>
      <c r="D990" s="8"/>
      <c r="E990" s="8"/>
      <c r="F990" s="8"/>
    </row>
    <row r="991" ht="15.75" customHeight="1">
      <c r="A991" s="8"/>
      <c r="B991" s="8"/>
      <c r="C991" s="8"/>
      <c r="D991" s="8"/>
      <c r="E991" s="8"/>
      <c r="F991" s="8"/>
    </row>
    <row r="992" ht="15.75" customHeight="1">
      <c r="A992" s="8"/>
      <c r="B992" s="8"/>
      <c r="C992" s="8"/>
      <c r="D992" s="8"/>
      <c r="E992" s="8"/>
      <c r="F992" s="8"/>
    </row>
    <row r="993" ht="15.75" customHeight="1">
      <c r="A993" s="8"/>
      <c r="B993" s="8"/>
      <c r="C993" s="8"/>
      <c r="D993" s="8"/>
      <c r="E993" s="8"/>
      <c r="F993" s="8"/>
    </row>
    <row r="994" ht="15.75" customHeight="1">
      <c r="A994" s="8"/>
      <c r="B994" s="8"/>
      <c r="C994" s="8"/>
      <c r="D994" s="8"/>
      <c r="E994" s="8"/>
      <c r="F994" s="8"/>
    </row>
    <row r="995" ht="15.75" customHeight="1">
      <c r="A995" s="8"/>
      <c r="B995" s="8"/>
      <c r="C995" s="8"/>
      <c r="D995" s="8"/>
      <c r="E995" s="8"/>
      <c r="F995" s="8"/>
    </row>
    <row r="996" ht="15.75" customHeight="1">
      <c r="A996" s="8"/>
      <c r="B996" s="8"/>
      <c r="C996" s="8"/>
      <c r="D996" s="8"/>
      <c r="E996" s="8"/>
      <c r="F996" s="8"/>
    </row>
    <row r="997" ht="15.75" customHeight="1">
      <c r="A997" s="8"/>
      <c r="B997" s="8"/>
      <c r="C997" s="8"/>
      <c r="D997" s="8"/>
      <c r="E997" s="8"/>
      <c r="F997" s="8"/>
    </row>
    <row r="998" ht="15.75" customHeight="1">
      <c r="A998" s="8"/>
      <c r="B998" s="8"/>
      <c r="C998" s="8"/>
      <c r="D998" s="8"/>
      <c r="E998" s="8"/>
      <c r="F998" s="8"/>
    </row>
    <row r="999" ht="15.75" customHeight="1">
      <c r="A999" s="8"/>
      <c r="B999" s="8"/>
      <c r="C999" s="8"/>
      <c r="D999" s="8"/>
      <c r="E999" s="8"/>
      <c r="F999" s="8"/>
    </row>
    <row r="1000" ht="15.75" customHeight="1">
      <c r="A1000" s="8"/>
      <c r="B1000" s="8"/>
      <c r="C1000" s="8"/>
      <c r="D1000" s="8"/>
      <c r="E1000" s="8"/>
      <c r="F1000" s="8"/>
    </row>
    <row r="1001" ht="15.75" customHeight="1">
      <c r="A1001" s="8"/>
      <c r="B1001" s="8"/>
      <c r="C1001" s="8"/>
      <c r="D1001" s="8"/>
      <c r="E1001" s="8"/>
      <c r="F1001" s="8"/>
    </row>
    <row r="1002" ht="15.75" customHeight="1">
      <c r="A1002" s="8"/>
      <c r="B1002" s="8"/>
      <c r="C1002" s="8"/>
      <c r="D1002" s="8"/>
      <c r="E1002" s="8"/>
      <c r="F1002" s="8"/>
    </row>
    <row r="1003" ht="15.75" customHeight="1">
      <c r="A1003" s="8"/>
      <c r="B1003" s="8"/>
      <c r="C1003" s="8"/>
      <c r="D1003" s="8"/>
      <c r="E1003" s="8"/>
      <c r="F1003" s="8"/>
    </row>
    <row r="1004" ht="15.75" customHeight="1">
      <c r="A1004" s="8"/>
      <c r="B1004" s="8"/>
      <c r="C1004" s="8"/>
      <c r="D1004" s="8"/>
      <c r="E1004" s="8"/>
      <c r="F1004" s="8"/>
    </row>
    <row r="1005" ht="15.75" customHeight="1">
      <c r="A1005" s="8"/>
      <c r="B1005" s="8"/>
      <c r="C1005" s="8"/>
      <c r="D1005" s="8"/>
      <c r="E1005" s="8"/>
      <c r="F1005" s="8"/>
    </row>
    <row r="1006" ht="15.75" customHeight="1">
      <c r="A1006" s="8"/>
      <c r="B1006" s="8"/>
      <c r="C1006" s="8"/>
      <c r="D1006" s="8"/>
      <c r="E1006" s="8"/>
      <c r="F1006" s="8"/>
    </row>
    <row r="1007" ht="15.75" customHeight="1">
      <c r="A1007" s="8"/>
      <c r="B1007" s="8"/>
      <c r="C1007" s="8"/>
      <c r="D1007" s="8"/>
      <c r="E1007" s="8"/>
      <c r="F1007" s="8"/>
    </row>
    <row r="1008" ht="15.75" customHeight="1">
      <c r="A1008" s="8"/>
      <c r="B1008" s="8"/>
      <c r="C1008" s="8"/>
      <c r="D1008" s="8"/>
      <c r="E1008" s="8"/>
      <c r="F1008" s="8"/>
    </row>
    <row r="1009" ht="15.75" customHeight="1">
      <c r="A1009" s="8"/>
      <c r="B1009" s="8"/>
      <c r="C1009" s="8"/>
      <c r="D1009" s="8"/>
      <c r="E1009" s="8"/>
      <c r="F1009" s="8"/>
    </row>
    <row r="1010" ht="15.75" customHeight="1">
      <c r="A1010" s="8"/>
      <c r="B1010" s="8"/>
      <c r="C1010" s="8"/>
      <c r="D1010" s="8"/>
      <c r="E1010" s="8"/>
      <c r="F1010" s="8"/>
    </row>
    <row r="1011" ht="15.75" customHeight="1">
      <c r="A1011" s="8"/>
      <c r="B1011" s="8"/>
      <c r="C1011" s="8"/>
      <c r="D1011" s="8"/>
      <c r="E1011" s="8"/>
      <c r="F1011" s="8"/>
    </row>
    <row r="1012" ht="15.75" customHeight="1">
      <c r="A1012" s="8"/>
      <c r="B1012" s="8"/>
      <c r="C1012" s="8"/>
      <c r="D1012" s="8"/>
      <c r="E1012" s="8"/>
      <c r="F1012" s="8"/>
    </row>
    <row r="1013" ht="15.75" customHeight="1">
      <c r="A1013" s="8"/>
      <c r="B1013" s="8"/>
      <c r="C1013" s="8"/>
      <c r="D1013" s="8"/>
      <c r="E1013" s="8"/>
      <c r="F1013" s="8"/>
    </row>
    <row r="1014" ht="15.75" customHeight="1">
      <c r="A1014" s="8"/>
      <c r="B1014" s="8"/>
      <c r="C1014" s="8"/>
      <c r="D1014" s="8"/>
      <c r="E1014" s="8"/>
      <c r="F1014" s="8"/>
    </row>
    <row r="1015" ht="15.75" customHeight="1">
      <c r="A1015" s="8"/>
      <c r="B1015" s="8"/>
      <c r="C1015" s="8"/>
      <c r="D1015" s="8"/>
      <c r="E1015" s="8"/>
      <c r="F1015" s="8"/>
    </row>
    <row r="1016" ht="15.75" customHeight="1">
      <c r="A1016" s="8"/>
      <c r="B1016" s="8"/>
      <c r="C1016" s="8"/>
      <c r="D1016" s="8"/>
      <c r="E1016" s="8"/>
      <c r="F1016" s="8"/>
    </row>
    <row r="1017" ht="15.75" customHeight="1">
      <c r="A1017" s="8"/>
      <c r="B1017" s="8"/>
      <c r="C1017" s="8"/>
      <c r="D1017" s="8"/>
      <c r="E1017" s="8"/>
      <c r="F1017" s="8"/>
    </row>
    <row r="1018" ht="15.75" customHeight="1">
      <c r="A1018" s="8"/>
      <c r="B1018" s="8"/>
      <c r="C1018" s="8"/>
      <c r="D1018" s="8"/>
      <c r="E1018" s="8"/>
      <c r="F1018" s="8"/>
    </row>
    <row r="1019" ht="15.75" customHeight="1">
      <c r="A1019" s="8"/>
      <c r="B1019" s="8"/>
      <c r="C1019" s="8"/>
      <c r="D1019" s="8"/>
      <c r="E1019" s="8"/>
      <c r="F1019" s="8"/>
    </row>
  </sheetData>
  <mergeCells count="4">
    <mergeCell ref="A15:F15"/>
    <mergeCell ref="A16:F16"/>
    <mergeCell ref="A19:F19"/>
    <mergeCell ref="A18:F1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showGridLines="0" workbookViewId="0"/>
  </sheetViews>
  <sheetFormatPr customHeight="1" defaultColWidth="14.43" defaultRowHeight="15.75"/>
  <cols>
    <col customWidth="1" min="6" max="6" width="36.86"/>
  </cols>
  <sheetData>
    <row r="19">
      <c r="A19" s="1" t="str">
        <f> "Documentación " &amp; Inicio!B7 &amp;  " " &amp; "- " &amp; Inicio!B6</f>
        <v>Documentación Pruebas de seguridad de aplicación [PSA] - &lt;ToE&gt;</v>
      </c>
      <c r="B19" s="2"/>
      <c r="C19" s="2"/>
      <c r="D19" s="2"/>
      <c r="E19" s="2"/>
      <c r="F19" s="2"/>
    </row>
    <row r="20">
      <c r="A20" s="3" t="str">
        <f> "Información para uso exclusivo de " &amp;Inicio!B2</f>
        <v>Información para uso exclusivo de &lt;Otro&gt;</v>
      </c>
      <c r="B20" s="5"/>
      <c r="C20" s="5"/>
      <c r="D20" s="5"/>
      <c r="E20" s="5"/>
      <c r="F20" s="5"/>
    </row>
    <row r="22">
      <c r="A22" s="6" t="str">
        <f>"Copyright © " &amp; YEAR(TODAY()) &amp; " FLUID"</f>
        <v>Copyright © 2016 FLUID</v>
      </c>
    </row>
    <row r="23">
      <c r="A23" s="7" t="s">
        <v>0</v>
      </c>
    </row>
  </sheetData>
  <mergeCells count="4">
    <mergeCell ref="A22:F22"/>
    <mergeCell ref="A23:F23"/>
    <mergeCell ref="A19:F19"/>
    <mergeCell ref="A20:F2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showGridLines="0" workbookViewId="0"/>
  </sheetViews>
  <sheetFormatPr customHeight="1" defaultColWidth="14.43" defaultRowHeight="15.75"/>
  <cols>
    <col customWidth="1" min="6" max="6" width="36.86"/>
  </cols>
  <sheetData>
    <row r="19">
      <c r="A19" s="1" t="str">
        <f> "Documentación " &amp; Inicio!B7 &amp;  " " &amp; "- " &amp; Inicio!B6</f>
        <v>Documentación Pruebas de seguridad de aplicación [PSA] - &lt;ToE&gt;</v>
      </c>
      <c r="B19" s="2"/>
      <c r="C19" s="2"/>
      <c r="D19" s="2"/>
      <c r="E19" s="2"/>
      <c r="F19" s="2"/>
    </row>
    <row r="20">
      <c r="A20" s="4" t="str">
        <f> "Información para uso exclusivo de " &amp;Inicio!B2</f>
        <v>Información para uso exclusivo de &lt;Otro&gt;</v>
      </c>
    </row>
    <row r="22">
      <c r="A22" s="6" t="str">
        <f>"Copyright © " &amp; YEAR(TODAY()) &amp; " FLUID"</f>
        <v>Copyright © 2016 FLUID</v>
      </c>
    </row>
    <row r="23">
      <c r="A23" s="7" t="s">
        <v>0</v>
      </c>
    </row>
  </sheetData>
  <mergeCells count="4">
    <mergeCell ref="A19:F19"/>
    <mergeCell ref="A20:F20"/>
    <mergeCell ref="A23:F23"/>
    <mergeCell ref="A22:F2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1" width="27.71"/>
    <col customWidth="1" min="2" max="3" width="53.43"/>
  </cols>
  <sheetData>
    <row r="1">
      <c r="A1" s="9" t="s">
        <v>1</v>
      </c>
      <c r="B1" s="9" t="s">
        <v>3</v>
      </c>
      <c r="C1" s="9" t="s">
        <v>4</v>
      </c>
    </row>
    <row r="2">
      <c r="A2" s="12" t="s">
        <v>5</v>
      </c>
      <c r="B2" s="14" t="s">
        <v>7</v>
      </c>
      <c r="C2" s="17"/>
    </row>
    <row r="3">
      <c r="A3" s="12" t="s">
        <v>12</v>
      </c>
      <c r="B3" s="17"/>
      <c r="C3" s="17"/>
    </row>
    <row r="4">
      <c r="A4" s="12" t="s">
        <v>13</v>
      </c>
      <c r="B4" s="17"/>
      <c r="C4" s="17"/>
    </row>
    <row r="5">
      <c r="A5" s="18" t="s">
        <v>14</v>
      </c>
      <c r="B5" s="19" t="s">
        <v>19</v>
      </c>
      <c r="C5" s="17"/>
    </row>
    <row r="6">
      <c r="A6" s="18" t="s">
        <v>23</v>
      </c>
      <c r="B6" s="14" t="s">
        <v>24</v>
      </c>
      <c r="C6" s="17"/>
    </row>
    <row r="7">
      <c r="A7" s="12" t="s">
        <v>25</v>
      </c>
      <c r="B7" s="20" t="s">
        <v>26</v>
      </c>
      <c r="C7" s="17"/>
    </row>
    <row r="8">
      <c r="A8" s="18" t="s">
        <v>27</v>
      </c>
      <c r="B8" s="21" t="str">
        <f>ToE!E19</f>
        <v>Total entradas</v>
      </c>
      <c r="C8" s="17" t="str">
        <f>IF(B7="Análisis de código fuente [ACF]","Firma SHA256: ","")</f>
        <v/>
      </c>
    </row>
    <row r="9">
      <c r="A9" s="18" t="s">
        <v>34</v>
      </c>
      <c r="B9" s="24" t="s">
        <v>35</v>
      </c>
      <c r="C9" s="17"/>
    </row>
    <row r="10">
      <c r="A10" s="12" t="s">
        <v>36</v>
      </c>
      <c r="B10" s="21"/>
      <c r="C10" s="17"/>
    </row>
    <row r="11">
      <c r="A11" s="12" t="s">
        <v>37</v>
      </c>
      <c r="B11" s="26"/>
      <c r="C11" s="17"/>
    </row>
    <row r="12">
      <c r="A12" s="12" t="s">
        <v>38</v>
      </c>
      <c r="B12" s="26"/>
      <c r="C12" s="17"/>
    </row>
    <row r="13">
      <c r="A13" s="12" t="s">
        <v>39</v>
      </c>
      <c r="B13" s="26" t="str">
        <f>if(B10&lt;5,B14-1,B14-3)</f>
        <v>#VALUE!</v>
      </c>
      <c r="C13" s="17"/>
    </row>
    <row r="14">
      <c r="A14" s="12" t="s">
        <v>40</v>
      </c>
      <c r="B14" s="26" t="str">
        <f>WORKDAY(B11,B10-1,B23:B25)</f>
        <v>#VALUE!</v>
      </c>
      <c r="C14" s="17"/>
    </row>
    <row r="15">
      <c r="A15" s="12" t="s">
        <v>41</v>
      </c>
      <c r="B15" s="26"/>
      <c r="C15" s="17"/>
    </row>
    <row r="16">
      <c r="A16" s="12" t="s">
        <v>42</v>
      </c>
      <c r="B16" s="26" t="str">
        <f>WORKDAY(B14,1,B23:B25)</f>
        <v>#VALUE!</v>
      </c>
      <c r="C16" s="17"/>
    </row>
    <row r="17" hidden="1">
      <c r="A17" s="12" t="s">
        <v>43</v>
      </c>
      <c r="B17" s="21" t="str">
        <f>ROUNDUP(B10*0.6)</f>
        <v>0</v>
      </c>
      <c r="C17" s="17"/>
    </row>
    <row r="18" hidden="1">
      <c r="A18" s="12" t="s">
        <v>45</v>
      </c>
      <c r="B18" s="21" t="str">
        <f>B10-B17</f>
        <v>0</v>
      </c>
      <c r="C18" s="17"/>
    </row>
    <row r="19">
      <c r="A19" s="12" t="s">
        <v>46</v>
      </c>
      <c r="B19" s="29" t="s">
        <v>47</v>
      </c>
      <c r="C19" s="17"/>
    </row>
    <row r="20">
      <c r="A20" s="12" t="s">
        <v>52</v>
      </c>
      <c r="B20" s="21"/>
      <c r="C20" s="17"/>
    </row>
    <row r="21" hidden="1">
      <c r="A21" s="12" t="s">
        <v>53</v>
      </c>
      <c r="B21" s="21"/>
      <c r="C21" s="17"/>
    </row>
    <row r="22" hidden="1">
      <c r="A22" s="12" t="s">
        <v>22</v>
      </c>
      <c r="B22" s="29" t="s">
        <v>15</v>
      </c>
      <c r="C22" s="17"/>
    </row>
    <row r="23">
      <c r="A23" s="32" t="s">
        <v>54</v>
      </c>
      <c r="B23" s="34" t="s">
        <v>55</v>
      </c>
      <c r="C23" s="35"/>
    </row>
    <row r="24">
      <c r="A24" s="36"/>
      <c r="B24" s="34" t="s">
        <v>55</v>
      </c>
      <c r="C24" s="36"/>
    </row>
    <row r="25">
      <c r="A25" s="37"/>
      <c r="B25" s="34" t="s">
        <v>55</v>
      </c>
      <c r="C25" s="37"/>
    </row>
  </sheetData>
  <mergeCells count="1">
    <mergeCell ref="A23:A25"/>
  </mergeCells>
  <dataValidations>
    <dataValidation type="list" allowBlank="1" showInputMessage="1" prompt="Puede poner otro cliente distinto. Recuerde que esto es para elegir adecuadamente el criterio a usar." sqref="B2">
      <formula1>"Bancolombia,UNE,&lt;Otro&gt;,"</formula1>
    </dataValidation>
    <dataValidation type="list" allowBlank="1" showInputMessage="1" prompt="Haz clic e introduce un valor de la lista de elementos" sqref="B22">
      <formula1>"Sí,No,-"</formula1>
    </dataValidation>
    <dataValidation type="list" allowBlank="1" showErrorMessage="1" sqref="B7">
      <formula1>"Pruebas de seguridad de infraestructura [PSI],Pruebas de seguridad de aplicación [PSA],Análisis de código fuente [ACF],Pruebas Integrales [PI]"</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ySplit="2.0" topLeftCell="A3" activePane="bottomLeft" state="frozen"/>
      <selection activeCell="B4" sqref="B4" pane="bottomLeft"/>
    </sheetView>
  </sheetViews>
  <sheetFormatPr customHeight="1" defaultColWidth="14.43" defaultRowHeight="15.75"/>
  <cols>
    <col customWidth="1" min="1" max="1" width="25.71"/>
    <col customWidth="1" min="2" max="2" width="36.43"/>
    <col customWidth="1" min="3" max="3" width="28.71"/>
  </cols>
  <sheetData>
    <row r="1">
      <c r="A1" s="10" t="s">
        <v>2</v>
      </c>
      <c r="B1" s="11"/>
      <c r="C1" s="11"/>
    </row>
    <row r="2">
      <c r="A2" s="13" t="s">
        <v>6</v>
      </c>
      <c r="B2" s="13" t="s">
        <v>8</v>
      </c>
      <c r="C2" s="13" t="s">
        <v>9</v>
      </c>
    </row>
    <row r="3">
      <c r="A3" s="15" t="s">
        <v>10</v>
      </c>
      <c r="B3" s="16" t="s">
        <v>11</v>
      </c>
      <c r="C3" s="15" t="s">
        <v>15</v>
      </c>
    </row>
    <row r="4">
      <c r="A4" s="15" t="s">
        <v>16</v>
      </c>
      <c r="B4" s="15" t="s">
        <v>17</v>
      </c>
      <c r="C4" s="15" t="s">
        <v>15</v>
      </c>
    </row>
    <row r="5">
      <c r="A5" s="15" t="s">
        <v>18</v>
      </c>
      <c r="B5" s="15" t="s">
        <v>17</v>
      </c>
      <c r="C5" s="15" t="s">
        <v>15</v>
      </c>
    </row>
    <row r="6">
      <c r="A6" s="15" t="s">
        <v>20</v>
      </c>
      <c r="B6" s="15" t="s">
        <v>17</v>
      </c>
      <c r="C6" s="15" t="s">
        <v>15</v>
      </c>
    </row>
    <row r="7">
      <c r="A7" s="15" t="s">
        <v>21</v>
      </c>
      <c r="B7" s="15" t="s">
        <v>17</v>
      </c>
      <c r="C7" s="15" t="s">
        <v>15</v>
      </c>
    </row>
    <row r="8">
      <c r="A8" s="15" t="s">
        <v>22</v>
      </c>
      <c r="B8" s="15" t="s">
        <v>17</v>
      </c>
      <c r="C8" s="15" t="s">
        <v>15</v>
      </c>
    </row>
  </sheetData>
  <mergeCells count="1">
    <mergeCell ref="A1:C1"/>
  </mergeCells>
  <dataValidations>
    <dataValidation type="list" allowBlank="1" showInputMessage="1" prompt="Haz clic e introduce un valor de intervalo Recursos!D2:D3" sqref="C3:C8">
      <formula1>"No disponible,Disponible,-"</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ySplit="2.0" topLeftCell="A3" activePane="bottomLeft" state="frozen"/>
      <selection activeCell="B4" sqref="B4" pane="bottomLeft"/>
    </sheetView>
  </sheetViews>
  <sheetFormatPr customHeight="1" defaultColWidth="14.43" defaultRowHeight="15.75"/>
  <cols>
    <col customWidth="1" min="1" max="1" width="30.86"/>
    <col customWidth="1" min="2" max="2" width="34.57"/>
    <col customWidth="1" min="3" max="3" width="12.71"/>
    <col customWidth="1" min="4" max="4" width="16.14"/>
    <col customWidth="1" min="5" max="5" width="55.57"/>
  </cols>
  <sheetData>
    <row r="1">
      <c r="A1" s="22" t="s">
        <v>28</v>
      </c>
      <c r="B1" s="11"/>
      <c r="C1" s="11"/>
      <c r="D1" s="11"/>
      <c r="E1" s="11"/>
    </row>
    <row r="2">
      <c r="A2" s="13" t="s">
        <v>29</v>
      </c>
      <c r="B2" s="13" t="s">
        <v>30</v>
      </c>
      <c r="C2" s="13" t="s">
        <v>31</v>
      </c>
      <c r="D2" s="13" t="s">
        <v>32</v>
      </c>
      <c r="E2" s="13" t="s">
        <v>33</v>
      </c>
    </row>
    <row r="3">
      <c r="A3" s="23"/>
      <c r="B3" s="23"/>
      <c r="C3" s="25" t="s">
        <v>15</v>
      </c>
      <c r="D3" s="25" t="s">
        <v>15</v>
      </c>
      <c r="E3" s="23"/>
    </row>
    <row r="4">
      <c r="A4" s="23"/>
      <c r="B4" s="23"/>
      <c r="C4" s="25" t="s">
        <v>15</v>
      </c>
      <c r="D4" s="25" t="s">
        <v>15</v>
      </c>
      <c r="E4" s="23"/>
    </row>
    <row r="5">
      <c r="A5" s="23"/>
      <c r="B5" s="23"/>
      <c r="C5" s="25" t="s">
        <v>15</v>
      </c>
      <c r="D5" s="25" t="s">
        <v>15</v>
      </c>
      <c r="E5" s="23"/>
    </row>
    <row r="6">
      <c r="A6" s="23"/>
      <c r="B6" s="23"/>
      <c r="C6" s="25" t="s">
        <v>15</v>
      </c>
      <c r="D6" s="25" t="s">
        <v>15</v>
      </c>
      <c r="E6" s="23"/>
    </row>
    <row r="7">
      <c r="A7" s="23"/>
      <c r="B7" s="23"/>
      <c r="C7" s="25" t="s">
        <v>15</v>
      </c>
      <c r="D7" s="25" t="s">
        <v>15</v>
      </c>
      <c r="E7" s="23"/>
    </row>
    <row r="8">
      <c r="A8" s="23"/>
      <c r="B8" s="23"/>
      <c r="C8" s="25" t="s">
        <v>15</v>
      </c>
      <c r="D8" s="25" t="s">
        <v>15</v>
      </c>
      <c r="E8" s="23"/>
    </row>
    <row r="9">
      <c r="A9" s="23"/>
      <c r="B9" s="23"/>
      <c r="C9" s="25" t="s">
        <v>15</v>
      </c>
      <c r="D9" s="25" t="s">
        <v>15</v>
      </c>
      <c r="E9" s="23"/>
    </row>
    <row r="10">
      <c r="A10" s="23"/>
      <c r="B10" s="23"/>
      <c r="C10" s="25" t="s">
        <v>15</v>
      </c>
      <c r="D10" s="25" t="s">
        <v>15</v>
      </c>
      <c r="E10" s="23"/>
    </row>
    <row r="11">
      <c r="A11" s="23"/>
      <c r="B11" s="23"/>
      <c r="C11" s="25" t="s">
        <v>15</v>
      </c>
      <c r="D11" s="25" t="s">
        <v>15</v>
      </c>
      <c r="E11" s="23"/>
    </row>
    <row r="12">
      <c r="A12" s="23"/>
      <c r="B12" s="23"/>
      <c r="C12" s="25" t="s">
        <v>15</v>
      </c>
      <c r="D12" s="25" t="s">
        <v>15</v>
      </c>
      <c r="E12" s="23"/>
    </row>
    <row r="13">
      <c r="A13" s="23"/>
      <c r="B13" s="23"/>
      <c r="C13" s="25" t="s">
        <v>15</v>
      </c>
      <c r="D13" s="25" t="s">
        <v>15</v>
      </c>
      <c r="E13" s="23"/>
    </row>
    <row r="14">
      <c r="A14" s="23"/>
      <c r="B14" s="23"/>
      <c r="C14" s="25" t="s">
        <v>15</v>
      </c>
      <c r="D14" s="25" t="s">
        <v>15</v>
      </c>
      <c r="E14" s="23"/>
    </row>
    <row r="15">
      <c r="A15" s="23"/>
      <c r="B15" s="23"/>
      <c r="C15" s="25" t="s">
        <v>15</v>
      </c>
      <c r="D15" s="25" t="s">
        <v>15</v>
      </c>
      <c r="E15" s="23"/>
    </row>
    <row r="16">
      <c r="A16" s="23"/>
      <c r="B16" s="23"/>
      <c r="C16" s="25" t="s">
        <v>15</v>
      </c>
      <c r="D16" s="25" t="s">
        <v>15</v>
      </c>
      <c r="E16" s="23"/>
    </row>
    <row r="17">
      <c r="A17" s="23"/>
      <c r="B17" s="23"/>
      <c r="C17" s="25" t="s">
        <v>15</v>
      </c>
      <c r="D17" s="25" t="s">
        <v>15</v>
      </c>
      <c r="E17" s="23"/>
    </row>
    <row r="18">
      <c r="A18" s="2"/>
      <c r="B18" s="2"/>
      <c r="C18" s="2"/>
      <c r="D18" s="2"/>
      <c r="E18" s="2"/>
    </row>
    <row r="19">
      <c r="A19" s="27"/>
      <c r="B19" s="28" t="s">
        <v>44</v>
      </c>
      <c r="C19" s="28" t="s">
        <v>48</v>
      </c>
      <c r="D19" s="28" t="s">
        <v>49</v>
      </c>
      <c r="E19" s="28" t="s">
        <v>50</v>
      </c>
    </row>
    <row r="20">
      <c r="A20" s="30" t="s">
        <v>51</v>
      </c>
      <c r="B20" s="31" t="str">
        <f>C20/E20</f>
        <v>#DIV/0!</v>
      </c>
      <c r="C20" s="33" t="str">
        <f>countif(C3:C17,"Sí")</f>
        <v>0</v>
      </c>
      <c r="D20" s="33" t="str">
        <f>countif(C3:C17,"No")</f>
        <v>0</v>
      </c>
      <c r="E20" s="33" t="str">
        <f>COUNTA(B3:B17)</f>
        <v>0</v>
      </c>
    </row>
  </sheetData>
  <mergeCells count="1">
    <mergeCell ref="A1:E1"/>
  </mergeCells>
  <conditionalFormatting sqref="D3:D17">
    <cfRule type="containsText" dxfId="0" priority="1" operator="containsText" text="No">
      <formula>NOT(ISERROR(SEARCH(("No"),(D3))))</formula>
    </cfRule>
  </conditionalFormatting>
  <conditionalFormatting sqref="C3:C17">
    <cfRule type="containsText" dxfId="0" priority="2" operator="containsText" text="Sí">
      <formula>NOT(ISERROR(SEARCH(("Sí"),(C3))))</formula>
    </cfRule>
  </conditionalFormatting>
  <conditionalFormatting sqref="C3:C17">
    <cfRule type="containsText" dxfId="1" priority="3" operator="containsText" text="No">
      <formula>NOT(ISERROR(SEARCH(("No"),(C3))))</formula>
    </cfRule>
  </conditionalFormatting>
  <conditionalFormatting sqref="D3:D17">
    <cfRule type="containsText" dxfId="1" priority="4" operator="containsText" text="Sí">
      <formula>NOT(ISERROR(SEARCH(("Sí"),(D3))))</formula>
    </cfRule>
  </conditionalFormatting>
  <dataValidations>
    <dataValidation type="list" allowBlank="1" showInputMessage="1" prompt="Click and enter a value from range Blanco!E18:E20" sqref="C3:D17">
      <formula1>"Sí,No,-"</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ySplit="2.0" topLeftCell="A3" activePane="bottomLeft" state="frozen"/>
      <selection activeCell="B4" sqref="B4" pane="bottomLeft"/>
    </sheetView>
  </sheetViews>
  <sheetFormatPr customHeight="1" defaultColWidth="14.43" defaultRowHeight="15.75"/>
  <cols>
    <col customWidth="1" min="1" max="1" width="75.57"/>
    <col customWidth="1" min="2" max="2" width="11.14"/>
    <col customWidth="1" min="3" max="3" width="15.29"/>
    <col customWidth="1" min="4" max="4" width="16.14"/>
    <col customWidth="1" min="5" max="5" width="55.57"/>
  </cols>
  <sheetData>
    <row r="1">
      <c r="A1" s="22" t="s">
        <v>28</v>
      </c>
      <c r="B1" s="11"/>
      <c r="C1" s="11"/>
      <c r="D1" s="11"/>
      <c r="E1" s="11"/>
    </row>
    <row r="2">
      <c r="A2" s="13" t="s">
        <v>29</v>
      </c>
      <c r="B2" s="13" t="s">
        <v>63</v>
      </c>
      <c r="C2" s="13" t="s">
        <v>64</v>
      </c>
      <c r="D2" s="13" t="s">
        <v>32</v>
      </c>
      <c r="E2" s="13" t="s">
        <v>33</v>
      </c>
    </row>
    <row r="3">
      <c r="A3" s="23"/>
      <c r="B3" s="23"/>
      <c r="C3" s="40"/>
      <c r="D3" s="25" t="s">
        <v>15</v>
      </c>
      <c r="E3" s="23"/>
    </row>
    <row r="4">
      <c r="A4" s="23"/>
      <c r="B4" s="23"/>
      <c r="C4" s="40"/>
      <c r="D4" s="25" t="s">
        <v>15</v>
      </c>
      <c r="E4" s="23"/>
    </row>
    <row r="5">
      <c r="A5" s="23"/>
      <c r="B5" s="23"/>
      <c r="C5" s="40"/>
      <c r="D5" s="25" t="s">
        <v>15</v>
      </c>
      <c r="E5" s="23"/>
    </row>
    <row r="6">
      <c r="A6" s="23"/>
      <c r="B6" s="23"/>
      <c r="C6" s="40"/>
      <c r="D6" s="25" t="s">
        <v>15</v>
      </c>
      <c r="E6" s="23"/>
    </row>
    <row r="7">
      <c r="A7" s="23"/>
      <c r="B7" s="23"/>
      <c r="C7" s="40"/>
      <c r="D7" s="25" t="s">
        <v>15</v>
      </c>
      <c r="E7" s="23"/>
    </row>
    <row r="8">
      <c r="A8" s="23"/>
      <c r="B8" s="23"/>
      <c r="C8" s="40"/>
      <c r="D8" s="25" t="s">
        <v>15</v>
      </c>
      <c r="E8" s="23"/>
    </row>
    <row r="9">
      <c r="A9" s="23"/>
      <c r="B9" s="23"/>
      <c r="C9" s="40"/>
      <c r="D9" s="25" t="s">
        <v>15</v>
      </c>
      <c r="E9" s="23"/>
    </row>
    <row r="10">
      <c r="A10" s="23"/>
      <c r="B10" s="23"/>
      <c r="C10" s="40"/>
      <c r="D10" s="25" t="s">
        <v>15</v>
      </c>
      <c r="E10" s="23"/>
    </row>
    <row r="11">
      <c r="A11" s="23"/>
      <c r="B11" s="23"/>
      <c r="C11" s="40"/>
      <c r="D11" s="25" t="s">
        <v>15</v>
      </c>
      <c r="E11" s="23"/>
    </row>
    <row r="12">
      <c r="A12" s="23"/>
      <c r="B12" s="23"/>
      <c r="C12" s="40"/>
      <c r="D12" s="25" t="s">
        <v>15</v>
      </c>
      <c r="E12" s="23"/>
    </row>
    <row r="13">
      <c r="A13" s="23"/>
      <c r="B13" s="23"/>
      <c r="C13" s="40"/>
      <c r="D13" s="25" t="s">
        <v>15</v>
      </c>
      <c r="E13" s="23"/>
    </row>
    <row r="14">
      <c r="A14" s="23"/>
      <c r="B14" s="23"/>
      <c r="C14" s="40"/>
      <c r="D14" s="25" t="s">
        <v>15</v>
      </c>
      <c r="E14" s="23"/>
    </row>
    <row r="15">
      <c r="A15" s="23"/>
      <c r="B15" s="23"/>
      <c r="C15" s="40"/>
      <c r="D15" s="25" t="s">
        <v>15</v>
      </c>
      <c r="E15" s="23"/>
    </row>
    <row r="16">
      <c r="A16" s="23"/>
      <c r="B16" s="23"/>
      <c r="C16" s="40"/>
      <c r="D16" s="25" t="s">
        <v>15</v>
      </c>
      <c r="E16" s="23"/>
    </row>
    <row r="17">
      <c r="A17" s="23"/>
      <c r="B17" s="23"/>
      <c r="C17" s="40"/>
      <c r="D17" s="25" t="s">
        <v>15</v>
      </c>
      <c r="E17" s="23"/>
    </row>
    <row r="18">
      <c r="A18" s="2"/>
      <c r="B18" s="2"/>
      <c r="C18" s="2"/>
      <c r="D18" s="2"/>
      <c r="E18" s="2"/>
    </row>
    <row r="19">
      <c r="A19" s="27"/>
      <c r="B19" s="28" t="s">
        <v>44</v>
      </c>
      <c r="C19" s="28" t="s">
        <v>48</v>
      </c>
      <c r="D19" s="28" t="s">
        <v>49</v>
      </c>
      <c r="E19" s="28" t="s">
        <v>50</v>
      </c>
    </row>
    <row r="20">
      <c r="A20" s="30" t="s">
        <v>51</v>
      </c>
      <c r="B20" s="31" t="str">
        <f>C20/E20</f>
        <v>#DIV/0!</v>
      </c>
      <c r="C20" s="45" t="str">
        <f>sum(C3:C17)</f>
        <v>0</v>
      </c>
      <c r="D20" s="45" t="str">
        <f>E20-C20</f>
        <v>0</v>
      </c>
      <c r="E20" s="33" t="str">
        <f>sum(B3:B17)</f>
        <v>0</v>
      </c>
    </row>
  </sheetData>
  <mergeCells count="1">
    <mergeCell ref="A1:E1"/>
  </mergeCells>
  <conditionalFormatting sqref="D3:D17">
    <cfRule type="containsText" dxfId="0" priority="1" operator="containsText" text="No">
      <formula>NOT(ISERROR(SEARCH(("No"),(D3))))</formula>
    </cfRule>
  </conditionalFormatting>
  <conditionalFormatting sqref="D3:D17">
    <cfRule type="containsText" dxfId="1" priority="2" operator="containsText" text="Sí">
      <formula>NOT(ISERROR(SEARCH(("Sí"),(D3))))</formula>
    </cfRule>
  </conditionalFormatting>
  <dataValidations>
    <dataValidation type="list" allowBlank="1" showInputMessage="1" prompt="Click and enter a value from range Blanco!E18:E20" sqref="D3:D17">
      <formula1>"Sí,No,-"</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FF"/>
  </sheetPr>
  <sheetViews>
    <sheetView showGridLines="0" workbookViewId="0">
      <pane ySplit="2.0" topLeftCell="A3" activePane="bottomLeft" state="frozen"/>
      <selection activeCell="B4" sqref="B4" pane="bottomLeft"/>
    </sheetView>
  </sheetViews>
  <sheetFormatPr customHeight="1" defaultColWidth="14.43" defaultRowHeight="15.75"/>
  <cols>
    <col customWidth="1" min="1" max="1" width="9.57"/>
    <col customWidth="1" min="2" max="2" width="73.0"/>
    <col customWidth="1" min="3" max="3" width="17.0"/>
    <col customWidth="1" min="4" max="4" width="25.43"/>
    <col customWidth="1" min="5" max="5" width="17.86"/>
    <col customWidth="1" min="6" max="6" width="11.86"/>
    <col customWidth="1" min="7" max="7" width="15.0"/>
    <col customWidth="1" min="8" max="8" width="8.29"/>
    <col customWidth="1" min="9" max="9" width="11.57"/>
    <col customWidth="1" min="10" max="10" width="28.86"/>
    <col hidden="1" min="11" max="11"/>
  </cols>
  <sheetData>
    <row r="1">
      <c r="A1" s="10" t="s">
        <v>56</v>
      </c>
      <c r="B1" s="11"/>
      <c r="C1" s="11"/>
      <c r="D1" s="11"/>
      <c r="E1" s="11"/>
      <c r="F1" s="11"/>
      <c r="G1" s="11"/>
      <c r="H1" s="11"/>
      <c r="I1" s="11"/>
      <c r="J1" s="11"/>
    </row>
    <row r="2">
      <c r="A2" s="38" t="s">
        <v>57</v>
      </c>
      <c r="B2" s="38" t="s">
        <v>58</v>
      </c>
      <c r="C2" s="38" t="s">
        <v>59</v>
      </c>
      <c r="D2" s="38" t="s">
        <v>60</v>
      </c>
      <c r="E2" s="38" t="s">
        <v>61</v>
      </c>
      <c r="F2" s="39" t="s">
        <v>62</v>
      </c>
      <c r="G2" s="13" t="s">
        <v>53</v>
      </c>
      <c r="H2" s="13" t="s">
        <v>65</v>
      </c>
      <c r="I2" s="13" t="s">
        <v>31</v>
      </c>
      <c r="J2" s="13" t="s">
        <v>33</v>
      </c>
      <c r="K2" s="41"/>
    </row>
    <row r="3">
      <c r="A3" s="42" t="s">
        <v>66</v>
      </c>
      <c r="B3" s="43" t="s">
        <v>67</v>
      </c>
      <c r="C3" s="44" t="s">
        <v>68</v>
      </c>
      <c r="D3" s="44" t="s">
        <v>69</v>
      </c>
      <c r="E3" s="44" t="s">
        <v>70</v>
      </c>
      <c r="F3" s="44" t="s">
        <v>71</v>
      </c>
      <c r="G3" s="25" t="s">
        <v>15</v>
      </c>
      <c r="H3" s="25" t="s">
        <v>15</v>
      </c>
      <c r="I3" s="25" t="s">
        <v>15</v>
      </c>
      <c r="J3" s="46" t="str">
        <f t="shared" ref="J3:J296" si="1">IF(IFERROR(K3,7)=7,"",RIGHT(K3,LEN(K3)-2)&amp;".")</f>
        <v/>
      </c>
      <c r="K3" s="46" t="str">
        <f t="shared" ref="K3:K296" si="2">IFERROR(__xludf.DUMMYFUNCTION("CONCATENATE(ArrayFormula(""; ""&amp;QUERY(Hallazgos!A:E,""SELECT B WHERE E CONTAINS '""&amp;B3&amp;""' LABEL B ''"")))"),"#VALUE!")</f>
        <v>#VALUE!</v>
      </c>
    </row>
    <row r="4">
      <c r="A4" s="42" t="s">
        <v>73</v>
      </c>
      <c r="B4" s="43" t="s">
        <v>74</v>
      </c>
      <c r="C4" s="44" t="s">
        <v>68</v>
      </c>
      <c r="D4" s="44" t="s">
        <v>69</v>
      </c>
      <c r="E4" s="44" t="s">
        <v>70</v>
      </c>
      <c r="F4" s="44" t="s">
        <v>71</v>
      </c>
      <c r="G4" s="25" t="s">
        <v>15</v>
      </c>
      <c r="H4" s="25" t="s">
        <v>15</v>
      </c>
      <c r="I4" s="25" t="s">
        <v>15</v>
      </c>
      <c r="J4" s="46" t="str">
        <f t="shared" si="1"/>
        <v/>
      </c>
      <c r="K4" s="46" t="str">
        <f t="shared" si="2"/>
        <v>#VALUE!</v>
      </c>
    </row>
    <row r="5">
      <c r="A5" s="42" t="s">
        <v>76</v>
      </c>
      <c r="B5" s="43" t="s">
        <v>77</v>
      </c>
      <c r="C5" s="44" t="s">
        <v>68</v>
      </c>
      <c r="D5" s="44" t="s">
        <v>69</v>
      </c>
      <c r="E5" s="44" t="s">
        <v>70</v>
      </c>
      <c r="F5" s="44" t="s">
        <v>71</v>
      </c>
      <c r="G5" s="25" t="s">
        <v>15</v>
      </c>
      <c r="H5" s="25" t="s">
        <v>15</v>
      </c>
      <c r="I5" s="25" t="s">
        <v>15</v>
      </c>
      <c r="J5" s="46" t="str">
        <f t="shared" si="1"/>
        <v/>
      </c>
      <c r="K5" s="46" t="str">
        <f t="shared" si="2"/>
        <v>#VALUE!</v>
      </c>
    </row>
    <row r="6">
      <c r="A6" s="42" t="s">
        <v>78</v>
      </c>
      <c r="B6" s="43" t="s">
        <v>79</v>
      </c>
      <c r="C6" s="44" t="s">
        <v>68</v>
      </c>
      <c r="D6" s="44" t="s">
        <v>69</v>
      </c>
      <c r="E6" s="44" t="s">
        <v>70</v>
      </c>
      <c r="F6" s="44" t="s">
        <v>71</v>
      </c>
      <c r="G6" s="25" t="s">
        <v>15</v>
      </c>
      <c r="H6" s="25" t="s">
        <v>15</v>
      </c>
      <c r="I6" s="25" t="s">
        <v>15</v>
      </c>
      <c r="J6" s="46" t="str">
        <f t="shared" si="1"/>
        <v/>
      </c>
      <c r="K6" s="46" t="str">
        <f t="shared" si="2"/>
        <v>#VALUE!</v>
      </c>
    </row>
    <row r="7">
      <c r="A7" s="42" t="s">
        <v>80</v>
      </c>
      <c r="B7" s="43" t="s">
        <v>81</v>
      </c>
      <c r="C7" s="44" t="s">
        <v>68</v>
      </c>
      <c r="D7" s="44" t="s">
        <v>69</v>
      </c>
      <c r="E7" s="44" t="s">
        <v>70</v>
      </c>
      <c r="F7" s="44" t="s">
        <v>71</v>
      </c>
      <c r="G7" s="25" t="s">
        <v>15</v>
      </c>
      <c r="H7" s="25" t="s">
        <v>15</v>
      </c>
      <c r="I7" s="25" t="s">
        <v>15</v>
      </c>
      <c r="J7" s="46" t="str">
        <f t="shared" si="1"/>
        <v/>
      </c>
      <c r="K7" s="46" t="str">
        <f t="shared" si="2"/>
        <v>#VALUE!</v>
      </c>
    </row>
    <row r="8">
      <c r="A8" s="42" t="s">
        <v>83</v>
      </c>
      <c r="B8" s="43" t="s">
        <v>84</v>
      </c>
      <c r="C8" s="44" t="s">
        <v>68</v>
      </c>
      <c r="D8" s="44" t="s">
        <v>69</v>
      </c>
      <c r="E8" s="44" t="s">
        <v>70</v>
      </c>
      <c r="F8" s="44" t="s">
        <v>71</v>
      </c>
      <c r="G8" s="25" t="s">
        <v>15</v>
      </c>
      <c r="H8" s="25" t="s">
        <v>15</v>
      </c>
      <c r="I8" s="25" t="s">
        <v>15</v>
      </c>
      <c r="J8" s="46" t="str">
        <f t="shared" si="1"/>
        <v/>
      </c>
      <c r="K8" s="46" t="str">
        <f t="shared" si="2"/>
        <v>#VALUE!</v>
      </c>
    </row>
    <row r="9">
      <c r="A9" s="42" t="s">
        <v>85</v>
      </c>
      <c r="B9" s="43" t="s">
        <v>86</v>
      </c>
      <c r="C9" s="44" t="s">
        <v>68</v>
      </c>
      <c r="D9" s="44" t="s">
        <v>69</v>
      </c>
      <c r="E9" s="44" t="s">
        <v>70</v>
      </c>
      <c r="F9" s="44" t="s">
        <v>71</v>
      </c>
      <c r="G9" s="25" t="s">
        <v>15</v>
      </c>
      <c r="H9" s="25" t="s">
        <v>15</v>
      </c>
      <c r="I9" s="25" t="s">
        <v>15</v>
      </c>
      <c r="J9" s="46" t="str">
        <f t="shared" si="1"/>
        <v/>
      </c>
      <c r="K9" s="46" t="str">
        <f t="shared" si="2"/>
        <v>#VALUE!</v>
      </c>
    </row>
    <row r="10">
      <c r="A10" s="42" t="s">
        <v>88</v>
      </c>
      <c r="B10" s="43" t="s">
        <v>89</v>
      </c>
      <c r="C10" s="44" t="s">
        <v>90</v>
      </c>
      <c r="D10" s="44" t="s">
        <v>69</v>
      </c>
      <c r="E10" s="44" t="s">
        <v>70</v>
      </c>
      <c r="F10" s="44" t="s">
        <v>71</v>
      </c>
      <c r="G10" s="25" t="s">
        <v>15</v>
      </c>
      <c r="H10" s="25" t="s">
        <v>15</v>
      </c>
      <c r="I10" s="25" t="s">
        <v>15</v>
      </c>
      <c r="J10" s="46" t="str">
        <f t="shared" si="1"/>
        <v/>
      </c>
      <c r="K10" s="46" t="str">
        <f t="shared" si="2"/>
        <v>#VALUE!</v>
      </c>
    </row>
    <row r="11">
      <c r="A11" s="42" t="s">
        <v>98</v>
      </c>
      <c r="B11" s="43" t="s">
        <v>99</v>
      </c>
      <c r="C11" s="44" t="s">
        <v>92</v>
      </c>
      <c r="D11" s="44" t="s">
        <v>69</v>
      </c>
      <c r="E11" s="44" t="s">
        <v>70</v>
      </c>
      <c r="F11" s="44" t="s">
        <v>71</v>
      </c>
      <c r="G11" s="25" t="s">
        <v>15</v>
      </c>
      <c r="H11" s="25" t="s">
        <v>15</v>
      </c>
      <c r="I11" s="25" t="s">
        <v>15</v>
      </c>
      <c r="J11" s="46" t="str">
        <f t="shared" si="1"/>
        <v/>
      </c>
      <c r="K11" s="46" t="str">
        <f t="shared" si="2"/>
        <v>#VALUE!</v>
      </c>
    </row>
    <row r="12">
      <c r="A12" s="42" t="s">
        <v>101</v>
      </c>
      <c r="B12" s="43" t="s">
        <v>103</v>
      </c>
      <c r="C12" s="44" t="s">
        <v>90</v>
      </c>
      <c r="D12" s="44" t="s">
        <v>69</v>
      </c>
      <c r="E12" s="44" t="s">
        <v>70</v>
      </c>
      <c r="F12" s="44" t="s">
        <v>104</v>
      </c>
      <c r="G12" s="25" t="s">
        <v>15</v>
      </c>
      <c r="H12" s="25" t="s">
        <v>15</v>
      </c>
      <c r="I12" s="25" t="s">
        <v>15</v>
      </c>
      <c r="J12" s="46" t="str">
        <f t="shared" si="1"/>
        <v/>
      </c>
      <c r="K12" s="46" t="str">
        <f t="shared" si="2"/>
        <v>#VALUE!</v>
      </c>
    </row>
    <row r="13">
      <c r="A13" s="42" t="s">
        <v>105</v>
      </c>
      <c r="B13" s="43" t="s">
        <v>106</v>
      </c>
      <c r="C13" s="44" t="s">
        <v>68</v>
      </c>
      <c r="D13" s="44" t="s">
        <v>69</v>
      </c>
      <c r="E13" s="44" t="s">
        <v>70</v>
      </c>
      <c r="F13" s="44" t="s">
        <v>104</v>
      </c>
      <c r="G13" s="25" t="s">
        <v>15</v>
      </c>
      <c r="H13" s="25" t="s">
        <v>15</v>
      </c>
      <c r="I13" s="25" t="s">
        <v>15</v>
      </c>
      <c r="J13" s="46" t="str">
        <f t="shared" si="1"/>
        <v/>
      </c>
      <c r="K13" s="46" t="str">
        <f t="shared" si="2"/>
        <v>#VALUE!</v>
      </c>
    </row>
    <row r="14">
      <c r="A14" s="42" t="s">
        <v>107</v>
      </c>
      <c r="B14" s="43" t="s">
        <v>108</v>
      </c>
      <c r="C14" s="44" t="s">
        <v>68</v>
      </c>
      <c r="D14" s="44" t="s">
        <v>69</v>
      </c>
      <c r="E14" s="44" t="s">
        <v>70</v>
      </c>
      <c r="F14" s="44" t="s">
        <v>109</v>
      </c>
      <c r="G14" s="25" t="s">
        <v>15</v>
      </c>
      <c r="H14" s="25" t="s">
        <v>15</v>
      </c>
      <c r="I14" s="25" t="s">
        <v>15</v>
      </c>
      <c r="J14" s="46" t="str">
        <f t="shared" si="1"/>
        <v/>
      </c>
      <c r="K14" s="46" t="str">
        <f t="shared" si="2"/>
        <v>#VALUE!</v>
      </c>
    </row>
    <row r="15">
      <c r="A15" s="42" t="s">
        <v>113</v>
      </c>
      <c r="B15" s="43" t="s">
        <v>115</v>
      </c>
      <c r="C15" s="44" t="s">
        <v>68</v>
      </c>
      <c r="D15" s="44" t="s">
        <v>69</v>
      </c>
      <c r="E15" s="44" t="s">
        <v>70</v>
      </c>
      <c r="F15" s="44" t="s">
        <v>109</v>
      </c>
      <c r="G15" s="25" t="s">
        <v>15</v>
      </c>
      <c r="H15" s="25" t="s">
        <v>15</v>
      </c>
      <c r="I15" s="25" t="s">
        <v>15</v>
      </c>
      <c r="J15" s="46" t="str">
        <f t="shared" si="1"/>
        <v/>
      </c>
      <c r="K15" s="46" t="str">
        <f t="shared" si="2"/>
        <v>#VALUE!</v>
      </c>
    </row>
    <row r="16">
      <c r="A16" s="42" t="s">
        <v>122</v>
      </c>
      <c r="B16" s="54" t="s">
        <v>126</v>
      </c>
      <c r="C16" s="44" t="s">
        <v>90</v>
      </c>
      <c r="D16" s="44" t="s">
        <v>69</v>
      </c>
      <c r="E16" s="44" t="s">
        <v>134</v>
      </c>
      <c r="F16" s="44" t="s">
        <v>95</v>
      </c>
      <c r="G16" s="25" t="s">
        <v>15</v>
      </c>
      <c r="H16" s="25" t="s">
        <v>15</v>
      </c>
      <c r="I16" s="25" t="s">
        <v>15</v>
      </c>
      <c r="J16" s="46" t="str">
        <f t="shared" si="1"/>
        <v/>
      </c>
      <c r="K16" s="46" t="str">
        <f t="shared" si="2"/>
        <v>#VALUE!</v>
      </c>
    </row>
    <row r="17">
      <c r="A17" s="42" t="s">
        <v>139</v>
      </c>
      <c r="B17" s="43" t="s">
        <v>140</v>
      </c>
      <c r="C17" s="44" t="s">
        <v>90</v>
      </c>
      <c r="D17" s="44" t="s">
        <v>141</v>
      </c>
      <c r="E17" s="44" t="s">
        <v>70</v>
      </c>
      <c r="F17" s="44" t="s">
        <v>95</v>
      </c>
      <c r="G17" s="25" t="s">
        <v>15</v>
      </c>
      <c r="H17" s="25" t="s">
        <v>15</v>
      </c>
      <c r="I17" s="25" t="s">
        <v>15</v>
      </c>
      <c r="J17" s="46" t="str">
        <f t="shared" si="1"/>
        <v/>
      </c>
      <c r="K17" s="46" t="str">
        <f t="shared" si="2"/>
        <v>#VALUE!</v>
      </c>
    </row>
    <row r="18">
      <c r="A18" s="42" t="s">
        <v>144</v>
      </c>
      <c r="B18" s="43" t="s">
        <v>145</v>
      </c>
      <c r="C18" s="44" t="s">
        <v>90</v>
      </c>
      <c r="D18" s="44" t="s">
        <v>141</v>
      </c>
      <c r="E18" s="44" t="s">
        <v>70</v>
      </c>
      <c r="F18" s="44" t="s">
        <v>95</v>
      </c>
      <c r="G18" s="25" t="s">
        <v>15</v>
      </c>
      <c r="H18" s="25" t="s">
        <v>15</v>
      </c>
      <c r="I18" s="25" t="s">
        <v>15</v>
      </c>
      <c r="J18" s="46" t="str">
        <f t="shared" si="1"/>
        <v/>
      </c>
      <c r="K18" s="46" t="str">
        <f t="shared" si="2"/>
        <v>#VALUE!</v>
      </c>
    </row>
    <row r="19">
      <c r="A19" s="42" t="s">
        <v>148</v>
      </c>
      <c r="B19" s="43" t="s">
        <v>150</v>
      </c>
      <c r="C19" s="44" t="s">
        <v>90</v>
      </c>
      <c r="D19" s="44" t="s">
        <v>141</v>
      </c>
      <c r="E19" s="44" t="s">
        <v>70</v>
      </c>
      <c r="F19" s="44" t="s">
        <v>71</v>
      </c>
      <c r="G19" s="25" t="s">
        <v>15</v>
      </c>
      <c r="H19" s="25" t="s">
        <v>15</v>
      </c>
      <c r="I19" s="25" t="s">
        <v>15</v>
      </c>
      <c r="J19" s="46" t="str">
        <f t="shared" si="1"/>
        <v/>
      </c>
      <c r="K19" s="46" t="str">
        <f t="shared" si="2"/>
        <v>#VALUE!</v>
      </c>
    </row>
    <row r="20">
      <c r="A20" s="42" t="s">
        <v>154</v>
      </c>
      <c r="B20" s="43" t="s">
        <v>156</v>
      </c>
      <c r="C20" s="44" t="s">
        <v>90</v>
      </c>
      <c r="D20" s="44" t="s">
        <v>141</v>
      </c>
      <c r="E20" s="44" t="s">
        <v>70</v>
      </c>
      <c r="F20" s="44" t="s">
        <v>95</v>
      </c>
      <c r="G20" s="25" t="s">
        <v>15</v>
      </c>
      <c r="H20" s="25" t="s">
        <v>15</v>
      </c>
      <c r="I20" s="25" t="s">
        <v>15</v>
      </c>
      <c r="J20" s="46" t="str">
        <f t="shared" si="1"/>
        <v/>
      </c>
      <c r="K20" s="46" t="str">
        <f t="shared" si="2"/>
        <v>#VALUE!</v>
      </c>
    </row>
    <row r="21">
      <c r="A21" s="42" t="s">
        <v>159</v>
      </c>
      <c r="B21" s="43" t="s">
        <v>161</v>
      </c>
      <c r="C21" s="44" t="s">
        <v>90</v>
      </c>
      <c r="D21" s="44" t="s">
        <v>141</v>
      </c>
      <c r="E21" s="44" t="s">
        <v>70</v>
      </c>
      <c r="F21" s="44" t="s">
        <v>95</v>
      </c>
      <c r="G21" s="25" t="s">
        <v>15</v>
      </c>
      <c r="H21" s="25" t="s">
        <v>15</v>
      </c>
      <c r="I21" s="25" t="s">
        <v>15</v>
      </c>
      <c r="J21" s="46" t="str">
        <f t="shared" si="1"/>
        <v/>
      </c>
      <c r="K21" s="46" t="str">
        <f t="shared" si="2"/>
        <v>#VALUE!</v>
      </c>
    </row>
    <row r="22">
      <c r="A22" s="42" t="s">
        <v>164</v>
      </c>
      <c r="B22" s="43" t="s">
        <v>165</v>
      </c>
      <c r="C22" s="44" t="s">
        <v>92</v>
      </c>
      <c r="D22" s="44" t="s">
        <v>166</v>
      </c>
      <c r="E22" s="44" t="s">
        <v>70</v>
      </c>
      <c r="F22" s="44" t="s">
        <v>95</v>
      </c>
      <c r="G22" s="25" t="s">
        <v>15</v>
      </c>
      <c r="H22" s="25" t="s">
        <v>15</v>
      </c>
      <c r="I22" s="25" t="s">
        <v>15</v>
      </c>
      <c r="J22" s="46" t="str">
        <f t="shared" si="1"/>
        <v/>
      </c>
      <c r="K22" s="46" t="str">
        <f t="shared" si="2"/>
        <v>#VALUE!</v>
      </c>
    </row>
    <row r="23">
      <c r="A23" s="42" t="s">
        <v>167</v>
      </c>
      <c r="B23" s="43" t="s">
        <v>168</v>
      </c>
      <c r="C23" s="44" t="s">
        <v>92</v>
      </c>
      <c r="D23" s="44" t="s">
        <v>166</v>
      </c>
      <c r="E23" s="44" t="s">
        <v>169</v>
      </c>
      <c r="F23" s="44" t="s">
        <v>170</v>
      </c>
      <c r="G23" s="25" t="s">
        <v>15</v>
      </c>
      <c r="H23" s="25" t="s">
        <v>15</v>
      </c>
      <c r="I23" s="25" t="s">
        <v>15</v>
      </c>
      <c r="J23" s="46" t="str">
        <f t="shared" si="1"/>
        <v/>
      </c>
      <c r="K23" s="46" t="str">
        <f t="shared" si="2"/>
        <v>#VALUE!</v>
      </c>
    </row>
    <row r="24">
      <c r="A24" s="42" t="s">
        <v>174</v>
      </c>
      <c r="B24" s="43" t="s">
        <v>176</v>
      </c>
      <c r="C24" s="44" t="s">
        <v>92</v>
      </c>
      <c r="D24" s="44" t="s">
        <v>166</v>
      </c>
      <c r="E24" s="44" t="s">
        <v>177</v>
      </c>
      <c r="F24" s="44" t="s">
        <v>95</v>
      </c>
      <c r="G24" s="25" t="s">
        <v>15</v>
      </c>
      <c r="H24" s="25" t="s">
        <v>15</v>
      </c>
      <c r="I24" s="25" t="s">
        <v>15</v>
      </c>
      <c r="J24" s="46" t="str">
        <f t="shared" si="1"/>
        <v/>
      </c>
      <c r="K24" s="46" t="str">
        <f t="shared" si="2"/>
        <v>#VALUE!</v>
      </c>
    </row>
    <row r="25">
      <c r="A25" s="42" t="s">
        <v>180</v>
      </c>
      <c r="B25" s="43" t="s">
        <v>181</v>
      </c>
      <c r="C25" s="44" t="s">
        <v>92</v>
      </c>
      <c r="D25" s="44" t="s">
        <v>166</v>
      </c>
      <c r="E25" s="44" t="s">
        <v>177</v>
      </c>
      <c r="F25" s="44" t="s">
        <v>170</v>
      </c>
      <c r="G25" s="25" t="s">
        <v>15</v>
      </c>
      <c r="H25" s="25" t="s">
        <v>15</v>
      </c>
      <c r="I25" s="25" t="s">
        <v>15</v>
      </c>
      <c r="J25" s="46" t="str">
        <f t="shared" si="1"/>
        <v/>
      </c>
      <c r="K25" s="46" t="str">
        <f t="shared" si="2"/>
        <v>#VALUE!</v>
      </c>
    </row>
    <row r="26">
      <c r="A26" s="42" t="s">
        <v>184</v>
      </c>
      <c r="B26" s="43" t="s">
        <v>185</v>
      </c>
      <c r="C26" s="44" t="s">
        <v>92</v>
      </c>
      <c r="D26" s="44" t="s">
        <v>166</v>
      </c>
      <c r="E26" s="44" t="s">
        <v>94</v>
      </c>
      <c r="F26" s="44" t="s">
        <v>95</v>
      </c>
      <c r="G26" s="25" t="s">
        <v>15</v>
      </c>
      <c r="H26" s="25" t="s">
        <v>15</v>
      </c>
      <c r="I26" s="25" t="s">
        <v>15</v>
      </c>
      <c r="J26" s="46" t="str">
        <f t="shared" si="1"/>
        <v/>
      </c>
      <c r="K26" s="46" t="str">
        <f t="shared" si="2"/>
        <v>#VALUE!</v>
      </c>
    </row>
    <row r="27">
      <c r="A27" s="42" t="s">
        <v>191</v>
      </c>
      <c r="B27" s="43" t="s">
        <v>192</v>
      </c>
      <c r="C27" s="44" t="s">
        <v>92</v>
      </c>
      <c r="D27" s="44" t="s">
        <v>166</v>
      </c>
      <c r="E27" s="44" t="s">
        <v>94</v>
      </c>
      <c r="F27" s="44" t="s">
        <v>95</v>
      </c>
      <c r="G27" s="25" t="s">
        <v>15</v>
      </c>
      <c r="H27" s="25" t="s">
        <v>15</v>
      </c>
      <c r="I27" s="25" t="s">
        <v>15</v>
      </c>
      <c r="J27" s="46" t="str">
        <f t="shared" si="1"/>
        <v/>
      </c>
      <c r="K27" s="46" t="str">
        <f t="shared" si="2"/>
        <v>#VALUE!</v>
      </c>
    </row>
    <row r="28">
      <c r="A28" s="42" t="s">
        <v>195</v>
      </c>
      <c r="B28" s="43" t="s">
        <v>197</v>
      </c>
      <c r="C28" s="44" t="s">
        <v>92</v>
      </c>
      <c r="D28" s="44" t="s">
        <v>166</v>
      </c>
      <c r="E28" s="44" t="s">
        <v>94</v>
      </c>
      <c r="F28" s="44" t="s">
        <v>170</v>
      </c>
      <c r="G28" s="25" t="s">
        <v>15</v>
      </c>
      <c r="H28" s="25" t="s">
        <v>15</v>
      </c>
      <c r="I28" s="25" t="s">
        <v>15</v>
      </c>
      <c r="J28" s="46" t="str">
        <f t="shared" si="1"/>
        <v/>
      </c>
      <c r="K28" s="46" t="str">
        <f t="shared" si="2"/>
        <v>#VALUE!</v>
      </c>
    </row>
    <row r="29">
      <c r="A29" s="42" t="s">
        <v>199</v>
      </c>
      <c r="B29" s="43" t="s">
        <v>200</v>
      </c>
      <c r="C29" s="44" t="s">
        <v>92</v>
      </c>
      <c r="D29" s="44" t="s">
        <v>166</v>
      </c>
      <c r="E29" s="44" t="s">
        <v>202</v>
      </c>
      <c r="F29" s="44" t="s">
        <v>170</v>
      </c>
      <c r="G29" s="25" t="s">
        <v>15</v>
      </c>
      <c r="H29" s="25" t="s">
        <v>15</v>
      </c>
      <c r="I29" s="25" t="s">
        <v>15</v>
      </c>
      <c r="J29" s="46" t="str">
        <f t="shared" si="1"/>
        <v/>
      </c>
      <c r="K29" s="46" t="str">
        <f t="shared" si="2"/>
        <v>#VALUE!</v>
      </c>
    </row>
    <row r="30">
      <c r="A30" s="42" t="s">
        <v>204</v>
      </c>
      <c r="B30" s="43" t="s">
        <v>205</v>
      </c>
      <c r="C30" s="44" t="s">
        <v>92</v>
      </c>
      <c r="D30" s="44" t="s">
        <v>166</v>
      </c>
      <c r="E30" s="44" t="s">
        <v>94</v>
      </c>
      <c r="F30" s="44" t="s">
        <v>170</v>
      </c>
      <c r="G30" s="25" t="s">
        <v>15</v>
      </c>
      <c r="H30" s="25" t="s">
        <v>15</v>
      </c>
      <c r="I30" s="25" t="s">
        <v>15</v>
      </c>
      <c r="J30" s="46" t="str">
        <f t="shared" si="1"/>
        <v/>
      </c>
      <c r="K30" s="46" t="str">
        <f t="shared" si="2"/>
        <v>#VALUE!</v>
      </c>
    </row>
    <row r="31">
      <c r="A31" s="42" t="s">
        <v>208</v>
      </c>
      <c r="B31" s="43" t="s">
        <v>209</v>
      </c>
      <c r="C31" s="44" t="s">
        <v>92</v>
      </c>
      <c r="D31" s="44" t="s">
        <v>93</v>
      </c>
      <c r="E31" s="44" t="s">
        <v>94</v>
      </c>
      <c r="F31" s="44" t="s">
        <v>95</v>
      </c>
      <c r="G31" s="25" t="s">
        <v>15</v>
      </c>
      <c r="H31" s="25" t="s">
        <v>15</v>
      </c>
      <c r="I31" s="25" t="s">
        <v>15</v>
      </c>
      <c r="J31" s="46" t="str">
        <f t="shared" si="1"/>
        <v/>
      </c>
      <c r="K31" s="46" t="str">
        <f t="shared" si="2"/>
        <v>#VALUE!</v>
      </c>
    </row>
    <row r="32">
      <c r="A32" s="42" t="s">
        <v>212</v>
      </c>
      <c r="B32" s="43" t="s">
        <v>214</v>
      </c>
      <c r="C32" s="44" t="s">
        <v>92</v>
      </c>
      <c r="D32" s="44" t="s">
        <v>93</v>
      </c>
      <c r="E32" s="44" t="s">
        <v>123</v>
      </c>
      <c r="F32" s="44" t="s">
        <v>95</v>
      </c>
      <c r="G32" s="25" t="s">
        <v>15</v>
      </c>
      <c r="H32" s="25" t="s">
        <v>15</v>
      </c>
      <c r="I32" s="25" t="s">
        <v>15</v>
      </c>
      <c r="J32" s="46" t="str">
        <f t="shared" si="1"/>
        <v/>
      </c>
      <c r="K32" s="46" t="str">
        <f t="shared" si="2"/>
        <v>#VALUE!</v>
      </c>
    </row>
    <row r="33">
      <c r="A33" s="42" t="s">
        <v>219</v>
      </c>
      <c r="B33" s="43" t="s">
        <v>222</v>
      </c>
      <c r="C33" s="44" t="s">
        <v>92</v>
      </c>
      <c r="D33" s="44" t="s">
        <v>93</v>
      </c>
      <c r="E33" s="44" t="s">
        <v>123</v>
      </c>
      <c r="F33" s="44" t="s">
        <v>95</v>
      </c>
      <c r="G33" s="25" t="s">
        <v>15</v>
      </c>
      <c r="H33" s="25" t="s">
        <v>15</v>
      </c>
      <c r="I33" s="25" t="s">
        <v>15</v>
      </c>
      <c r="J33" s="46" t="str">
        <f t="shared" si="1"/>
        <v/>
      </c>
      <c r="K33" s="46" t="str">
        <f t="shared" si="2"/>
        <v>#VALUE!</v>
      </c>
    </row>
    <row r="34">
      <c r="A34" s="42" t="s">
        <v>226</v>
      </c>
      <c r="B34" s="43" t="s">
        <v>227</v>
      </c>
      <c r="C34" s="44" t="s">
        <v>92</v>
      </c>
      <c r="D34" s="44" t="s">
        <v>187</v>
      </c>
      <c r="E34" s="44" t="s">
        <v>94</v>
      </c>
      <c r="F34" s="44" t="s">
        <v>188</v>
      </c>
      <c r="G34" s="25" t="s">
        <v>15</v>
      </c>
      <c r="H34" s="25" t="s">
        <v>15</v>
      </c>
      <c r="I34" s="25" t="s">
        <v>15</v>
      </c>
      <c r="J34" s="46" t="str">
        <f t="shared" si="1"/>
        <v/>
      </c>
      <c r="K34" s="46" t="str">
        <f t="shared" si="2"/>
        <v>#VALUE!</v>
      </c>
    </row>
    <row r="35">
      <c r="A35" s="42" t="s">
        <v>233</v>
      </c>
      <c r="B35" s="43" t="s">
        <v>234</v>
      </c>
      <c r="C35" s="44" t="s">
        <v>92</v>
      </c>
      <c r="D35" s="44" t="s">
        <v>187</v>
      </c>
      <c r="E35" s="44" t="s">
        <v>94</v>
      </c>
      <c r="F35" s="44" t="s">
        <v>170</v>
      </c>
      <c r="G35" s="25" t="s">
        <v>15</v>
      </c>
      <c r="H35" s="25" t="s">
        <v>15</v>
      </c>
      <c r="I35" s="25" t="s">
        <v>15</v>
      </c>
      <c r="J35" s="46" t="str">
        <f t="shared" si="1"/>
        <v/>
      </c>
      <c r="K35" s="46" t="str">
        <f t="shared" si="2"/>
        <v>#VALUE!</v>
      </c>
    </row>
    <row r="36">
      <c r="A36" s="42" t="s">
        <v>236</v>
      </c>
      <c r="B36" s="43" t="s">
        <v>198</v>
      </c>
      <c r="C36" s="44" t="s">
        <v>92</v>
      </c>
      <c r="D36" s="44" t="s">
        <v>187</v>
      </c>
      <c r="E36" s="44" t="s">
        <v>177</v>
      </c>
      <c r="F36" s="44" t="s">
        <v>95</v>
      </c>
      <c r="G36" s="25" t="s">
        <v>15</v>
      </c>
      <c r="H36" s="25" t="s">
        <v>15</v>
      </c>
      <c r="I36" s="25" t="s">
        <v>15</v>
      </c>
      <c r="J36" s="46" t="str">
        <f t="shared" si="1"/>
        <v/>
      </c>
      <c r="K36" s="46" t="str">
        <f t="shared" si="2"/>
        <v>#VALUE!</v>
      </c>
    </row>
    <row r="37">
      <c r="A37" s="42" t="s">
        <v>239</v>
      </c>
      <c r="B37" s="43" t="s">
        <v>240</v>
      </c>
      <c r="C37" s="44" t="s">
        <v>92</v>
      </c>
      <c r="D37" s="44" t="s">
        <v>187</v>
      </c>
      <c r="E37" s="44" t="s">
        <v>243</v>
      </c>
      <c r="F37" s="44" t="s">
        <v>95</v>
      </c>
      <c r="G37" s="25" t="s">
        <v>15</v>
      </c>
      <c r="H37" s="25" t="s">
        <v>15</v>
      </c>
      <c r="I37" s="25" t="s">
        <v>15</v>
      </c>
      <c r="J37" s="46" t="str">
        <f t="shared" si="1"/>
        <v/>
      </c>
      <c r="K37" s="46" t="str">
        <f t="shared" si="2"/>
        <v>#VALUE!</v>
      </c>
    </row>
    <row r="38">
      <c r="A38" s="42" t="s">
        <v>245</v>
      </c>
      <c r="B38" s="43" t="s">
        <v>216</v>
      </c>
      <c r="C38" s="44" t="s">
        <v>92</v>
      </c>
      <c r="D38" s="44" t="s">
        <v>187</v>
      </c>
      <c r="E38" s="44" t="s">
        <v>177</v>
      </c>
      <c r="F38" s="44" t="s">
        <v>95</v>
      </c>
      <c r="G38" s="25" t="s">
        <v>15</v>
      </c>
      <c r="H38" s="25" t="s">
        <v>15</v>
      </c>
      <c r="I38" s="25" t="s">
        <v>15</v>
      </c>
      <c r="J38" s="46" t="str">
        <f t="shared" si="1"/>
        <v/>
      </c>
      <c r="K38" s="46" t="str">
        <f t="shared" si="2"/>
        <v>#VALUE!</v>
      </c>
    </row>
    <row r="39">
      <c r="A39" s="42" t="s">
        <v>249</v>
      </c>
      <c r="B39" s="43" t="s">
        <v>220</v>
      </c>
      <c r="C39" s="44" t="s">
        <v>92</v>
      </c>
      <c r="D39" s="44" t="s">
        <v>187</v>
      </c>
      <c r="E39" s="44" t="s">
        <v>221</v>
      </c>
      <c r="F39" s="44" t="s">
        <v>95</v>
      </c>
      <c r="G39" s="25" t="s">
        <v>15</v>
      </c>
      <c r="H39" s="25" t="s">
        <v>15</v>
      </c>
      <c r="I39" s="25" t="s">
        <v>15</v>
      </c>
      <c r="J39" s="46" t="str">
        <f t="shared" si="1"/>
        <v/>
      </c>
      <c r="K39" s="46" t="str">
        <f t="shared" si="2"/>
        <v>#VALUE!</v>
      </c>
    </row>
    <row r="40">
      <c r="A40" s="42" t="s">
        <v>251</v>
      </c>
      <c r="B40" s="43" t="s">
        <v>254</v>
      </c>
      <c r="C40" s="44" t="s">
        <v>92</v>
      </c>
      <c r="D40" s="44" t="s">
        <v>187</v>
      </c>
      <c r="E40" s="44" t="s">
        <v>177</v>
      </c>
      <c r="F40" s="44" t="s">
        <v>95</v>
      </c>
      <c r="G40" s="25" t="s">
        <v>15</v>
      </c>
      <c r="H40" s="25" t="s">
        <v>15</v>
      </c>
      <c r="I40" s="25" t="s">
        <v>15</v>
      </c>
      <c r="J40" s="46" t="str">
        <f t="shared" si="1"/>
        <v/>
      </c>
      <c r="K40" s="46" t="str">
        <f t="shared" si="2"/>
        <v>#VALUE!</v>
      </c>
    </row>
    <row r="41">
      <c r="A41" s="42" t="s">
        <v>256</v>
      </c>
      <c r="B41" s="43" t="s">
        <v>257</v>
      </c>
      <c r="C41" s="44" t="s">
        <v>92</v>
      </c>
      <c r="D41" s="44" t="s">
        <v>187</v>
      </c>
      <c r="E41" s="44" t="s">
        <v>221</v>
      </c>
      <c r="F41" s="44" t="s">
        <v>170</v>
      </c>
      <c r="G41" s="25" t="s">
        <v>15</v>
      </c>
      <c r="H41" s="25" t="s">
        <v>15</v>
      </c>
      <c r="I41" s="25" t="s">
        <v>15</v>
      </c>
      <c r="J41" s="46" t="str">
        <f t="shared" si="1"/>
        <v/>
      </c>
      <c r="K41" s="46" t="str">
        <f t="shared" si="2"/>
        <v>#VALUE!</v>
      </c>
    </row>
    <row r="42">
      <c r="A42" s="42" t="s">
        <v>261</v>
      </c>
      <c r="B42" s="43" t="s">
        <v>262</v>
      </c>
      <c r="C42" s="44" t="s">
        <v>92</v>
      </c>
      <c r="D42" s="44" t="s">
        <v>187</v>
      </c>
      <c r="E42" s="44" t="s">
        <v>221</v>
      </c>
      <c r="F42" s="44" t="s">
        <v>170</v>
      </c>
      <c r="G42" s="25" t="s">
        <v>15</v>
      </c>
      <c r="H42" s="25" t="s">
        <v>15</v>
      </c>
      <c r="I42" s="25" t="s">
        <v>15</v>
      </c>
      <c r="J42" s="46" t="str">
        <f t="shared" si="1"/>
        <v/>
      </c>
      <c r="K42" s="46" t="str">
        <f t="shared" si="2"/>
        <v>#VALUE!</v>
      </c>
    </row>
    <row r="43">
      <c r="A43" s="42" t="s">
        <v>266</v>
      </c>
      <c r="B43" s="43" t="s">
        <v>268</v>
      </c>
      <c r="C43" s="44" t="s">
        <v>68</v>
      </c>
      <c r="D43" s="44" t="s">
        <v>187</v>
      </c>
      <c r="E43" s="44" t="s">
        <v>94</v>
      </c>
      <c r="F43" s="44" t="s">
        <v>95</v>
      </c>
      <c r="G43" s="25" t="s">
        <v>15</v>
      </c>
      <c r="H43" s="25" t="s">
        <v>15</v>
      </c>
      <c r="I43" s="25" t="s">
        <v>15</v>
      </c>
      <c r="J43" s="46" t="str">
        <f t="shared" si="1"/>
        <v/>
      </c>
      <c r="K43" s="46" t="str">
        <f t="shared" si="2"/>
        <v>#VALUE!</v>
      </c>
    </row>
    <row r="44">
      <c r="A44" s="42" t="s">
        <v>272</v>
      </c>
      <c r="B44" s="43" t="s">
        <v>273</v>
      </c>
      <c r="C44" s="44" t="s">
        <v>92</v>
      </c>
      <c r="D44" s="44" t="s">
        <v>187</v>
      </c>
      <c r="E44" s="44" t="s">
        <v>177</v>
      </c>
      <c r="F44" s="44" t="s">
        <v>95</v>
      </c>
      <c r="G44" s="25" t="s">
        <v>15</v>
      </c>
      <c r="H44" s="25" t="s">
        <v>15</v>
      </c>
      <c r="I44" s="25" t="s">
        <v>15</v>
      </c>
      <c r="J44" s="46" t="str">
        <f t="shared" si="1"/>
        <v/>
      </c>
      <c r="K44" s="46" t="str">
        <f t="shared" si="2"/>
        <v>#VALUE!</v>
      </c>
    </row>
    <row r="45">
      <c r="A45" s="42" t="s">
        <v>277</v>
      </c>
      <c r="B45" s="43" t="s">
        <v>278</v>
      </c>
      <c r="C45" s="44" t="s">
        <v>92</v>
      </c>
      <c r="D45" s="44" t="s">
        <v>187</v>
      </c>
      <c r="E45" s="44" t="s">
        <v>177</v>
      </c>
      <c r="F45" s="44" t="s">
        <v>95</v>
      </c>
      <c r="G45" s="25" t="s">
        <v>15</v>
      </c>
      <c r="H45" s="25" t="s">
        <v>15</v>
      </c>
      <c r="I45" s="25" t="s">
        <v>15</v>
      </c>
      <c r="J45" s="46" t="str">
        <f t="shared" si="1"/>
        <v/>
      </c>
      <c r="K45" s="46" t="str">
        <f t="shared" si="2"/>
        <v>#VALUE!</v>
      </c>
    </row>
    <row r="46">
      <c r="A46" s="42" t="s">
        <v>281</v>
      </c>
      <c r="B46" s="43" t="s">
        <v>282</v>
      </c>
      <c r="C46" s="44" t="s">
        <v>92</v>
      </c>
      <c r="D46" s="44" t="s">
        <v>283</v>
      </c>
      <c r="E46" s="44" t="s">
        <v>284</v>
      </c>
      <c r="F46" s="44" t="s">
        <v>104</v>
      </c>
      <c r="G46" s="25" t="s">
        <v>15</v>
      </c>
      <c r="H46" s="25" t="s">
        <v>15</v>
      </c>
      <c r="I46" s="25" t="s">
        <v>15</v>
      </c>
      <c r="J46" s="46" t="str">
        <f t="shared" si="1"/>
        <v/>
      </c>
      <c r="K46" s="46" t="str">
        <f t="shared" si="2"/>
        <v>#VALUE!</v>
      </c>
    </row>
    <row r="47">
      <c r="A47" s="42" t="s">
        <v>289</v>
      </c>
      <c r="B47" s="43" t="s">
        <v>290</v>
      </c>
      <c r="C47" s="44" t="s">
        <v>92</v>
      </c>
      <c r="D47" s="44" t="s">
        <v>283</v>
      </c>
      <c r="E47" s="44" t="s">
        <v>284</v>
      </c>
      <c r="F47" s="44" t="s">
        <v>104</v>
      </c>
      <c r="G47" s="25" t="s">
        <v>15</v>
      </c>
      <c r="H47" s="25" t="s">
        <v>15</v>
      </c>
      <c r="I47" s="25" t="s">
        <v>15</v>
      </c>
      <c r="J47" s="46" t="str">
        <f t="shared" si="1"/>
        <v/>
      </c>
      <c r="K47" s="46" t="str">
        <f t="shared" si="2"/>
        <v>#VALUE!</v>
      </c>
    </row>
    <row r="48">
      <c r="A48" s="42" t="s">
        <v>294</v>
      </c>
      <c r="B48" s="43" t="s">
        <v>296</v>
      </c>
      <c r="C48" s="44" t="s">
        <v>90</v>
      </c>
      <c r="D48" s="44" t="s">
        <v>283</v>
      </c>
      <c r="E48" s="44" t="s">
        <v>177</v>
      </c>
      <c r="F48" s="44" t="s">
        <v>170</v>
      </c>
      <c r="G48" s="25" t="s">
        <v>15</v>
      </c>
      <c r="H48" s="25" t="s">
        <v>15</v>
      </c>
      <c r="I48" s="25" t="s">
        <v>15</v>
      </c>
      <c r="J48" s="46" t="str">
        <f t="shared" si="1"/>
        <v/>
      </c>
      <c r="K48" s="46" t="str">
        <f t="shared" si="2"/>
        <v>#VALUE!</v>
      </c>
    </row>
    <row r="49">
      <c r="A49" s="42" t="s">
        <v>299</v>
      </c>
      <c r="B49" s="43" t="s">
        <v>301</v>
      </c>
      <c r="C49" s="44" t="s">
        <v>90</v>
      </c>
      <c r="D49" s="44" t="s">
        <v>283</v>
      </c>
      <c r="E49" s="44" t="s">
        <v>94</v>
      </c>
      <c r="F49" s="44" t="s">
        <v>104</v>
      </c>
      <c r="G49" s="25" t="s">
        <v>15</v>
      </c>
      <c r="H49" s="25" t="s">
        <v>15</v>
      </c>
      <c r="I49" s="25" t="s">
        <v>15</v>
      </c>
      <c r="J49" s="46" t="str">
        <f t="shared" si="1"/>
        <v/>
      </c>
      <c r="K49" s="46" t="str">
        <f t="shared" si="2"/>
        <v>#VALUE!</v>
      </c>
    </row>
    <row r="50">
      <c r="A50" s="42" t="s">
        <v>303</v>
      </c>
      <c r="B50" s="43" t="s">
        <v>304</v>
      </c>
      <c r="C50" s="44" t="s">
        <v>90</v>
      </c>
      <c r="D50" s="44" t="s">
        <v>283</v>
      </c>
      <c r="E50" s="44" t="s">
        <v>70</v>
      </c>
      <c r="F50" s="44" t="s">
        <v>104</v>
      </c>
      <c r="G50" s="25" t="s">
        <v>15</v>
      </c>
      <c r="H50" s="25" t="s">
        <v>15</v>
      </c>
      <c r="I50" s="25" t="s">
        <v>15</v>
      </c>
      <c r="J50" s="46" t="str">
        <f t="shared" si="1"/>
        <v/>
      </c>
      <c r="K50" s="46" t="str">
        <f t="shared" si="2"/>
        <v>#VALUE!</v>
      </c>
    </row>
    <row r="51">
      <c r="A51" s="42" t="s">
        <v>307</v>
      </c>
      <c r="B51" s="43" t="s">
        <v>309</v>
      </c>
      <c r="C51" s="44" t="s">
        <v>90</v>
      </c>
      <c r="D51" s="44" t="s">
        <v>283</v>
      </c>
      <c r="E51" s="44" t="s">
        <v>70</v>
      </c>
      <c r="F51" s="44" t="s">
        <v>104</v>
      </c>
      <c r="G51" s="25" t="s">
        <v>15</v>
      </c>
      <c r="H51" s="25" t="s">
        <v>15</v>
      </c>
      <c r="I51" s="25" t="s">
        <v>15</v>
      </c>
      <c r="J51" s="46" t="str">
        <f t="shared" si="1"/>
        <v/>
      </c>
      <c r="K51" s="46" t="str">
        <f t="shared" si="2"/>
        <v>#VALUE!</v>
      </c>
    </row>
    <row r="52">
      <c r="A52" s="42" t="s">
        <v>312</v>
      </c>
      <c r="B52" s="43" t="s">
        <v>313</v>
      </c>
      <c r="C52" s="44" t="s">
        <v>90</v>
      </c>
      <c r="D52" s="44" t="s">
        <v>283</v>
      </c>
      <c r="E52" s="44" t="s">
        <v>70</v>
      </c>
      <c r="F52" s="44" t="s">
        <v>104</v>
      </c>
      <c r="G52" s="25" t="s">
        <v>15</v>
      </c>
      <c r="H52" s="25" t="s">
        <v>15</v>
      </c>
      <c r="I52" s="25" t="s">
        <v>15</v>
      </c>
      <c r="J52" s="46" t="str">
        <f t="shared" si="1"/>
        <v/>
      </c>
      <c r="K52" s="46" t="str">
        <f t="shared" si="2"/>
        <v>#VALUE!</v>
      </c>
    </row>
    <row r="53">
      <c r="A53" s="42" t="s">
        <v>315</v>
      </c>
      <c r="B53" s="43" t="s">
        <v>317</v>
      </c>
      <c r="C53" s="44" t="s">
        <v>90</v>
      </c>
      <c r="D53" s="44" t="s">
        <v>283</v>
      </c>
      <c r="E53" s="44" t="s">
        <v>70</v>
      </c>
      <c r="F53" s="44" t="s">
        <v>104</v>
      </c>
      <c r="G53" s="25" t="s">
        <v>15</v>
      </c>
      <c r="H53" s="25" t="s">
        <v>15</v>
      </c>
      <c r="I53" s="25" t="s">
        <v>15</v>
      </c>
      <c r="J53" s="46" t="str">
        <f t="shared" si="1"/>
        <v/>
      </c>
      <c r="K53" s="46" t="str">
        <f t="shared" si="2"/>
        <v>#VALUE!</v>
      </c>
    </row>
    <row r="54">
      <c r="A54" s="42" t="s">
        <v>320</v>
      </c>
      <c r="B54" s="43" t="s">
        <v>321</v>
      </c>
      <c r="C54" s="44" t="s">
        <v>90</v>
      </c>
      <c r="D54" s="44" t="s">
        <v>283</v>
      </c>
      <c r="E54" s="44" t="s">
        <v>70</v>
      </c>
      <c r="F54" s="44" t="s">
        <v>104</v>
      </c>
      <c r="G54" s="25" t="s">
        <v>15</v>
      </c>
      <c r="H54" s="25" t="s">
        <v>15</v>
      </c>
      <c r="I54" s="25" t="s">
        <v>15</v>
      </c>
      <c r="J54" s="46" t="str">
        <f t="shared" si="1"/>
        <v/>
      </c>
      <c r="K54" s="46" t="str">
        <f t="shared" si="2"/>
        <v>#VALUE!</v>
      </c>
    </row>
    <row r="55">
      <c r="A55" s="42" t="s">
        <v>326</v>
      </c>
      <c r="B55" s="43" t="s">
        <v>327</v>
      </c>
      <c r="C55" s="44" t="s">
        <v>90</v>
      </c>
      <c r="D55" s="44" t="s">
        <v>283</v>
      </c>
      <c r="E55" s="44" t="s">
        <v>70</v>
      </c>
      <c r="F55" s="44" t="s">
        <v>104</v>
      </c>
      <c r="G55" s="25" t="s">
        <v>15</v>
      </c>
      <c r="H55" s="25" t="s">
        <v>15</v>
      </c>
      <c r="I55" s="25" t="s">
        <v>15</v>
      </c>
      <c r="J55" s="46" t="str">
        <f t="shared" si="1"/>
        <v/>
      </c>
      <c r="K55" s="46" t="str">
        <f t="shared" si="2"/>
        <v>#VALUE!</v>
      </c>
    </row>
    <row r="56">
      <c r="A56" s="42" t="s">
        <v>330</v>
      </c>
      <c r="B56" s="43" t="s">
        <v>332</v>
      </c>
      <c r="C56" s="44" t="s">
        <v>90</v>
      </c>
      <c r="D56" s="44" t="s">
        <v>283</v>
      </c>
      <c r="E56" s="44" t="s">
        <v>70</v>
      </c>
      <c r="F56" s="44" t="s">
        <v>104</v>
      </c>
      <c r="G56" s="25" t="s">
        <v>15</v>
      </c>
      <c r="H56" s="25" t="s">
        <v>15</v>
      </c>
      <c r="I56" s="25" t="s">
        <v>15</v>
      </c>
      <c r="J56" s="46" t="str">
        <f t="shared" si="1"/>
        <v/>
      </c>
      <c r="K56" s="46" t="str">
        <f t="shared" si="2"/>
        <v>#VALUE!</v>
      </c>
    </row>
    <row r="57">
      <c r="A57" s="42" t="s">
        <v>333</v>
      </c>
      <c r="B57" s="43" t="s">
        <v>334</v>
      </c>
      <c r="C57" s="44" t="s">
        <v>90</v>
      </c>
      <c r="D57" s="44" t="s">
        <v>283</v>
      </c>
      <c r="E57" s="44" t="s">
        <v>70</v>
      </c>
      <c r="F57" s="44" t="s">
        <v>104</v>
      </c>
      <c r="G57" s="25" t="s">
        <v>15</v>
      </c>
      <c r="H57" s="25" t="s">
        <v>15</v>
      </c>
      <c r="I57" s="25" t="s">
        <v>15</v>
      </c>
      <c r="J57" s="46" t="str">
        <f t="shared" si="1"/>
        <v/>
      </c>
      <c r="K57" s="46" t="str">
        <f t="shared" si="2"/>
        <v>#VALUE!</v>
      </c>
    </row>
    <row r="58">
      <c r="A58" s="42" t="s">
        <v>337</v>
      </c>
      <c r="B58" s="43" t="s">
        <v>338</v>
      </c>
      <c r="C58" s="44" t="s">
        <v>90</v>
      </c>
      <c r="D58" s="44" t="s">
        <v>283</v>
      </c>
      <c r="E58" s="44" t="s">
        <v>284</v>
      </c>
      <c r="F58" s="44" t="s">
        <v>95</v>
      </c>
      <c r="G58" s="25" t="s">
        <v>15</v>
      </c>
      <c r="H58" s="25" t="s">
        <v>15</v>
      </c>
      <c r="I58" s="25" t="s">
        <v>15</v>
      </c>
      <c r="J58" s="46" t="str">
        <f t="shared" si="1"/>
        <v/>
      </c>
      <c r="K58" s="46" t="str">
        <f t="shared" si="2"/>
        <v>#VALUE!</v>
      </c>
    </row>
    <row r="59">
      <c r="A59" s="42" t="s">
        <v>341</v>
      </c>
      <c r="B59" s="43" t="s">
        <v>342</v>
      </c>
      <c r="C59" s="44" t="s">
        <v>90</v>
      </c>
      <c r="D59" s="44" t="s">
        <v>283</v>
      </c>
      <c r="E59" s="44" t="s">
        <v>70</v>
      </c>
      <c r="F59" s="44" t="s">
        <v>170</v>
      </c>
      <c r="G59" s="25" t="s">
        <v>15</v>
      </c>
      <c r="H59" s="25" t="s">
        <v>15</v>
      </c>
      <c r="I59" s="25" t="s">
        <v>15</v>
      </c>
      <c r="J59" s="46" t="str">
        <f t="shared" si="1"/>
        <v/>
      </c>
      <c r="K59" s="46" t="str">
        <f t="shared" si="2"/>
        <v>#VALUE!</v>
      </c>
    </row>
    <row r="60">
      <c r="A60" s="42" t="s">
        <v>346</v>
      </c>
      <c r="B60" s="43" t="s">
        <v>348</v>
      </c>
      <c r="C60" s="44" t="s">
        <v>90</v>
      </c>
      <c r="D60" s="44" t="s">
        <v>283</v>
      </c>
      <c r="E60" s="44" t="s">
        <v>70</v>
      </c>
      <c r="F60" s="44" t="s">
        <v>109</v>
      </c>
      <c r="G60" s="25" t="s">
        <v>15</v>
      </c>
      <c r="H60" s="25" t="s">
        <v>15</v>
      </c>
      <c r="I60" s="25" t="s">
        <v>15</v>
      </c>
      <c r="J60" s="46" t="str">
        <f t="shared" si="1"/>
        <v/>
      </c>
      <c r="K60" s="46" t="str">
        <f t="shared" si="2"/>
        <v>#VALUE!</v>
      </c>
    </row>
    <row r="61">
      <c r="A61" s="42" t="s">
        <v>349</v>
      </c>
      <c r="B61" s="43" t="s">
        <v>350</v>
      </c>
      <c r="C61" s="44" t="s">
        <v>90</v>
      </c>
      <c r="D61" s="44" t="s">
        <v>283</v>
      </c>
      <c r="E61" s="44" t="s">
        <v>70</v>
      </c>
      <c r="F61" s="44" t="s">
        <v>109</v>
      </c>
      <c r="G61" s="25" t="s">
        <v>15</v>
      </c>
      <c r="H61" s="25" t="s">
        <v>15</v>
      </c>
      <c r="I61" s="25" t="s">
        <v>15</v>
      </c>
      <c r="J61" s="46" t="str">
        <f t="shared" si="1"/>
        <v/>
      </c>
      <c r="K61" s="46" t="str">
        <f t="shared" si="2"/>
        <v>#VALUE!</v>
      </c>
    </row>
    <row r="62">
      <c r="A62" s="42" t="s">
        <v>355</v>
      </c>
      <c r="B62" s="43" t="s">
        <v>356</v>
      </c>
      <c r="C62" s="44" t="s">
        <v>90</v>
      </c>
      <c r="D62" s="44" t="s">
        <v>283</v>
      </c>
      <c r="E62" s="44" t="s">
        <v>70</v>
      </c>
      <c r="F62" s="44" t="s">
        <v>109</v>
      </c>
      <c r="G62" s="25" t="s">
        <v>15</v>
      </c>
      <c r="H62" s="25" t="s">
        <v>15</v>
      </c>
      <c r="I62" s="25" t="s">
        <v>15</v>
      </c>
      <c r="J62" s="46" t="str">
        <f t="shared" si="1"/>
        <v/>
      </c>
      <c r="K62" s="46" t="str">
        <f t="shared" si="2"/>
        <v>#VALUE!</v>
      </c>
    </row>
    <row r="63">
      <c r="A63" s="42" t="s">
        <v>358</v>
      </c>
      <c r="B63" s="43" t="s">
        <v>359</v>
      </c>
      <c r="C63" s="44" t="s">
        <v>90</v>
      </c>
      <c r="D63" s="44" t="s">
        <v>283</v>
      </c>
      <c r="E63" s="44" t="s">
        <v>70</v>
      </c>
      <c r="F63" s="44" t="s">
        <v>109</v>
      </c>
      <c r="G63" s="25" t="s">
        <v>15</v>
      </c>
      <c r="H63" s="25" t="s">
        <v>15</v>
      </c>
      <c r="I63" s="25" t="s">
        <v>15</v>
      </c>
      <c r="J63" s="46" t="str">
        <f t="shared" si="1"/>
        <v/>
      </c>
      <c r="K63" s="46" t="str">
        <f t="shared" si="2"/>
        <v>#VALUE!</v>
      </c>
    </row>
    <row r="64">
      <c r="A64" s="42" t="s">
        <v>364</v>
      </c>
      <c r="B64" s="43" t="s">
        <v>365</v>
      </c>
      <c r="C64" s="44" t="s">
        <v>90</v>
      </c>
      <c r="D64" s="44" t="s">
        <v>283</v>
      </c>
      <c r="E64" s="44" t="s">
        <v>70</v>
      </c>
      <c r="F64" s="44" t="s">
        <v>109</v>
      </c>
      <c r="G64" s="25" t="s">
        <v>15</v>
      </c>
      <c r="H64" s="25" t="s">
        <v>15</v>
      </c>
      <c r="I64" s="25" t="s">
        <v>15</v>
      </c>
      <c r="J64" s="46" t="str">
        <f t="shared" si="1"/>
        <v/>
      </c>
      <c r="K64" s="46" t="str">
        <f t="shared" si="2"/>
        <v>#VALUE!</v>
      </c>
    </row>
    <row r="65">
      <c r="A65" s="42" t="s">
        <v>369</v>
      </c>
      <c r="B65" s="43" t="s">
        <v>370</v>
      </c>
      <c r="C65" s="44" t="s">
        <v>90</v>
      </c>
      <c r="D65" s="44" t="s">
        <v>283</v>
      </c>
      <c r="E65" s="44" t="s">
        <v>70</v>
      </c>
      <c r="F65" s="44" t="s">
        <v>109</v>
      </c>
      <c r="G65" s="25" t="s">
        <v>15</v>
      </c>
      <c r="H65" s="25" t="s">
        <v>15</v>
      </c>
      <c r="I65" s="25" t="s">
        <v>15</v>
      </c>
      <c r="J65" s="46" t="str">
        <f t="shared" si="1"/>
        <v/>
      </c>
      <c r="K65" s="46" t="str">
        <f t="shared" si="2"/>
        <v>#VALUE!</v>
      </c>
    </row>
    <row r="66">
      <c r="A66" s="42" t="s">
        <v>374</v>
      </c>
      <c r="B66" s="43" t="s">
        <v>375</v>
      </c>
      <c r="C66" s="44" t="s">
        <v>90</v>
      </c>
      <c r="D66" s="44" t="s">
        <v>283</v>
      </c>
      <c r="E66" s="44" t="s">
        <v>134</v>
      </c>
      <c r="F66" s="44" t="s">
        <v>109</v>
      </c>
      <c r="G66" s="25" t="s">
        <v>15</v>
      </c>
      <c r="H66" s="25" t="s">
        <v>15</v>
      </c>
      <c r="I66" s="25" t="s">
        <v>15</v>
      </c>
      <c r="J66" s="46" t="str">
        <f t="shared" si="1"/>
        <v/>
      </c>
      <c r="K66" s="46" t="str">
        <f t="shared" si="2"/>
        <v>#VALUE!</v>
      </c>
    </row>
    <row r="67">
      <c r="A67" s="42" t="s">
        <v>376</v>
      </c>
      <c r="B67" s="43" t="s">
        <v>378</v>
      </c>
      <c r="C67" s="44" t="s">
        <v>90</v>
      </c>
      <c r="D67" s="44" t="s">
        <v>283</v>
      </c>
      <c r="E67" s="44" t="s">
        <v>70</v>
      </c>
      <c r="F67" s="44" t="s">
        <v>109</v>
      </c>
      <c r="G67" s="25" t="s">
        <v>15</v>
      </c>
      <c r="H67" s="25" t="s">
        <v>15</v>
      </c>
      <c r="I67" s="25" t="s">
        <v>15</v>
      </c>
      <c r="J67" s="46" t="str">
        <f t="shared" si="1"/>
        <v/>
      </c>
      <c r="K67" s="46" t="str">
        <f t="shared" si="2"/>
        <v>#VALUE!</v>
      </c>
    </row>
    <row r="68">
      <c r="A68" s="42" t="s">
        <v>381</v>
      </c>
      <c r="B68" s="43" t="s">
        <v>382</v>
      </c>
      <c r="C68" s="44" t="s">
        <v>90</v>
      </c>
      <c r="D68" s="44" t="s">
        <v>283</v>
      </c>
      <c r="E68" s="44" t="s">
        <v>284</v>
      </c>
      <c r="F68" s="44" t="s">
        <v>109</v>
      </c>
      <c r="G68" s="25" t="s">
        <v>15</v>
      </c>
      <c r="H68" s="25" t="s">
        <v>15</v>
      </c>
      <c r="I68" s="25" t="s">
        <v>15</v>
      </c>
      <c r="J68" s="46" t="str">
        <f t="shared" si="1"/>
        <v/>
      </c>
      <c r="K68" s="46" t="str">
        <f t="shared" si="2"/>
        <v>#VALUE!</v>
      </c>
    </row>
    <row r="69">
      <c r="A69" s="42" t="s">
        <v>387</v>
      </c>
      <c r="B69" s="54" t="s">
        <v>388</v>
      </c>
      <c r="C69" s="44" t="s">
        <v>92</v>
      </c>
      <c r="D69" s="44" t="s">
        <v>283</v>
      </c>
      <c r="E69" s="44" t="s">
        <v>232</v>
      </c>
      <c r="F69" s="44" t="s">
        <v>104</v>
      </c>
      <c r="G69" s="25" t="s">
        <v>15</v>
      </c>
      <c r="H69" s="25" t="s">
        <v>15</v>
      </c>
      <c r="I69" s="25" t="s">
        <v>15</v>
      </c>
      <c r="J69" s="46" t="str">
        <f t="shared" si="1"/>
        <v/>
      </c>
      <c r="K69" s="46" t="str">
        <f t="shared" si="2"/>
        <v>#VALUE!</v>
      </c>
    </row>
    <row r="70">
      <c r="A70" s="42" t="s">
        <v>391</v>
      </c>
      <c r="B70" s="54" t="s">
        <v>392</v>
      </c>
      <c r="C70" s="44" t="s">
        <v>92</v>
      </c>
      <c r="D70" s="44" t="s">
        <v>283</v>
      </c>
      <c r="E70" s="44" t="s">
        <v>394</v>
      </c>
      <c r="F70" s="44" t="s">
        <v>104</v>
      </c>
      <c r="G70" s="25" t="s">
        <v>15</v>
      </c>
      <c r="H70" s="25" t="s">
        <v>15</v>
      </c>
      <c r="I70" s="25" t="s">
        <v>15</v>
      </c>
      <c r="J70" s="46" t="str">
        <f t="shared" si="1"/>
        <v/>
      </c>
      <c r="K70" s="46" t="str">
        <f t="shared" si="2"/>
        <v>#VALUE!</v>
      </c>
    </row>
    <row r="71">
      <c r="A71" s="42" t="s">
        <v>396</v>
      </c>
      <c r="B71" s="43" t="s">
        <v>398</v>
      </c>
      <c r="C71" s="44" t="s">
        <v>90</v>
      </c>
      <c r="D71" s="44" t="s">
        <v>283</v>
      </c>
      <c r="E71" s="44" t="s">
        <v>243</v>
      </c>
      <c r="F71" s="44" t="s">
        <v>95</v>
      </c>
      <c r="G71" s="25" t="s">
        <v>15</v>
      </c>
      <c r="H71" s="25" t="s">
        <v>15</v>
      </c>
      <c r="I71" s="25" t="s">
        <v>15</v>
      </c>
      <c r="J71" s="46" t="str">
        <f t="shared" si="1"/>
        <v/>
      </c>
      <c r="K71" s="46" t="str">
        <f t="shared" si="2"/>
        <v>#VALUE!</v>
      </c>
    </row>
    <row r="72">
      <c r="A72" s="42" t="s">
        <v>403</v>
      </c>
      <c r="B72" s="43" t="s">
        <v>405</v>
      </c>
      <c r="C72" s="44" t="s">
        <v>92</v>
      </c>
      <c r="D72" s="44" t="s">
        <v>129</v>
      </c>
      <c r="E72" s="44" t="s">
        <v>134</v>
      </c>
      <c r="F72" s="44" t="s">
        <v>95</v>
      </c>
      <c r="G72" s="25" t="s">
        <v>15</v>
      </c>
      <c r="H72" s="25" t="s">
        <v>15</v>
      </c>
      <c r="I72" s="25" t="s">
        <v>15</v>
      </c>
      <c r="J72" s="46" t="str">
        <f t="shared" si="1"/>
        <v/>
      </c>
      <c r="K72" s="46" t="str">
        <f t="shared" si="2"/>
        <v>#VALUE!</v>
      </c>
    </row>
    <row r="73">
      <c r="A73" s="42" t="s">
        <v>409</v>
      </c>
      <c r="B73" s="43" t="s">
        <v>362</v>
      </c>
      <c r="C73" s="44" t="s">
        <v>92</v>
      </c>
      <c r="D73" s="44" t="s">
        <v>129</v>
      </c>
      <c r="E73" s="44" t="s">
        <v>363</v>
      </c>
      <c r="F73" s="44" t="s">
        <v>95</v>
      </c>
      <c r="G73" s="25" t="s">
        <v>15</v>
      </c>
      <c r="H73" s="25" t="s">
        <v>15</v>
      </c>
      <c r="I73" s="25" t="s">
        <v>15</v>
      </c>
      <c r="J73" s="46" t="str">
        <f t="shared" si="1"/>
        <v/>
      </c>
      <c r="K73" s="46" t="str">
        <f t="shared" si="2"/>
        <v>#VALUE!</v>
      </c>
    </row>
    <row r="74">
      <c r="A74" s="42" t="s">
        <v>414</v>
      </c>
      <c r="B74" s="43" t="s">
        <v>368</v>
      </c>
      <c r="C74" s="44" t="s">
        <v>92</v>
      </c>
      <c r="D74" s="44" t="s">
        <v>129</v>
      </c>
      <c r="E74" s="44" t="s">
        <v>94</v>
      </c>
      <c r="F74" s="44" t="s">
        <v>95</v>
      </c>
      <c r="G74" s="25" t="s">
        <v>15</v>
      </c>
      <c r="H74" s="25" t="s">
        <v>15</v>
      </c>
      <c r="I74" s="25" t="s">
        <v>15</v>
      </c>
      <c r="J74" s="46" t="str">
        <f t="shared" si="1"/>
        <v/>
      </c>
      <c r="K74" s="46" t="str">
        <f t="shared" si="2"/>
        <v>#VALUE!</v>
      </c>
    </row>
    <row r="75">
      <c r="A75" s="42" t="s">
        <v>419</v>
      </c>
      <c r="B75" s="43" t="s">
        <v>372</v>
      </c>
      <c r="C75" s="44" t="s">
        <v>92</v>
      </c>
      <c r="D75" s="44" t="s">
        <v>129</v>
      </c>
      <c r="E75" s="44" t="s">
        <v>134</v>
      </c>
      <c r="F75" s="44" t="s">
        <v>95</v>
      </c>
      <c r="G75" s="25" t="s">
        <v>15</v>
      </c>
      <c r="H75" s="25" t="s">
        <v>15</v>
      </c>
      <c r="I75" s="25" t="s">
        <v>15</v>
      </c>
      <c r="J75" s="46" t="str">
        <f t="shared" si="1"/>
        <v/>
      </c>
      <c r="K75" s="46" t="str">
        <f t="shared" si="2"/>
        <v>#VALUE!</v>
      </c>
    </row>
    <row r="76">
      <c r="A76" s="42" t="s">
        <v>422</v>
      </c>
      <c r="B76" s="43" t="s">
        <v>377</v>
      </c>
      <c r="C76" s="44" t="s">
        <v>92</v>
      </c>
      <c r="D76" s="44" t="s">
        <v>129</v>
      </c>
      <c r="E76" s="44" t="s">
        <v>177</v>
      </c>
      <c r="F76" s="44" t="s">
        <v>95</v>
      </c>
      <c r="G76" s="25" t="s">
        <v>15</v>
      </c>
      <c r="H76" s="25" t="s">
        <v>15</v>
      </c>
      <c r="I76" s="25" t="s">
        <v>15</v>
      </c>
      <c r="J76" s="46" t="str">
        <f t="shared" si="1"/>
        <v/>
      </c>
      <c r="K76" s="46" t="str">
        <f t="shared" si="2"/>
        <v>#VALUE!</v>
      </c>
    </row>
    <row r="77">
      <c r="A77" s="42" t="s">
        <v>427</v>
      </c>
      <c r="B77" s="43" t="s">
        <v>429</v>
      </c>
      <c r="C77" s="44" t="s">
        <v>90</v>
      </c>
      <c r="D77" s="44" t="s">
        <v>129</v>
      </c>
      <c r="E77" s="44" t="s">
        <v>134</v>
      </c>
      <c r="F77" s="44" t="s">
        <v>95</v>
      </c>
      <c r="G77" s="25" t="s">
        <v>15</v>
      </c>
      <c r="H77" s="25" t="s">
        <v>15</v>
      </c>
      <c r="I77" s="25" t="s">
        <v>15</v>
      </c>
      <c r="J77" s="46" t="str">
        <f t="shared" si="1"/>
        <v/>
      </c>
      <c r="K77" s="46" t="str">
        <f t="shared" si="2"/>
        <v>#VALUE!</v>
      </c>
    </row>
    <row r="78">
      <c r="A78" s="42" t="s">
        <v>432</v>
      </c>
      <c r="B78" s="43" t="s">
        <v>389</v>
      </c>
      <c r="C78" s="44" t="s">
        <v>92</v>
      </c>
      <c r="D78" s="44" t="s">
        <v>129</v>
      </c>
      <c r="E78" s="44" t="s">
        <v>177</v>
      </c>
      <c r="F78" s="44" t="s">
        <v>95</v>
      </c>
      <c r="G78" s="25" t="s">
        <v>15</v>
      </c>
      <c r="H78" s="25" t="s">
        <v>15</v>
      </c>
      <c r="I78" s="25" t="s">
        <v>15</v>
      </c>
      <c r="J78" s="46" t="str">
        <f t="shared" si="1"/>
        <v/>
      </c>
      <c r="K78" s="46" t="str">
        <f t="shared" si="2"/>
        <v>#VALUE!</v>
      </c>
    </row>
    <row r="79">
      <c r="A79" s="42" t="s">
        <v>434</v>
      </c>
      <c r="B79" s="43" t="s">
        <v>395</v>
      </c>
      <c r="C79" s="44" t="s">
        <v>92</v>
      </c>
      <c r="D79" s="44" t="s">
        <v>129</v>
      </c>
      <c r="E79" s="44" t="s">
        <v>94</v>
      </c>
      <c r="F79" s="44" t="s">
        <v>95</v>
      </c>
      <c r="G79" s="25" t="s">
        <v>15</v>
      </c>
      <c r="H79" s="25" t="s">
        <v>15</v>
      </c>
      <c r="I79" s="25" t="s">
        <v>15</v>
      </c>
      <c r="J79" s="46" t="str">
        <f t="shared" si="1"/>
        <v/>
      </c>
      <c r="K79" s="46" t="str">
        <f t="shared" si="2"/>
        <v>#VALUE!</v>
      </c>
    </row>
    <row r="80">
      <c r="A80" s="42" t="s">
        <v>438</v>
      </c>
      <c r="B80" s="43" t="s">
        <v>439</v>
      </c>
      <c r="C80" s="44" t="s">
        <v>92</v>
      </c>
      <c r="D80" s="44" t="s">
        <v>129</v>
      </c>
      <c r="E80" s="44" t="s">
        <v>134</v>
      </c>
      <c r="F80" s="44" t="s">
        <v>95</v>
      </c>
      <c r="G80" s="25" t="s">
        <v>15</v>
      </c>
      <c r="H80" s="25" t="s">
        <v>15</v>
      </c>
      <c r="I80" s="25" t="s">
        <v>15</v>
      </c>
      <c r="J80" s="46" t="str">
        <f t="shared" si="1"/>
        <v/>
      </c>
      <c r="K80" s="46" t="str">
        <f t="shared" si="2"/>
        <v>#VALUE!</v>
      </c>
    </row>
    <row r="81">
      <c r="A81" s="42" t="s">
        <v>443</v>
      </c>
      <c r="B81" s="43" t="s">
        <v>444</v>
      </c>
      <c r="C81" s="44" t="s">
        <v>92</v>
      </c>
      <c r="D81" s="44" t="s">
        <v>129</v>
      </c>
      <c r="E81" s="44" t="s">
        <v>134</v>
      </c>
      <c r="F81" s="44" t="s">
        <v>95</v>
      </c>
      <c r="G81" s="25" t="s">
        <v>15</v>
      </c>
      <c r="H81" s="25" t="s">
        <v>15</v>
      </c>
      <c r="I81" s="25" t="s">
        <v>15</v>
      </c>
      <c r="J81" s="46" t="str">
        <f t="shared" si="1"/>
        <v/>
      </c>
      <c r="K81" s="46" t="str">
        <f t="shared" si="2"/>
        <v>#VALUE!</v>
      </c>
    </row>
    <row r="82">
      <c r="A82" s="42" t="s">
        <v>447</v>
      </c>
      <c r="B82" s="43" t="s">
        <v>448</v>
      </c>
      <c r="C82" s="44" t="s">
        <v>92</v>
      </c>
      <c r="D82" s="44" t="s">
        <v>129</v>
      </c>
      <c r="E82" s="44" t="s">
        <v>134</v>
      </c>
      <c r="F82" s="44" t="s">
        <v>95</v>
      </c>
      <c r="G82" s="25" t="s">
        <v>15</v>
      </c>
      <c r="H82" s="25" t="s">
        <v>15</v>
      </c>
      <c r="I82" s="25" t="s">
        <v>15</v>
      </c>
      <c r="J82" s="46" t="str">
        <f t="shared" si="1"/>
        <v/>
      </c>
      <c r="K82" s="46" t="str">
        <f t="shared" si="2"/>
        <v>#VALUE!</v>
      </c>
    </row>
    <row r="83">
      <c r="A83" s="42" t="s">
        <v>450</v>
      </c>
      <c r="B83" s="54" t="s">
        <v>453</v>
      </c>
      <c r="C83" s="44" t="s">
        <v>90</v>
      </c>
      <c r="D83" s="44" t="s">
        <v>129</v>
      </c>
      <c r="E83" s="44" t="s">
        <v>134</v>
      </c>
      <c r="F83" s="44" t="s">
        <v>95</v>
      </c>
      <c r="G83" s="25" t="s">
        <v>15</v>
      </c>
      <c r="H83" s="25" t="s">
        <v>15</v>
      </c>
      <c r="I83" s="25" t="s">
        <v>15</v>
      </c>
      <c r="J83" s="46" t="str">
        <f t="shared" si="1"/>
        <v/>
      </c>
      <c r="K83" s="46" t="str">
        <f t="shared" si="2"/>
        <v>#VALUE!</v>
      </c>
    </row>
    <row r="84">
      <c r="A84" s="42" t="s">
        <v>454</v>
      </c>
      <c r="B84" s="43" t="s">
        <v>286</v>
      </c>
      <c r="C84" s="44" t="s">
        <v>92</v>
      </c>
      <c r="D84" s="44" t="s">
        <v>287</v>
      </c>
      <c r="E84" s="44" t="s">
        <v>202</v>
      </c>
      <c r="F84" s="44" t="s">
        <v>95</v>
      </c>
      <c r="G84" s="25" t="s">
        <v>15</v>
      </c>
      <c r="H84" s="25" t="s">
        <v>15</v>
      </c>
      <c r="I84" s="25" t="s">
        <v>15</v>
      </c>
      <c r="J84" s="46" t="str">
        <f t="shared" si="1"/>
        <v/>
      </c>
      <c r="K84" s="46" t="str">
        <f t="shared" si="2"/>
        <v>#VALUE!</v>
      </c>
    </row>
    <row r="85">
      <c r="A85" s="42" t="s">
        <v>458</v>
      </c>
      <c r="B85" s="43" t="s">
        <v>459</v>
      </c>
      <c r="C85" s="44" t="s">
        <v>90</v>
      </c>
      <c r="D85" s="44" t="s">
        <v>287</v>
      </c>
      <c r="E85" s="44" t="s">
        <v>94</v>
      </c>
      <c r="F85" s="44" t="s">
        <v>95</v>
      </c>
      <c r="G85" s="25" t="s">
        <v>15</v>
      </c>
      <c r="H85" s="25" t="s">
        <v>15</v>
      </c>
      <c r="I85" s="25" t="s">
        <v>15</v>
      </c>
      <c r="J85" s="46" t="str">
        <f t="shared" si="1"/>
        <v/>
      </c>
      <c r="K85" s="46" t="str">
        <f t="shared" si="2"/>
        <v>#VALUE!</v>
      </c>
    </row>
    <row r="86">
      <c r="A86" s="42" t="s">
        <v>462</v>
      </c>
      <c r="B86" s="43" t="s">
        <v>463</v>
      </c>
      <c r="C86" s="44" t="s">
        <v>92</v>
      </c>
      <c r="D86" s="44" t="s">
        <v>287</v>
      </c>
      <c r="E86" s="44" t="s">
        <v>202</v>
      </c>
      <c r="F86" s="44" t="s">
        <v>95</v>
      </c>
      <c r="G86" s="25" t="s">
        <v>15</v>
      </c>
      <c r="H86" s="25" t="s">
        <v>15</v>
      </c>
      <c r="I86" s="25" t="s">
        <v>15</v>
      </c>
      <c r="J86" s="46" t="str">
        <f t="shared" si="1"/>
        <v/>
      </c>
      <c r="K86" s="46" t="str">
        <f t="shared" si="2"/>
        <v>#VALUE!</v>
      </c>
    </row>
    <row r="87">
      <c r="A87" s="42" t="s">
        <v>468</v>
      </c>
      <c r="B87" s="43" t="s">
        <v>469</v>
      </c>
      <c r="C87" s="44" t="s">
        <v>92</v>
      </c>
      <c r="D87" s="44" t="s">
        <v>287</v>
      </c>
      <c r="E87" s="44" t="s">
        <v>202</v>
      </c>
      <c r="F87" s="44" t="s">
        <v>95</v>
      </c>
      <c r="G87" s="25" t="s">
        <v>15</v>
      </c>
      <c r="H87" s="25" t="s">
        <v>15</v>
      </c>
      <c r="I87" s="25" t="s">
        <v>15</v>
      </c>
      <c r="J87" s="46" t="str">
        <f t="shared" si="1"/>
        <v/>
      </c>
      <c r="K87" s="46" t="str">
        <f t="shared" si="2"/>
        <v>#VALUE!</v>
      </c>
    </row>
    <row r="88">
      <c r="A88" s="42" t="s">
        <v>473</v>
      </c>
      <c r="B88" s="43" t="s">
        <v>474</v>
      </c>
      <c r="C88" s="44" t="s">
        <v>92</v>
      </c>
      <c r="D88" s="44" t="s">
        <v>287</v>
      </c>
      <c r="E88" s="44" t="s">
        <v>202</v>
      </c>
      <c r="F88" s="44" t="s">
        <v>95</v>
      </c>
      <c r="G88" s="25" t="s">
        <v>15</v>
      </c>
      <c r="H88" s="25" t="s">
        <v>15</v>
      </c>
      <c r="I88" s="25" t="s">
        <v>15</v>
      </c>
      <c r="J88" s="46" t="str">
        <f t="shared" si="1"/>
        <v/>
      </c>
      <c r="K88" s="46" t="str">
        <f t="shared" si="2"/>
        <v>#VALUE!</v>
      </c>
    </row>
    <row r="89">
      <c r="A89" s="42" t="s">
        <v>478</v>
      </c>
      <c r="B89" s="43" t="s">
        <v>480</v>
      </c>
      <c r="C89" s="44" t="s">
        <v>92</v>
      </c>
      <c r="D89" s="44" t="s">
        <v>287</v>
      </c>
      <c r="E89" s="44" t="s">
        <v>202</v>
      </c>
      <c r="F89" s="44" t="s">
        <v>95</v>
      </c>
      <c r="G89" s="25" t="s">
        <v>15</v>
      </c>
      <c r="H89" s="25" t="s">
        <v>15</v>
      </c>
      <c r="I89" s="25" t="s">
        <v>15</v>
      </c>
      <c r="J89" s="46" t="str">
        <f t="shared" si="1"/>
        <v/>
      </c>
      <c r="K89" s="46" t="str">
        <f t="shared" si="2"/>
        <v>#VALUE!</v>
      </c>
    </row>
    <row r="90">
      <c r="A90" s="42" t="s">
        <v>483</v>
      </c>
      <c r="B90" s="43" t="s">
        <v>485</v>
      </c>
      <c r="C90" s="44" t="s">
        <v>92</v>
      </c>
      <c r="D90" s="44" t="s">
        <v>488</v>
      </c>
      <c r="E90" s="44" t="s">
        <v>123</v>
      </c>
      <c r="F90" s="44" t="s">
        <v>95</v>
      </c>
      <c r="G90" s="25" t="s">
        <v>15</v>
      </c>
      <c r="H90" s="25" t="s">
        <v>15</v>
      </c>
      <c r="I90" s="25" t="s">
        <v>15</v>
      </c>
      <c r="J90" s="46" t="str">
        <f t="shared" si="1"/>
        <v/>
      </c>
      <c r="K90" s="46" t="str">
        <f t="shared" si="2"/>
        <v>#VALUE!</v>
      </c>
    </row>
    <row r="91">
      <c r="A91" s="42" t="s">
        <v>489</v>
      </c>
      <c r="B91" s="43" t="s">
        <v>490</v>
      </c>
      <c r="C91" s="44" t="s">
        <v>90</v>
      </c>
      <c r="D91" s="44" t="s">
        <v>488</v>
      </c>
      <c r="E91" s="44" t="s">
        <v>202</v>
      </c>
      <c r="F91" s="44" t="s">
        <v>104</v>
      </c>
      <c r="G91" s="25" t="s">
        <v>15</v>
      </c>
      <c r="H91" s="25" t="s">
        <v>15</v>
      </c>
      <c r="I91" s="25" t="s">
        <v>15</v>
      </c>
      <c r="J91" s="46" t="str">
        <f t="shared" si="1"/>
        <v/>
      </c>
      <c r="K91" s="46" t="str">
        <f t="shared" si="2"/>
        <v>#VALUE!</v>
      </c>
    </row>
    <row r="92">
      <c r="A92" s="42" t="s">
        <v>495</v>
      </c>
      <c r="B92" s="43" t="s">
        <v>496</v>
      </c>
      <c r="C92" s="44" t="s">
        <v>90</v>
      </c>
      <c r="D92" s="44" t="s">
        <v>488</v>
      </c>
      <c r="E92" s="44" t="s">
        <v>123</v>
      </c>
      <c r="F92" s="44" t="s">
        <v>104</v>
      </c>
      <c r="G92" s="25" t="s">
        <v>15</v>
      </c>
      <c r="H92" s="25" t="s">
        <v>15</v>
      </c>
      <c r="I92" s="25" t="s">
        <v>15</v>
      </c>
      <c r="J92" s="46" t="str">
        <f t="shared" si="1"/>
        <v/>
      </c>
      <c r="K92" s="46" t="str">
        <f t="shared" si="2"/>
        <v>#VALUE!</v>
      </c>
    </row>
    <row r="93">
      <c r="A93" s="42" t="s">
        <v>500</v>
      </c>
      <c r="B93" s="43" t="s">
        <v>501</v>
      </c>
      <c r="C93" s="44" t="s">
        <v>68</v>
      </c>
      <c r="D93" s="44" t="s">
        <v>488</v>
      </c>
      <c r="E93" s="44" t="s">
        <v>70</v>
      </c>
      <c r="F93" s="44" t="s">
        <v>104</v>
      </c>
      <c r="G93" s="25" t="s">
        <v>15</v>
      </c>
      <c r="H93" s="25" t="s">
        <v>15</v>
      </c>
      <c r="I93" s="25" t="s">
        <v>15</v>
      </c>
      <c r="J93" s="46" t="str">
        <f t="shared" si="1"/>
        <v/>
      </c>
      <c r="K93" s="46" t="str">
        <f t="shared" si="2"/>
        <v>#VALUE!</v>
      </c>
    </row>
    <row r="94">
      <c r="A94" s="42" t="s">
        <v>502</v>
      </c>
      <c r="B94" s="54" t="s">
        <v>504</v>
      </c>
      <c r="C94" s="44" t="s">
        <v>505</v>
      </c>
      <c r="D94" s="44" t="s">
        <v>488</v>
      </c>
      <c r="E94" s="44" t="s">
        <v>123</v>
      </c>
      <c r="F94" s="44" t="s">
        <v>95</v>
      </c>
      <c r="G94" s="25" t="s">
        <v>15</v>
      </c>
      <c r="H94" s="25" t="s">
        <v>15</v>
      </c>
      <c r="I94" s="25" t="s">
        <v>15</v>
      </c>
      <c r="J94" s="46" t="str">
        <f t="shared" si="1"/>
        <v/>
      </c>
      <c r="K94" s="46" t="str">
        <f t="shared" si="2"/>
        <v>#VALUE!</v>
      </c>
    </row>
    <row r="95">
      <c r="A95" s="42" t="s">
        <v>508</v>
      </c>
      <c r="B95" s="54" t="s">
        <v>510</v>
      </c>
      <c r="C95" s="44" t="s">
        <v>505</v>
      </c>
      <c r="D95" s="44" t="s">
        <v>488</v>
      </c>
      <c r="E95" s="44" t="s">
        <v>202</v>
      </c>
      <c r="F95" s="44" t="s">
        <v>95</v>
      </c>
      <c r="G95" s="25" t="s">
        <v>15</v>
      </c>
      <c r="H95" s="25" t="s">
        <v>15</v>
      </c>
      <c r="I95" s="25" t="s">
        <v>15</v>
      </c>
      <c r="J95" s="46" t="str">
        <f t="shared" si="1"/>
        <v/>
      </c>
      <c r="K95" s="46" t="str">
        <f t="shared" si="2"/>
        <v>#VALUE!</v>
      </c>
    </row>
    <row r="96">
      <c r="A96" s="42" t="s">
        <v>515</v>
      </c>
      <c r="B96" s="54" t="s">
        <v>516</v>
      </c>
      <c r="C96" s="44" t="s">
        <v>505</v>
      </c>
      <c r="D96" s="44" t="s">
        <v>488</v>
      </c>
      <c r="E96" s="44" t="s">
        <v>123</v>
      </c>
      <c r="F96" s="44" t="s">
        <v>95</v>
      </c>
      <c r="G96" s="25" t="s">
        <v>15</v>
      </c>
      <c r="H96" s="25" t="s">
        <v>15</v>
      </c>
      <c r="I96" s="25" t="s">
        <v>15</v>
      </c>
      <c r="J96" s="46" t="str">
        <f t="shared" si="1"/>
        <v/>
      </c>
      <c r="K96" s="46" t="str">
        <f t="shared" si="2"/>
        <v>#VALUE!</v>
      </c>
    </row>
    <row r="97">
      <c r="A97" s="42" t="s">
        <v>520</v>
      </c>
      <c r="B97" s="54" t="s">
        <v>521</v>
      </c>
      <c r="C97" s="44" t="s">
        <v>90</v>
      </c>
      <c r="D97" s="44" t="s">
        <v>488</v>
      </c>
      <c r="E97" s="44" t="s">
        <v>202</v>
      </c>
      <c r="F97" s="44" t="s">
        <v>95</v>
      </c>
      <c r="G97" s="25" t="s">
        <v>15</v>
      </c>
      <c r="H97" s="25" t="s">
        <v>15</v>
      </c>
      <c r="I97" s="25" t="s">
        <v>15</v>
      </c>
      <c r="J97" s="46" t="str">
        <f t="shared" si="1"/>
        <v/>
      </c>
      <c r="K97" s="46" t="str">
        <f t="shared" si="2"/>
        <v>#VALUE!</v>
      </c>
    </row>
    <row r="98">
      <c r="A98" s="42" t="s">
        <v>525</v>
      </c>
      <c r="B98" s="54" t="s">
        <v>526</v>
      </c>
      <c r="C98" s="44" t="s">
        <v>90</v>
      </c>
      <c r="D98" s="44" t="s">
        <v>488</v>
      </c>
      <c r="E98" s="44" t="s">
        <v>134</v>
      </c>
      <c r="F98" s="44" t="s">
        <v>95</v>
      </c>
      <c r="G98" s="25" t="s">
        <v>15</v>
      </c>
      <c r="H98" s="25" t="s">
        <v>15</v>
      </c>
      <c r="I98" s="25" t="s">
        <v>15</v>
      </c>
      <c r="J98" s="46" t="str">
        <f t="shared" si="1"/>
        <v/>
      </c>
      <c r="K98" s="46" t="str">
        <f t="shared" si="2"/>
        <v>#VALUE!</v>
      </c>
    </row>
    <row r="99">
      <c r="A99" s="42" t="s">
        <v>530</v>
      </c>
      <c r="B99" s="54" t="s">
        <v>531</v>
      </c>
      <c r="C99" s="44" t="s">
        <v>90</v>
      </c>
      <c r="D99" s="44" t="s">
        <v>488</v>
      </c>
      <c r="E99" s="44" t="s">
        <v>123</v>
      </c>
      <c r="F99" s="44" t="s">
        <v>95</v>
      </c>
      <c r="G99" s="25" t="s">
        <v>15</v>
      </c>
      <c r="H99" s="25" t="s">
        <v>15</v>
      </c>
      <c r="I99" s="25" t="s">
        <v>15</v>
      </c>
      <c r="J99" s="46" t="str">
        <f t="shared" si="1"/>
        <v/>
      </c>
      <c r="K99" s="46" t="str">
        <f t="shared" si="2"/>
        <v>#VALUE!</v>
      </c>
    </row>
    <row r="100">
      <c r="A100" s="42" t="s">
        <v>536</v>
      </c>
      <c r="B100" s="54" t="s">
        <v>537</v>
      </c>
      <c r="C100" s="44" t="s">
        <v>90</v>
      </c>
      <c r="D100" s="44" t="s">
        <v>488</v>
      </c>
      <c r="E100" s="44" t="s">
        <v>70</v>
      </c>
      <c r="F100" s="44" t="s">
        <v>95</v>
      </c>
      <c r="G100" s="25" t="s">
        <v>15</v>
      </c>
      <c r="H100" s="25" t="s">
        <v>15</v>
      </c>
      <c r="I100" s="25" t="s">
        <v>15</v>
      </c>
      <c r="J100" s="46" t="str">
        <f t="shared" si="1"/>
        <v/>
      </c>
      <c r="K100" s="46" t="str">
        <f t="shared" si="2"/>
        <v>#VALUE!</v>
      </c>
    </row>
    <row r="101">
      <c r="A101" s="42" t="s">
        <v>541</v>
      </c>
      <c r="B101" s="54" t="s">
        <v>543</v>
      </c>
      <c r="C101" s="44" t="s">
        <v>90</v>
      </c>
      <c r="D101" s="44" t="s">
        <v>488</v>
      </c>
      <c r="E101" s="44" t="s">
        <v>394</v>
      </c>
      <c r="F101" s="44" t="s">
        <v>95</v>
      </c>
      <c r="G101" s="25" t="s">
        <v>15</v>
      </c>
      <c r="H101" s="25" t="s">
        <v>15</v>
      </c>
      <c r="I101" s="25" t="s">
        <v>15</v>
      </c>
      <c r="J101" s="46" t="str">
        <f t="shared" si="1"/>
        <v/>
      </c>
      <c r="K101" s="46" t="str">
        <f t="shared" si="2"/>
        <v>#VALUE!</v>
      </c>
    </row>
    <row r="102">
      <c r="A102" s="42" t="s">
        <v>545</v>
      </c>
      <c r="B102" s="54" t="s">
        <v>547</v>
      </c>
      <c r="C102" s="44" t="s">
        <v>505</v>
      </c>
      <c r="D102" s="44" t="s">
        <v>488</v>
      </c>
      <c r="E102" s="44" t="s">
        <v>202</v>
      </c>
      <c r="F102" s="44" t="s">
        <v>95</v>
      </c>
      <c r="G102" s="25" t="s">
        <v>15</v>
      </c>
      <c r="H102" s="25" t="s">
        <v>15</v>
      </c>
      <c r="I102" s="25" t="s">
        <v>15</v>
      </c>
      <c r="J102" s="46" t="str">
        <f t="shared" si="1"/>
        <v/>
      </c>
      <c r="K102" s="46" t="str">
        <f t="shared" si="2"/>
        <v>#VALUE!</v>
      </c>
    </row>
    <row r="103">
      <c r="A103" s="42" t="s">
        <v>549</v>
      </c>
      <c r="B103" s="54" t="s">
        <v>550</v>
      </c>
      <c r="C103" s="44" t="s">
        <v>90</v>
      </c>
      <c r="D103" s="44" t="s">
        <v>488</v>
      </c>
      <c r="E103" s="44" t="s">
        <v>394</v>
      </c>
      <c r="F103" s="44" t="s">
        <v>95</v>
      </c>
      <c r="G103" s="25" t="s">
        <v>15</v>
      </c>
      <c r="H103" s="25" t="s">
        <v>15</v>
      </c>
      <c r="I103" s="25" t="s">
        <v>15</v>
      </c>
      <c r="J103" s="46" t="str">
        <f t="shared" si="1"/>
        <v/>
      </c>
      <c r="K103" s="46" t="str">
        <f t="shared" si="2"/>
        <v>#VALUE!</v>
      </c>
    </row>
    <row r="104">
      <c r="A104" s="42" t="s">
        <v>554</v>
      </c>
      <c r="B104" s="54" t="s">
        <v>555</v>
      </c>
      <c r="C104" s="44" t="s">
        <v>505</v>
      </c>
      <c r="D104" s="44" t="s">
        <v>488</v>
      </c>
      <c r="E104" s="44" t="s">
        <v>394</v>
      </c>
      <c r="F104" s="44" t="s">
        <v>95</v>
      </c>
      <c r="G104" s="25" t="s">
        <v>15</v>
      </c>
      <c r="H104" s="25" t="s">
        <v>15</v>
      </c>
      <c r="I104" s="25" t="s">
        <v>15</v>
      </c>
      <c r="J104" s="46" t="str">
        <f t="shared" si="1"/>
        <v/>
      </c>
      <c r="K104" s="46" t="str">
        <f t="shared" si="2"/>
        <v>#VALUE!</v>
      </c>
    </row>
    <row r="105">
      <c r="A105" s="42" t="s">
        <v>559</v>
      </c>
      <c r="B105" s="54" t="s">
        <v>560</v>
      </c>
      <c r="C105" s="44" t="s">
        <v>505</v>
      </c>
      <c r="D105" s="44" t="s">
        <v>488</v>
      </c>
      <c r="E105" s="44" t="s">
        <v>134</v>
      </c>
      <c r="F105" s="44" t="s">
        <v>95</v>
      </c>
      <c r="G105" s="25" t="s">
        <v>15</v>
      </c>
      <c r="H105" s="25" t="s">
        <v>15</v>
      </c>
      <c r="I105" s="25" t="s">
        <v>15</v>
      </c>
      <c r="J105" s="46" t="str">
        <f t="shared" si="1"/>
        <v/>
      </c>
      <c r="K105" s="46" t="str">
        <f t="shared" si="2"/>
        <v>#VALUE!</v>
      </c>
    </row>
    <row r="106">
      <c r="A106" s="42" t="s">
        <v>564</v>
      </c>
      <c r="B106" s="54" t="s">
        <v>565</v>
      </c>
      <c r="C106" s="44" t="s">
        <v>505</v>
      </c>
      <c r="D106" s="44" t="s">
        <v>488</v>
      </c>
      <c r="E106" s="44" t="s">
        <v>123</v>
      </c>
      <c r="F106" s="44" t="s">
        <v>95</v>
      </c>
      <c r="G106" s="25" t="s">
        <v>15</v>
      </c>
      <c r="H106" s="25" t="s">
        <v>15</v>
      </c>
      <c r="I106" s="25" t="s">
        <v>15</v>
      </c>
      <c r="J106" s="46" t="str">
        <f t="shared" si="1"/>
        <v/>
      </c>
      <c r="K106" s="46" t="str">
        <f t="shared" si="2"/>
        <v>#VALUE!</v>
      </c>
    </row>
    <row r="107">
      <c r="A107" s="42" t="s">
        <v>568</v>
      </c>
      <c r="B107" s="54" t="s">
        <v>570</v>
      </c>
      <c r="C107" s="44" t="s">
        <v>505</v>
      </c>
      <c r="D107" s="44" t="s">
        <v>488</v>
      </c>
      <c r="E107" s="44" t="s">
        <v>123</v>
      </c>
      <c r="F107" s="44" t="s">
        <v>95</v>
      </c>
      <c r="G107" s="25" t="s">
        <v>15</v>
      </c>
      <c r="H107" s="25" t="s">
        <v>15</v>
      </c>
      <c r="I107" s="25" t="s">
        <v>15</v>
      </c>
      <c r="J107" s="46" t="str">
        <f t="shared" si="1"/>
        <v/>
      </c>
      <c r="K107" s="46" t="str">
        <f t="shared" si="2"/>
        <v>#VALUE!</v>
      </c>
    </row>
    <row r="108">
      <c r="A108" s="42" t="s">
        <v>572</v>
      </c>
      <c r="B108" s="54" t="s">
        <v>573</v>
      </c>
      <c r="C108" s="44" t="s">
        <v>505</v>
      </c>
      <c r="D108" s="44" t="s">
        <v>488</v>
      </c>
      <c r="E108" s="44" t="s">
        <v>177</v>
      </c>
      <c r="F108" s="44" t="s">
        <v>95</v>
      </c>
      <c r="G108" s="25" t="s">
        <v>15</v>
      </c>
      <c r="H108" s="25" t="s">
        <v>15</v>
      </c>
      <c r="I108" s="25" t="s">
        <v>15</v>
      </c>
      <c r="J108" s="46" t="str">
        <f t="shared" si="1"/>
        <v/>
      </c>
      <c r="K108" s="46" t="str">
        <f t="shared" si="2"/>
        <v>#VALUE!</v>
      </c>
    </row>
    <row r="109">
      <c r="A109" s="42" t="s">
        <v>577</v>
      </c>
      <c r="B109" s="54" t="s">
        <v>578</v>
      </c>
      <c r="C109" s="44" t="s">
        <v>505</v>
      </c>
      <c r="D109" s="44" t="s">
        <v>488</v>
      </c>
      <c r="E109" s="44" t="s">
        <v>123</v>
      </c>
      <c r="F109" s="44" t="s">
        <v>95</v>
      </c>
      <c r="G109" s="25" t="s">
        <v>15</v>
      </c>
      <c r="H109" s="25" t="s">
        <v>15</v>
      </c>
      <c r="I109" s="25" t="s">
        <v>15</v>
      </c>
      <c r="J109" s="46" t="str">
        <f t="shared" si="1"/>
        <v/>
      </c>
      <c r="K109" s="46" t="str">
        <f t="shared" si="2"/>
        <v>#VALUE!</v>
      </c>
    </row>
    <row r="110">
      <c r="A110" s="42" t="s">
        <v>582</v>
      </c>
      <c r="B110" s="43" t="s">
        <v>509</v>
      </c>
      <c r="C110" s="44" t="s">
        <v>68</v>
      </c>
      <c r="D110" s="44" t="s">
        <v>252</v>
      </c>
      <c r="E110" s="44" t="s">
        <v>221</v>
      </c>
      <c r="F110" s="44" t="s">
        <v>95</v>
      </c>
      <c r="G110" s="25" t="s">
        <v>15</v>
      </c>
      <c r="H110" s="25" t="s">
        <v>15</v>
      </c>
      <c r="I110" s="25" t="s">
        <v>15</v>
      </c>
      <c r="J110" s="46" t="str">
        <f t="shared" si="1"/>
        <v/>
      </c>
      <c r="K110" s="46" t="str">
        <f t="shared" si="2"/>
        <v>#VALUE!</v>
      </c>
    </row>
    <row r="111">
      <c r="A111" s="42" t="s">
        <v>585</v>
      </c>
      <c r="B111" s="43" t="s">
        <v>588</v>
      </c>
      <c r="C111" s="44" t="s">
        <v>68</v>
      </c>
      <c r="D111" s="44" t="s">
        <v>252</v>
      </c>
      <c r="E111" s="44" t="s">
        <v>221</v>
      </c>
      <c r="F111" s="44" t="s">
        <v>95</v>
      </c>
      <c r="G111" s="25" t="s">
        <v>15</v>
      </c>
      <c r="H111" s="25" t="s">
        <v>15</v>
      </c>
      <c r="I111" s="25" t="s">
        <v>15</v>
      </c>
      <c r="J111" s="46" t="str">
        <f t="shared" si="1"/>
        <v/>
      </c>
      <c r="K111" s="46" t="str">
        <f t="shared" si="2"/>
        <v>#VALUE!</v>
      </c>
    </row>
    <row r="112">
      <c r="A112" s="42" t="s">
        <v>591</v>
      </c>
      <c r="B112" s="43" t="s">
        <v>593</v>
      </c>
      <c r="C112" s="44" t="s">
        <v>68</v>
      </c>
      <c r="D112" s="44" t="s">
        <v>252</v>
      </c>
      <c r="E112" s="44" t="s">
        <v>221</v>
      </c>
      <c r="F112" s="44" t="s">
        <v>95</v>
      </c>
      <c r="G112" s="25" t="s">
        <v>15</v>
      </c>
      <c r="H112" s="25" t="s">
        <v>15</v>
      </c>
      <c r="I112" s="25" t="s">
        <v>15</v>
      </c>
      <c r="J112" s="46" t="str">
        <f t="shared" si="1"/>
        <v/>
      </c>
      <c r="K112" s="46" t="str">
        <f t="shared" si="2"/>
        <v>#VALUE!</v>
      </c>
    </row>
    <row r="113">
      <c r="A113" s="42" t="s">
        <v>595</v>
      </c>
      <c r="B113" s="43" t="s">
        <v>523</v>
      </c>
      <c r="C113" s="44" t="s">
        <v>68</v>
      </c>
      <c r="D113" s="44" t="s">
        <v>252</v>
      </c>
      <c r="E113" s="44" t="s">
        <v>221</v>
      </c>
      <c r="F113" s="44" t="s">
        <v>95</v>
      </c>
      <c r="G113" s="25" t="s">
        <v>15</v>
      </c>
      <c r="H113" s="25" t="s">
        <v>15</v>
      </c>
      <c r="I113" s="25" t="s">
        <v>15</v>
      </c>
      <c r="J113" s="46" t="str">
        <f t="shared" si="1"/>
        <v/>
      </c>
      <c r="K113" s="46" t="str">
        <f t="shared" si="2"/>
        <v>#VALUE!</v>
      </c>
    </row>
    <row r="114">
      <c r="A114" s="42" t="s">
        <v>599</v>
      </c>
      <c r="B114" s="43" t="s">
        <v>600</v>
      </c>
      <c r="C114" s="44" t="s">
        <v>92</v>
      </c>
      <c r="D114" s="44" t="s">
        <v>252</v>
      </c>
      <c r="E114" s="44" t="s">
        <v>94</v>
      </c>
      <c r="F114" s="44" t="s">
        <v>95</v>
      </c>
      <c r="G114" s="25" t="s">
        <v>15</v>
      </c>
      <c r="H114" s="25" t="s">
        <v>15</v>
      </c>
      <c r="I114" s="25" t="s">
        <v>15</v>
      </c>
      <c r="J114" s="46" t="str">
        <f t="shared" si="1"/>
        <v/>
      </c>
      <c r="K114" s="46" t="str">
        <f t="shared" si="2"/>
        <v>#VALUE!</v>
      </c>
    </row>
    <row r="115">
      <c r="A115" s="42" t="s">
        <v>604</v>
      </c>
      <c r="B115" s="43" t="s">
        <v>532</v>
      </c>
      <c r="C115" s="44" t="s">
        <v>92</v>
      </c>
      <c r="D115" s="44" t="s">
        <v>252</v>
      </c>
      <c r="E115" s="44" t="s">
        <v>533</v>
      </c>
      <c r="F115" s="44" t="s">
        <v>95</v>
      </c>
      <c r="G115" s="25" t="s">
        <v>15</v>
      </c>
      <c r="H115" s="25" t="s">
        <v>15</v>
      </c>
      <c r="I115" s="25" t="s">
        <v>15</v>
      </c>
      <c r="J115" s="46" t="str">
        <f t="shared" si="1"/>
        <v/>
      </c>
      <c r="K115" s="46" t="str">
        <f t="shared" si="2"/>
        <v>#VALUE!</v>
      </c>
    </row>
    <row r="116">
      <c r="A116" s="42" t="s">
        <v>608</v>
      </c>
      <c r="B116" s="43" t="s">
        <v>610</v>
      </c>
      <c r="C116" s="44" t="s">
        <v>92</v>
      </c>
      <c r="D116" s="44" t="s">
        <v>252</v>
      </c>
      <c r="E116" s="44" t="s">
        <v>177</v>
      </c>
      <c r="F116" s="44" t="s">
        <v>170</v>
      </c>
      <c r="G116" s="25" t="s">
        <v>15</v>
      </c>
      <c r="H116" s="25" t="s">
        <v>15</v>
      </c>
      <c r="I116" s="25" t="s">
        <v>15</v>
      </c>
      <c r="J116" s="46" t="str">
        <f t="shared" si="1"/>
        <v/>
      </c>
      <c r="K116" s="46" t="str">
        <f t="shared" si="2"/>
        <v>#VALUE!</v>
      </c>
    </row>
    <row r="117">
      <c r="A117" s="42" t="s">
        <v>614</v>
      </c>
      <c r="B117" s="43" t="s">
        <v>616</v>
      </c>
      <c r="C117" s="44" t="s">
        <v>92</v>
      </c>
      <c r="D117" s="44" t="s">
        <v>252</v>
      </c>
      <c r="E117" s="44" t="s">
        <v>134</v>
      </c>
      <c r="F117" s="44" t="s">
        <v>95</v>
      </c>
      <c r="G117" s="25" t="s">
        <v>15</v>
      </c>
      <c r="H117" s="25" t="s">
        <v>15</v>
      </c>
      <c r="I117" s="25" t="s">
        <v>15</v>
      </c>
      <c r="J117" s="46" t="str">
        <f t="shared" si="1"/>
        <v/>
      </c>
      <c r="K117" s="46" t="str">
        <f t="shared" si="2"/>
        <v>#VALUE!</v>
      </c>
    </row>
    <row r="118">
      <c r="A118" s="42" t="s">
        <v>619</v>
      </c>
      <c r="B118" s="43" t="s">
        <v>620</v>
      </c>
      <c r="C118" s="44" t="s">
        <v>92</v>
      </c>
      <c r="D118" s="44" t="s">
        <v>252</v>
      </c>
      <c r="E118" s="44" t="s">
        <v>202</v>
      </c>
      <c r="F118" s="44" t="s">
        <v>95</v>
      </c>
      <c r="G118" s="25" t="s">
        <v>15</v>
      </c>
      <c r="H118" s="25" t="s">
        <v>15</v>
      </c>
      <c r="I118" s="25" t="s">
        <v>15</v>
      </c>
      <c r="J118" s="46" t="str">
        <f t="shared" si="1"/>
        <v/>
      </c>
      <c r="K118" s="46" t="str">
        <f t="shared" si="2"/>
        <v>#VALUE!</v>
      </c>
    </row>
    <row r="119">
      <c r="A119" s="42" t="s">
        <v>625</v>
      </c>
      <c r="B119" s="43" t="s">
        <v>626</v>
      </c>
      <c r="C119" s="44" t="s">
        <v>92</v>
      </c>
      <c r="D119" s="44" t="s">
        <v>586</v>
      </c>
      <c r="E119" s="44" t="s">
        <v>243</v>
      </c>
      <c r="F119" s="44" t="s">
        <v>95</v>
      </c>
      <c r="G119" s="25" t="s">
        <v>15</v>
      </c>
      <c r="H119" s="25" t="s">
        <v>15</v>
      </c>
      <c r="I119" s="25" t="s">
        <v>15</v>
      </c>
      <c r="J119" s="46" t="str">
        <f t="shared" si="1"/>
        <v/>
      </c>
      <c r="K119" s="46" t="str">
        <f t="shared" si="2"/>
        <v>#VALUE!</v>
      </c>
    </row>
    <row r="120">
      <c r="A120" s="42" t="s">
        <v>629</v>
      </c>
      <c r="B120" s="43" t="s">
        <v>631</v>
      </c>
      <c r="C120" s="44" t="s">
        <v>92</v>
      </c>
      <c r="D120" s="44" t="s">
        <v>586</v>
      </c>
      <c r="E120" s="44" t="s">
        <v>243</v>
      </c>
      <c r="F120" s="44" t="s">
        <v>95</v>
      </c>
      <c r="G120" s="25" t="s">
        <v>15</v>
      </c>
      <c r="H120" s="25" t="s">
        <v>15</v>
      </c>
      <c r="I120" s="25" t="s">
        <v>15</v>
      </c>
      <c r="J120" s="46" t="str">
        <f t="shared" si="1"/>
        <v/>
      </c>
      <c r="K120" s="46" t="str">
        <f t="shared" si="2"/>
        <v>#VALUE!</v>
      </c>
    </row>
    <row r="121">
      <c r="A121" s="42" t="s">
        <v>632</v>
      </c>
      <c r="B121" s="43" t="s">
        <v>329</v>
      </c>
      <c r="C121" s="44" t="s">
        <v>92</v>
      </c>
      <c r="D121" s="44" t="s">
        <v>586</v>
      </c>
      <c r="E121" s="44" t="s">
        <v>243</v>
      </c>
      <c r="F121" s="44" t="s">
        <v>95</v>
      </c>
      <c r="G121" s="25" t="s">
        <v>15</v>
      </c>
      <c r="H121" s="25" t="s">
        <v>15</v>
      </c>
      <c r="I121" s="25" t="s">
        <v>15</v>
      </c>
      <c r="J121" s="46" t="str">
        <f t="shared" si="1"/>
        <v/>
      </c>
      <c r="K121" s="46" t="str">
        <f t="shared" si="2"/>
        <v>#VALUE!</v>
      </c>
    </row>
    <row r="122">
      <c r="A122" s="42" t="s">
        <v>636</v>
      </c>
      <c r="B122" s="43" t="s">
        <v>538</v>
      </c>
      <c r="C122" s="44" t="s">
        <v>68</v>
      </c>
      <c r="D122" s="44" t="s">
        <v>586</v>
      </c>
      <c r="E122" s="44" t="s">
        <v>94</v>
      </c>
      <c r="F122" s="44" t="s">
        <v>95</v>
      </c>
      <c r="G122" s="25" t="s">
        <v>15</v>
      </c>
      <c r="H122" s="25" t="s">
        <v>15</v>
      </c>
      <c r="I122" s="25" t="s">
        <v>15</v>
      </c>
      <c r="J122" s="46" t="str">
        <f t="shared" si="1"/>
        <v/>
      </c>
      <c r="K122" s="46" t="str">
        <f t="shared" si="2"/>
        <v>#VALUE!</v>
      </c>
    </row>
    <row r="123">
      <c r="A123" s="42" t="s">
        <v>640</v>
      </c>
      <c r="B123" s="43" t="s">
        <v>542</v>
      </c>
      <c r="C123" s="44" t="s">
        <v>92</v>
      </c>
      <c r="D123" s="44" t="s">
        <v>586</v>
      </c>
      <c r="E123" s="44" t="s">
        <v>177</v>
      </c>
      <c r="F123" s="44" t="s">
        <v>95</v>
      </c>
      <c r="G123" s="25" t="s">
        <v>15</v>
      </c>
      <c r="H123" s="25" t="s">
        <v>15</v>
      </c>
      <c r="I123" s="25" t="s">
        <v>15</v>
      </c>
      <c r="J123" s="46" t="str">
        <f t="shared" si="1"/>
        <v/>
      </c>
      <c r="K123" s="46" t="str">
        <f t="shared" si="2"/>
        <v>#VALUE!</v>
      </c>
    </row>
    <row r="124">
      <c r="A124" s="42" t="s">
        <v>641</v>
      </c>
      <c r="B124" s="43" t="s">
        <v>644</v>
      </c>
      <c r="C124" s="44" t="s">
        <v>92</v>
      </c>
      <c r="D124" s="44" t="s">
        <v>586</v>
      </c>
      <c r="E124" s="44" t="s">
        <v>94</v>
      </c>
      <c r="F124" s="44" t="s">
        <v>95</v>
      </c>
      <c r="G124" s="25" t="s">
        <v>15</v>
      </c>
      <c r="H124" s="25" t="s">
        <v>15</v>
      </c>
      <c r="I124" s="25" t="s">
        <v>15</v>
      </c>
      <c r="J124" s="46" t="str">
        <f t="shared" si="1"/>
        <v/>
      </c>
      <c r="K124" s="46" t="str">
        <f t="shared" si="2"/>
        <v>#VALUE!</v>
      </c>
    </row>
    <row r="125">
      <c r="A125" s="42" t="s">
        <v>646</v>
      </c>
      <c r="B125" s="43" t="s">
        <v>648</v>
      </c>
      <c r="C125" s="44" t="s">
        <v>92</v>
      </c>
      <c r="D125" s="44" t="s">
        <v>586</v>
      </c>
      <c r="E125" s="44" t="s">
        <v>94</v>
      </c>
      <c r="F125" s="44" t="s">
        <v>95</v>
      </c>
      <c r="G125" s="25" t="s">
        <v>15</v>
      </c>
      <c r="H125" s="25" t="s">
        <v>15</v>
      </c>
      <c r="I125" s="25" t="s">
        <v>15</v>
      </c>
      <c r="J125" s="46" t="str">
        <f t="shared" si="1"/>
        <v/>
      </c>
      <c r="K125" s="46" t="str">
        <f t="shared" si="2"/>
        <v>#VALUE!</v>
      </c>
    </row>
    <row r="126">
      <c r="A126" s="42" t="s">
        <v>652</v>
      </c>
      <c r="B126" s="43" t="s">
        <v>653</v>
      </c>
      <c r="C126" s="44" t="s">
        <v>92</v>
      </c>
      <c r="D126" s="44" t="s">
        <v>586</v>
      </c>
      <c r="E126" s="44" t="s">
        <v>94</v>
      </c>
      <c r="F126" s="44" t="s">
        <v>95</v>
      </c>
      <c r="G126" s="25" t="s">
        <v>15</v>
      </c>
      <c r="H126" s="25" t="s">
        <v>15</v>
      </c>
      <c r="I126" s="25" t="s">
        <v>15</v>
      </c>
      <c r="J126" s="46" t="str">
        <f t="shared" si="1"/>
        <v/>
      </c>
      <c r="K126" s="46" t="str">
        <f t="shared" si="2"/>
        <v>#VALUE!</v>
      </c>
    </row>
    <row r="127">
      <c r="A127" s="42" t="s">
        <v>657</v>
      </c>
      <c r="B127" s="43" t="s">
        <v>658</v>
      </c>
      <c r="C127" s="44" t="s">
        <v>68</v>
      </c>
      <c r="D127" s="44" t="s">
        <v>586</v>
      </c>
      <c r="E127" s="44" t="s">
        <v>70</v>
      </c>
      <c r="F127" s="44" t="s">
        <v>95</v>
      </c>
      <c r="G127" s="25" t="s">
        <v>15</v>
      </c>
      <c r="H127" s="25" t="s">
        <v>15</v>
      </c>
      <c r="I127" s="25" t="s">
        <v>15</v>
      </c>
      <c r="J127" s="46" t="str">
        <f t="shared" si="1"/>
        <v/>
      </c>
      <c r="K127" s="46" t="str">
        <f t="shared" si="2"/>
        <v>#VALUE!</v>
      </c>
    </row>
    <row r="128">
      <c r="A128" s="42" t="s">
        <v>662</v>
      </c>
      <c r="B128" s="43" t="s">
        <v>561</v>
      </c>
      <c r="C128" s="44" t="s">
        <v>68</v>
      </c>
      <c r="D128" s="44" t="s">
        <v>586</v>
      </c>
      <c r="E128" s="44" t="s">
        <v>70</v>
      </c>
      <c r="F128" s="44" t="s">
        <v>95</v>
      </c>
      <c r="G128" s="25" t="s">
        <v>15</v>
      </c>
      <c r="H128" s="25" t="s">
        <v>15</v>
      </c>
      <c r="I128" s="25" t="s">
        <v>15</v>
      </c>
      <c r="J128" s="46" t="str">
        <f t="shared" si="1"/>
        <v/>
      </c>
      <c r="K128" s="46" t="str">
        <f t="shared" si="2"/>
        <v>#VALUE!</v>
      </c>
    </row>
    <row r="129">
      <c r="A129" s="42" t="s">
        <v>667</v>
      </c>
      <c r="B129" s="43" t="s">
        <v>566</v>
      </c>
      <c r="C129" s="44" t="s">
        <v>68</v>
      </c>
      <c r="D129" s="44" t="s">
        <v>586</v>
      </c>
      <c r="E129" s="44" t="s">
        <v>70</v>
      </c>
      <c r="F129" s="44" t="s">
        <v>95</v>
      </c>
      <c r="G129" s="25" t="s">
        <v>15</v>
      </c>
      <c r="H129" s="25" t="s">
        <v>15</v>
      </c>
      <c r="I129" s="25" t="s">
        <v>15</v>
      </c>
      <c r="J129" s="46" t="str">
        <f t="shared" si="1"/>
        <v/>
      </c>
      <c r="K129" s="46" t="str">
        <f t="shared" si="2"/>
        <v>#VALUE!</v>
      </c>
    </row>
    <row r="130">
      <c r="A130" s="42" t="s">
        <v>668</v>
      </c>
      <c r="B130" s="43" t="s">
        <v>571</v>
      </c>
      <c r="C130" s="44" t="s">
        <v>68</v>
      </c>
      <c r="D130" s="44" t="s">
        <v>586</v>
      </c>
      <c r="E130" s="44" t="s">
        <v>70</v>
      </c>
      <c r="F130" s="44" t="s">
        <v>95</v>
      </c>
      <c r="G130" s="25" t="s">
        <v>15</v>
      </c>
      <c r="H130" s="25" t="s">
        <v>15</v>
      </c>
      <c r="I130" s="25" t="s">
        <v>15</v>
      </c>
      <c r="J130" s="46" t="str">
        <f t="shared" si="1"/>
        <v/>
      </c>
      <c r="K130" s="46" t="str">
        <f t="shared" si="2"/>
        <v>#VALUE!</v>
      </c>
    </row>
    <row r="131">
      <c r="A131" s="42" t="s">
        <v>672</v>
      </c>
      <c r="B131" s="43" t="s">
        <v>673</v>
      </c>
      <c r="C131" s="44" t="s">
        <v>68</v>
      </c>
      <c r="D131" s="44" t="s">
        <v>586</v>
      </c>
      <c r="E131" s="44" t="s">
        <v>70</v>
      </c>
      <c r="F131" s="44" t="s">
        <v>95</v>
      </c>
      <c r="G131" s="25" t="s">
        <v>15</v>
      </c>
      <c r="H131" s="25" t="s">
        <v>15</v>
      </c>
      <c r="I131" s="25" t="s">
        <v>15</v>
      </c>
      <c r="J131" s="46" t="str">
        <f t="shared" si="1"/>
        <v/>
      </c>
      <c r="K131" s="46" t="str">
        <f t="shared" si="2"/>
        <v>#VALUE!</v>
      </c>
    </row>
    <row r="132">
      <c r="A132" s="42" t="s">
        <v>677</v>
      </c>
      <c r="B132" s="43" t="s">
        <v>581</v>
      </c>
      <c r="C132" s="44" t="s">
        <v>68</v>
      </c>
      <c r="D132" s="44" t="s">
        <v>586</v>
      </c>
      <c r="E132" s="44" t="s">
        <v>70</v>
      </c>
      <c r="F132" s="44" t="s">
        <v>95</v>
      </c>
      <c r="G132" s="25" t="s">
        <v>15</v>
      </c>
      <c r="H132" s="25" t="s">
        <v>15</v>
      </c>
      <c r="I132" s="25" t="s">
        <v>15</v>
      </c>
      <c r="J132" s="46" t="str">
        <f t="shared" si="1"/>
        <v/>
      </c>
      <c r="K132" s="46" t="str">
        <f t="shared" si="2"/>
        <v>#VALUE!</v>
      </c>
    </row>
    <row r="133">
      <c r="A133" s="42" t="s">
        <v>679</v>
      </c>
      <c r="B133" s="43" t="s">
        <v>681</v>
      </c>
      <c r="C133" s="44" t="s">
        <v>68</v>
      </c>
      <c r="D133" s="44" t="s">
        <v>586</v>
      </c>
      <c r="E133" s="44" t="s">
        <v>70</v>
      </c>
      <c r="F133" s="44" t="s">
        <v>95</v>
      </c>
      <c r="G133" s="25" t="s">
        <v>15</v>
      </c>
      <c r="H133" s="25" t="s">
        <v>15</v>
      </c>
      <c r="I133" s="25" t="s">
        <v>15</v>
      </c>
      <c r="J133" s="46" t="str">
        <f t="shared" si="1"/>
        <v/>
      </c>
      <c r="K133" s="46" t="str">
        <f t="shared" si="2"/>
        <v>#VALUE!</v>
      </c>
    </row>
    <row r="134">
      <c r="A134" s="42" t="s">
        <v>685</v>
      </c>
      <c r="B134" s="43" t="s">
        <v>589</v>
      </c>
      <c r="C134" s="44" t="s">
        <v>68</v>
      </c>
      <c r="D134" s="44" t="s">
        <v>586</v>
      </c>
      <c r="E134" s="44" t="s">
        <v>70</v>
      </c>
      <c r="F134" s="44" t="s">
        <v>95</v>
      </c>
      <c r="G134" s="25" t="s">
        <v>15</v>
      </c>
      <c r="H134" s="25" t="s">
        <v>15</v>
      </c>
      <c r="I134" s="25" t="s">
        <v>15</v>
      </c>
      <c r="J134" s="46" t="str">
        <f t="shared" si="1"/>
        <v/>
      </c>
      <c r="K134" s="46" t="str">
        <f t="shared" si="2"/>
        <v>#VALUE!</v>
      </c>
    </row>
    <row r="135">
      <c r="A135" s="42" t="s">
        <v>689</v>
      </c>
      <c r="B135" s="43" t="s">
        <v>691</v>
      </c>
      <c r="C135" s="44" t="s">
        <v>92</v>
      </c>
      <c r="D135" s="44" t="s">
        <v>586</v>
      </c>
      <c r="E135" s="44" t="s">
        <v>94</v>
      </c>
      <c r="F135" s="44" t="s">
        <v>95</v>
      </c>
      <c r="G135" s="25" t="s">
        <v>15</v>
      </c>
      <c r="H135" s="25" t="s">
        <v>15</v>
      </c>
      <c r="I135" s="25" t="s">
        <v>15</v>
      </c>
      <c r="J135" s="46" t="str">
        <f t="shared" si="1"/>
        <v/>
      </c>
      <c r="K135" s="46" t="str">
        <f t="shared" si="2"/>
        <v>#VALUE!</v>
      </c>
    </row>
    <row r="136">
      <c r="A136" s="42" t="s">
        <v>696</v>
      </c>
      <c r="B136" s="43" t="s">
        <v>603</v>
      </c>
      <c r="C136" s="44" t="s">
        <v>92</v>
      </c>
      <c r="D136" s="44" t="s">
        <v>586</v>
      </c>
      <c r="E136" s="44" t="s">
        <v>202</v>
      </c>
      <c r="F136" s="44" t="s">
        <v>95</v>
      </c>
      <c r="G136" s="25" t="s">
        <v>15</v>
      </c>
      <c r="H136" s="25" t="s">
        <v>15</v>
      </c>
      <c r="I136" s="25" t="s">
        <v>15</v>
      </c>
      <c r="J136" s="46" t="str">
        <f t="shared" si="1"/>
        <v/>
      </c>
      <c r="K136" s="46" t="str">
        <f t="shared" si="2"/>
        <v>#VALUE!</v>
      </c>
    </row>
    <row r="137">
      <c r="A137" s="42" t="s">
        <v>701</v>
      </c>
      <c r="B137" s="43" t="s">
        <v>607</v>
      </c>
      <c r="C137" s="44" t="s">
        <v>92</v>
      </c>
      <c r="D137" s="44" t="s">
        <v>586</v>
      </c>
      <c r="E137" s="44" t="s">
        <v>202</v>
      </c>
      <c r="F137" s="44" t="s">
        <v>95</v>
      </c>
      <c r="G137" s="25" t="s">
        <v>15</v>
      </c>
      <c r="H137" s="25" t="s">
        <v>15</v>
      </c>
      <c r="I137" s="25" t="s">
        <v>15</v>
      </c>
      <c r="J137" s="46" t="str">
        <f t="shared" si="1"/>
        <v/>
      </c>
      <c r="K137" s="46" t="str">
        <f t="shared" si="2"/>
        <v>#VALUE!</v>
      </c>
    </row>
    <row r="138">
      <c r="A138" s="42" t="s">
        <v>707</v>
      </c>
      <c r="B138" s="43" t="s">
        <v>709</v>
      </c>
      <c r="C138" s="44" t="s">
        <v>92</v>
      </c>
      <c r="D138" s="44" t="s">
        <v>586</v>
      </c>
      <c r="E138" s="44" t="s">
        <v>202</v>
      </c>
      <c r="F138" s="44" t="s">
        <v>95</v>
      </c>
      <c r="G138" s="25" t="s">
        <v>15</v>
      </c>
      <c r="H138" s="25" t="s">
        <v>15</v>
      </c>
      <c r="I138" s="25" t="s">
        <v>15</v>
      </c>
      <c r="J138" s="46" t="str">
        <f t="shared" si="1"/>
        <v/>
      </c>
      <c r="K138" s="46" t="str">
        <f t="shared" si="2"/>
        <v>#VALUE!</v>
      </c>
    </row>
    <row r="139">
      <c r="A139" s="42" t="s">
        <v>713</v>
      </c>
      <c r="B139" s="43" t="s">
        <v>617</v>
      </c>
      <c r="C139" s="44" t="s">
        <v>68</v>
      </c>
      <c r="D139" s="44" t="s">
        <v>586</v>
      </c>
      <c r="E139" s="44" t="s">
        <v>70</v>
      </c>
      <c r="F139" s="44" t="s">
        <v>95</v>
      </c>
      <c r="G139" s="25" t="s">
        <v>15</v>
      </c>
      <c r="H139" s="25" t="s">
        <v>15</v>
      </c>
      <c r="I139" s="25" t="s">
        <v>15</v>
      </c>
      <c r="J139" s="46" t="str">
        <f t="shared" si="1"/>
        <v/>
      </c>
      <c r="K139" s="46" t="str">
        <f t="shared" si="2"/>
        <v>#VALUE!</v>
      </c>
    </row>
    <row r="140">
      <c r="A140" s="42" t="s">
        <v>717</v>
      </c>
      <c r="B140" s="43" t="s">
        <v>618</v>
      </c>
      <c r="C140" s="44" t="s">
        <v>68</v>
      </c>
      <c r="D140" s="44" t="s">
        <v>586</v>
      </c>
      <c r="E140" s="44" t="s">
        <v>70</v>
      </c>
      <c r="F140" s="44" t="s">
        <v>95</v>
      </c>
      <c r="G140" s="25" t="s">
        <v>15</v>
      </c>
      <c r="H140" s="25" t="s">
        <v>15</v>
      </c>
      <c r="I140" s="25" t="s">
        <v>15</v>
      </c>
      <c r="J140" s="46" t="str">
        <f t="shared" si="1"/>
        <v/>
      </c>
      <c r="K140" s="46" t="str">
        <f t="shared" si="2"/>
        <v>#VALUE!</v>
      </c>
    </row>
    <row r="141">
      <c r="A141" s="42" t="s">
        <v>722</v>
      </c>
      <c r="B141" s="43" t="s">
        <v>724</v>
      </c>
      <c r="C141" s="44" t="s">
        <v>92</v>
      </c>
      <c r="D141" s="44" t="s">
        <v>586</v>
      </c>
      <c r="E141" s="44" t="s">
        <v>202</v>
      </c>
      <c r="F141" s="44" t="s">
        <v>95</v>
      </c>
      <c r="G141" s="25" t="s">
        <v>15</v>
      </c>
      <c r="H141" s="25" t="s">
        <v>15</v>
      </c>
      <c r="I141" s="25" t="s">
        <v>15</v>
      </c>
      <c r="J141" s="46" t="str">
        <f t="shared" si="1"/>
        <v/>
      </c>
      <c r="K141" s="46" t="str">
        <f t="shared" si="2"/>
        <v>#VALUE!</v>
      </c>
    </row>
    <row r="142">
      <c r="A142" s="42" t="s">
        <v>727</v>
      </c>
      <c r="B142" s="43" t="s">
        <v>729</v>
      </c>
      <c r="C142" s="44" t="s">
        <v>90</v>
      </c>
      <c r="D142" s="44" t="s">
        <v>586</v>
      </c>
      <c r="E142" s="44" t="s">
        <v>94</v>
      </c>
      <c r="F142" s="44" t="s">
        <v>188</v>
      </c>
      <c r="G142" s="25" t="s">
        <v>15</v>
      </c>
      <c r="H142" s="25" t="s">
        <v>15</v>
      </c>
      <c r="I142" s="25" t="s">
        <v>15</v>
      </c>
      <c r="J142" s="46" t="str">
        <f t="shared" si="1"/>
        <v/>
      </c>
      <c r="K142" s="46" t="str">
        <f t="shared" si="2"/>
        <v>#VALUE!</v>
      </c>
    </row>
    <row r="143">
      <c r="A143" s="42" t="s">
        <v>734</v>
      </c>
      <c r="B143" s="43" t="s">
        <v>624</v>
      </c>
      <c r="C143" s="44" t="s">
        <v>92</v>
      </c>
      <c r="D143" s="44" t="s">
        <v>586</v>
      </c>
      <c r="E143" s="44" t="s">
        <v>202</v>
      </c>
      <c r="F143" s="44" t="s">
        <v>95</v>
      </c>
      <c r="G143" s="25" t="s">
        <v>15</v>
      </c>
      <c r="H143" s="25" t="s">
        <v>15</v>
      </c>
      <c r="I143" s="25" t="s">
        <v>15</v>
      </c>
      <c r="J143" s="46" t="str">
        <f t="shared" si="1"/>
        <v/>
      </c>
      <c r="K143" s="46" t="str">
        <f t="shared" si="2"/>
        <v>#VALUE!</v>
      </c>
    </row>
    <row r="144">
      <c r="A144" s="42" t="s">
        <v>737</v>
      </c>
      <c r="B144" s="43" t="s">
        <v>739</v>
      </c>
      <c r="C144" s="44" t="s">
        <v>92</v>
      </c>
      <c r="D144" s="44" t="s">
        <v>384</v>
      </c>
      <c r="E144" s="44" t="s">
        <v>70</v>
      </c>
      <c r="F144" s="44" t="s">
        <v>170</v>
      </c>
      <c r="G144" s="25" t="s">
        <v>15</v>
      </c>
      <c r="H144" s="25" t="s">
        <v>15</v>
      </c>
      <c r="I144" s="25" t="s">
        <v>15</v>
      </c>
      <c r="J144" s="46" t="str">
        <f t="shared" si="1"/>
        <v/>
      </c>
      <c r="K144" s="46" t="str">
        <f t="shared" si="2"/>
        <v>#VALUE!</v>
      </c>
    </row>
    <row r="145">
      <c r="A145" s="42" t="s">
        <v>744</v>
      </c>
      <c r="B145" s="43" t="s">
        <v>663</v>
      </c>
      <c r="C145" s="44" t="s">
        <v>92</v>
      </c>
      <c r="D145" s="44" t="s">
        <v>384</v>
      </c>
      <c r="E145" s="44" t="s">
        <v>94</v>
      </c>
      <c r="F145" s="44" t="s">
        <v>95</v>
      </c>
      <c r="G145" s="25" t="s">
        <v>15</v>
      </c>
      <c r="H145" s="25" t="s">
        <v>15</v>
      </c>
      <c r="I145" s="25" t="s">
        <v>15</v>
      </c>
      <c r="J145" s="46" t="str">
        <f t="shared" si="1"/>
        <v/>
      </c>
      <c r="K145" s="46" t="str">
        <f t="shared" si="2"/>
        <v>#VALUE!</v>
      </c>
    </row>
    <row r="146">
      <c r="A146" s="42" t="s">
        <v>748</v>
      </c>
      <c r="B146" s="43" t="s">
        <v>749</v>
      </c>
      <c r="C146" s="44" t="s">
        <v>92</v>
      </c>
      <c r="D146" s="44" t="s">
        <v>384</v>
      </c>
      <c r="E146" s="44" t="s">
        <v>94</v>
      </c>
      <c r="F146" s="44" t="s">
        <v>95</v>
      </c>
      <c r="G146" s="25" t="s">
        <v>15</v>
      </c>
      <c r="H146" s="25" t="s">
        <v>15</v>
      </c>
      <c r="I146" s="25" t="s">
        <v>15</v>
      </c>
      <c r="J146" s="46" t="str">
        <f t="shared" si="1"/>
        <v/>
      </c>
      <c r="K146" s="46" t="str">
        <f t="shared" si="2"/>
        <v>#VALUE!</v>
      </c>
    </row>
    <row r="147">
      <c r="A147" s="42" t="s">
        <v>754</v>
      </c>
      <c r="B147" s="43" t="s">
        <v>756</v>
      </c>
      <c r="C147" s="44" t="s">
        <v>92</v>
      </c>
      <c r="D147" s="44" t="s">
        <v>384</v>
      </c>
      <c r="E147" s="44" t="s">
        <v>177</v>
      </c>
      <c r="F147" s="44" t="s">
        <v>95</v>
      </c>
      <c r="G147" s="25" t="s">
        <v>15</v>
      </c>
      <c r="H147" s="25" t="s">
        <v>15</v>
      </c>
      <c r="I147" s="25" t="s">
        <v>15</v>
      </c>
      <c r="J147" s="46" t="str">
        <f t="shared" si="1"/>
        <v/>
      </c>
      <c r="K147" s="46" t="str">
        <f t="shared" si="2"/>
        <v>#VALUE!</v>
      </c>
    </row>
    <row r="148">
      <c r="A148" s="42" t="s">
        <v>759</v>
      </c>
      <c r="B148" s="43" t="s">
        <v>674</v>
      </c>
      <c r="C148" s="44" t="s">
        <v>92</v>
      </c>
      <c r="D148" s="44" t="s">
        <v>384</v>
      </c>
      <c r="E148" s="44" t="s">
        <v>134</v>
      </c>
      <c r="F148" s="44" t="s">
        <v>95</v>
      </c>
      <c r="G148" s="25" t="s">
        <v>15</v>
      </c>
      <c r="H148" s="25" t="s">
        <v>15</v>
      </c>
      <c r="I148" s="25" t="s">
        <v>15</v>
      </c>
      <c r="J148" s="46" t="str">
        <f t="shared" si="1"/>
        <v/>
      </c>
      <c r="K148" s="46" t="str">
        <f t="shared" si="2"/>
        <v>#VALUE!</v>
      </c>
    </row>
    <row r="149">
      <c r="A149" s="42" t="s">
        <v>761</v>
      </c>
      <c r="B149" s="43" t="s">
        <v>230</v>
      </c>
      <c r="C149" s="44" t="s">
        <v>92</v>
      </c>
      <c r="D149" s="44" t="s">
        <v>231</v>
      </c>
      <c r="E149" s="44" t="s">
        <v>232</v>
      </c>
      <c r="F149" s="44" t="s">
        <v>170</v>
      </c>
      <c r="G149" s="25" t="s">
        <v>15</v>
      </c>
      <c r="H149" s="25" t="s">
        <v>15</v>
      </c>
      <c r="I149" s="25" t="s">
        <v>15</v>
      </c>
      <c r="J149" s="46" t="str">
        <f t="shared" si="1"/>
        <v/>
      </c>
      <c r="K149" s="46" t="str">
        <f t="shared" si="2"/>
        <v>#VALUE!</v>
      </c>
    </row>
    <row r="150">
      <c r="A150" s="42" t="s">
        <v>765</v>
      </c>
      <c r="B150" s="43" t="s">
        <v>766</v>
      </c>
      <c r="C150" s="44" t="s">
        <v>68</v>
      </c>
      <c r="D150" s="44" t="s">
        <v>231</v>
      </c>
      <c r="E150" s="44" t="s">
        <v>202</v>
      </c>
      <c r="F150" s="44" t="s">
        <v>95</v>
      </c>
      <c r="G150" s="25" t="s">
        <v>15</v>
      </c>
      <c r="H150" s="25" t="s">
        <v>15</v>
      </c>
      <c r="I150" s="25" t="s">
        <v>15</v>
      </c>
      <c r="J150" s="46" t="str">
        <f t="shared" si="1"/>
        <v/>
      </c>
      <c r="K150" s="46" t="str">
        <f t="shared" si="2"/>
        <v>#VALUE!</v>
      </c>
    </row>
    <row r="151">
      <c r="A151" s="42" t="s">
        <v>769</v>
      </c>
      <c r="B151" s="43" t="s">
        <v>771</v>
      </c>
      <c r="C151" s="44" t="s">
        <v>90</v>
      </c>
      <c r="D151" s="44" t="s">
        <v>231</v>
      </c>
      <c r="E151" s="44" t="s">
        <v>70</v>
      </c>
      <c r="F151" s="44" t="s">
        <v>170</v>
      </c>
      <c r="G151" s="25" t="s">
        <v>15</v>
      </c>
      <c r="H151" s="25" t="s">
        <v>15</v>
      </c>
      <c r="I151" s="25" t="s">
        <v>15</v>
      </c>
      <c r="J151" s="46" t="str">
        <f t="shared" si="1"/>
        <v/>
      </c>
      <c r="K151" s="46" t="str">
        <f t="shared" si="2"/>
        <v>#VALUE!</v>
      </c>
    </row>
    <row r="152">
      <c r="A152" s="42" t="s">
        <v>774</v>
      </c>
      <c r="B152" s="43" t="s">
        <v>408</v>
      </c>
      <c r="C152" s="44" t="s">
        <v>90</v>
      </c>
      <c r="D152" s="44" t="s">
        <v>231</v>
      </c>
      <c r="E152" s="44" t="s">
        <v>221</v>
      </c>
      <c r="F152" s="44" t="s">
        <v>170</v>
      </c>
      <c r="G152" s="25" t="s">
        <v>15</v>
      </c>
      <c r="H152" s="25" t="s">
        <v>15</v>
      </c>
      <c r="I152" s="25" t="s">
        <v>15</v>
      </c>
      <c r="J152" s="46" t="str">
        <f t="shared" si="1"/>
        <v/>
      </c>
      <c r="K152" s="46" t="str">
        <f t="shared" si="2"/>
        <v>#VALUE!</v>
      </c>
    </row>
    <row r="153">
      <c r="A153" s="42" t="s">
        <v>778</v>
      </c>
      <c r="B153" s="43" t="s">
        <v>410</v>
      </c>
      <c r="C153" s="44" t="s">
        <v>92</v>
      </c>
      <c r="D153" s="44" t="s">
        <v>231</v>
      </c>
      <c r="E153" s="44" t="s">
        <v>94</v>
      </c>
      <c r="F153" s="44" t="s">
        <v>170</v>
      </c>
      <c r="G153" s="25" t="s">
        <v>15</v>
      </c>
      <c r="H153" s="25" t="s">
        <v>15</v>
      </c>
      <c r="I153" s="25" t="s">
        <v>15</v>
      </c>
      <c r="J153" s="46" t="str">
        <f t="shared" si="1"/>
        <v/>
      </c>
      <c r="K153" s="46" t="str">
        <f t="shared" si="2"/>
        <v>#VALUE!</v>
      </c>
    </row>
    <row r="154">
      <c r="A154" s="42" t="s">
        <v>784</v>
      </c>
      <c r="B154" s="43" t="s">
        <v>413</v>
      </c>
      <c r="C154" s="44" t="s">
        <v>92</v>
      </c>
      <c r="D154" s="44" t="s">
        <v>231</v>
      </c>
      <c r="E154" s="44" t="s">
        <v>221</v>
      </c>
      <c r="F154" s="44" t="s">
        <v>170</v>
      </c>
      <c r="G154" s="25" t="s">
        <v>15</v>
      </c>
      <c r="H154" s="25" t="s">
        <v>15</v>
      </c>
      <c r="I154" s="25" t="s">
        <v>15</v>
      </c>
      <c r="J154" s="46" t="str">
        <f t="shared" si="1"/>
        <v/>
      </c>
      <c r="K154" s="46" t="str">
        <f t="shared" si="2"/>
        <v>#VALUE!</v>
      </c>
    </row>
    <row r="155">
      <c r="A155" s="42" t="s">
        <v>788</v>
      </c>
      <c r="B155" s="43" t="s">
        <v>417</v>
      </c>
      <c r="C155" s="44" t="s">
        <v>68</v>
      </c>
      <c r="D155" s="44" t="s">
        <v>231</v>
      </c>
      <c r="E155" s="44" t="s">
        <v>221</v>
      </c>
      <c r="F155" s="44" t="s">
        <v>170</v>
      </c>
      <c r="G155" s="25" t="s">
        <v>15</v>
      </c>
      <c r="H155" s="25" t="s">
        <v>15</v>
      </c>
      <c r="I155" s="25" t="s">
        <v>15</v>
      </c>
      <c r="J155" s="46" t="str">
        <f t="shared" si="1"/>
        <v/>
      </c>
      <c r="K155" s="46" t="str">
        <f t="shared" si="2"/>
        <v>#VALUE!</v>
      </c>
    </row>
    <row r="156">
      <c r="A156" s="42" t="s">
        <v>791</v>
      </c>
      <c r="B156" s="43" t="s">
        <v>421</v>
      </c>
      <c r="C156" s="44" t="s">
        <v>92</v>
      </c>
      <c r="D156" s="44" t="s">
        <v>231</v>
      </c>
      <c r="E156" s="44" t="s">
        <v>94</v>
      </c>
      <c r="F156" s="44" t="s">
        <v>188</v>
      </c>
      <c r="G156" s="25" t="s">
        <v>15</v>
      </c>
      <c r="H156" s="25" t="s">
        <v>15</v>
      </c>
      <c r="I156" s="25" t="s">
        <v>15</v>
      </c>
      <c r="J156" s="46" t="str">
        <f t="shared" si="1"/>
        <v/>
      </c>
      <c r="K156" s="46" t="str">
        <f t="shared" si="2"/>
        <v>#VALUE!</v>
      </c>
    </row>
    <row r="157">
      <c r="A157" s="42" t="s">
        <v>796</v>
      </c>
      <c r="B157" s="43" t="s">
        <v>428</v>
      </c>
      <c r="C157" s="44" t="s">
        <v>92</v>
      </c>
      <c r="D157" s="44" t="s">
        <v>231</v>
      </c>
      <c r="E157" s="44" t="s">
        <v>221</v>
      </c>
      <c r="F157" s="44" t="s">
        <v>170</v>
      </c>
      <c r="G157" s="25" t="s">
        <v>15</v>
      </c>
      <c r="H157" s="25" t="s">
        <v>15</v>
      </c>
      <c r="I157" s="25" t="s">
        <v>15</v>
      </c>
      <c r="J157" s="46" t="str">
        <f t="shared" si="1"/>
        <v/>
      </c>
      <c r="K157" s="46" t="str">
        <f t="shared" si="2"/>
        <v>#VALUE!</v>
      </c>
    </row>
    <row r="158">
      <c r="A158" s="42" t="s">
        <v>801</v>
      </c>
      <c r="B158" s="43" t="s">
        <v>803</v>
      </c>
      <c r="C158" s="44" t="s">
        <v>92</v>
      </c>
      <c r="D158" s="44" t="s">
        <v>231</v>
      </c>
      <c r="E158" s="44" t="s">
        <v>221</v>
      </c>
      <c r="F158" s="44" t="s">
        <v>170</v>
      </c>
      <c r="G158" s="25" t="s">
        <v>15</v>
      </c>
      <c r="H158" s="25" t="s">
        <v>15</v>
      </c>
      <c r="I158" s="25" t="s">
        <v>15</v>
      </c>
      <c r="J158" s="46" t="str">
        <f t="shared" si="1"/>
        <v/>
      </c>
      <c r="K158" s="46" t="str">
        <f t="shared" si="2"/>
        <v>#VALUE!</v>
      </c>
    </row>
    <row r="159">
      <c r="A159" s="42" t="s">
        <v>806</v>
      </c>
      <c r="B159" s="43" t="s">
        <v>451</v>
      </c>
      <c r="C159" s="44" t="s">
        <v>92</v>
      </c>
      <c r="D159" s="44" t="s">
        <v>231</v>
      </c>
      <c r="E159" s="44" t="s">
        <v>284</v>
      </c>
      <c r="F159" s="44" t="s">
        <v>170</v>
      </c>
      <c r="G159" s="25" t="s">
        <v>15</v>
      </c>
      <c r="H159" s="25" t="s">
        <v>15</v>
      </c>
      <c r="I159" s="25" t="s">
        <v>15</v>
      </c>
      <c r="J159" s="46" t="str">
        <f t="shared" si="1"/>
        <v/>
      </c>
      <c r="K159" s="46" t="str">
        <f t="shared" si="2"/>
        <v>#VALUE!</v>
      </c>
    </row>
    <row r="160">
      <c r="A160" s="42" t="s">
        <v>810</v>
      </c>
      <c r="B160" s="43" t="s">
        <v>457</v>
      </c>
      <c r="C160" s="44" t="s">
        <v>92</v>
      </c>
      <c r="D160" s="44" t="s">
        <v>231</v>
      </c>
      <c r="E160" s="44" t="s">
        <v>284</v>
      </c>
      <c r="F160" s="44" t="s">
        <v>170</v>
      </c>
      <c r="G160" s="25" t="s">
        <v>15</v>
      </c>
      <c r="H160" s="25" t="s">
        <v>15</v>
      </c>
      <c r="I160" s="25" t="s">
        <v>15</v>
      </c>
      <c r="J160" s="46" t="str">
        <f t="shared" si="1"/>
        <v/>
      </c>
      <c r="K160" s="46" t="str">
        <f t="shared" si="2"/>
        <v>#VALUE!</v>
      </c>
    </row>
    <row r="161">
      <c r="A161" s="42" t="s">
        <v>813</v>
      </c>
      <c r="B161" s="43" t="s">
        <v>464</v>
      </c>
      <c r="C161" s="44" t="s">
        <v>92</v>
      </c>
      <c r="D161" s="44" t="s">
        <v>231</v>
      </c>
      <c r="E161" s="44" t="s">
        <v>232</v>
      </c>
      <c r="F161" s="44" t="s">
        <v>170</v>
      </c>
      <c r="G161" s="25" t="s">
        <v>15</v>
      </c>
      <c r="H161" s="25" t="s">
        <v>15</v>
      </c>
      <c r="I161" s="25" t="s">
        <v>15</v>
      </c>
      <c r="J161" s="46" t="str">
        <f t="shared" si="1"/>
        <v/>
      </c>
      <c r="K161" s="46" t="str">
        <f t="shared" si="2"/>
        <v>#VALUE!</v>
      </c>
    </row>
    <row r="162">
      <c r="A162" s="42" t="s">
        <v>818</v>
      </c>
      <c r="B162" s="43" t="s">
        <v>820</v>
      </c>
      <c r="C162" s="44" t="s">
        <v>92</v>
      </c>
      <c r="D162" s="44" t="s">
        <v>231</v>
      </c>
      <c r="E162" s="44" t="s">
        <v>232</v>
      </c>
      <c r="F162" s="44" t="s">
        <v>170</v>
      </c>
      <c r="G162" s="25" t="s">
        <v>15</v>
      </c>
      <c r="H162" s="25" t="s">
        <v>15</v>
      </c>
      <c r="I162" s="25" t="s">
        <v>15</v>
      </c>
      <c r="J162" s="46" t="str">
        <f t="shared" si="1"/>
        <v/>
      </c>
      <c r="K162" s="46" t="str">
        <f t="shared" si="2"/>
        <v>#VALUE!</v>
      </c>
    </row>
    <row r="163">
      <c r="A163" s="42" t="s">
        <v>823</v>
      </c>
      <c r="B163" s="43" t="s">
        <v>472</v>
      </c>
      <c r="C163" s="44" t="s">
        <v>92</v>
      </c>
      <c r="D163" s="44" t="s">
        <v>231</v>
      </c>
      <c r="E163" s="44" t="s">
        <v>284</v>
      </c>
      <c r="F163" s="44" t="s">
        <v>170</v>
      </c>
      <c r="G163" s="25" t="s">
        <v>15</v>
      </c>
      <c r="H163" s="25" t="s">
        <v>15</v>
      </c>
      <c r="I163" s="25" t="s">
        <v>15</v>
      </c>
      <c r="J163" s="46" t="str">
        <f t="shared" si="1"/>
        <v/>
      </c>
      <c r="K163" s="46" t="str">
        <f t="shared" si="2"/>
        <v>#VALUE!</v>
      </c>
    </row>
    <row r="164">
      <c r="A164" s="42" t="s">
        <v>828</v>
      </c>
      <c r="B164" s="43" t="s">
        <v>830</v>
      </c>
      <c r="C164" s="44" t="s">
        <v>92</v>
      </c>
      <c r="D164" s="44" t="s">
        <v>231</v>
      </c>
      <c r="E164" s="44" t="s">
        <v>232</v>
      </c>
      <c r="F164" s="44" t="s">
        <v>170</v>
      </c>
      <c r="G164" s="25" t="s">
        <v>15</v>
      </c>
      <c r="H164" s="25" t="s">
        <v>15</v>
      </c>
      <c r="I164" s="25" t="s">
        <v>15</v>
      </c>
      <c r="J164" s="46" t="str">
        <f t="shared" si="1"/>
        <v/>
      </c>
      <c r="K164" s="46" t="str">
        <f t="shared" si="2"/>
        <v>#VALUE!</v>
      </c>
    </row>
    <row r="165">
      <c r="A165" s="42" t="s">
        <v>833</v>
      </c>
      <c r="B165" s="43" t="s">
        <v>481</v>
      </c>
      <c r="C165" s="44" t="s">
        <v>92</v>
      </c>
      <c r="D165" s="44" t="s">
        <v>231</v>
      </c>
      <c r="E165" s="44" t="s">
        <v>284</v>
      </c>
      <c r="F165" s="44" t="s">
        <v>170</v>
      </c>
      <c r="G165" s="25" t="s">
        <v>15</v>
      </c>
      <c r="H165" s="25" t="s">
        <v>15</v>
      </c>
      <c r="I165" s="25" t="s">
        <v>15</v>
      </c>
      <c r="J165" s="46" t="str">
        <f t="shared" si="1"/>
        <v/>
      </c>
      <c r="K165" s="46" t="str">
        <f t="shared" si="2"/>
        <v>#VALUE!</v>
      </c>
    </row>
    <row r="166">
      <c r="A166" s="42" t="s">
        <v>836</v>
      </c>
      <c r="B166" s="43" t="s">
        <v>486</v>
      </c>
      <c r="C166" s="44" t="s">
        <v>92</v>
      </c>
      <c r="D166" s="44" t="s">
        <v>231</v>
      </c>
      <c r="E166" s="44" t="s">
        <v>221</v>
      </c>
      <c r="F166" s="44" t="s">
        <v>170</v>
      </c>
      <c r="G166" s="25" t="s">
        <v>15</v>
      </c>
      <c r="H166" s="25" t="s">
        <v>15</v>
      </c>
      <c r="I166" s="25" t="s">
        <v>15</v>
      </c>
      <c r="J166" s="46" t="str">
        <f t="shared" si="1"/>
        <v/>
      </c>
      <c r="K166" s="46" t="str">
        <f t="shared" si="2"/>
        <v>#VALUE!</v>
      </c>
    </row>
    <row r="167">
      <c r="A167" s="42" t="s">
        <v>837</v>
      </c>
      <c r="B167" s="43" t="s">
        <v>838</v>
      </c>
      <c r="C167" s="44" t="s">
        <v>92</v>
      </c>
      <c r="D167" s="44" t="s">
        <v>231</v>
      </c>
      <c r="E167" s="44" t="s">
        <v>284</v>
      </c>
      <c r="F167" s="44" t="s">
        <v>170</v>
      </c>
      <c r="G167" s="25" t="s">
        <v>15</v>
      </c>
      <c r="H167" s="25" t="s">
        <v>15</v>
      </c>
      <c r="I167" s="25" t="s">
        <v>15</v>
      </c>
      <c r="J167" s="46" t="str">
        <f t="shared" si="1"/>
        <v/>
      </c>
      <c r="K167" s="46" t="str">
        <f t="shared" si="2"/>
        <v>#VALUE!</v>
      </c>
    </row>
    <row r="168">
      <c r="A168" s="42" t="s">
        <v>839</v>
      </c>
      <c r="B168" s="43" t="s">
        <v>497</v>
      </c>
      <c r="C168" s="44" t="s">
        <v>92</v>
      </c>
      <c r="D168" s="44" t="s">
        <v>231</v>
      </c>
      <c r="E168" s="44" t="s">
        <v>94</v>
      </c>
      <c r="F168" s="44" t="s">
        <v>188</v>
      </c>
      <c r="G168" s="25" t="s">
        <v>15</v>
      </c>
      <c r="H168" s="25" t="s">
        <v>15</v>
      </c>
      <c r="I168" s="25" t="s">
        <v>15</v>
      </c>
      <c r="J168" s="46" t="str">
        <f t="shared" si="1"/>
        <v/>
      </c>
      <c r="K168" s="46" t="str">
        <f t="shared" si="2"/>
        <v>#VALUE!</v>
      </c>
    </row>
    <row r="169">
      <c r="A169" s="42" t="s">
        <v>842</v>
      </c>
      <c r="B169" s="43" t="s">
        <v>735</v>
      </c>
      <c r="C169" s="44" t="s">
        <v>92</v>
      </c>
      <c r="D169" s="44" t="s">
        <v>231</v>
      </c>
      <c r="E169" s="44" t="s">
        <v>94</v>
      </c>
      <c r="F169" s="44" t="s">
        <v>170</v>
      </c>
      <c r="G169" s="25" t="s">
        <v>15</v>
      </c>
      <c r="H169" s="25" t="s">
        <v>15</v>
      </c>
      <c r="I169" s="25" t="s">
        <v>15</v>
      </c>
      <c r="J169" s="46" t="str">
        <f t="shared" si="1"/>
        <v/>
      </c>
      <c r="K169" s="46" t="str">
        <f t="shared" si="2"/>
        <v>#VALUE!</v>
      </c>
    </row>
    <row r="170">
      <c r="A170" s="42" t="s">
        <v>843</v>
      </c>
      <c r="B170" s="43" t="s">
        <v>844</v>
      </c>
      <c r="C170" s="44" t="s">
        <v>92</v>
      </c>
      <c r="D170" s="44" t="s">
        <v>231</v>
      </c>
      <c r="E170" s="44" t="s">
        <v>221</v>
      </c>
      <c r="F170" s="44" t="s">
        <v>170</v>
      </c>
      <c r="G170" s="25" t="s">
        <v>15</v>
      </c>
      <c r="H170" s="25" t="s">
        <v>15</v>
      </c>
      <c r="I170" s="25" t="s">
        <v>15</v>
      </c>
      <c r="J170" s="46" t="str">
        <f t="shared" si="1"/>
        <v/>
      </c>
      <c r="K170" s="46" t="str">
        <f t="shared" si="2"/>
        <v>#VALUE!</v>
      </c>
    </row>
    <row r="171">
      <c r="A171" s="42" t="s">
        <v>846</v>
      </c>
      <c r="B171" s="43" t="s">
        <v>847</v>
      </c>
      <c r="C171" s="44" t="s">
        <v>92</v>
      </c>
      <c r="D171" s="44" t="s">
        <v>231</v>
      </c>
      <c r="E171" s="44" t="s">
        <v>221</v>
      </c>
      <c r="F171" s="44" t="s">
        <v>170</v>
      </c>
      <c r="G171" s="25" t="s">
        <v>15</v>
      </c>
      <c r="H171" s="25" t="s">
        <v>15</v>
      </c>
      <c r="I171" s="25" t="s">
        <v>15</v>
      </c>
      <c r="J171" s="46" t="str">
        <f t="shared" si="1"/>
        <v/>
      </c>
      <c r="K171" s="46" t="str">
        <f t="shared" si="2"/>
        <v>#VALUE!</v>
      </c>
    </row>
    <row r="172">
      <c r="A172" s="42" t="s">
        <v>848</v>
      </c>
      <c r="B172" s="43" t="s">
        <v>850</v>
      </c>
      <c r="C172" s="44" t="s">
        <v>92</v>
      </c>
      <c r="D172" s="44" t="s">
        <v>231</v>
      </c>
      <c r="E172" s="44" t="s">
        <v>221</v>
      </c>
      <c r="F172" s="44" t="s">
        <v>170</v>
      </c>
      <c r="G172" s="25" t="s">
        <v>15</v>
      </c>
      <c r="H172" s="25" t="s">
        <v>15</v>
      </c>
      <c r="I172" s="25" t="s">
        <v>15</v>
      </c>
      <c r="J172" s="46" t="str">
        <f t="shared" si="1"/>
        <v/>
      </c>
      <c r="K172" s="46" t="str">
        <f t="shared" si="2"/>
        <v>#VALUE!</v>
      </c>
    </row>
    <row r="173">
      <c r="A173" s="42" t="s">
        <v>853</v>
      </c>
      <c r="B173" s="43" t="s">
        <v>854</v>
      </c>
      <c r="C173" s="44" t="s">
        <v>92</v>
      </c>
      <c r="D173" s="44" t="s">
        <v>347</v>
      </c>
      <c r="E173" s="44" t="s">
        <v>123</v>
      </c>
      <c r="F173" s="44" t="s">
        <v>95</v>
      </c>
      <c r="G173" s="25" t="s">
        <v>15</v>
      </c>
      <c r="H173" s="25" t="s">
        <v>15</v>
      </c>
      <c r="I173" s="25" t="s">
        <v>15</v>
      </c>
      <c r="J173" s="46" t="str">
        <f t="shared" si="1"/>
        <v/>
      </c>
      <c r="K173" s="46" t="str">
        <f t="shared" si="2"/>
        <v>#VALUE!</v>
      </c>
    </row>
    <row r="174">
      <c r="A174" s="42" t="s">
        <v>856</v>
      </c>
      <c r="B174" s="43" t="s">
        <v>400</v>
      </c>
      <c r="C174" s="44" t="s">
        <v>92</v>
      </c>
      <c r="D174" s="44" t="s">
        <v>347</v>
      </c>
      <c r="E174" s="44" t="s">
        <v>94</v>
      </c>
      <c r="F174" s="44" t="s">
        <v>95</v>
      </c>
      <c r="G174" s="25" t="s">
        <v>15</v>
      </c>
      <c r="H174" s="25" t="s">
        <v>15</v>
      </c>
      <c r="I174" s="25" t="s">
        <v>15</v>
      </c>
      <c r="J174" s="46" t="str">
        <f t="shared" si="1"/>
        <v/>
      </c>
      <c r="K174" s="46" t="str">
        <f t="shared" si="2"/>
        <v>#VALUE!</v>
      </c>
    </row>
    <row r="175">
      <c r="A175" s="42" t="s">
        <v>859</v>
      </c>
      <c r="B175" s="43" t="s">
        <v>678</v>
      </c>
      <c r="C175" s="44" t="s">
        <v>92</v>
      </c>
      <c r="D175" s="44" t="s">
        <v>347</v>
      </c>
      <c r="E175" s="44" t="s">
        <v>202</v>
      </c>
      <c r="F175" s="44" t="s">
        <v>95</v>
      </c>
      <c r="G175" s="25" t="s">
        <v>15</v>
      </c>
      <c r="H175" s="25" t="s">
        <v>15</v>
      </c>
      <c r="I175" s="25" t="s">
        <v>15</v>
      </c>
      <c r="J175" s="46" t="str">
        <f t="shared" si="1"/>
        <v/>
      </c>
      <c r="K175" s="46" t="str">
        <f t="shared" si="2"/>
        <v>#VALUE!</v>
      </c>
    </row>
    <row r="176">
      <c r="A176" s="42" t="s">
        <v>860</v>
      </c>
      <c r="B176" s="43" t="s">
        <v>861</v>
      </c>
      <c r="C176" s="44" t="s">
        <v>90</v>
      </c>
      <c r="D176" s="44" t="s">
        <v>347</v>
      </c>
      <c r="E176" s="44" t="s">
        <v>700</v>
      </c>
      <c r="F176" s="44" t="s">
        <v>95</v>
      </c>
      <c r="G176" s="25" t="s">
        <v>15</v>
      </c>
      <c r="H176" s="25" t="s">
        <v>15</v>
      </c>
      <c r="I176" s="25" t="s">
        <v>15</v>
      </c>
      <c r="J176" s="46" t="str">
        <f t="shared" si="1"/>
        <v/>
      </c>
      <c r="K176" s="46" t="str">
        <f t="shared" si="2"/>
        <v>#VALUE!</v>
      </c>
    </row>
    <row r="177">
      <c r="A177" s="42" t="s">
        <v>864</v>
      </c>
      <c r="B177" s="43" t="s">
        <v>865</v>
      </c>
      <c r="C177" s="44" t="s">
        <v>68</v>
      </c>
      <c r="D177" s="44" t="s">
        <v>347</v>
      </c>
      <c r="E177" s="44" t="s">
        <v>94</v>
      </c>
      <c r="F177" s="44" t="s">
        <v>95</v>
      </c>
      <c r="G177" s="25" t="s">
        <v>15</v>
      </c>
      <c r="H177" s="25" t="s">
        <v>15</v>
      </c>
      <c r="I177" s="25" t="s">
        <v>15</v>
      </c>
      <c r="J177" s="46" t="str">
        <f t="shared" si="1"/>
        <v/>
      </c>
      <c r="K177" s="46" t="str">
        <f t="shared" si="2"/>
        <v>#VALUE!</v>
      </c>
    </row>
    <row r="178">
      <c r="A178" s="42" t="s">
        <v>868</v>
      </c>
      <c r="B178" s="43" t="s">
        <v>869</v>
      </c>
      <c r="C178" s="44" t="s">
        <v>68</v>
      </c>
      <c r="D178" s="44" t="s">
        <v>347</v>
      </c>
      <c r="E178" s="44" t="s">
        <v>94</v>
      </c>
      <c r="F178" s="44" t="s">
        <v>95</v>
      </c>
      <c r="G178" s="25" t="s">
        <v>15</v>
      </c>
      <c r="H178" s="25" t="s">
        <v>15</v>
      </c>
      <c r="I178" s="25" t="s">
        <v>15</v>
      </c>
      <c r="J178" s="46" t="str">
        <f t="shared" si="1"/>
        <v/>
      </c>
      <c r="K178" s="46" t="str">
        <f t="shared" si="2"/>
        <v>#VALUE!</v>
      </c>
    </row>
    <row r="179">
      <c r="A179" s="42" t="s">
        <v>871</v>
      </c>
      <c r="B179" s="43" t="s">
        <v>718</v>
      </c>
      <c r="C179" s="44" t="s">
        <v>68</v>
      </c>
      <c r="D179" s="44" t="s">
        <v>347</v>
      </c>
      <c r="E179" s="44" t="s">
        <v>700</v>
      </c>
      <c r="F179" s="44" t="s">
        <v>95</v>
      </c>
      <c r="G179" s="25" t="s">
        <v>15</v>
      </c>
      <c r="H179" s="25" t="s">
        <v>15</v>
      </c>
      <c r="I179" s="25" t="s">
        <v>15</v>
      </c>
      <c r="J179" s="46" t="str">
        <f t="shared" si="1"/>
        <v/>
      </c>
      <c r="K179" s="46" t="str">
        <f t="shared" si="2"/>
        <v>#VALUE!</v>
      </c>
    </row>
    <row r="180">
      <c r="A180" s="42" t="s">
        <v>873</v>
      </c>
      <c r="B180" s="43" t="s">
        <v>721</v>
      </c>
      <c r="C180" s="44" t="s">
        <v>92</v>
      </c>
      <c r="D180" s="44" t="s">
        <v>347</v>
      </c>
      <c r="E180" s="44" t="s">
        <v>94</v>
      </c>
      <c r="F180" s="44" t="s">
        <v>95</v>
      </c>
      <c r="G180" s="25" t="s">
        <v>15</v>
      </c>
      <c r="H180" s="25" t="s">
        <v>15</v>
      </c>
      <c r="I180" s="25" t="s">
        <v>15</v>
      </c>
      <c r="J180" s="46" t="str">
        <f t="shared" si="1"/>
        <v/>
      </c>
      <c r="K180" s="46" t="str">
        <f t="shared" si="2"/>
        <v>#VALUE!</v>
      </c>
    </row>
    <row r="181">
      <c r="A181" s="42" t="s">
        <v>875</v>
      </c>
      <c r="B181" s="43" t="s">
        <v>877</v>
      </c>
      <c r="C181" s="44" t="s">
        <v>92</v>
      </c>
      <c r="D181" s="44" t="s">
        <v>347</v>
      </c>
      <c r="E181" s="44" t="s">
        <v>94</v>
      </c>
      <c r="F181" s="44" t="s">
        <v>95</v>
      </c>
      <c r="G181" s="25" t="s">
        <v>15</v>
      </c>
      <c r="H181" s="25" t="s">
        <v>15</v>
      </c>
      <c r="I181" s="25" t="s">
        <v>15</v>
      </c>
      <c r="J181" s="46" t="str">
        <f t="shared" si="1"/>
        <v/>
      </c>
      <c r="K181" s="46" t="str">
        <f t="shared" si="2"/>
        <v>#VALUE!</v>
      </c>
    </row>
    <row r="182">
      <c r="A182" s="42" t="s">
        <v>879</v>
      </c>
      <c r="B182" s="43" t="s">
        <v>726</v>
      </c>
      <c r="C182" s="44" t="s">
        <v>68</v>
      </c>
      <c r="D182" s="44" t="s">
        <v>347</v>
      </c>
      <c r="E182" s="44" t="s">
        <v>94</v>
      </c>
      <c r="F182" s="44" t="s">
        <v>95</v>
      </c>
      <c r="G182" s="25" t="s">
        <v>15</v>
      </c>
      <c r="H182" s="25" t="s">
        <v>15</v>
      </c>
      <c r="I182" s="25" t="s">
        <v>15</v>
      </c>
      <c r="J182" s="46" t="str">
        <f t="shared" si="1"/>
        <v/>
      </c>
      <c r="K182" s="46" t="str">
        <f t="shared" si="2"/>
        <v>#VALUE!</v>
      </c>
    </row>
    <row r="183">
      <c r="A183" s="42" t="s">
        <v>880</v>
      </c>
      <c r="B183" s="43" t="s">
        <v>731</v>
      </c>
      <c r="C183" s="44" t="s">
        <v>68</v>
      </c>
      <c r="D183" s="44" t="s">
        <v>347</v>
      </c>
      <c r="E183" s="44" t="s">
        <v>94</v>
      </c>
      <c r="F183" s="44" t="s">
        <v>95</v>
      </c>
      <c r="G183" s="25" t="s">
        <v>15</v>
      </c>
      <c r="H183" s="25" t="s">
        <v>15</v>
      </c>
      <c r="I183" s="25" t="s">
        <v>15</v>
      </c>
      <c r="J183" s="46" t="str">
        <f t="shared" si="1"/>
        <v/>
      </c>
      <c r="K183" s="46" t="str">
        <f t="shared" si="2"/>
        <v>#VALUE!</v>
      </c>
    </row>
    <row r="184">
      <c r="A184" s="42" t="s">
        <v>883</v>
      </c>
      <c r="B184" s="43" t="s">
        <v>884</v>
      </c>
      <c r="C184" s="44" t="s">
        <v>68</v>
      </c>
      <c r="D184" s="44" t="s">
        <v>347</v>
      </c>
      <c r="E184" s="44" t="s">
        <v>94</v>
      </c>
      <c r="F184" s="44" t="s">
        <v>71</v>
      </c>
      <c r="G184" s="25" t="s">
        <v>15</v>
      </c>
      <c r="H184" s="25" t="s">
        <v>15</v>
      </c>
      <c r="I184" s="25" t="s">
        <v>15</v>
      </c>
      <c r="J184" s="46" t="str">
        <f t="shared" si="1"/>
        <v/>
      </c>
      <c r="K184" s="46" t="str">
        <f t="shared" si="2"/>
        <v>#VALUE!</v>
      </c>
    </row>
    <row r="185">
      <c r="A185" s="42" t="s">
        <v>886</v>
      </c>
      <c r="B185" s="43" t="s">
        <v>887</v>
      </c>
      <c r="C185" s="44" t="s">
        <v>68</v>
      </c>
      <c r="D185" s="44" t="s">
        <v>347</v>
      </c>
      <c r="E185" s="44" t="s">
        <v>94</v>
      </c>
      <c r="F185" s="44" t="s">
        <v>71</v>
      </c>
      <c r="G185" s="25" t="s">
        <v>15</v>
      </c>
      <c r="H185" s="25" t="s">
        <v>15</v>
      </c>
      <c r="I185" s="25" t="s">
        <v>15</v>
      </c>
      <c r="J185" s="46" t="str">
        <f t="shared" si="1"/>
        <v/>
      </c>
      <c r="K185" s="46" t="str">
        <f t="shared" si="2"/>
        <v>#VALUE!</v>
      </c>
    </row>
    <row r="186">
      <c r="A186" s="42" t="s">
        <v>892</v>
      </c>
      <c r="B186" s="43" t="s">
        <v>893</v>
      </c>
      <c r="C186" s="44" t="s">
        <v>68</v>
      </c>
      <c r="D186" s="44" t="s">
        <v>347</v>
      </c>
      <c r="E186" s="44" t="s">
        <v>94</v>
      </c>
      <c r="F186" s="44" t="s">
        <v>104</v>
      </c>
      <c r="G186" s="25" t="s">
        <v>15</v>
      </c>
      <c r="H186" s="25" t="s">
        <v>15</v>
      </c>
      <c r="I186" s="25" t="s">
        <v>15</v>
      </c>
      <c r="J186" s="46" t="str">
        <f t="shared" si="1"/>
        <v/>
      </c>
      <c r="K186" s="46" t="str">
        <f t="shared" si="2"/>
        <v>#VALUE!</v>
      </c>
    </row>
    <row r="187">
      <c r="A187" s="42" t="s">
        <v>894</v>
      </c>
      <c r="B187" s="43" t="s">
        <v>895</v>
      </c>
      <c r="C187" s="44" t="s">
        <v>68</v>
      </c>
      <c r="D187" s="44" t="s">
        <v>347</v>
      </c>
      <c r="E187" s="44" t="s">
        <v>94</v>
      </c>
      <c r="F187" s="44" t="s">
        <v>170</v>
      </c>
      <c r="G187" s="25" t="s">
        <v>15</v>
      </c>
      <c r="H187" s="25" t="s">
        <v>15</v>
      </c>
      <c r="I187" s="25" t="s">
        <v>15</v>
      </c>
      <c r="J187" s="46" t="str">
        <f t="shared" si="1"/>
        <v/>
      </c>
      <c r="K187" s="46" t="str">
        <f t="shared" si="2"/>
        <v>#VALUE!</v>
      </c>
    </row>
    <row r="188">
      <c r="A188" s="42" t="s">
        <v>896</v>
      </c>
      <c r="B188" s="43" t="s">
        <v>897</v>
      </c>
      <c r="C188" s="44" t="s">
        <v>68</v>
      </c>
      <c r="D188" s="44" t="s">
        <v>347</v>
      </c>
      <c r="E188" s="44" t="s">
        <v>94</v>
      </c>
      <c r="F188" s="44" t="s">
        <v>95</v>
      </c>
      <c r="G188" s="25" t="s">
        <v>15</v>
      </c>
      <c r="H188" s="25" t="s">
        <v>15</v>
      </c>
      <c r="I188" s="25" t="s">
        <v>15</v>
      </c>
      <c r="J188" s="46" t="str">
        <f t="shared" si="1"/>
        <v/>
      </c>
      <c r="K188" s="46" t="str">
        <f t="shared" si="2"/>
        <v>#VALUE!</v>
      </c>
    </row>
    <row r="189">
      <c r="A189" s="42" t="s">
        <v>898</v>
      </c>
      <c r="B189" s="43" t="s">
        <v>899</v>
      </c>
      <c r="C189" s="44" t="s">
        <v>92</v>
      </c>
      <c r="D189" s="44" t="s">
        <v>347</v>
      </c>
      <c r="E189" s="44" t="s">
        <v>94</v>
      </c>
      <c r="F189" s="44" t="s">
        <v>95</v>
      </c>
      <c r="G189" s="25" t="s">
        <v>15</v>
      </c>
      <c r="H189" s="25" t="s">
        <v>15</v>
      </c>
      <c r="I189" s="25" t="s">
        <v>15</v>
      </c>
      <c r="J189" s="46" t="str">
        <f t="shared" si="1"/>
        <v/>
      </c>
      <c r="K189" s="46" t="str">
        <f t="shared" si="2"/>
        <v>#VALUE!</v>
      </c>
    </row>
    <row r="190">
      <c r="A190" s="42" t="s">
        <v>901</v>
      </c>
      <c r="B190" s="43" t="s">
        <v>902</v>
      </c>
      <c r="C190" s="44" t="s">
        <v>92</v>
      </c>
      <c r="D190" s="44" t="s">
        <v>347</v>
      </c>
      <c r="E190" s="44" t="s">
        <v>700</v>
      </c>
      <c r="F190" s="44" t="s">
        <v>95</v>
      </c>
      <c r="G190" s="25" t="s">
        <v>15</v>
      </c>
      <c r="H190" s="25" t="s">
        <v>15</v>
      </c>
      <c r="I190" s="25" t="s">
        <v>15</v>
      </c>
      <c r="J190" s="46" t="str">
        <f t="shared" si="1"/>
        <v/>
      </c>
      <c r="K190" s="46" t="str">
        <f t="shared" si="2"/>
        <v>#VALUE!</v>
      </c>
    </row>
    <row r="191">
      <c r="A191" s="42" t="s">
        <v>903</v>
      </c>
      <c r="B191" s="54" t="s">
        <v>904</v>
      </c>
      <c r="C191" s="44" t="s">
        <v>68</v>
      </c>
      <c r="D191" s="44" t="s">
        <v>906</v>
      </c>
      <c r="E191" s="44" t="s">
        <v>123</v>
      </c>
      <c r="F191" s="44" t="s">
        <v>95</v>
      </c>
      <c r="G191" s="25" t="s">
        <v>15</v>
      </c>
      <c r="H191" s="25" t="s">
        <v>15</v>
      </c>
      <c r="I191" s="25" t="s">
        <v>15</v>
      </c>
      <c r="J191" s="46" t="str">
        <f t="shared" si="1"/>
        <v/>
      </c>
      <c r="K191" s="46" t="str">
        <f t="shared" si="2"/>
        <v>#VALUE!</v>
      </c>
    </row>
    <row r="192">
      <c r="A192" s="42" t="s">
        <v>908</v>
      </c>
      <c r="B192" s="54" t="s">
        <v>909</v>
      </c>
      <c r="C192" s="44" t="s">
        <v>68</v>
      </c>
      <c r="D192" s="44" t="s">
        <v>906</v>
      </c>
      <c r="E192" s="44" t="s">
        <v>123</v>
      </c>
      <c r="F192" s="44" t="s">
        <v>95</v>
      </c>
      <c r="G192" s="25" t="s">
        <v>15</v>
      </c>
      <c r="H192" s="25" t="s">
        <v>15</v>
      </c>
      <c r="I192" s="25" t="s">
        <v>15</v>
      </c>
      <c r="J192" s="46" t="str">
        <f t="shared" si="1"/>
        <v/>
      </c>
      <c r="K192" s="46" t="str">
        <f t="shared" si="2"/>
        <v>#VALUE!</v>
      </c>
    </row>
    <row r="193">
      <c r="A193" s="42" t="s">
        <v>911</v>
      </c>
      <c r="B193" s="54" t="s">
        <v>912</v>
      </c>
      <c r="C193" s="44" t="s">
        <v>68</v>
      </c>
      <c r="D193" s="44" t="s">
        <v>906</v>
      </c>
      <c r="E193" s="44" t="s">
        <v>123</v>
      </c>
      <c r="F193" s="44" t="s">
        <v>95</v>
      </c>
      <c r="G193" s="25" t="s">
        <v>15</v>
      </c>
      <c r="H193" s="25" t="s">
        <v>15</v>
      </c>
      <c r="I193" s="25" t="s">
        <v>15</v>
      </c>
      <c r="J193" s="46" t="str">
        <f t="shared" si="1"/>
        <v/>
      </c>
      <c r="K193" s="46" t="str">
        <f t="shared" si="2"/>
        <v>#VALUE!</v>
      </c>
    </row>
    <row r="194">
      <c r="A194" s="42" t="s">
        <v>915</v>
      </c>
      <c r="B194" s="54" t="s">
        <v>916</v>
      </c>
      <c r="C194" s="44" t="s">
        <v>68</v>
      </c>
      <c r="D194" s="44" t="s">
        <v>906</v>
      </c>
      <c r="E194" s="44" t="s">
        <v>123</v>
      </c>
      <c r="F194" s="44" t="s">
        <v>95</v>
      </c>
      <c r="G194" s="25" t="s">
        <v>15</v>
      </c>
      <c r="H194" s="25" t="s">
        <v>15</v>
      </c>
      <c r="I194" s="25" t="s">
        <v>15</v>
      </c>
      <c r="J194" s="46" t="str">
        <f t="shared" si="1"/>
        <v/>
      </c>
      <c r="K194" s="46" t="str">
        <f t="shared" si="2"/>
        <v>#VALUE!</v>
      </c>
    </row>
    <row r="195">
      <c r="A195" s="42" t="s">
        <v>918</v>
      </c>
      <c r="B195" s="54" t="s">
        <v>920</v>
      </c>
      <c r="C195" s="44" t="s">
        <v>68</v>
      </c>
      <c r="D195" s="44" t="s">
        <v>906</v>
      </c>
      <c r="E195" s="44" t="s">
        <v>123</v>
      </c>
      <c r="F195" s="44" t="s">
        <v>95</v>
      </c>
      <c r="G195" s="25" t="s">
        <v>15</v>
      </c>
      <c r="H195" s="25" t="s">
        <v>15</v>
      </c>
      <c r="I195" s="25" t="s">
        <v>15</v>
      </c>
      <c r="J195" s="46" t="str">
        <f t="shared" si="1"/>
        <v/>
      </c>
      <c r="K195" s="46" t="str">
        <f t="shared" si="2"/>
        <v>#VALUE!</v>
      </c>
    </row>
    <row r="196">
      <c r="A196" s="42" t="s">
        <v>923</v>
      </c>
      <c r="B196" s="54" t="s">
        <v>924</v>
      </c>
      <c r="C196" s="44" t="s">
        <v>68</v>
      </c>
      <c r="D196" s="44" t="s">
        <v>906</v>
      </c>
      <c r="E196" s="44" t="s">
        <v>123</v>
      </c>
      <c r="F196" s="44" t="s">
        <v>95</v>
      </c>
      <c r="G196" s="25" t="s">
        <v>15</v>
      </c>
      <c r="H196" s="25" t="s">
        <v>15</v>
      </c>
      <c r="I196" s="25" t="s">
        <v>15</v>
      </c>
      <c r="J196" s="46" t="str">
        <f t="shared" si="1"/>
        <v/>
      </c>
      <c r="K196" s="46" t="str">
        <f t="shared" si="2"/>
        <v>#VALUE!</v>
      </c>
    </row>
    <row r="197">
      <c r="A197" s="42" t="s">
        <v>927</v>
      </c>
      <c r="B197" s="54" t="s">
        <v>929</v>
      </c>
      <c r="C197" s="44" t="s">
        <v>68</v>
      </c>
      <c r="D197" s="44" t="s">
        <v>906</v>
      </c>
      <c r="E197" s="44" t="s">
        <v>123</v>
      </c>
      <c r="F197" s="44" t="s">
        <v>95</v>
      </c>
      <c r="G197" s="25" t="s">
        <v>15</v>
      </c>
      <c r="H197" s="25" t="s">
        <v>15</v>
      </c>
      <c r="I197" s="25" t="s">
        <v>15</v>
      </c>
      <c r="J197" s="46" t="str">
        <f t="shared" si="1"/>
        <v/>
      </c>
      <c r="K197" s="46" t="str">
        <f t="shared" si="2"/>
        <v>#VALUE!</v>
      </c>
    </row>
    <row r="198">
      <c r="A198" s="42" t="s">
        <v>934</v>
      </c>
      <c r="B198" s="43" t="s">
        <v>814</v>
      </c>
      <c r="C198" s="44" t="s">
        <v>68</v>
      </c>
      <c r="D198" s="44" t="s">
        <v>935</v>
      </c>
      <c r="E198" s="44" t="s">
        <v>177</v>
      </c>
      <c r="F198" s="44" t="s">
        <v>95</v>
      </c>
      <c r="G198" s="25" t="s">
        <v>15</v>
      </c>
      <c r="H198" s="25" t="s">
        <v>15</v>
      </c>
      <c r="I198" s="25" t="s">
        <v>15</v>
      </c>
      <c r="J198" s="46" t="str">
        <f t="shared" si="1"/>
        <v/>
      </c>
      <c r="K198" s="46" t="str">
        <f t="shared" si="2"/>
        <v>#VALUE!</v>
      </c>
    </row>
    <row r="199">
      <c r="A199" s="42" t="s">
        <v>913</v>
      </c>
      <c r="B199" s="43" t="s">
        <v>822</v>
      </c>
      <c r="C199" s="44" t="s">
        <v>68</v>
      </c>
      <c r="D199" s="44" t="s">
        <v>935</v>
      </c>
      <c r="E199" s="44" t="s">
        <v>177</v>
      </c>
      <c r="F199" s="44" t="s">
        <v>95</v>
      </c>
      <c r="G199" s="25" t="s">
        <v>15</v>
      </c>
      <c r="H199" s="25" t="s">
        <v>15</v>
      </c>
      <c r="I199" s="25" t="s">
        <v>15</v>
      </c>
      <c r="J199" s="46" t="str">
        <f t="shared" si="1"/>
        <v/>
      </c>
      <c r="K199" s="46" t="str">
        <f t="shared" si="2"/>
        <v>#VALUE!</v>
      </c>
    </row>
    <row r="200">
      <c r="A200" s="42" t="s">
        <v>917</v>
      </c>
      <c r="B200" s="43" t="s">
        <v>940</v>
      </c>
      <c r="C200" s="44" t="s">
        <v>68</v>
      </c>
      <c r="D200" s="44" t="s">
        <v>935</v>
      </c>
      <c r="E200" s="44" t="s">
        <v>94</v>
      </c>
      <c r="F200" s="44" t="s">
        <v>95</v>
      </c>
      <c r="G200" s="25" t="s">
        <v>15</v>
      </c>
      <c r="H200" s="25" t="s">
        <v>15</v>
      </c>
      <c r="I200" s="25" t="s">
        <v>15</v>
      </c>
      <c r="J200" s="46" t="str">
        <f t="shared" si="1"/>
        <v/>
      </c>
      <c r="K200" s="46" t="str">
        <f t="shared" si="2"/>
        <v>#VALUE!</v>
      </c>
    </row>
    <row r="201">
      <c r="A201" s="42" t="s">
        <v>921</v>
      </c>
      <c r="B201" s="43" t="s">
        <v>943</v>
      </c>
      <c r="C201" s="44" t="s">
        <v>68</v>
      </c>
      <c r="D201" s="44" t="s">
        <v>935</v>
      </c>
      <c r="E201" s="44" t="s">
        <v>94</v>
      </c>
      <c r="F201" s="44" t="s">
        <v>95</v>
      </c>
      <c r="G201" s="25" t="s">
        <v>15</v>
      </c>
      <c r="H201" s="25" t="s">
        <v>15</v>
      </c>
      <c r="I201" s="25" t="s">
        <v>15</v>
      </c>
      <c r="J201" s="46" t="str">
        <f t="shared" si="1"/>
        <v/>
      </c>
      <c r="K201" s="46" t="str">
        <f t="shared" si="2"/>
        <v>#VALUE!</v>
      </c>
    </row>
    <row r="202">
      <c r="A202" s="42" t="s">
        <v>925</v>
      </c>
      <c r="B202" s="43" t="s">
        <v>946</v>
      </c>
      <c r="C202" s="44" t="s">
        <v>68</v>
      </c>
      <c r="D202" s="44" t="s">
        <v>867</v>
      </c>
      <c r="E202" s="44" t="s">
        <v>94</v>
      </c>
      <c r="F202" s="44" t="s">
        <v>95</v>
      </c>
      <c r="G202" s="25" t="s">
        <v>15</v>
      </c>
      <c r="H202" s="25" t="s">
        <v>15</v>
      </c>
      <c r="I202" s="25" t="s">
        <v>15</v>
      </c>
      <c r="J202" s="46" t="str">
        <f t="shared" si="1"/>
        <v/>
      </c>
      <c r="K202" s="46" t="str">
        <f t="shared" si="2"/>
        <v>#VALUE!</v>
      </c>
    </row>
    <row r="203">
      <c r="A203" s="42" t="s">
        <v>928</v>
      </c>
      <c r="B203" s="43" t="s">
        <v>949</v>
      </c>
      <c r="C203" s="44" t="s">
        <v>68</v>
      </c>
      <c r="D203" s="44" t="s">
        <v>867</v>
      </c>
      <c r="E203" s="44" t="s">
        <v>94</v>
      </c>
      <c r="F203" s="44" t="s">
        <v>95</v>
      </c>
      <c r="G203" s="25" t="s">
        <v>15</v>
      </c>
      <c r="H203" s="25" t="s">
        <v>15</v>
      </c>
      <c r="I203" s="25" t="s">
        <v>15</v>
      </c>
      <c r="J203" s="46" t="str">
        <f t="shared" si="1"/>
        <v/>
      </c>
      <c r="K203" s="46" t="str">
        <f t="shared" si="2"/>
        <v>#VALUE!</v>
      </c>
    </row>
    <row r="204">
      <c r="A204" s="42" t="s">
        <v>931</v>
      </c>
      <c r="B204" s="43" t="s">
        <v>952</v>
      </c>
      <c r="C204" s="44" t="s">
        <v>68</v>
      </c>
      <c r="D204" s="44" t="s">
        <v>867</v>
      </c>
      <c r="E204" s="44" t="s">
        <v>94</v>
      </c>
      <c r="F204" s="44" t="s">
        <v>95</v>
      </c>
      <c r="G204" s="25" t="s">
        <v>15</v>
      </c>
      <c r="H204" s="25" t="s">
        <v>15</v>
      </c>
      <c r="I204" s="25" t="s">
        <v>15</v>
      </c>
      <c r="J204" s="46" t="str">
        <f t="shared" si="1"/>
        <v/>
      </c>
      <c r="K204" s="46" t="str">
        <f t="shared" si="2"/>
        <v>#VALUE!</v>
      </c>
    </row>
    <row r="205">
      <c r="A205" s="42" t="s">
        <v>936</v>
      </c>
      <c r="B205" s="43" t="s">
        <v>955</v>
      </c>
      <c r="C205" s="44" t="s">
        <v>68</v>
      </c>
      <c r="D205" s="44" t="s">
        <v>867</v>
      </c>
      <c r="E205" s="44" t="s">
        <v>202</v>
      </c>
      <c r="F205" s="44" t="s">
        <v>95</v>
      </c>
      <c r="G205" s="25" t="s">
        <v>15</v>
      </c>
      <c r="H205" s="25" t="s">
        <v>15</v>
      </c>
      <c r="I205" s="25" t="s">
        <v>15</v>
      </c>
      <c r="J205" s="46" t="str">
        <f t="shared" si="1"/>
        <v/>
      </c>
      <c r="K205" s="46" t="str">
        <f t="shared" si="2"/>
        <v>#VALUE!</v>
      </c>
    </row>
    <row r="206">
      <c r="A206" s="42" t="s">
        <v>938</v>
      </c>
      <c r="B206" s="43" t="s">
        <v>958</v>
      </c>
      <c r="C206" s="44" t="s">
        <v>92</v>
      </c>
      <c r="D206" s="44" t="s">
        <v>867</v>
      </c>
      <c r="E206" s="44" t="s">
        <v>202</v>
      </c>
      <c r="F206" s="44" t="s">
        <v>95</v>
      </c>
      <c r="G206" s="25" t="s">
        <v>15</v>
      </c>
      <c r="H206" s="25" t="s">
        <v>15</v>
      </c>
      <c r="I206" s="25" t="s">
        <v>15</v>
      </c>
      <c r="J206" s="46" t="str">
        <f t="shared" si="1"/>
        <v/>
      </c>
      <c r="K206" s="46" t="str">
        <f t="shared" si="2"/>
        <v>#VALUE!</v>
      </c>
    </row>
    <row r="207">
      <c r="A207" s="42" t="s">
        <v>941</v>
      </c>
      <c r="B207" s="43" t="s">
        <v>872</v>
      </c>
      <c r="C207" s="44" t="s">
        <v>68</v>
      </c>
      <c r="D207" s="44" t="s">
        <v>867</v>
      </c>
      <c r="E207" s="44" t="s">
        <v>94</v>
      </c>
      <c r="F207" s="44" t="s">
        <v>95</v>
      </c>
      <c r="G207" s="25" t="s">
        <v>15</v>
      </c>
      <c r="H207" s="25" t="s">
        <v>15</v>
      </c>
      <c r="I207" s="25" t="s">
        <v>15</v>
      </c>
      <c r="J207" s="46" t="str">
        <f t="shared" si="1"/>
        <v/>
      </c>
      <c r="K207" s="46" t="str">
        <f t="shared" si="2"/>
        <v>#VALUE!</v>
      </c>
    </row>
    <row r="208">
      <c r="A208" s="42" t="s">
        <v>944</v>
      </c>
      <c r="B208" s="43" t="s">
        <v>963</v>
      </c>
      <c r="C208" s="44" t="s">
        <v>68</v>
      </c>
      <c r="D208" s="44" t="s">
        <v>867</v>
      </c>
      <c r="E208" s="44" t="s">
        <v>70</v>
      </c>
      <c r="F208" s="44" t="s">
        <v>95</v>
      </c>
      <c r="G208" s="25" t="s">
        <v>15</v>
      </c>
      <c r="H208" s="25" t="s">
        <v>15</v>
      </c>
      <c r="I208" s="25" t="s">
        <v>15</v>
      </c>
      <c r="J208" s="46" t="str">
        <f t="shared" si="1"/>
        <v/>
      </c>
      <c r="K208" s="46" t="str">
        <f t="shared" si="2"/>
        <v>#VALUE!</v>
      </c>
    </row>
    <row r="209">
      <c r="A209" s="42" t="s">
        <v>947</v>
      </c>
      <c r="B209" s="43" t="s">
        <v>965</v>
      </c>
      <c r="C209" s="44" t="s">
        <v>68</v>
      </c>
      <c r="D209" s="44" t="s">
        <v>867</v>
      </c>
      <c r="E209" s="44" t="s">
        <v>94</v>
      </c>
      <c r="F209" s="44" t="s">
        <v>95</v>
      </c>
      <c r="G209" s="25" t="s">
        <v>15</v>
      </c>
      <c r="H209" s="25" t="s">
        <v>15</v>
      </c>
      <c r="I209" s="25" t="s">
        <v>15</v>
      </c>
      <c r="J209" s="46" t="str">
        <f t="shared" si="1"/>
        <v/>
      </c>
      <c r="K209" s="46" t="str">
        <f t="shared" si="2"/>
        <v>#VALUE!</v>
      </c>
    </row>
    <row r="210">
      <c r="A210" s="42" t="s">
        <v>950</v>
      </c>
      <c r="B210" s="43" t="s">
        <v>881</v>
      </c>
      <c r="C210" s="44" t="s">
        <v>68</v>
      </c>
      <c r="D210" s="44" t="s">
        <v>867</v>
      </c>
      <c r="E210" s="44" t="s">
        <v>700</v>
      </c>
      <c r="F210" s="44" t="s">
        <v>95</v>
      </c>
      <c r="G210" s="25" t="s">
        <v>15</v>
      </c>
      <c r="H210" s="25" t="s">
        <v>15</v>
      </c>
      <c r="I210" s="25" t="s">
        <v>15</v>
      </c>
      <c r="J210" s="46" t="str">
        <f t="shared" si="1"/>
        <v/>
      </c>
      <c r="K210" s="46" t="str">
        <f t="shared" si="2"/>
        <v>#VALUE!</v>
      </c>
    </row>
    <row r="211">
      <c r="A211" s="42" t="s">
        <v>953</v>
      </c>
      <c r="B211" s="43" t="s">
        <v>885</v>
      </c>
      <c r="C211" s="44" t="s">
        <v>68</v>
      </c>
      <c r="D211" s="44" t="s">
        <v>867</v>
      </c>
      <c r="E211" s="44" t="s">
        <v>221</v>
      </c>
      <c r="F211" s="44" t="s">
        <v>95</v>
      </c>
      <c r="G211" s="25" t="s">
        <v>15</v>
      </c>
      <c r="H211" s="25" t="s">
        <v>15</v>
      </c>
      <c r="I211" s="25" t="s">
        <v>15</v>
      </c>
      <c r="J211" s="46" t="str">
        <f t="shared" si="1"/>
        <v/>
      </c>
      <c r="K211" s="46" t="str">
        <f t="shared" si="2"/>
        <v>#VALUE!</v>
      </c>
    </row>
    <row r="212">
      <c r="A212" s="42" t="s">
        <v>971</v>
      </c>
      <c r="B212" s="54" t="s">
        <v>651</v>
      </c>
      <c r="C212" s="44" t="s">
        <v>68</v>
      </c>
      <c r="D212" s="44" t="s">
        <v>972</v>
      </c>
      <c r="E212" s="44" t="s">
        <v>284</v>
      </c>
      <c r="F212" s="44" t="s">
        <v>95</v>
      </c>
      <c r="G212" s="25" t="s">
        <v>15</v>
      </c>
      <c r="H212" s="25" t="s">
        <v>15</v>
      </c>
      <c r="I212" s="25" t="s">
        <v>15</v>
      </c>
      <c r="J212" s="46" t="str">
        <f t="shared" si="1"/>
        <v/>
      </c>
      <c r="K212" s="46" t="str">
        <f t="shared" si="2"/>
        <v>#VALUE!</v>
      </c>
    </row>
    <row r="213">
      <c r="A213" s="42" t="s">
        <v>956</v>
      </c>
      <c r="B213" s="54" t="s">
        <v>974</v>
      </c>
      <c r="C213" s="44" t="s">
        <v>68</v>
      </c>
      <c r="D213" s="44" t="s">
        <v>972</v>
      </c>
      <c r="E213" s="44" t="s">
        <v>232</v>
      </c>
      <c r="F213" s="44" t="s">
        <v>95</v>
      </c>
      <c r="G213" s="25" t="s">
        <v>15</v>
      </c>
      <c r="H213" s="25" t="s">
        <v>15</v>
      </c>
      <c r="I213" s="25" t="s">
        <v>15</v>
      </c>
      <c r="J213" s="46" t="str">
        <f t="shared" si="1"/>
        <v/>
      </c>
      <c r="K213" s="46" t="str">
        <f t="shared" si="2"/>
        <v>#VALUE!</v>
      </c>
    </row>
    <row r="214">
      <c r="A214" s="42" t="s">
        <v>959</v>
      </c>
      <c r="B214" s="54" t="s">
        <v>976</v>
      </c>
      <c r="C214" s="44" t="s">
        <v>68</v>
      </c>
      <c r="D214" s="44" t="s">
        <v>972</v>
      </c>
      <c r="E214" s="44" t="s">
        <v>232</v>
      </c>
      <c r="F214" s="44" t="s">
        <v>95</v>
      </c>
      <c r="G214" s="25" t="s">
        <v>15</v>
      </c>
      <c r="H214" s="25" t="s">
        <v>15</v>
      </c>
      <c r="I214" s="25" t="s">
        <v>15</v>
      </c>
      <c r="J214" s="46" t="str">
        <f t="shared" si="1"/>
        <v/>
      </c>
      <c r="K214" s="46" t="str">
        <f t="shared" si="2"/>
        <v>#VALUE!</v>
      </c>
    </row>
    <row r="215">
      <c r="A215" s="42" t="s">
        <v>961</v>
      </c>
      <c r="B215" s="54" t="s">
        <v>979</v>
      </c>
      <c r="C215" s="44" t="s">
        <v>68</v>
      </c>
      <c r="D215" s="44" t="s">
        <v>980</v>
      </c>
      <c r="E215" s="44" t="s">
        <v>123</v>
      </c>
      <c r="F215" s="44" t="s">
        <v>95</v>
      </c>
      <c r="G215" s="25" t="s">
        <v>15</v>
      </c>
      <c r="H215" s="25" t="s">
        <v>15</v>
      </c>
      <c r="I215" s="25" t="s">
        <v>15</v>
      </c>
      <c r="J215" s="46" t="str">
        <f t="shared" si="1"/>
        <v/>
      </c>
      <c r="K215" s="46" t="str">
        <f t="shared" si="2"/>
        <v>#VALUE!</v>
      </c>
    </row>
    <row r="216">
      <c r="A216" s="42" t="s">
        <v>964</v>
      </c>
      <c r="B216" s="54" t="s">
        <v>983</v>
      </c>
      <c r="C216" s="44" t="s">
        <v>68</v>
      </c>
      <c r="D216" s="44" t="s">
        <v>980</v>
      </c>
      <c r="E216" s="44" t="s">
        <v>394</v>
      </c>
      <c r="F216" s="44" t="s">
        <v>95</v>
      </c>
      <c r="G216" s="25" t="s">
        <v>15</v>
      </c>
      <c r="H216" s="25" t="s">
        <v>15</v>
      </c>
      <c r="I216" s="25" t="s">
        <v>15</v>
      </c>
      <c r="J216" s="46" t="str">
        <f t="shared" si="1"/>
        <v/>
      </c>
      <c r="K216" s="46" t="str">
        <f t="shared" si="2"/>
        <v>#VALUE!</v>
      </c>
    </row>
    <row r="217">
      <c r="A217" s="42" t="s">
        <v>966</v>
      </c>
      <c r="B217" s="54" t="s">
        <v>986</v>
      </c>
      <c r="C217" s="44" t="s">
        <v>68</v>
      </c>
      <c r="D217" s="44" t="s">
        <v>980</v>
      </c>
      <c r="E217" s="44" t="s">
        <v>177</v>
      </c>
      <c r="F217" s="44" t="s">
        <v>95</v>
      </c>
      <c r="G217" s="25" t="s">
        <v>15</v>
      </c>
      <c r="H217" s="25" t="s">
        <v>15</v>
      </c>
      <c r="I217" s="25" t="s">
        <v>15</v>
      </c>
      <c r="J217" s="46" t="str">
        <f t="shared" si="1"/>
        <v/>
      </c>
      <c r="K217" s="46" t="str">
        <f t="shared" si="2"/>
        <v>#VALUE!</v>
      </c>
    </row>
    <row r="218">
      <c r="A218" s="42" t="s">
        <v>969</v>
      </c>
      <c r="B218" s="54" t="s">
        <v>989</v>
      </c>
      <c r="C218" s="44" t="s">
        <v>68</v>
      </c>
      <c r="D218" s="44" t="s">
        <v>990</v>
      </c>
      <c r="E218" s="44" t="s">
        <v>70</v>
      </c>
      <c r="F218" s="44" t="s">
        <v>95</v>
      </c>
      <c r="G218" s="25" t="s">
        <v>15</v>
      </c>
      <c r="H218" s="25" t="s">
        <v>15</v>
      </c>
      <c r="I218" s="25" t="s">
        <v>15</v>
      </c>
      <c r="J218" s="46" t="str">
        <f t="shared" si="1"/>
        <v/>
      </c>
      <c r="K218" s="46" t="str">
        <f t="shared" si="2"/>
        <v>#VALUE!</v>
      </c>
    </row>
    <row r="219">
      <c r="A219" s="42" t="s">
        <v>973</v>
      </c>
      <c r="B219" s="54" t="s">
        <v>994</v>
      </c>
      <c r="C219" s="44" t="s">
        <v>68</v>
      </c>
      <c r="D219" s="44" t="s">
        <v>990</v>
      </c>
      <c r="E219" s="44" t="s">
        <v>70</v>
      </c>
      <c r="F219" s="44" t="s">
        <v>95</v>
      </c>
      <c r="G219" s="25" t="s">
        <v>15</v>
      </c>
      <c r="H219" s="25" t="s">
        <v>15</v>
      </c>
      <c r="I219" s="25" t="s">
        <v>15</v>
      </c>
      <c r="J219" s="46" t="str">
        <f t="shared" si="1"/>
        <v/>
      </c>
      <c r="K219" s="46" t="str">
        <f t="shared" si="2"/>
        <v>#VALUE!</v>
      </c>
    </row>
    <row r="220">
      <c r="A220" s="42" t="s">
        <v>1004</v>
      </c>
      <c r="B220" s="43" t="s">
        <v>683</v>
      </c>
      <c r="C220" s="44" t="s">
        <v>92</v>
      </c>
      <c r="D220" s="44" t="s">
        <v>684</v>
      </c>
      <c r="E220" s="44" t="s">
        <v>70</v>
      </c>
      <c r="F220" s="44" t="s">
        <v>170</v>
      </c>
      <c r="G220" s="25" t="s">
        <v>15</v>
      </c>
      <c r="H220" s="25" t="s">
        <v>15</v>
      </c>
      <c r="I220" s="25" t="s">
        <v>15</v>
      </c>
      <c r="J220" s="46" t="str">
        <f t="shared" si="1"/>
        <v/>
      </c>
      <c r="K220" s="46" t="str">
        <f t="shared" si="2"/>
        <v>#VALUE!</v>
      </c>
    </row>
    <row r="221">
      <c r="A221" s="42" t="s">
        <v>977</v>
      </c>
      <c r="B221" s="43" t="s">
        <v>690</v>
      </c>
      <c r="C221" s="44" t="s">
        <v>92</v>
      </c>
      <c r="D221" s="44" t="s">
        <v>684</v>
      </c>
      <c r="E221" s="44" t="s">
        <v>70</v>
      </c>
      <c r="F221" s="44" t="s">
        <v>170</v>
      </c>
      <c r="G221" s="25" t="s">
        <v>15</v>
      </c>
      <c r="H221" s="25" t="s">
        <v>15</v>
      </c>
      <c r="I221" s="25" t="s">
        <v>15</v>
      </c>
      <c r="J221" s="46" t="str">
        <f t="shared" si="1"/>
        <v/>
      </c>
      <c r="K221" s="46" t="str">
        <f t="shared" si="2"/>
        <v>#VALUE!</v>
      </c>
    </row>
    <row r="222">
      <c r="A222" s="42" t="s">
        <v>981</v>
      </c>
      <c r="B222" s="43" t="s">
        <v>237</v>
      </c>
      <c r="C222" s="44" t="s">
        <v>92</v>
      </c>
      <c r="D222" s="44" t="s">
        <v>211</v>
      </c>
      <c r="E222" s="44" t="s">
        <v>94</v>
      </c>
      <c r="F222" s="44" t="s">
        <v>95</v>
      </c>
      <c r="G222" s="25" t="s">
        <v>15</v>
      </c>
      <c r="H222" s="25" t="s">
        <v>15</v>
      </c>
      <c r="I222" s="25" t="s">
        <v>15</v>
      </c>
      <c r="J222" s="46" t="str">
        <f t="shared" si="1"/>
        <v/>
      </c>
      <c r="K222" s="46" t="str">
        <f t="shared" si="2"/>
        <v>#VALUE!</v>
      </c>
    </row>
    <row r="223">
      <c r="A223" s="42" t="s">
        <v>984</v>
      </c>
      <c r="B223" s="43" t="s">
        <v>242</v>
      </c>
      <c r="C223" s="44" t="s">
        <v>92</v>
      </c>
      <c r="D223" s="44" t="s">
        <v>211</v>
      </c>
      <c r="E223" s="44" t="s">
        <v>94</v>
      </c>
      <c r="F223" s="44" t="s">
        <v>95</v>
      </c>
      <c r="G223" s="25" t="s">
        <v>15</v>
      </c>
      <c r="H223" s="25" t="s">
        <v>15</v>
      </c>
      <c r="I223" s="25" t="s">
        <v>15</v>
      </c>
      <c r="J223" s="46" t="str">
        <f t="shared" si="1"/>
        <v/>
      </c>
      <c r="K223" s="46" t="str">
        <f t="shared" si="2"/>
        <v>#VALUE!</v>
      </c>
    </row>
    <row r="224">
      <c r="A224" s="42" t="s">
        <v>987</v>
      </c>
      <c r="B224" s="43" t="s">
        <v>1019</v>
      </c>
      <c r="C224" s="44" t="s">
        <v>92</v>
      </c>
      <c r="D224" s="44" t="s">
        <v>211</v>
      </c>
      <c r="E224" s="44" t="s">
        <v>243</v>
      </c>
      <c r="F224" s="44" t="s">
        <v>95</v>
      </c>
      <c r="G224" s="25" t="s">
        <v>15</v>
      </c>
      <c r="H224" s="25" t="s">
        <v>15</v>
      </c>
      <c r="I224" s="25" t="s">
        <v>15</v>
      </c>
      <c r="J224" s="46" t="str">
        <f t="shared" si="1"/>
        <v/>
      </c>
      <c r="K224" s="46" t="str">
        <f t="shared" si="2"/>
        <v>#VALUE!</v>
      </c>
    </row>
    <row r="225">
      <c r="A225" s="42" t="s">
        <v>992</v>
      </c>
      <c r="B225" s="43" t="s">
        <v>250</v>
      </c>
      <c r="C225" s="44" t="s">
        <v>92</v>
      </c>
      <c r="D225" s="44" t="s">
        <v>211</v>
      </c>
      <c r="E225" s="44" t="s">
        <v>134</v>
      </c>
      <c r="F225" s="44" t="s">
        <v>95</v>
      </c>
      <c r="G225" s="25" t="s">
        <v>15</v>
      </c>
      <c r="H225" s="25" t="s">
        <v>15</v>
      </c>
      <c r="I225" s="25" t="s">
        <v>15</v>
      </c>
      <c r="J225" s="46" t="str">
        <f t="shared" si="1"/>
        <v/>
      </c>
      <c r="K225" s="46" t="str">
        <f t="shared" si="2"/>
        <v>#VALUE!</v>
      </c>
    </row>
    <row r="226">
      <c r="A226" s="42" t="s">
        <v>995</v>
      </c>
      <c r="B226" s="43" t="s">
        <v>258</v>
      </c>
      <c r="C226" s="44" t="s">
        <v>92</v>
      </c>
      <c r="D226" s="44" t="s">
        <v>211</v>
      </c>
      <c r="E226" s="44" t="s">
        <v>169</v>
      </c>
      <c r="F226" s="44" t="s">
        <v>95</v>
      </c>
      <c r="G226" s="25" t="s">
        <v>15</v>
      </c>
      <c r="H226" s="25" t="s">
        <v>15</v>
      </c>
      <c r="I226" s="25" t="s">
        <v>15</v>
      </c>
      <c r="J226" s="46" t="str">
        <f t="shared" si="1"/>
        <v/>
      </c>
      <c r="K226" s="46" t="str">
        <f t="shared" si="2"/>
        <v>#VALUE!</v>
      </c>
    </row>
    <row r="227">
      <c r="A227" s="42" t="s">
        <v>1001</v>
      </c>
      <c r="B227" s="43" t="s">
        <v>1027</v>
      </c>
      <c r="C227" s="44" t="s">
        <v>92</v>
      </c>
      <c r="D227" s="44" t="s">
        <v>211</v>
      </c>
      <c r="E227" s="44" t="s">
        <v>202</v>
      </c>
      <c r="F227" s="44" t="s">
        <v>95</v>
      </c>
      <c r="G227" s="25" t="s">
        <v>15</v>
      </c>
      <c r="H227" s="25" t="s">
        <v>15</v>
      </c>
      <c r="I227" s="25" t="s">
        <v>15</v>
      </c>
      <c r="J227" s="46" t="str">
        <f t="shared" si="1"/>
        <v/>
      </c>
      <c r="K227" s="46" t="str">
        <f t="shared" si="2"/>
        <v>#VALUE!</v>
      </c>
    </row>
    <row r="228">
      <c r="A228" s="42" t="s">
        <v>1031</v>
      </c>
      <c r="B228" s="43" t="s">
        <v>267</v>
      </c>
      <c r="C228" s="44" t="s">
        <v>92</v>
      </c>
      <c r="D228" s="44" t="s">
        <v>211</v>
      </c>
      <c r="E228" s="44" t="s">
        <v>202</v>
      </c>
      <c r="F228" s="44" t="s">
        <v>95</v>
      </c>
      <c r="G228" s="25" t="s">
        <v>15</v>
      </c>
      <c r="H228" s="25" t="s">
        <v>15</v>
      </c>
      <c r="I228" s="25" t="s">
        <v>15</v>
      </c>
      <c r="J228" s="46" t="str">
        <f t="shared" si="1"/>
        <v/>
      </c>
      <c r="K228" s="46" t="str">
        <f t="shared" si="2"/>
        <v>#VALUE!</v>
      </c>
    </row>
    <row r="229">
      <c r="A229" s="42" t="s">
        <v>1005</v>
      </c>
      <c r="B229" s="43" t="s">
        <v>271</v>
      </c>
      <c r="C229" s="44" t="s">
        <v>92</v>
      </c>
      <c r="D229" s="44" t="s">
        <v>211</v>
      </c>
      <c r="E229" s="44" t="s">
        <v>202</v>
      </c>
      <c r="F229" s="44" t="s">
        <v>95</v>
      </c>
      <c r="G229" s="25" t="s">
        <v>15</v>
      </c>
      <c r="H229" s="25" t="s">
        <v>15</v>
      </c>
      <c r="I229" s="25" t="s">
        <v>15</v>
      </c>
      <c r="J229" s="46" t="str">
        <f t="shared" si="1"/>
        <v/>
      </c>
      <c r="K229" s="46" t="str">
        <f t="shared" si="2"/>
        <v>#VALUE!</v>
      </c>
    </row>
    <row r="230">
      <c r="A230" s="42" t="s">
        <v>1007</v>
      </c>
      <c r="B230" s="43" t="s">
        <v>276</v>
      </c>
      <c r="C230" s="44" t="s">
        <v>92</v>
      </c>
      <c r="D230" s="44" t="s">
        <v>211</v>
      </c>
      <c r="E230" s="44" t="s">
        <v>202</v>
      </c>
      <c r="F230" s="44" t="s">
        <v>95</v>
      </c>
      <c r="G230" s="25" t="s">
        <v>15</v>
      </c>
      <c r="H230" s="25" t="s">
        <v>15</v>
      </c>
      <c r="I230" s="25" t="s">
        <v>15</v>
      </c>
      <c r="J230" s="46" t="str">
        <f t="shared" si="1"/>
        <v/>
      </c>
      <c r="K230" s="46" t="str">
        <f t="shared" si="2"/>
        <v>#VALUE!</v>
      </c>
    </row>
    <row r="231">
      <c r="A231" s="42" t="s">
        <v>1009</v>
      </c>
      <c r="B231" s="43" t="s">
        <v>1036</v>
      </c>
      <c r="C231" s="44" t="s">
        <v>92</v>
      </c>
      <c r="D231" s="44" t="s">
        <v>211</v>
      </c>
      <c r="E231" s="44" t="s">
        <v>94</v>
      </c>
      <c r="F231" s="44" t="s">
        <v>95</v>
      </c>
      <c r="G231" s="25" t="s">
        <v>15</v>
      </c>
      <c r="H231" s="25" t="s">
        <v>15</v>
      </c>
      <c r="I231" s="25" t="s">
        <v>15</v>
      </c>
      <c r="J231" s="46" t="str">
        <f t="shared" si="1"/>
        <v/>
      </c>
      <c r="K231" s="46" t="str">
        <f t="shared" si="2"/>
        <v>#VALUE!</v>
      </c>
    </row>
    <row r="232">
      <c r="A232" s="42" t="s">
        <v>1011</v>
      </c>
      <c r="B232" s="43" t="s">
        <v>1038</v>
      </c>
      <c r="C232" s="44" t="s">
        <v>92</v>
      </c>
      <c r="D232" s="44" t="s">
        <v>211</v>
      </c>
      <c r="E232" s="44" t="s">
        <v>202</v>
      </c>
      <c r="F232" s="44" t="s">
        <v>95</v>
      </c>
      <c r="G232" s="25" t="s">
        <v>15</v>
      </c>
      <c r="H232" s="25" t="s">
        <v>15</v>
      </c>
      <c r="I232" s="25" t="s">
        <v>15</v>
      </c>
      <c r="J232" s="46" t="str">
        <f t="shared" si="1"/>
        <v/>
      </c>
      <c r="K232" s="46" t="str">
        <f t="shared" si="2"/>
        <v>#VALUE!</v>
      </c>
    </row>
    <row r="233">
      <c r="A233" s="42" t="s">
        <v>1016</v>
      </c>
      <c r="B233" s="43" t="s">
        <v>1040</v>
      </c>
      <c r="C233" s="44" t="s">
        <v>92</v>
      </c>
      <c r="D233" s="44" t="s">
        <v>211</v>
      </c>
      <c r="E233" s="44" t="s">
        <v>94</v>
      </c>
      <c r="F233" s="44" t="s">
        <v>95</v>
      </c>
      <c r="G233" s="25" t="s">
        <v>15</v>
      </c>
      <c r="H233" s="25" t="s">
        <v>15</v>
      </c>
      <c r="I233" s="25" t="s">
        <v>15</v>
      </c>
      <c r="J233" s="46" t="str">
        <f t="shared" si="1"/>
        <v/>
      </c>
      <c r="K233" s="46" t="str">
        <f t="shared" si="2"/>
        <v>#VALUE!</v>
      </c>
    </row>
    <row r="234">
      <c r="A234" s="42" t="s">
        <v>1021</v>
      </c>
      <c r="B234" s="43" t="s">
        <v>308</v>
      </c>
      <c r="C234" s="44" t="s">
        <v>92</v>
      </c>
      <c r="D234" s="44" t="s">
        <v>211</v>
      </c>
      <c r="E234" s="44" t="s">
        <v>94</v>
      </c>
      <c r="F234" s="44" t="s">
        <v>95</v>
      </c>
      <c r="G234" s="25" t="s">
        <v>15</v>
      </c>
      <c r="H234" s="25" t="s">
        <v>15</v>
      </c>
      <c r="I234" s="25" t="s">
        <v>15</v>
      </c>
      <c r="J234" s="46" t="str">
        <f t="shared" si="1"/>
        <v/>
      </c>
      <c r="K234" s="46" t="str">
        <f t="shared" si="2"/>
        <v>#VALUE!</v>
      </c>
    </row>
    <row r="235">
      <c r="A235" s="42" t="s">
        <v>1023</v>
      </c>
      <c r="B235" s="43" t="s">
        <v>1045</v>
      </c>
      <c r="C235" s="44" t="s">
        <v>92</v>
      </c>
      <c r="D235" s="44" t="s">
        <v>211</v>
      </c>
      <c r="E235" s="44" t="s">
        <v>134</v>
      </c>
      <c r="F235" s="44" t="s">
        <v>95</v>
      </c>
      <c r="G235" s="25" t="s">
        <v>15</v>
      </c>
      <c r="H235" s="25" t="s">
        <v>15</v>
      </c>
      <c r="I235" s="25" t="s">
        <v>15</v>
      </c>
      <c r="J235" s="46" t="str">
        <f t="shared" si="1"/>
        <v/>
      </c>
      <c r="K235" s="46" t="str">
        <f t="shared" si="2"/>
        <v>#VALUE!</v>
      </c>
    </row>
    <row r="236">
      <c r="A236" s="42" t="s">
        <v>1025</v>
      </c>
      <c r="B236" s="43" t="s">
        <v>1047</v>
      </c>
      <c r="C236" s="44" t="s">
        <v>92</v>
      </c>
      <c r="D236" s="44" t="s">
        <v>211</v>
      </c>
      <c r="E236" s="44" t="s">
        <v>202</v>
      </c>
      <c r="F236" s="44" t="s">
        <v>95</v>
      </c>
      <c r="G236" s="25" t="s">
        <v>15</v>
      </c>
      <c r="H236" s="25" t="s">
        <v>15</v>
      </c>
      <c r="I236" s="25" t="s">
        <v>15</v>
      </c>
      <c r="J236" s="46" t="str">
        <f t="shared" si="1"/>
        <v/>
      </c>
      <c r="K236" s="46" t="str">
        <f t="shared" si="2"/>
        <v>#VALUE!</v>
      </c>
    </row>
    <row r="237">
      <c r="A237" s="42" t="s">
        <v>1028</v>
      </c>
      <c r="B237" s="43" t="s">
        <v>1049</v>
      </c>
      <c r="C237" s="44" t="s">
        <v>90</v>
      </c>
      <c r="D237" s="44" t="s">
        <v>437</v>
      </c>
      <c r="E237" s="44" t="s">
        <v>70</v>
      </c>
      <c r="F237" s="44" t="s">
        <v>71</v>
      </c>
      <c r="G237" s="25" t="s">
        <v>15</v>
      </c>
      <c r="H237" s="25" t="s">
        <v>15</v>
      </c>
      <c r="I237" s="25" t="s">
        <v>15</v>
      </c>
      <c r="J237" s="46" t="str">
        <f t="shared" si="1"/>
        <v/>
      </c>
      <c r="K237" s="46" t="str">
        <f t="shared" si="2"/>
        <v>#VALUE!</v>
      </c>
    </row>
    <row r="238">
      <c r="A238" s="42" t="s">
        <v>1030</v>
      </c>
      <c r="B238" s="43" t="s">
        <v>1052</v>
      </c>
      <c r="C238" s="44" t="s">
        <v>90</v>
      </c>
      <c r="D238" s="44" t="s">
        <v>437</v>
      </c>
      <c r="E238" s="44" t="s">
        <v>70</v>
      </c>
      <c r="F238" s="44" t="s">
        <v>109</v>
      </c>
      <c r="G238" s="25" t="s">
        <v>15</v>
      </c>
      <c r="H238" s="25" t="s">
        <v>15</v>
      </c>
      <c r="I238" s="25" t="s">
        <v>15</v>
      </c>
      <c r="J238" s="46" t="str">
        <f t="shared" si="1"/>
        <v/>
      </c>
      <c r="K238" s="46" t="str">
        <f t="shared" si="2"/>
        <v>#VALUE!</v>
      </c>
    </row>
    <row r="239">
      <c r="A239" s="42" t="s">
        <v>1033</v>
      </c>
      <c r="B239" s="43" t="s">
        <v>1054</v>
      </c>
      <c r="C239" s="44" t="s">
        <v>90</v>
      </c>
      <c r="D239" s="44" t="s">
        <v>437</v>
      </c>
      <c r="E239" s="44" t="s">
        <v>70</v>
      </c>
      <c r="F239" s="44" t="s">
        <v>104</v>
      </c>
      <c r="G239" s="25" t="s">
        <v>15</v>
      </c>
      <c r="H239" s="25" t="s">
        <v>15</v>
      </c>
      <c r="I239" s="25" t="s">
        <v>15</v>
      </c>
      <c r="J239" s="46" t="str">
        <f t="shared" si="1"/>
        <v/>
      </c>
      <c r="K239" s="46" t="str">
        <f t="shared" si="2"/>
        <v>#VALUE!</v>
      </c>
    </row>
    <row r="240">
      <c r="A240" s="42" t="s">
        <v>1035</v>
      </c>
      <c r="B240" s="43" t="s">
        <v>1056</v>
      </c>
      <c r="C240" s="44" t="s">
        <v>90</v>
      </c>
      <c r="D240" s="44" t="s">
        <v>437</v>
      </c>
      <c r="E240" s="44" t="s">
        <v>70</v>
      </c>
      <c r="F240" s="44" t="s">
        <v>104</v>
      </c>
      <c r="G240" s="25" t="s">
        <v>15</v>
      </c>
      <c r="H240" s="25" t="s">
        <v>15</v>
      </c>
      <c r="I240" s="25" t="s">
        <v>15</v>
      </c>
      <c r="J240" s="46" t="str">
        <f t="shared" si="1"/>
        <v/>
      </c>
      <c r="K240" s="46" t="str">
        <f t="shared" si="2"/>
        <v>#VALUE!</v>
      </c>
    </row>
    <row r="241">
      <c r="A241" s="42" t="s">
        <v>1037</v>
      </c>
      <c r="B241" s="43" t="s">
        <v>1057</v>
      </c>
      <c r="C241" s="44" t="s">
        <v>90</v>
      </c>
      <c r="D241" s="44" t="s">
        <v>889</v>
      </c>
      <c r="E241" s="44" t="s">
        <v>70</v>
      </c>
      <c r="F241" s="44" t="s">
        <v>104</v>
      </c>
      <c r="G241" s="25" t="s">
        <v>15</v>
      </c>
      <c r="H241" s="25" t="s">
        <v>15</v>
      </c>
      <c r="I241" s="25" t="s">
        <v>15</v>
      </c>
      <c r="J241" s="46" t="str">
        <f t="shared" si="1"/>
        <v/>
      </c>
      <c r="K241" s="46" t="str">
        <f t="shared" si="2"/>
        <v>#VALUE!</v>
      </c>
    </row>
    <row r="242">
      <c r="A242" s="42" t="s">
        <v>1039</v>
      </c>
      <c r="B242" s="43" t="s">
        <v>1059</v>
      </c>
      <c r="C242" s="44" t="s">
        <v>90</v>
      </c>
      <c r="D242" s="44" t="s">
        <v>889</v>
      </c>
      <c r="E242" s="44" t="s">
        <v>70</v>
      </c>
      <c r="F242" s="44" t="s">
        <v>104</v>
      </c>
      <c r="G242" s="25" t="s">
        <v>15</v>
      </c>
      <c r="H242" s="25" t="s">
        <v>15</v>
      </c>
      <c r="I242" s="25" t="s">
        <v>15</v>
      </c>
      <c r="J242" s="46" t="str">
        <f t="shared" si="1"/>
        <v/>
      </c>
      <c r="K242" s="46" t="str">
        <f t="shared" si="2"/>
        <v>#VALUE!</v>
      </c>
    </row>
    <row r="243">
      <c r="A243" s="42" t="s">
        <v>1062</v>
      </c>
      <c r="B243" s="43" t="s">
        <v>891</v>
      </c>
      <c r="C243" s="44" t="s">
        <v>90</v>
      </c>
      <c r="D243" s="44" t="s">
        <v>889</v>
      </c>
      <c r="E243" s="44" t="s">
        <v>70</v>
      </c>
      <c r="F243" s="44" t="s">
        <v>104</v>
      </c>
      <c r="G243" s="25" t="s">
        <v>15</v>
      </c>
      <c r="H243" s="25" t="s">
        <v>15</v>
      </c>
      <c r="I243" s="25" t="s">
        <v>15</v>
      </c>
      <c r="J243" s="46" t="str">
        <f t="shared" si="1"/>
        <v/>
      </c>
      <c r="K243" s="46" t="str">
        <f t="shared" si="2"/>
        <v>#VALUE!</v>
      </c>
    </row>
    <row r="244">
      <c r="A244" s="42" t="s">
        <v>1041</v>
      </c>
      <c r="B244" s="43" t="s">
        <v>1064</v>
      </c>
      <c r="C244" s="44" t="s">
        <v>90</v>
      </c>
      <c r="D244" s="44" t="s">
        <v>889</v>
      </c>
      <c r="E244" s="44" t="s">
        <v>70</v>
      </c>
      <c r="F244" s="44" t="s">
        <v>104</v>
      </c>
      <c r="G244" s="25" t="s">
        <v>15</v>
      </c>
      <c r="H244" s="25" t="s">
        <v>15</v>
      </c>
      <c r="I244" s="25" t="s">
        <v>15</v>
      </c>
      <c r="J244" s="46" t="str">
        <f t="shared" si="1"/>
        <v/>
      </c>
      <c r="K244" s="46" t="str">
        <f t="shared" si="2"/>
        <v>#VALUE!</v>
      </c>
    </row>
    <row r="245">
      <c r="A245" s="42" t="s">
        <v>1042</v>
      </c>
      <c r="B245" s="43" t="s">
        <v>1066</v>
      </c>
      <c r="C245" s="44" t="s">
        <v>68</v>
      </c>
      <c r="D245" s="44" t="s">
        <v>841</v>
      </c>
      <c r="E245" s="44" t="s">
        <v>94</v>
      </c>
      <c r="F245" s="44" t="s">
        <v>95</v>
      </c>
      <c r="G245" s="25" t="s">
        <v>15</v>
      </c>
      <c r="H245" s="25" t="s">
        <v>15</v>
      </c>
      <c r="I245" s="25" t="s">
        <v>15</v>
      </c>
      <c r="J245" s="46" t="str">
        <f t="shared" si="1"/>
        <v/>
      </c>
      <c r="K245" s="46" t="str">
        <f t="shared" si="2"/>
        <v>#VALUE!</v>
      </c>
    </row>
    <row r="246">
      <c r="A246" s="42" t="s">
        <v>1046</v>
      </c>
      <c r="B246" s="43" t="s">
        <v>827</v>
      </c>
      <c r="C246" s="44" t="s">
        <v>68</v>
      </c>
      <c r="D246" s="44" t="s">
        <v>841</v>
      </c>
      <c r="E246" s="44" t="s">
        <v>94</v>
      </c>
      <c r="F246" s="44" t="s">
        <v>95</v>
      </c>
      <c r="G246" s="25" t="s">
        <v>15</v>
      </c>
      <c r="H246" s="25" t="s">
        <v>15</v>
      </c>
      <c r="I246" s="25" t="s">
        <v>15</v>
      </c>
      <c r="J246" s="46" t="str">
        <f t="shared" si="1"/>
        <v/>
      </c>
      <c r="K246" s="46" t="str">
        <f t="shared" si="2"/>
        <v>#VALUE!</v>
      </c>
    </row>
    <row r="247">
      <c r="A247" s="42" t="s">
        <v>1048</v>
      </c>
      <c r="B247" s="43" t="s">
        <v>840</v>
      </c>
      <c r="C247" s="44" t="s">
        <v>68</v>
      </c>
      <c r="D247" s="44" t="s">
        <v>841</v>
      </c>
      <c r="E247" s="44" t="s">
        <v>94</v>
      </c>
      <c r="F247" s="44" t="s">
        <v>95</v>
      </c>
      <c r="G247" s="25" t="s">
        <v>15</v>
      </c>
      <c r="H247" s="25" t="s">
        <v>15</v>
      </c>
      <c r="I247" s="25" t="s">
        <v>15</v>
      </c>
      <c r="J247" s="46" t="str">
        <f t="shared" si="1"/>
        <v/>
      </c>
      <c r="K247" s="46" t="str">
        <f t="shared" si="2"/>
        <v>#VALUE!</v>
      </c>
    </row>
    <row r="248">
      <c r="A248" s="42" t="s">
        <v>1050</v>
      </c>
      <c r="B248" s="43" t="s">
        <v>1072</v>
      </c>
      <c r="C248" s="44" t="s">
        <v>68</v>
      </c>
      <c r="D248" s="44" t="s">
        <v>841</v>
      </c>
      <c r="E248" s="44" t="s">
        <v>123</v>
      </c>
      <c r="F248" s="44" t="s">
        <v>95</v>
      </c>
      <c r="G248" s="25" t="s">
        <v>15</v>
      </c>
      <c r="H248" s="25" t="s">
        <v>15</v>
      </c>
      <c r="I248" s="25" t="s">
        <v>15</v>
      </c>
      <c r="J248" s="46" t="str">
        <f t="shared" si="1"/>
        <v/>
      </c>
      <c r="K248" s="46" t="str">
        <f t="shared" si="2"/>
        <v>#VALUE!</v>
      </c>
    </row>
    <row r="249">
      <c r="A249" s="42" t="s">
        <v>1053</v>
      </c>
      <c r="B249" s="43" t="s">
        <v>849</v>
      </c>
      <c r="C249" s="44" t="s">
        <v>68</v>
      </c>
      <c r="D249" s="44" t="s">
        <v>841</v>
      </c>
      <c r="E249" s="44" t="s">
        <v>169</v>
      </c>
      <c r="F249" s="44" t="s">
        <v>95</v>
      </c>
      <c r="G249" s="25" t="s">
        <v>15</v>
      </c>
      <c r="H249" s="25" t="s">
        <v>15</v>
      </c>
      <c r="I249" s="25" t="s">
        <v>15</v>
      </c>
      <c r="J249" s="46" t="str">
        <f t="shared" si="1"/>
        <v/>
      </c>
      <c r="K249" s="46" t="str">
        <f t="shared" si="2"/>
        <v>#VALUE!</v>
      </c>
    </row>
    <row r="250">
      <c r="A250" s="42" t="s">
        <v>1055</v>
      </c>
      <c r="B250" s="43" t="s">
        <v>855</v>
      </c>
      <c r="C250" s="44" t="s">
        <v>68</v>
      </c>
      <c r="D250" s="44" t="s">
        <v>841</v>
      </c>
      <c r="E250" s="44" t="s">
        <v>70</v>
      </c>
      <c r="F250" s="44" t="s">
        <v>95</v>
      </c>
      <c r="G250" s="25" t="s">
        <v>15</v>
      </c>
      <c r="H250" s="25" t="s">
        <v>15</v>
      </c>
      <c r="I250" s="25" t="s">
        <v>15</v>
      </c>
      <c r="J250" s="46" t="str">
        <f t="shared" si="1"/>
        <v/>
      </c>
      <c r="K250" s="46" t="str">
        <f t="shared" si="2"/>
        <v>#VALUE!</v>
      </c>
    </row>
    <row r="251">
      <c r="A251" s="42" t="s">
        <v>1058</v>
      </c>
      <c r="B251" s="43" t="s">
        <v>1075</v>
      </c>
      <c r="C251" s="44" t="s">
        <v>68</v>
      </c>
      <c r="D251" s="44" t="s">
        <v>841</v>
      </c>
      <c r="E251" s="44" t="s">
        <v>202</v>
      </c>
      <c r="F251" s="44" t="s">
        <v>95</v>
      </c>
      <c r="G251" s="25" t="s">
        <v>15</v>
      </c>
      <c r="H251" s="25" t="s">
        <v>15</v>
      </c>
      <c r="I251" s="25" t="s">
        <v>15</v>
      </c>
      <c r="J251" s="46" t="str">
        <f t="shared" si="1"/>
        <v/>
      </c>
      <c r="K251" s="46" t="str">
        <f t="shared" si="2"/>
        <v>#VALUE!</v>
      </c>
    </row>
    <row r="252">
      <c r="A252" s="42" t="s">
        <v>1060</v>
      </c>
      <c r="B252" s="43" t="s">
        <v>1076</v>
      </c>
      <c r="C252" s="44" t="s">
        <v>68</v>
      </c>
      <c r="D252" s="44" t="s">
        <v>841</v>
      </c>
      <c r="E252" s="44" t="s">
        <v>94</v>
      </c>
      <c r="F252" s="44" t="s">
        <v>95</v>
      </c>
      <c r="G252" s="25" t="s">
        <v>15</v>
      </c>
      <c r="H252" s="25" t="s">
        <v>15</v>
      </c>
      <c r="I252" s="25" t="s">
        <v>15</v>
      </c>
      <c r="J252" s="46" t="str">
        <f t="shared" si="1"/>
        <v/>
      </c>
      <c r="K252" s="46" t="str">
        <f t="shared" si="2"/>
        <v>#VALUE!</v>
      </c>
    </row>
    <row r="253">
      <c r="A253" s="42" t="s">
        <v>1063</v>
      </c>
      <c r="B253" s="43" t="s">
        <v>914</v>
      </c>
      <c r="C253" s="44" t="s">
        <v>68</v>
      </c>
      <c r="D253" s="44" t="s">
        <v>829</v>
      </c>
      <c r="E253" s="44" t="s">
        <v>169</v>
      </c>
      <c r="F253" s="44" t="s">
        <v>95</v>
      </c>
      <c r="G253" s="25" t="s">
        <v>15</v>
      </c>
      <c r="H253" s="25" t="s">
        <v>15</v>
      </c>
      <c r="I253" s="25" t="s">
        <v>15</v>
      </c>
      <c r="J253" s="46" t="str">
        <f t="shared" si="1"/>
        <v/>
      </c>
      <c r="K253" s="46" t="str">
        <f t="shared" si="2"/>
        <v>#VALUE!</v>
      </c>
    </row>
    <row r="254">
      <c r="A254" s="42" t="s">
        <v>1065</v>
      </c>
      <c r="B254" s="43" t="s">
        <v>919</v>
      </c>
      <c r="C254" s="44" t="s">
        <v>68</v>
      </c>
      <c r="D254" s="44" t="s">
        <v>829</v>
      </c>
      <c r="E254" s="44" t="s">
        <v>169</v>
      </c>
      <c r="F254" s="44" t="s">
        <v>95</v>
      </c>
      <c r="G254" s="25" t="s">
        <v>15</v>
      </c>
      <c r="H254" s="25" t="s">
        <v>15</v>
      </c>
      <c r="I254" s="25" t="s">
        <v>15</v>
      </c>
      <c r="J254" s="46" t="str">
        <f t="shared" si="1"/>
        <v/>
      </c>
      <c r="K254" s="46" t="str">
        <f t="shared" si="2"/>
        <v>#VALUE!</v>
      </c>
    </row>
    <row r="255">
      <c r="A255" s="42" t="s">
        <v>1067</v>
      </c>
      <c r="B255" s="43" t="s">
        <v>1080</v>
      </c>
      <c r="C255" s="44" t="s">
        <v>90</v>
      </c>
      <c r="D255" s="44" t="s">
        <v>829</v>
      </c>
      <c r="E255" s="44" t="s">
        <v>123</v>
      </c>
      <c r="F255" s="44" t="s">
        <v>95</v>
      </c>
      <c r="G255" s="25" t="s">
        <v>15</v>
      </c>
      <c r="H255" s="25" t="s">
        <v>15</v>
      </c>
      <c r="I255" s="25" t="s">
        <v>15</v>
      </c>
      <c r="J255" s="46" t="str">
        <f t="shared" si="1"/>
        <v/>
      </c>
      <c r="K255" s="46" t="str">
        <f t="shared" si="2"/>
        <v>#VALUE!</v>
      </c>
    </row>
    <row r="256">
      <c r="A256" s="42" t="s">
        <v>1068</v>
      </c>
      <c r="B256" s="43" t="s">
        <v>1081</v>
      </c>
      <c r="C256" s="44" t="s">
        <v>90</v>
      </c>
      <c r="D256" s="44" t="s">
        <v>829</v>
      </c>
      <c r="E256" s="44" t="s">
        <v>134</v>
      </c>
      <c r="F256" s="44" t="s">
        <v>95</v>
      </c>
      <c r="G256" s="25" t="s">
        <v>15</v>
      </c>
      <c r="H256" s="25" t="s">
        <v>15</v>
      </c>
      <c r="I256" s="25" t="s">
        <v>15</v>
      </c>
      <c r="J256" s="46" t="str">
        <f t="shared" si="1"/>
        <v/>
      </c>
      <c r="K256" s="46" t="str">
        <f t="shared" si="2"/>
        <v>#VALUE!</v>
      </c>
    </row>
    <row r="257">
      <c r="A257" s="42" t="s">
        <v>1069</v>
      </c>
      <c r="B257" s="43" t="s">
        <v>1083</v>
      </c>
      <c r="C257" s="44" t="s">
        <v>68</v>
      </c>
      <c r="D257" s="44" t="s">
        <v>829</v>
      </c>
      <c r="E257" s="44" t="s">
        <v>394</v>
      </c>
      <c r="F257" s="44" t="s">
        <v>95</v>
      </c>
      <c r="G257" s="25" t="s">
        <v>15</v>
      </c>
      <c r="H257" s="25" t="s">
        <v>15</v>
      </c>
      <c r="I257" s="25" t="s">
        <v>15</v>
      </c>
      <c r="J257" s="46" t="str">
        <f t="shared" si="1"/>
        <v/>
      </c>
      <c r="K257" s="46" t="str">
        <f t="shared" si="2"/>
        <v>#VALUE!</v>
      </c>
    </row>
    <row r="258">
      <c r="A258" s="42" t="s">
        <v>1070</v>
      </c>
      <c r="B258" s="43" t="s">
        <v>905</v>
      </c>
      <c r="C258" s="44" t="s">
        <v>90</v>
      </c>
      <c r="D258" s="44" t="s">
        <v>907</v>
      </c>
      <c r="E258" s="44" t="s">
        <v>94</v>
      </c>
      <c r="F258" s="44" t="s">
        <v>95</v>
      </c>
      <c r="G258" s="25" t="s">
        <v>15</v>
      </c>
      <c r="H258" s="25" t="s">
        <v>15</v>
      </c>
      <c r="I258" s="25" t="s">
        <v>15</v>
      </c>
      <c r="J258" s="46" t="str">
        <f t="shared" si="1"/>
        <v/>
      </c>
      <c r="K258" s="46" t="str">
        <f t="shared" si="2"/>
        <v>#VALUE!</v>
      </c>
    </row>
    <row r="259">
      <c r="A259" s="42" t="s">
        <v>1084</v>
      </c>
      <c r="B259" s="43" t="s">
        <v>1085</v>
      </c>
      <c r="C259" s="44" t="s">
        <v>90</v>
      </c>
      <c r="D259" s="44" t="s">
        <v>907</v>
      </c>
      <c r="E259" s="44" t="s">
        <v>94</v>
      </c>
      <c r="F259" s="44" t="s">
        <v>95</v>
      </c>
      <c r="G259" s="25" t="s">
        <v>15</v>
      </c>
      <c r="H259" s="25" t="s">
        <v>15</v>
      </c>
      <c r="I259" s="25" t="s">
        <v>15</v>
      </c>
      <c r="J259" s="46" t="str">
        <f t="shared" si="1"/>
        <v/>
      </c>
      <c r="K259" s="46" t="str">
        <f t="shared" si="2"/>
        <v>#VALUE!</v>
      </c>
    </row>
    <row r="260">
      <c r="A260" s="42" t="s">
        <v>1086</v>
      </c>
      <c r="B260" s="43" t="s">
        <v>1087</v>
      </c>
      <c r="C260" s="44" t="s">
        <v>92</v>
      </c>
      <c r="D260" s="44" t="s">
        <v>1088</v>
      </c>
      <c r="E260" s="44" t="s">
        <v>394</v>
      </c>
      <c r="F260" s="44" t="s">
        <v>95</v>
      </c>
      <c r="G260" s="25" t="s">
        <v>15</v>
      </c>
      <c r="H260" s="25" t="s">
        <v>15</v>
      </c>
      <c r="I260" s="25" t="s">
        <v>15</v>
      </c>
      <c r="J260" s="46" t="str">
        <f t="shared" si="1"/>
        <v/>
      </c>
      <c r="K260" s="46" t="str">
        <f t="shared" si="2"/>
        <v>#VALUE!</v>
      </c>
    </row>
    <row r="261">
      <c r="A261" s="42" t="s">
        <v>1089</v>
      </c>
      <c r="B261" s="43" t="s">
        <v>324</v>
      </c>
      <c r="C261" s="44" t="s">
        <v>92</v>
      </c>
      <c r="D261" s="44" t="s">
        <v>1088</v>
      </c>
      <c r="E261" s="44" t="s">
        <v>123</v>
      </c>
      <c r="F261" s="44" t="s">
        <v>95</v>
      </c>
      <c r="G261" s="25" t="s">
        <v>15</v>
      </c>
      <c r="H261" s="25" t="s">
        <v>15</v>
      </c>
      <c r="I261" s="25" t="s">
        <v>15</v>
      </c>
      <c r="J261" s="46" t="str">
        <f t="shared" si="1"/>
        <v/>
      </c>
      <c r="K261" s="46" t="str">
        <f t="shared" si="2"/>
        <v>#VALUE!</v>
      </c>
    </row>
    <row r="262">
      <c r="A262" s="42" t="s">
        <v>1090</v>
      </c>
      <c r="B262" s="43" t="s">
        <v>352</v>
      </c>
      <c r="C262" s="44" t="s">
        <v>92</v>
      </c>
      <c r="D262" s="44" t="s">
        <v>1088</v>
      </c>
      <c r="E262" s="44" t="s">
        <v>123</v>
      </c>
      <c r="F262" s="44" t="s">
        <v>95</v>
      </c>
      <c r="G262" s="25" t="s">
        <v>15</v>
      </c>
      <c r="H262" s="25" t="s">
        <v>15</v>
      </c>
      <c r="I262" s="25" t="s">
        <v>15</v>
      </c>
      <c r="J262" s="46" t="str">
        <f t="shared" si="1"/>
        <v/>
      </c>
      <c r="K262" s="46" t="str">
        <f t="shared" si="2"/>
        <v>#VALUE!</v>
      </c>
    </row>
    <row r="263">
      <c r="A263" s="42" t="s">
        <v>1091</v>
      </c>
      <c r="B263" s="43" t="s">
        <v>1092</v>
      </c>
      <c r="C263" s="44" t="s">
        <v>90</v>
      </c>
      <c r="D263" s="44" t="s">
        <v>1088</v>
      </c>
      <c r="E263" s="44" t="s">
        <v>221</v>
      </c>
      <c r="F263" s="44" t="s">
        <v>95</v>
      </c>
      <c r="G263" s="25" t="s">
        <v>15</v>
      </c>
      <c r="H263" s="25" t="s">
        <v>15</v>
      </c>
      <c r="I263" s="25" t="s">
        <v>15</v>
      </c>
      <c r="J263" s="46" t="str">
        <f t="shared" si="1"/>
        <v/>
      </c>
      <c r="K263" s="46" t="str">
        <f t="shared" si="2"/>
        <v>#VALUE!</v>
      </c>
    </row>
    <row r="264">
      <c r="A264" s="42" t="s">
        <v>1093</v>
      </c>
      <c r="B264" s="43" t="s">
        <v>1094</v>
      </c>
      <c r="C264" s="44" t="s">
        <v>90</v>
      </c>
      <c r="D264" s="44" t="s">
        <v>1088</v>
      </c>
      <c r="E264" s="44" t="s">
        <v>221</v>
      </c>
      <c r="F264" s="44" t="s">
        <v>95</v>
      </c>
      <c r="G264" s="25" t="s">
        <v>15</v>
      </c>
      <c r="H264" s="25" t="s">
        <v>15</v>
      </c>
      <c r="I264" s="25" t="s">
        <v>15</v>
      </c>
      <c r="J264" s="46" t="str">
        <f t="shared" si="1"/>
        <v/>
      </c>
      <c r="K264" s="46" t="str">
        <f t="shared" si="2"/>
        <v>#VALUE!</v>
      </c>
    </row>
    <row r="265">
      <c r="A265" s="42" t="s">
        <v>1095</v>
      </c>
      <c r="B265" s="43" t="s">
        <v>1096</v>
      </c>
      <c r="C265" s="44" t="s">
        <v>68</v>
      </c>
      <c r="D265" s="44" t="s">
        <v>336</v>
      </c>
      <c r="E265" s="44" t="s">
        <v>202</v>
      </c>
      <c r="F265" s="44" t="s">
        <v>95</v>
      </c>
      <c r="G265" s="25" t="s">
        <v>15</v>
      </c>
      <c r="H265" s="25" t="s">
        <v>15</v>
      </c>
      <c r="I265" s="25" t="s">
        <v>15</v>
      </c>
      <c r="J265" s="46" t="str">
        <f t="shared" si="1"/>
        <v/>
      </c>
      <c r="K265" s="46" t="str">
        <f t="shared" si="2"/>
        <v>#VALUE!</v>
      </c>
    </row>
    <row r="266">
      <c r="A266" s="42" t="s">
        <v>1097</v>
      </c>
      <c r="B266" s="43" t="s">
        <v>1098</v>
      </c>
      <c r="C266" s="44" t="s">
        <v>68</v>
      </c>
      <c r="D266" s="44" t="s">
        <v>336</v>
      </c>
      <c r="E266" s="44" t="s">
        <v>221</v>
      </c>
      <c r="F266" s="44" t="s">
        <v>95</v>
      </c>
      <c r="G266" s="25" t="s">
        <v>15</v>
      </c>
      <c r="H266" s="25" t="s">
        <v>15</v>
      </c>
      <c r="I266" s="25" t="s">
        <v>15</v>
      </c>
      <c r="J266" s="46" t="str">
        <f t="shared" si="1"/>
        <v/>
      </c>
      <c r="K266" s="46" t="str">
        <f t="shared" si="2"/>
        <v>#VALUE!</v>
      </c>
    </row>
    <row r="267">
      <c r="A267" s="42" t="s">
        <v>1099</v>
      </c>
      <c r="B267" s="43" t="s">
        <v>1100</v>
      </c>
      <c r="C267" s="44" t="s">
        <v>68</v>
      </c>
      <c r="D267" s="44" t="s">
        <v>336</v>
      </c>
      <c r="E267" s="44" t="s">
        <v>134</v>
      </c>
      <c r="F267" s="44" t="s">
        <v>95</v>
      </c>
      <c r="G267" s="25" t="s">
        <v>15</v>
      </c>
      <c r="H267" s="25" t="s">
        <v>15</v>
      </c>
      <c r="I267" s="25" t="s">
        <v>15</v>
      </c>
      <c r="J267" s="46" t="str">
        <f t="shared" si="1"/>
        <v/>
      </c>
      <c r="K267" s="46" t="str">
        <f t="shared" si="2"/>
        <v>#VALUE!</v>
      </c>
    </row>
    <row r="268">
      <c r="A268" s="42" t="s">
        <v>1101</v>
      </c>
      <c r="B268" s="43" t="s">
        <v>975</v>
      </c>
      <c r="C268" s="44" t="s">
        <v>92</v>
      </c>
      <c r="D268" s="44" t="s">
        <v>336</v>
      </c>
      <c r="E268" s="44" t="s">
        <v>394</v>
      </c>
      <c r="F268" s="44" t="s">
        <v>95</v>
      </c>
      <c r="G268" s="25" t="s">
        <v>15</v>
      </c>
      <c r="H268" s="25" t="s">
        <v>15</v>
      </c>
      <c r="I268" s="25" t="s">
        <v>15</v>
      </c>
      <c r="J268" s="46" t="str">
        <f t="shared" si="1"/>
        <v/>
      </c>
      <c r="K268" s="46" t="str">
        <f t="shared" si="2"/>
        <v>#VALUE!</v>
      </c>
    </row>
    <row r="269">
      <c r="A269" s="42" t="s">
        <v>1102</v>
      </c>
      <c r="B269" s="43" t="s">
        <v>1103</v>
      </c>
      <c r="C269" s="44" t="s">
        <v>68</v>
      </c>
      <c r="D269" s="44" t="s">
        <v>336</v>
      </c>
      <c r="E269" s="44" t="s">
        <v>394</v>
      </c>
      <c r="F269" s="44" t="s">
        <v>95</v>
      </c>
      <c r="G269" s="25" t="s">
        <v>15</v>
      </c>
      <c r="H269" s="25" t="s">
        <v>15</v>
      </c>
      <c r="I269" s="25" t="s">
        <v>15</v>
      </c>
      <c r="J269" s="46" t="str">
        <f t="shared" si="1"/>
        <v/>
      </c>
      <c r="K269" s="46" t="str">
        <f t="shared" si="2"/>
        <v>#VALUE!</v>
      </c>
    </row>
    <row r="270">
      <c r="A270" s="42" t="s">
        <v>1104</v>
      </c>
      <c r="B270" s="43" t="s">
        <v>978</v>
      </c>
      <c r="C270" s="44" t="s">
        <v>68</v>
      </c>
      <c r="D270" s="44" t="s">
        <v>336</v>
      </c>
      <c r="E270" s="44" t="s">
        <v>70</v>
      </c>
      <c r="F270" s="44" t="s">
        <v>95</v>
      </c>
      <c r="G270" s="25" t="s">
        <v>15</v>
      </c>
      <c r="H270" s="25" t="s">
        <v>15</v>
      </c>
      <c r="I270" s="25" t="s">
        <v>15</v>
      </c>
      <c r="J270" s="46" t="str">
        <f t="shared" si="1"/>
        <v/>
      </c>
      <c r="K270" s="46" t="str">
        <f t="shared" si="2"/>
        <v>#VALUE!</v>
      </c>
    </row>
    <row r="271">
      <c r="A271" s="42" t="s">
        <v>1105</v>
      </c>
      <c r="B271" s="43" t="s">
        <v>1106</v>
      </c>
      <c r="C271" s="44" t="s">
        <v>90</v>
      </c>
      <c r="D271" s="44" t="s">
        <v>336</v>
      </c>
      <c r="E271" s="44" t="s">
        <v>70</v>
      </c>
      <c r="F271" s="44" t="s">
        <v>95</v>
      </c>
      <c r="G271" s="25" t="s">
        <v>15</v>
      </c>
      <c r="H271" s="25" t="s">
        <v>15</v>
      </c>
      <c r="I271" s="25" t="s">
        <v>15</v>
      </c>
      <c r="J271" s="46" t="str">
        <f t="shared" si="1"/>
        <v/>
      </c>
      <c r="K271" s="46" t="str">
        <f t="shared" si="2"/>
        <v>#VALUE!</v>
      </c>
    </row>
    <row r="272">
      <c r="A272" s="42" t="s">
        <v>1107</v>
      </c>
      <c r="B272" s="43" t="s">
        <v>1108</v>
      </c>
      <c r="C272" s="44" t="s">
        <v>68</v>
      </c>
      <c r="D272" s="44" t="s">
        <v>336</v>
      </c>
      <c r="E272" s="44" t="s">
        <v>394</v>
      </c>
      <c r="F272" s="44" t="s">
        <v>95</v>
      </c>
      <c r="G272" s="25" t="s">
        <v>15</v>
      </c>
      <c r="H272" s="25" t="s">
        <v>15</v>
      </c>
      <c r="I272" s="25" t="s">
        <v>15</v>
      </c>
      <c r="J272" s="46" t="str">
        <f t="shared" si="1"/>
        <v/>
      </c>
      <c r="K272" s="46" t="str">
        <f t="shared" si="2"/>
        <v>#VALUE!</v>
      </c>
    </row>
    <row r="273">
      <c r="A273" s="42" t="s">
        <v>1110</v>
      </c>
      <c r="B273" s="43" t="s">
        <v>1111</v>
      </c>
      <c r="C273" s="44" t="s">
        <v>68</v>
      </c>
      <c r="D273" s="44" t="s">
        <v>336</v>
      </c>
      <c r="E273" s="44" t="s">
        <v>394</v>
      </c>
      <c r="F273" s="44" t="s">
        <v>95</v>
      </c>
      <c r="G273" s="25" t="s">
        <v>15</v>
      </c>
      <c r="H273" s="25" t="s">
        <v>15</v>
      </c>
      <c r="I273" s="25" t="s">
        <v>15</v>
      </c>
      <c r="J273" s="46" t="str">
        <f t="shared" si="1"/>
        <v/>
      </c>
      <c r="K273" s="46" t="str">
        <f t="shared" si="2"/>
        <v>#VALUE!</v>
      </c>
    </row>
    <row r="274">
      <c r="A274" s="42" t="s">
        <v>1112</v>
      </c>
      <c r="B274" s="43" t="s">
        <v>1113</v>
      </c>
      <c r="C274" s="44" t="s">
        <v>68</v>
      </c>
      <c r="D274" s="44" t="s">
        <v>336</v>
      </c>
      <c r="E274" s="44" t="s">
        <v>94</v>
      </c>
      <c r="F274" s="44" t="s">
        <v>95</v>
      </c>
      <c r="G274" s="25" t="s">
        <v>15</v>
      </c>
      <c r="H274" s="25" t="s">
        <v>15</v>
      </c>
      <c r="I274" s="25" t="s">
        <v>15</v>
      </c>
      <c r="J274" s="46" t="str">
        <f t="shared" si="1"/>
        <v/>
      </c>
      <c r="K274" s="46" t="str">
        <f t="shared" si="2"/>
        <v>#VALUE!</v>
      </c>
    </row>
    <row r="275">
      <c r="A275" s="42" t="s">
        <v>1114</v>
      </c>
      <c r="B275" s="43" t="s">
        <v>1115</v>
      </c>
      <c r="C275" s="44" t="s">
        <v>68</v>
      </c>
      <c r="D275" s="44" t="s">
        <v>336</v>
      </c>
      <c r="E275" s="44" t="s">
        <v>123</v>
      </c>
      <c r="F275" s="44" t="s">
        <v>95</v>
      </c>
      <c r="G275" s="25" t="s">
        <v>15</v>
      </c>
      <c r="H275" s="25" t="s">
        <v>15</v>
      </c>
      <c r="I275" s="25" t="s">
        <v>15</v>
      </c>
      <c r="J275" s="46" t="str">
        <f t="shared" si="1"/>
        <v/>
      </c>
      <c r="K275" s="46" t="str">
        <f t="shared" si="2"/>
        <v>#VALUE!</v>
      </c>
    </row>
    <row r="276">
      <c r="A276" s="42" t="s">
        <v>1116</v>
      </c>
      <c r="B276" s="43" t="s">
        <v>1117</v>
      </c>
      <c r="C276" s="44" t="s">
        <v>68</v>
      </c>
      <c r="D276" s="44" t="s">
        <v>336</v>
      </c>
      <c r="E276" s="44" t="s">
        <v>123</v>
      </c>
      <c r="F276" s="44" t="s">
        <v>95</v>
      </c>
      <c r="G276" s="25" t="s">
        <v>15</v>
      </c>
      <c r="H276" s="25" t="s">
        <v>15</v>
      </c>
      <c r="I276" s="25" t="s">
        <v>15</v>
      </c>
      <c r="J276" s="46" t="str">
        <f t="shared" si="1"/>
        <v/>
      </c>
      <c r="K276" s="46" t="str">
        <f t="shared" si="2"/>
        <v>#VALUE!</v>
      </c>
    </row>
    <row r="277">
      <c r="A277" s="42" t="s">
        <v>1118</v>
      </c>
      <c r="B277" s="43" t="s">
        <v>1119</v>
      </c>
      <c r="C277" s="44" t="s">
        <v>68</v>
      </c>
      <c r="D277" s="44" t="s">
        <v>336</v>
      </c>
      <c r="E277" s="44" t="s">
        <v>177</v>
      </c>
      <c r="F277" s="44" t="s">
        <v>188</v>
      </c>
      <c r="G277" s="25" t="s">
        <v>15</v>
      </c>
      <c r="H277" s="25" t="s">
        <v>15</v>
      </c>
      <c r="I277" s="25" t="s">
        <v>15</v>
      </c>
      <c r="J277" s="46" t="str">
        <f t="shared" si="1"/>
        <v/>
      </c>
      <c r="K277" s="46" t="str">
        <f t="shared" si="2"/>
        <v>#VALUE!</v>
      </c>
    </row>
    <row r="278">
      <c r="A278" s="42" t="s">
        <v>1120</v>
      </c>
      <c r="B278" s="43" t="s">
        <v>1006</v>
      </c>
      <c r="C278" s="44" t="s">
        <v>68</v>
      </c>
      <c r="D278" s="44" t="s">
        <v>336</v>
      </c>
      <c r="E278" s="44" t="s">
        <v>177</v>
      </c>
      <c r="F278" s="44" t="s">
        <v>188</v>
      </c>
      <c r="G278" s="25" t="s">
        <v>15</v>
      </c>
      <c r="H278" s="25" t="s">
        <v>15</v>
      </c>
      <c r="I278" s="25" t="s">
        <v>15</v>
      </c>
      <c r="J278" s="46" t="str">
        <f t="shared" si="1"/>
        <v/>
      </c>
      <c r="K278" s="46" t="str">
        <f t="shared" si="2"/>
        <v>#VALUE!</v>
      </c>
    </row>
    <row r="279">
      <c r="A279" s="42" t="s">
        <v>1121</v>
      </c>
      <c r="B279" s="43" t="s">
        <v>1122</v>
      </c>
      <c r="C279" s="44" t="s">
        <v>92</v>
      </c>
      <c r="D279" s="44" t="s">
        <v>336</v>
      </c>
      <c r="E279" s="44" t="s">
        <v>394</v>
      </c>
      <c r="F279" s="44" t="s">
        <v>95</v>
      </c>
      <c r="G279" s="25" t="s">
        <v>15</v>
      </c>
      <c r="H279" s="25" t="s">
        <v>15</v>
      </c>
      <c r="I279" s="25" t="s">
        <v>15</v>
      </c>
      <c r="J279" s="46" t="str">
        <f t="shared" si="1"/>
        <v/>
      </c>
      <c r="K279" s="46" t="str">
        <f t="shared" si="2"/>
        <v>#VALUE!</v>
      </c>
    </row>
    <row r="280">
      <c r="A280" s="42" t="s">
        <v>1123</v>
      </c>
      <c r="B280" s="43" t="s">
        <v>1124</v>
      </c>
      <c r="C280" s="44" t="s">
        <v>68</v>
      </c>
      <c r="D280" s="44" t="s">
        <v>336</v>
      </c>
      <c r="E280" s="44" t="s">
        <v>134</v>
      </c>
      <c r="F280" s="44" t="s">
        <v>95</v>
      </c>
      <c r="G280" s="25" t="s">
        <v>15</v>
      </c>
      <c r="H280" s="25" t="s">
        <v>15</v>
      </c>
      <c r="I280" s="25" t="s">
        <v>15</v>
      </c>
      <c r="J280" s="46" t="str">
        <f t="shared" si="1"/>
        <v/>
      </c>
      <c r="K280" s="46" t="str">
        <f t="shared" si="2"/>
        <v>#VALUE!</v>
      </c>
    </row>
    <row r="281">
      <c r="A281" s="42" t="s">
        <v>1125</v>
      </c>
      <c r="B281" s="43" t="s">
        <v>751</v>
      </c>
      <c r="C281" s="44" t="s">
        <v>68</v>
      </c>
      <c r="D281" s="44" t="s">
        <v>336</v>
      </c>
      <c r="E281" s="44" t="s">
        <v>243</v>
      </c>
      <c r="F281" s="44" t="s">
        <v>95</v>
      </c>
      <c r="G281" s="25" t="s">
        <v>15</v>
      </c>
      <c r="H281" s="25" t="s">
        <v>15</v>
      </c>
      <c r="I281" s="25" t="s">
        <v>15</v>
      </c>
      <c r="J281" s="46" t="str">
        <f t="shared" si="1"/>
        <v/>
      </c>
      <c r="K281" s="46" t="str">
        <f t="shared" si="2"/>
        <v>#VALUE!</v>
      </c>
    </row>
    <row r="282">
      <c r="A282" s="42" t="s">
        <v>1126</v>
      </c>
      <c r="B282" s="43" t="s">
        <v>1127</v>
      </c>
      <c r="C282" s="44" t="s">
        <v>68</v>
      </c>
      <c r="D282" s="44" t="s">
        <v>336</v>
      </c>
      <c r="E282" s="44" t="s">
        <v>232</v>
      </c>
      <c r="F282" s="44" t="s">
        <v>95</v>
      </c>
      <c r="G282" s="25" t="s">
        <v>15</v>
      </c>
      <c r="H282" s="25" t="s">
        <v>15</v>
      </c>
      <c r="I282" s="25" t="s">
        <v>15</v>
      </c>
      <c r="J282" s="46" t="str">
        <f t="shared" si="1"/>
        <v/>
      </c>
      <c r="K282" s="46" t="str">
        <f t="shared" si="2"/>
        <v>#VALUE!</v>
      </c>
    </row>
    <row r="283">
      <c r="A283" s="42" t="s">
        <v>1128</v>
      </c>
      <c r="B283" s="43" t="s">
        <v>1022</v>
      </c>
      <c r="C283" s="44" t="s">
        <v>90</v>
      </c>
      <c r="D283" s="44" t="s">
        <v>336</v>
      </c>
      <c r="E283" s="44" t="s">
        <v>70</v>
      </c>
      <c r="F283" s="44" t="s">
        <v>104</v>
      </c>
      <c r="G283" s="25" t="s">
        <v>15</v>
      </c>
      <c r="H283" s="25" t="s">
        <v>15</v>
      </c>
      <c r="I283" s="25" t="s">
        <v>15</v>
      </c>
      <c r="J283" s="46" t="str">
        <f t="shared" si="1"/>
        <v/>
      </c>
      <c r="K283" s="46" t="str">
        <f t="shared" si="2"/>
        <v>#VALUE!</v>
      </c>
    </row>
    <row r="284">
      <c r="A284" s="42" t="s">
        <v>1129</v>
      </c>
      <c r="B284" s="43" t="s">
        <v>1130</v>
      </c>
      <c r="C284" s="44" t="s">
        <v>68</v>
      </c>
      <c r="D284" s="44" t="s">
        <v>336</v>
      </c>
      <c r="E284" s="44" t="s">
        <v>363</v>
      </c>
      <c r="F284" s="44" t="s">
        <v>95</v>
      </c>
      <c r="G284" s="25" t="s">
        <v>15</v>
      </c>
      <c r="H284" s="25" t="s">
        <v>15</v>
      </c>
      <c r="I284" s="25" t="s">
        <v>15</v>
      </c>
      <c r="J284" s="46" t="str">
        <f t="shared" si="1"/>
        <v/>
      </c>
      <c r="K284" s="46" t="str">
        <f t="shared" si="2"/>
        <v>#VALUE!</v>
      </c>
    </row>
    <row r="285">
      <c r="A285" s="42" t="s">
        <v>1131</v>
      </c>
      <c r="B285" s="43" t="s">
        <v>1132</v>
      </c>
      <c r="C285" s="44" t="s">
        <v>68</v>
      </c>
      <c r="D285" s="44" t="s">
        <v>336</v>
      </c>
      <c r="E285" s="44" t="s">
        <v>94</v>
      </c>
      <c r="F285" s="44" t="s">
        <v>95</v>
      </c>
      <c r="G285" s="25" t="s">
        <v>15</v>
      </c>
      <c r="H285" s="25" t="s">
        <v>15</v>
      </c>
      <c r="I285" s="25" t="s">
        <v>15</v>
      </c>
      <c r="J285" s="46" t="str">
        <f t="shared" si="1"/>
        <v/>
      </c>
      <c r="K285" s="46" t="str">
        <f t="shared" si="2"/>
        <v>#VALUE!</v>
      </c>
    </row>
    <row r="286">
      <c r="A286" s="42" t="s">
        <v>1133</v>
      </c>
      <c r="B286" s="43" t="s">
        <v>1032</v>
      </c>
      <c r="C286" s="44" t="s">
        <v>90</v>
      </c>
      <c r="D286" s="44" t="s">
        <v>336</v>
      </c>
      <c r="E286" s="44" t="s">
        <v>70</v>
      </c>
      <c r="F286" s="44" t="s">
        <v>188</v>
      </c>
      <c r="G286" s="25" t="s">
        <v>15</v>
      </c>
      <c r="H286" s="25" t="s">
        <v>15</v>
      </c>
      <c r="I286" s="25" t="s">
        <v>15</v>
      </c>
      <c r="J286" s="46" t="str">
        <f t="shared" si="1"/>
        <v/>
      </c>
      <c r="K286" s="46" t="str">
        <f t="shared" si="2"/>
        <v>#VALUE!</v>
      </c>
    </row>
    <row r="287">
      <c r="A287" s="42" t="s">
        <v>1134</v>
      </c>
      <c r="B287" s="43" t="s">
        <v>1034</v>
      </c>
      <c r="C287" s="44" t="s">
        <v>90</v>
      </c>
      <c r="D287" s="44" t="s">
        <v>336</v>
      </c>
      <c r="E287" s="44" t="s">
        <v>70</v>
      </c>
      <c r="F287" s="44" t="s">
        <v>188</v>
      </c>
      <c r="G287" s="25" t="s">
        <v>15</v>
      </c>
      <c r="H287" s="25" t="s">
        <v>15</v>
      </c>
      <c r="I287" s="25" t="s">
        <v>15</v>
      </c>
      <c r="J287" s="46" t="str">
        <f t="shared" si="1"/>
        <v/>
      </c>
      <c r="K287" s="46" t="str">
        <f t="shared" si="2"/>
        <v>#VALUE!</v>
      </c>
    </row>
    <row r="288">
      <c r="A288" s="42" t="s">
        <v>1135</v>
      </c>
      <c r="B288" s="43" t="s">
        <v>1136</v>
      </c>
      <c r="C288" s="44" t="s">
        <v>68</v>
      </c>
      <c r="D288" s="44" t="s">
        <v>336</v>
      </c>
      <c r="E288" s="44" t="s">
        <v>1044</v>
      </c>
      <c r="F288" s="44" t="s">
        <v>95</v>
      </c>
      <c r="G288" s="25" t="s">
        <v>15</v>
      </c>
      <c r="H288" s="25" t="s">
        <v>15</v>
      </c>
      <c r="I288" s="25" t="s">
        <v>15</v>
      </c>
      <c r="J288" s="46" t="str">
        <f t="shared" si="1"/>
        <v/>
      </c>
      <c r="K288" s="46" t="str">
        <f t="shared" si="2"/>
        <v>#VALUE!</v>
      </c>
    </row>
    <row r="289">
      <c r="A289" s="42" t="s">
        <v>1137</v>
      </c>
      <c r="B289" s="43" t="s">
        <v>1071</v>
      </c>
      <c r="C289" s="44" t="s">
        <v>68</v>
      </c>
      <c r="D289" s="44" t="s">
        <v>336</v>
      </c>
      <c r="E289" s="44" t="s">
        <v>221</v>
      </c>
      <c r="F289" s="44" t="s">
        <v>95</v>
      </c>
      <c r="G289" s="25" t="s">
        <v>15</v>
      </c>
      <c r="H289" s="25" t="s">
        <v>15</v>
      </c>
      <c r="I289" s="25" t="s">
        <v>15</v>
      </c>
      <c r="J289" s="46" t="str">
        <f t="shared" si="1"/>
        <v/>
      </c>
      <c r="K289" s="46" t="str">
        <f t="shared" si="2"/>
        <v>#VALUE!</v>
      </c>
    </row>
    <row r="290">
      <c r="A290" s="42" t="s">
        <v>1138</v>
      </c>
      <c r="B290" s="54" t="s">
        <v>1139</v>
      </c>
      <c r="C290" s="44" t="s">
        <v>68</v>
      </c>
      <c r="D290" s="44" t="s">
        <v>336</v>
      </c>
      <c r="E290" s="44" t="s">
        <v>394</v>
      </c>
      <c r="F290" s="44" t="s">
        <v>188</v>
      </c>
      <c r="G290" s="25" t="s">
        <v>15</v>
      </c>
      <c r="H290" s="25" t="s">
        <v>15</v>
      </c>
      <c r="I290" s="25" t="s">
        <v>15</v>
      </c>
      <c r="J290" s="46" t="str">
        <f t="shared" si="1"/>
        <v/>
      </c>
      <c r="K290" s="46" t="str">
        <f t="shared" si="2"/>
        <v>#VALUE!</v>
      </c>
    </row>
    <row r="291">
      <c r="A291" s="42" t="s">
        <v>1140</v>
      </c>
      <c r="B291" s="54" t="s">
        <v>1141</v>
      </c>
      <c r="C291" s="44" t="s">
        <v>90</v>
      </c>
      <c r="D291" s="44" t="s">
        <v>336</v>
      </c>
      <c r="E291" s="44" t="s">
        <v>70</v>
      </c>
      <c r="F291" s="44" t="s">
        <v>95</v>
      </c>
      <c r="G291" s="25" t="s">
        <v>15</v>
      </c>
      <c r="H291" s="25" t="s">
        <v>15</v>
      </c>
      <c r="I291" s="25" t="s">
        <v>15</v>
      </c>
      <c r="J291" s="46" t="str">
        <f t="shared" si="1"/>
        <v/>
      </c>
      <c r="K291" s="46" t="str">
        <f t="shared" si="2"/>
        <v>#VALUE!</v>
      </c>
    </row>
    <row r="292">
      <c r="A292" s="42" t="s">
        <v>1142</v>
      </c>
      <c r="B292" s="54" t="s">
        <v>1143</v>
      </c>
      <c r="C292" s="44" t="s">
        <v>90</v>
      </c>
      <c r="D292" s="44" t="s">
        <v>336</v>
      </c>
      <c r="E292" s="44" t="s">
        <v>70</v>
      </c>
      <c r="F292" s="44" t="s">
        <v>95</v>
      </c>
      <c r="G292" s="25" t="s">
        <v>15</v>
      </c>
      <c r="H292" s="25" t="s">
        <v>15</v>
      </c>
      <c r="I292" s="25" t="s">
        <v>15</v>
      </c>
      <c r="J292" s="46" t="str">
        <f t="shared" si="1"/>
        <v/>
      </c>
      <c r="K292" s="46" t="str">
        <f t="shared" si="2"/>
        <v>#VALUE!</v>
      </c>
    </row>
    <row r="293">
      <c r="A293" s="42" t="s">
        <v>1144</v>
      </c>
      <c r="B293" s="54" t="s">
        <v>1145</v>
      </c>
      <c r="C293" s="44" t="s">
        <v>505</v>
      </c>
      <c r="D293" s="44" t="s">
        <v>1146</v>
      </c>
      <c r="E293" s="44" t="s">
        <v>134</v>
      </c>
      <c r="F293" s="44" t="s">
        <v>95</v>
      </c>
      <c r="G293" s="25" t="s">
        <v>15</v>
      </c>
      <c r="H293" s="25" t="s">
        <v>15</v>
      </c>
      <c r="I293" s="25" t="s">
        <v>15</v>
      </c>
      <c r="J293" s="46" t="str">
        <f t="shared" si="1"/>
        <v/>
      </c>
      <c r="K293" s="46" t="str">
        <f t="shared" si="2"/>
        <v>#VALUE!</v>
      </c>
    </row>
    <row r="294">
      <c r="A294" s="42" t="s">
        <v>1147</v>
      </c>
      <c r="B294" s="54" t="s">
        <v>1148</v>
      </c>
      <c r="C294" s="44" t="s">
        <v>505</v>
      </c>
      <c r="D294" s="44" t="s">
        <v>1146</v>
      </c>
      <c r="E294" s="44" t="s">
        <v>394</v>
      </c>
      <c r="F294" s="44" t="s">
        <v>95</v>
      </c>
      <c r="G294" s="25" t="s">
        <v>15</v>
      </c>
      <c r="H294" s="25" t="s">
        <v>15</v>
      </c>
      <c r="I294" s="25" t="s">
        <v>15</v>
      </c>
      <c r="J294" s="46" t="str">
        <f t="shared" si="1"/>
        <v/>
      </c>
      <c r="K294" s="46" t="str">
        <f t="shared" si="2"/>
        <v>#VALUE!</v>
      </c>
    </row>
    <row r="295">
      <c r="A295" s="42" t="s">
        <v>1149</v>
      </c>
      <c r="B295" s="54" t="s">
        <v>1150</v>
      </c>
      <c r="C295" s="44" t="s">
        <v>90</v>
      </c>
      <c r="D295" s="44" t="s">
        <v>1146</v>
      </c>
      <c r="E295" s="44" t="s">
        <v>700</v>
      </c>
      <c r="F295" s="44" t="s">
        <v>95</v>
      </c>
      <c r="G295" s="25" t="s">
        <v>15</v>
      </c>
      <c r="H295" s="25" t="s">
        <v>15</v>
      </c>
      <c r="I295" s="25" t="s">
        <v>15</v>
      </c>
      <c r="J295" s="46" t="str">
        <f t="shared" si="1"/>
        <v/>
      </c>
      <c r="K295" s="46" t="str">
        <f t="shared" si="2"/>
        <v>#VALUE!</v>
      </c>
    </row>
    <row r="296">
      <c r="A296" s="42" t="s">
        <v>1151</v>
      </c>
      <c r="B296" s="54" t="s">
        <v>1152</v>
      </c>
      <c r="C296" s="44" t="s">
        <v>505</v>
      </c>
      <c r="D296" s="44" t="s">
        <v>1146</v>
      </c>
      <c r="E296" s="44" t="s">
        <v>700</v>
      </c>
      <c r="F296" s="44" t="s">
        <v>95</v>
      </c>
      <c r="G296" s="25" t="s">
        <v>15</v>
      </c>
      <c r="H296" s="25" t="s">
        <v>15</v>
      </c>
      <c r="I296" s="25" t="s">
        <v>15</v>
      </c>
      <c r="J296" s="46" t="str">
        <f t="shared" si="1"/>
        <v/>
      </c>
      <c r="K296" s="46" t="str">
        <f t="shared" si="2"/>
        <v>#VALUE!</v>
      </c>
    </row>
    <row r="297">
      <c r="B297" s="11"/>
      <c r="C297" s="11"/>
      <c r="D297" s="11"/>
      <c r="G297" s="81"/>
      <c r="H297" s="81"/>
      <c r="I297" s="81"/>
    </row>
    <row r="298">
      <c r="A298" s="65"/>
      <c r="B298" s="30" t="s">
        <v>851</v>
      </c>
      <c r="C298" s="28" t="s">
        <v>852</v>
      </c>
      <c r="D298" s="28" t="s">
        <v>857</v>
      </c>
      <c r="E298" s="52"/>
      <c r="G298" s="81"/>
      <c r="H298" s="81"/>
      <c r="I298" s="81"/>
    </row>
    <row r="299">
      <c r="A299" s="65"/>
      <c r="B299" s="63" t="s">
        <v>863</v>
      </c>
      <c r="C299" s="33" t="str">
        <f>COUNTIF(G3:G296,"Sí")</f>
        <v>0</v>
      </c>
      <c r="D299" s="33" t="str">
        <f>COUNTIF(G14:G296,"No")</f>
        <v>0</v>
      </c>
      <c r="E299" s="52"/>
      <c r="G299" s="81"/>
      <c r="H299" s="81"/>
      <c r="I299" s="81"/>
    </row>
    <row r="300">
      <c r="A300" s="65"/>
      <c r="B300" s="63" t="s">
        <v>882</v>
      </c>
      <c r="C300" s="33" t="str">
        <f>COUNTIF(H3:H296,"Sí")</f>
        <v>0</v>
      </c>
      <c r="D300" s="33" t="str">
        <f>COUNTIF(H14:H296,"No")</f>
        <v>0</v>
      </c>
      <c r="E300" s="52"/>
      <c r="G300" s="81"/>
      <c r="H300" s="81"/>
      <c r="I300" s="81"/>
    </row>
    <row r="301">
      <c r="A301" s="65"/>
      <c r="B301" s="63" t="s">
        <v>890</v>
      </c>
      <c r="C301" s="33" t="str">
        <f>COUNTIF(I3:I296,"Sí")</f>
        <v>0</v>
      </c>
      <c r="D301" s="33" t="str">
        <f>COUNTIF(I14:I296,"No")</f>
        <v>0</v>
      </c>
      <c r="E301" s="52"/>
      <c r="G301" s="81"/>
      <c r="H301" s="81"/>
      <c r="I301" s="81"/>
    </row>
    <row r="302">
      <c r="A302" s="89"/>
      <c r="B302" s="91"/>
      <c r="C302" s="91"/>
      <c r="D302" s="91"/>
      <c r="E302" s="92"/>
      <c r="G302" s="81"/>
      <c r="H302" s="81"/>
      <c r="I302" s="81"/>
    </row>
  </sheetData>
  <mergeCells count="1">
    <mergeCell ref="A1:G1"/>
  </mergeCells>
  <dataValidations>
    <dataValidation type="list" allowBlank="1" showInputMessage="1" prompt="Click and enter a value from the list of items" sqref="G3:I296">
      <formula1>"Sí,No,-"</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showGridLines="0" workbookViewId="0">
      <pane ySplit="2.0" topLeftCell="A3" activePane="bottomLeft" state="frozen"/>
      <selection activeCell="B4" sqref="B4" pane="bottomLeft"/>
    </sheetView>
  </sheetViews>
  <sheetFormatPr customHeight="1" defaultColWidth="14.43" defaultRowHeight="15.75"/>
  <cols>
    <col customWidth="1" min="1" max="1" width="14.43"/>
    <col customWidth="1" min="2" max="2" width="84.43"/>
    <col customWidth="1" min="3" max="6" width="14.43"/>
    <col customWidth="1" min="7" max="7" width="13.57"/>
    <col customWidth="1" min="8" max="9" width="11.57"/>
    <col customWidth="1" min="10" max="10" width="11.86"/>
    <col customWidth="1" min="11" max="11" width="49.57"/>
    <col hidden="1" min="12" max="12"/>
  </cols>
  <sheetData>
    <row r="1">
      <c r="A1" s="22" t="s">
        <v>72</v>
      </c>
      <c r="B1" s="11"/>
      <c r="C1" s="11"/>
      <c r="D1" s="11"/>
      <c r="E1" s="11"/>
      <c r="F1" s="11"/>
      <c r="G1" s="11"/>
      <c r="H1" s="11"/>
      <c r="I1" s="11"/>
      <c r="J1" s="11"/>
      <c r="K1" s="11"/>
      <c r="L1" s="11"/>
    </row>
    <row r="2">
      <c r="A2" s="47" t="s">
        <v>75</v>
      </c>
      <c r="B2" s="47" t="s">
        <v>58</v>
      </c>
      <c r="C2" s="48" t="s">
        <v>59</v>
      </c>
      <c r="D2" s="49" t="s">
        <v>82</v>
      </c>
      <c r="E2" s="48" t="s">
        <v>61</v>
      </c>
      <c r="F2" s="48" t="s">
        <v>62</v>
      </c>
      <c r="G2" s="48" t="s">
        <v>53</v>
      </c>
      <c r="H2" s="48" t="s">
        <v>65</v>
      </c>
      <c r="I2" s="48" t="s">
        <v>31</v>
      </c>
      <c r="J2" s="48" t="s">
        <v>87</v>
      </c>
      <c r="K2" s="48" t="s">
        <v>33</v>
      </c>
      <c r="L2" s="46"/>
    </row>
    <row r="3">
      <c r="A3" s="50" t="s">
        <v>66</v>
      </c>
      <c r="B3" s="50" t="s">
        <v>91</v>
      </c>
      <c r="C3" s="50" t="s">
        <v>92</v>
      </c>
      <c r="D3" s="51" t="s">
        <v>93</v>
      </c>
      <c r="E3" s="51" t="s">
        <v>94</v>
      </c>
      <c r="F3" s="51" t="s">
        <v>95</v>
      </c>
      <c r="G3" s="25" t="s">
        <v>15</v>
      </c>
      <c r="H3" s="25" t="s">
        <v>15</v>
      </c>
      <c r="I3" s="53" t="str">
        <f t="shared" ref="I3:I219" si="1">IF(H3="Sí","No","-")</f>
        <v>-</v>
      </c>
      <c r="J3" s="53" t="str">
        <f t="shared" ref="J3:J219" si="2">if(G3="Sí", IF(H3="Sí", "DP", "SP"), IF(H3="Sí", "SD", "-"))</f>
        <v>-</v>
      </c>
      <c r="K3" s="23" t="str">
        <f t="shared" ref="K3:K190" si="3">IF(IFERROR(L3,7)=7,"",RIGHT(L3,LEN(L3)-2)&amp;".")</f>
        <v/>
      </c>
      <c r="L3" s="46" t="str">
        <f t="shared" ref="L3:L219" si="4">IFERROR(__xludf.DUMMYFUNCTION("CONCATENATE(ArrayFormula(""; ""&amp;QUERY(Hallazgos!A:E,""SELECT B WHERE E CONTAINS '""&amp;A3&amp;""' LABEL B ''"")))"),"#VALUE!")</f>
        <v>#VALUE!</v>
      </c>
    </row>
    <row r="4">
      <c r="A4" s="50" t="s">
        <v>73</v>
      </c>
      <c r="B4" s="50" t="s">
        <v>67</v>
      </c>
      <c r="C4" s="50" t="s">
        <v>68</v>
      </c>
      <c r="D4" s="51" t="s">
        <v>69</v>
      </c>
      <c r="E4" s="51" t="s">
        <v>70</v>
      </c>
      <c r="F4" s="51" t="s">
        <v>71</v>
      </c>
      <c r="G4" s="25" t="s">
        <v>15</v>
      </c>
      <c r="H4" s="25" t="s">
        <v>15</v>
      </c>
      <c r="I4" s="53" t="str">
        <f t="shared" si="1"/>
        <v>-</v>
      </c>
      <c r="J4" s="53" t="str">
        <f t="shared" si="2"/>
        <v>-</v>
      </c>
      <c r="K4" s="23" t="str">
        <f t="shared" si="3"/>
        <v/>
      </c>
      <c r="L4" s="46" t="str">
        <f t="shared" si="4"/>
        <v>#VALUE!</v>
      </c>
    </row>
    <row r="5">
      <c r="A5" s="50" t="s">
        <v>76</v>
      </c>
      <c r="B5" s="50" t="s">
        <v>121</v>
      </c>
      <c r="C5" s="50" t="s">
        <v>68</v>
      </c>
      <c r="D5" s="51" t="s">
        <v>69</v>
      </c>
      <c r="E5" s="51" t="s">
        <v>70</v>
      </c>
      <c r="F5" s="51" t="s">
        <v>71</v>
      </c>
      <c r="G5" s="25" t="s">
        <v>15</v>
      </c>
      <c r="H5" s="25" t="s">
        <v>15</v>
      </c>
      <c r="I5" s="53" t="str">
        <f t="shared" si="1"/>
        <v>-</v>
      </c>
      <c r="J5" s="53" t="str">
        <f t="shared" si="2"/>
        <v>-</v>
      </c>
      <c r="K5" s="23" t="str">
        <f t="shared" si="3"/>
        <v/>
      </c>
      <c r="L5" s="46" t="str">
        <f t="shared" si="4"/>
        <v>#VALUE!</v>
      </c>
    </row>
    <row r="6">
      <c r="A6" s="50" t="s">
        <v>78</v>
      </c>
      <c r="B6" s="50" t="s">
        <v>77</v>
      </c>
      <c r="C6" s="50" t="s">
        <v>68</v>
      </c>
      <c r="D6" s="51" t="s">
        <v>69</v>
      </c>
      <c r="E6" s="51" t="s">
        <v>70</v>
      </c>
      <c r="F6" s="51" t="s">
        <v>71</v>
      </c>
      <c r="G6" s="25" t="s">
        <v>15</v>
      </c>
      <c r="H6" s="25" t="s">
        <v>15</v>
      </c>
      <c r="I6" s="53" t="str">
        <f t="shared" si="1"/>
        <v>-</v>
      </c>
      <c r="J6" s="53" t="str">
        <f t="shared" si="2"/>
        <v>-</v>
      </c>
      <c r="K6" s="23" t="str">
        <f t="shared" si="3"/>
        <v/>
      </c>
      <c r="L6" s="46" t="str">
        <f t="shared" si="4"/>
        <v>#VALUE!</v>
      </c>
    </row>
    <row r="7">
      <c r="A7" s="55" t="s">
        <v>80</v>
      </c>
      <c r="B7" s="55" t="s">
        <v>79</v>
      </c>
      <c r="C7" s="55" t="s">
        <v>68</v>
      </c>
      <c r="D7" s="51" t="s">
        <v>69</v>
      </c>
      <c r="E7" s="51" t="s">
        <v>70</v>
      </c>
      <c r="F7" s="51" t="s">
        <v>71</v>
      </c>
      <c r="G7" s="25" t="s">
        <v>15</v>
      </c>
      <c r="H7" s="25" t="s">
        <v>15</v>
      </c>
      <c r="I7" s="53" t="str">
        <f t="shared" si="1"/>
        <v>-</v>
      </c>
      <c r="J7" s="53" t="str">
        <f t="shared" si="2"/>
        <v>-</v>
      </c>
      <c r="K7" s="23" t="str">
        <f t="shared" si="3"/>
        <v/>
      </c>
      <c r="L7" s="46" t="str">
        <f t="shared" si="4"/>
        <v>#VALUE!</v>
      </c>
    </row>
    <row r="8">
      <c r="A8" s="50" t="s">
        <v>83</v>
      </c>
      <c r="B8" s="50" t="s">
        <v>149</v>
      </c>
      <c r="C8" s="50" t="s">
        <v>68</v>
      </c>
      <c r="D8" s="51" t="s">
        <v>69</v>
      </c>
      <c r="E8" s="51" t="s">
        <v>70</v>
      </c>
      <c r="F8" s="51" t="s">
        <v>71</v>
      </c>
      <c r="G8" s="25" t="s">
        <v>15</v>
      </c>
      <c r="H8" s="25" t="s">
        <v>15</v>
      </c>
      <c r="I8" s="53" t="str">
        <f t="shared" si="1"/>
        <v>-</v>
      </c>
      <c r="J8" s="53" t="str">
        <f t="shared" si="2"/>
        <v>-</v>
      </c>
      <c r="K8" s="23" t="str">
        <f t="shared" si="3"/>
        <v/>
      </c>
      <c r="L8" s="46" t="str">
        <f t="shared" si="4"/>
        <v>#VALUE!</v>
      </c>
    </row>
    <row r="9">
      <c r="A9" s="50" t="s">
        <v>85</v>
      </c>
      <c r="B9" s="50" t="s">
        <v>84</v>
      </c>
      <c r="C9" s="50" t="s">
        <v>68</v>
      </c>
      <c r="D9" s="51" t="s">
        <v>69</v>
      </c>
      <c r="E9" s="51" t="s">
        <v>70</v>
      </c>
      <c r="F9" s="51" t="s">
        <v>71</v>
      </c>
      <c r="G9" s="25" t="s">
        <v>15</v>
      </c>
      <c r="H9" s="25" t="s">
        <v>15</v>
      </c>
      <c r="I9" s="53" t="str">
        <f t="shared" si="1"/>
        <v>-</v>
      </c>
      <c r="J9" s="53" t="str">
        <f t="shared" si="2"/>
        <v>-</v>
      </c>
      <c r="K9" s="23" t="str">
        <f t="shared" si="3"/>
        <v/>
      </c>
      <c r="L9" s="46" t="str">
        <f t="shared" si="4"/>
        <v>#VALUE!</v>
      </c>
    </row>
    <row r="10">
      <c r="A10" s="50" t="s">
        <v>88</v>
      </c>
      <c r="B10" s="50" t="s">
        <v>86</v>
      </c>
      <c r="C10" s="50" t="s">
        <v>68</v>
      </c>
      <c r="D10" s="51" t="s">
        <v>69</v>
      </c>
      <c r="E10" s="51" t="s">
        <v>70</v>
      </c>
      <c r="F10" s="51" t="s">
        <v>71</v>
      </c>
      <c r="G10" s="25" t="s">
        <v>15</v>
      </c>
      <c r="H10" s="25" t="s">
        <v>15</v>
      </c>
      <c r="I10" s="53" t="str">
        <f t="shared" si="1"/>
        <v>-</v>
      </c>
      <c r="J10" s="53" t="str">
        <f t="shared" si="2"/>
        <v>-</v>
      </c>
      <c r="K10" s="23" t="str">
        <f t="shared" si="3"/>
        <v/>
      </c>
      <c r="L10" s="46" t="str">
        <f t="shared" si="4"/>
        <v>#VALUE!</v>
      </c>
    </row>
    <row r="11">
      <c r="A11" s="50" t="s">
        <v>98</v>
      </c>
      <c r="B11" s="50" t="s">
        <v>89</v>
      </c>
      <c r="C11" s="50" t="s">
        <v>90</v>
      </c>
      <c r="D11" s="51" t="s">
        <v>69</v>
      </c>
      <c r="E11" s="51" t="s">
        <v>70</v>
      </c>
      <c r="F11" s="51" t="s">
        <v>71</v>
      </c>
      <c r="G11" s="25" t="s">
        <v>15</v>
      </c>
      <c r="H11" s="25" t="s">
        <v>15</v>
      </c>
      <c r="I11" s="53" t="str">
        <f t="shared" si="1"/>
        <v>-</v>
      </c>
      <c r="J11" s="53" t="str">
        <f t="shared" si="2"/>
        <v>-</v>
      </c>
      <c r="K11" s="23" t="str">
        <f t="shared" si="3"/>
        <v/>
      </c>
      <c r="L11" s="46" t="str">
        <f t="shared" si="4"/>
        <v>#VALUE!</v>
      </c>
    </row>
    <row r="12">
      <c r="A12" s="55" t="s">
        <v>101</v>
      </c>
      <c r="B12" s="55" t="s">
        <v>173</v>
      </c>
      <c r="C12" s="55" t="s">
        <v>90</v>
      </c>
      <c r="D12" s="51" t="s">
        <v>175</v>
      </c>
      <c r="E12" s="51" t="s">
        <v>70</v>
      </c>
      <c r="F12" s="51" t="s">
        <v>71</v>
      </c>
      <c r="G12" s="25" t="s">
        <v>15</v>
      </c>
      <c r="H12" s="25" t="s">
        <v>15</v>
      </c>
      <c r="I12" s="53" t="str">
        <f t="shared" si="1"/>
        <v>-</v>
      </c>
      <c r="J12" s="53" t="str">
        <f t="shared" si="2"/>
        <v>-</v>
      </c>
      <c r="K12" s="23" t="str">
        <f t="shared" si="3"/>
        <v/>
      </c>
      <c r="L12" s="46" t="str">
        <f t="shared" si="4"/>
        <v>#VALUE!</v>
      </c>
    </row>
    <row r="13">
      <c r="A13" s="50" t="s">
        <v>105</v>
      </c>
      <c r="B13" s="50" t="s">
        <v>99</v>
      </c>
      <c r="C13" s="50" t="s">
        <v>92</v>
      </c>
      <c r="D13" s="51" t="s">
        <v>69</v>
      </c>
      <c r="E13" s="51" t="s">
        <v>70</v>
      </c>
      <c r="F13" s="51" t="s">
        <v>71</v>
      </c>
      <c r="G13" s="25" t="s">
        <v>15</v>
      </c>
      <c r="H13" s="25" t="s">
        <v>15</v>
      </c>
      <c r="I13" s="53" t="str">
        <f t="shared" si="1"/>
        <v>-</v>
      </c>
      <c r="J13" s="53" t="str">
        <f t="shared" si="2"/>
        <v>-</v>
      </c>
      <c r="K13" s="23" t="str">
        <f t="shared" si="3"/>
        <v/>
      </c>
      <c r="L13" s="46" t="str">
        <f t="shared" si="4"/>
        <v>#VALUE!</v>
      </c>
    </row>
    <row r="14">
      <c r="A14" s="50" t="s">
        <v>107</v>
      </c>
      <c r="B14" s="50" t="s">
        <v>186</v>
      </c>
      <c r="C14" s="50" t="s">
        <v>92</v>
      </c>
      <c r="D14" s="51" t="s">
        <v>187</v>
      </c>
      <c r="E14" s="51" t="s">
        <v>94</v>
      </c>
      <c r="F14" s="51" t="s">
        <v>188</v>
      </c>
      <c r="G14" s="25" t="s">
        <v>15</v>
      </c>
      <c r="H14" s="25" t="s">
        <v>15</v>
      </c>
      <c r="I14" s="53" t="str">
        <f t="shared" si="1"/>
        <v>-</v>
      </c>
      <c r="J14" s="53" t="str">
        <f t="shared" si="2"/>
        <v>-</v>
      </c>
      <c r="K14" s="23" t="str">
        <f t="shared" si="3"/>
        <v/>
      </c>
      <c r="L14" s="46" t="str">
        <f t="shared" si="4"/>
        <v>#VALUE!</v>
      </c>
    </row>
    <row r="15">
      <c r="A15" s="50" t="s">
        <v>113</v>
      </c>
      <c r="B15" s="50" t="s">
        <v>193</v>
      </c>
      <c r="C15" s="50" t="s">
        <v>92</v>
      </c>
      <c r="D15" s="51" t="s">
        <v>187</v>
      </c>
      <c r="E15" s="51" t="s">
        <v>94</v>
      </c>
      <c r="F15" s="51" t="s">
        <v>170</v>
      </c>
      <c r="G15" s="25" t="s">
        <v>15</v>
      </c>
      <c r="H15" s="25" t="s">
        <v>15</v>
      </c>
      <c r="I15" s="53" t="str">
        <f t="shared" si="1"/>
        <v>-</v>
      </c>
      <c r="J15" s="53" t="str">
        <f t="shared" si="2"/>
        <v>-</v>
      </c>
      <c r="K15" s="23" t="str">
        <f t="shared" si="3"/>
        <v/>
      </c>
      <c r="L15" s="46" t="str">
        <f t="shared" si="4"/>
        <v>#VALUE!</v>
      </c>
    </row>
    <row r="16">
      <c r="A16" s="50" t="s">
        <v>122</v>
      </c>
      <c r="B16" s="50" t="s">
        <v>198</v>
      </c>
      <c r="C16" s="56" t="s">
        <v>92</v>
      </c>
      <c r="D16" s="51" t="s">
        <v>187</v>
      </c>
      <c r="E16" s="51" t="s">
        <v>177</v>
      </c>
      <c r="F16" s="51" t="s">
        <v>95</v>
      </c>
      <c r="G16" s="25" t="s">
        <v>15</v>
      </c>
      <c r="H16" s="25" t="s">
        <v>15</v>
      </c>
      <c r="I16" s="53" t="str">
        <f t="shared" si="1"/>
        <v>-</v>
      </c>
      <c r="J16" s="53" t="str">
        <f t="shared" si="2"/>
        <v>-</v>
      </c>
      <c r="K16" s="23" t="str">
        <f t="shared" si="3"/>
        <v/>
      </c>
      <c r="L16" s="46" t="str">
        <f t="shared" si="4"/>
        <v>#VALUE!</v>
      </c>
    </row>
    <row r="17">
      <c r="A17" s="50" t="s">
        <v>139</v>
      </c>
      <c r="B17" s="50" t="s">
        <v>210</v>
      </c>
      <c r="C17" s="56" t="s">
        <v>92</v>
      </c>
      <c r="D17" s="51" t="s">
        <v>211</v>
      </c>
      <c r="E17" s="51" t="s">
        <v>94</v>
      </c>
      <c r="F17" s="51" t="s">
        <v>95</v>
      </c>
      <c r="G17" s="25" t="s">
        <v>15</v>
      </c>
      <c r="H17" s="25" t="s">
        <v>15</v>
      </c>
      <c r="I17" s="53" t="str">
        <f t="shared" si="1"/>
        <v>-</v>
      </c>
      <c r="J17" s="53" t="str">
        <f t="shared" si="2"/>
        <v>-</v>
      </c>
      <c r="K17" s="23" t="str">
        <f t="shared" si="3"/>
        <v/>
      </c>
      <c r="L17" s="46" t="str">
        <f t="shared" si="4"/>
        <v>#VALUE!</v>
      </c>
    </row>
    <row r="18">
      <c r="A18" s="55" t="s">
        <v>144</v>
      </c>
      <c r="B18" s="55" t="s">
        <v>216</v>
      </c>
      <c r="C18" s="56" t="s">
        <v>92</v>
      </c>
      <c r="D18" s="51" t="s">
        <v>187</v>
      </c>
      <c r="E18" s="51" t="s">
        <v>177</v>
      </c>
      <c r="F18" s="51" t="s">
        <v>95</v>
      </c>
      <c r="G18" s="25" t="s">
        <v>15</v>
      </c>
      <c r="H18" s="25" t="s">
        <v>15</v>
      </c>
      <c r="I18" s="53" t="str">
        <f t="shared" si="1"/>
        <v>-</v>
      </c>
      <c r="J18" s="53" t="str">
        <f t="shared" si="2"/>
        <v>-</v>
      </c>
      <c r="K18" s="23" t="str">
        <f t="shared" si="3"/>
        <v/>
      </c>
      <c r="L18" s="46" t="str">
        <f t="shared" si="4"/>
        <v>#VALUE!</v>
      </c>
    </row>
    <row r="19">
      <c r="A19" s="50" t="s">
        <v>148</v>
      </c>
      <c r="B19" s="50" t="s">
        <v>220</v>
      </c>
      <c r="C19" s="50" t="s">
        <v>92</v>
      </c>
      <c r="D19" s="51" t="s">
        <v>187</v>
      </c>
      <c r="E19" s="51" t="s">
        <v>221</v>
      </c>
      <c r="F19" s="51" t="s">
        <v>95</v>
      </c>
      <c r="G19" s="25" t="s">
        <v>15</v>
      </c>
      <c r="H19" s="25" t="s">
        <v>15</v>
      </c>
      <c r="I19" s="53" t="str">
        <f t="shared" si="1"/>
        <v>-</v>
      </c>
      <c r="J19" s="53" t="str">
        <f t="shared" si="2"/>
        <v>-</v>
      </c>
      <c r="K19" s="23" t="str">
        <f t="shared" si="3"/>
        <v/>
      </c>
      <c r="L19" s="46" t="str">
        <f t="shared" si="4"/>
        <v>#VALUE!</v>
      </c>
    </row>
    <row r="20">
      <c r="A20" s="50" t="s">
        <v>154</v>
      </c>
      <c r="B20" s="50" t="s">
        <v>225</v>
      </c>
      <c r="C20" s="50" t="s">
        <v>92</v>
      </c>
      <c r="D20" s="51" t="s">
        <v>187</v>
      </c>
      <c r="E20" s="51" t="s">
        <v>177</v>
      </c>
      <c r="F20" s="51" t="s">
        <v>95</v>
      </c>
      <c r="G20" s="25" t="s">
        <v>15</v>
      </c>
      <c r="H20" s="25" t="s">
        <v>15</v>
      </c>
      <c r="I20" s="53" t="str">
        <f t="shared" si="1"/>
        <v>-</v>
      </c>
      <c r="J20" s="53" t="str">
        <f t="shared" si="2"/>
        <v>-</v>
      </c>
      <c r="K20" s="23" t="str">
        <f t="shared" si="3"/>
        <v/>
      </c>
      <c r="L20" s="46" t="str">
        <f t="shared" si="4"/>
        <v>#VALUE!</v>
      </c>
    </row>
    <row r="21">
      <c r="A21" s="50" t="s">
        <v>159</v>
      </c>
      <c r="B21" s="50" t="s">
        <v>230</v>
      </c>
      <c r="C21" s="50" t="s">
        <v>92</v>
      </c>
      <c r="D21" s="51" t="s">
        <v>231</v>
      </c>
      <c r="E21" s="51" t="s">
        <v>232</v>
      </c>
      <c r="F21" s="51" t="s">
        <v>170</v>
      </c>
      <c r="G21" s="25" t="s">
        <v>15</v>
      </c>
      <c r="H21" s="25" t="s">
        <v>15</v>
      </c>
      <c r="I21" s="53" t="str">
        <f t="shared" si="1"/>
        <v>-</v>
      </c>
      <c r="J21" s="53" t="str">
        <f t="shared" si="2"/>
        <v>-</v>
      </c>
      <c r="K21" s="23" t="str">
        <f t="shared" si="3"/>
        <v/>
      </c>
      <c r="L21" s="46" t="str">
        <f t="shared" si="4"/>
        <v>#VALUE!</v>
      </c>
    </row>
    <row r="22">
      <c r="A22" s="50" t="s">
        <v>174</v>
      </c>
      <c r="B22" s="50" t="s">
        <v>237</v>
      </c>
      <c r="C22" s="50" t="s">
        <v>92</v>
      </c>
      <c r="D22" s="51" t="s">
        <v>211</v>
      </c>
      <c r="E22" s="51" t="s">
        <v>94</v>
      </c>
      <c r="F22" s="51" t="s">
        <v>95</v>
      </c>
      <c r="G22" s="25" t="s">
        <v>15</v>
      </c>
      <c r="H22" s="25" t="s">
        <v>15</v>
      </c>
      <c r="I22" s="53" t="str">
        <f t="shared" si="1"/>
        <v>-</v>
      </c>
      <c r="J22" s="53" t="str">
        <f t="shared" si="2"/>
        <v>-</v>
      </c>
      <c r="K22" s="23" t="str">
        <f t="shared" si="3"/>
        <v/>
      </c>
      <c r="L22" s="46" t="str">
        <f t="shared" si="4"/>
        <v>#VALUE!</v>
      </c>
    </row>
    <row r="23">
      <c r="A23" s="50" t="s">
        <v>180</v>
      </c>
      <c r="B23" s="50" t="s">
        <v>242</v>
      </c>
      <c r="C23" s="50" t="s">
        <v>92</v>
      </c>
      <c r="D23" s="51" t="s">
        <v>211</v>
      </c>
      <c r="E23" s="51" t="s">
        <v>94</v>
      </c>
      <c r="F23" s="51" t="s">
        <v>95</v>
      </c>
      <c r="G23" s="25" t="s">
        <v>15</v>
      </c>
      <c r="H23" s="25" t="s">
        <v>15</v>
      </c>
      <c r="I23" s="53" t="str">
        <f t="shared" si="1"/>
        <v>-</v>
      </c>
      <c r="J23" s="53" t="str">
        <f t="shared" si="2"/>
        <v>-</v>
      </c>
      <c r="K23" s="23" t="str">
        <f t="shared" si="3"/>
        <v/>
      </c>
      <c r="L23" s="46" t="str">
        <f t="shared" si="4"/>
        <v>#VALUE!</v>
      </c>
    </row>
    <row r="24">
      <c r="A24" s="50" t="s">
        <v>184</v>
      </c>
      <c r="B24" s="50" t="s">
        <v>246</v>
      </c>
      <c r="C24" s="50" t="s">
        <v>92</v>
      </c>
      <c r="D24" s="51" t="s">
        <v>211</v>
      </c>
      <c r="E24" s="51" t="s">
        <v>243</v>
      </c>
      <c r="F24" s="51" t="s">
        <v>95</v>
      </c>
      <c r="G24" s="25" t="s">
        <v>15</v>
      </c>
      <c r="H24" s="25" t="s">
        <v>15</v>
      </c>
      <c r="I24" s="53" t="str">
        <f t="shared" si="1"/>
        <v>-</v>
      </c>
      <c r="J24" s="53" t="str">
        <f t="shared" si="2"/>
        <v>-</v>
      </c>
      <c r="K24" s="23" t="str">
        <f t="shared" si="3"/>
        <v/>
      </c>
      <c r="L24" s="46" t="str">
        <f t="shared" si="4"/>
        <v>#VALUE!</v>
      </c>
    </row>
    <row r="25">
      <c r="A25" s="50" t="s">
        <v>191</v>
      </c>
      <c r="B25" s="50" t="s">
        <v>250</v>
      </c>
      <c r="C25" s="50" t="s">
        <v>92</v>
      </c>
      <c r="D25" s="51" t="s">
        <v>211</v>
      </c>
      <c r="E25" s="51" t="s">
        <v>134</v>
      </c>
      <c r="F25" s="51" t="s">
        <v>95</v>
      </c>
      <c r="G25" s="25" t="s">
        <v>15</v>
      </c>
      <c r="H25" s="25" t="s">
        <v>15</v>
      </c>
      <c r="I25" s="53" t="str">
        <f t="shared" si="1"/>
        <v>-</v>
      </c>
      <c r="J25" s="53" t="str">
        <f t="shared" si="2"/>
        <v>-</v>
      </c>
      <c r="K25" s="23" t="str">
        <f t="shared" si="3"/>
        <v/>
      </c>
      <c r="L25" s="46" t="str">
        <f t="shared" si="4"/>
        <v>#VALUE!</v>
      </c>
    </row>
    <row r="26">
      <c r="A26" s="50" t="s">
        <v>195</v>
      </c>
      <c r="B26" s="50" t="s">
        <v>258</v>
      </c>
      <c r="C26" s="50" t="s">
        <v>92</v>
      </c>
      <c r="D26" s="51" t="s">
        <v>211</v>
      </c>
      <c r="E26" s="51" t="s">
        <v>169</v>
      </c>
      <c r="F26" s="51" t="s">
        <v>95</v>
      </c>
      <c r="G26" s="25" t="s">
        <v>15</v>
      </c>
      <c r="H26" s="25" t="s">
        <v>15</v>
      </c>
      <c r="I26" s="53" t="str">
        <f t="shared" si="1"/>
        <v>-</v>
      </c>
      <c r="J26" s="53" t="str">
        <f t="shared" si="2"/>
        <v>-</v>
      </c>
      <c r="K26" s="23" t="str">
        <f t="shared" si="3"/>
        <v/>
      </c>
      <c r="L26" s="46" t="str">
        <f t="shared" si="4"/>
        <v>#VALUE!</v>
      </c>
    </row>
    <row r="27">
      <c r="A27" s="50" t="s">
        <v>199</v>
      </c>
      <c r="B27" s="50" t="s">
        <v>263</v>
      </c>
      <c r="C27" s="50" t="s">
        <v>92</v>
      </c>
      <c r="D27" s="51" t="s">
        <v>211</v>
      </c>
      <c r="E27" s="51" t="s">
        <v>202</v>
      </c>
      <c r="F27" s="51" t="s">
        <v>95</v>
      </c>
      <c r="G27" s="25" t="s">
        <v>15</v>
      </c>
      <c r="H27" s="25" t="s">
        <v>15</v>
      </c>
      <c r="I27" s="53" t="str">
        <f t="shared" si="1"/>
        <v>-</v>
      </c>
      <c r="J27" s="53" t="str">
        <f t="shared" si="2"/>
        <v>-</v>
      </c>
      <c r="K27" s="23" t="str">
        <f t="shared" si="3"/>
        <v/>
      </c>
      <c r="L27" s="46" t="str">
        <f t="shared" si="4"/>
        <v>#VALUE!</v>
      </c>
    </row>
    <row r="28">
      <c r="A28" s="50" t="s">
        <v>204</v>
      </c>
      <c r="B28" s="50" t="s">
        <v>267</v>
      </c>
      <c r="C28" s="50" t="s">
        <v>92</v>
      </c>
      <c r="D28" s="51" t="s">
        <v>211</v>
      </c>
      <c r="E28" s="51" t="s">
        <v>202</v>
      </c>
      <c r="F28" s="51" t="s">
        <v>95</v>
      </c>
      <c r="G28" s="25" t="s">
        <v>15</v>
      </c>
      <c r="H28" s="25" t="s">
        <v>15</v>
      </c>
      <c r="I28" s="53" t="str">
        <f t="shared" si="1"/>
        <v>-</v>
      </c>
      <c r="J28" s="53" t="str">
        <f t="shared" si="2"/>
        <v>-</v>
      </c>
      <c r="K28" s="23" t="str">
        <f t="shared" si="3"/>
        <v/>
      </c>
      <c r="L28" s="46" t="str">
        <f t="shared" si="4"/>
        <v>#VALUE!</v>
      </c>
    </row>
    <row r="29">
      <c r="A29" s="50" t="s">
        <v>208</v>
      </c>
      <c r="B29" s="50" t="s">
        <v>271</v>
      </c>
      <c r="C29" s="50" t="s">
        <v>92</v>
      </c>
      <c r="D29" s="51" t="s">
        <v>211</v>
      </c>
      <c r="E29" s="51" t="s">
        <v>202</v>
      </c>
      <c r="F29" s="51" t="s">
        <v>95</v>
      </c>
      <c r="G29" s="25" t="s">
        <v>15</v>
      </c>
      <c r="H29" s="25" t="s">
        <v>15</v>
      </c>
      <c r="I29" s="53" t="str">
        <f t="shared" si="1"/>
        <v>-</v>
      </c>
      <c r="J29" s="53" t="str">
        <f t="shared" si="2"/>
        <v>-</v>
      </c>
      <c r="K29" s="23" t="str">
        <f t="shared" si="3"/>
        <v/>
      </c>
      <c r="L29" s="46" t="str">
        <f t="shared" si="4"/>
        <v>#VALUE!</v>
      </c>
    </row>
    <row r="30">
      <c r="A30" s="50" t="s">
        <v>212</v>
      </c>
      <c r="B30" s="50" t="s">
        <v>276</v>
      </c>
      <c r="C30" s="50" t="s">
        <v>92</v>
      </c>
      <c r="D30" s="51" t="s">
        <v>211</v>
      </c>
      <c r="E30" s="51" t="s">
        <v>202</v>
      </c>
      <c r="F30" s="51" t="s">
        <v>95</v>
      </c>
      <c r="G30" s="25" t="s">
        <v>15</v>
      </c>
      <c r="H30" s="25" t="s">
        <v>15</v>
      </c>
      <c r="I30" s="53" t="str">
        <f t="shared" si="1"/>
        <v>-</v>
      </c>
      <c r="J30" s="53" t="str">
        <f t="shared" si="2"/>
        <v>-</v>
      </c>
      <c r="K30" s="23" t="str">
        <f t="shared" si="3"/>
        <v/>
      </c>
      <c r="L30" s="46" t="str">
        <f t="shared" si="4"/>
        <v>#VALUE!</v>
      </c>
    </row>
    <row r="31">
      <c r="A31" s="50" t="s">
        <v>219</v>
      </c>
      <c r="B31" s="50" t="s">
        <v>286</v>
      </c>
      <c r="C31" s="50" t="s">
        <v>92</v>
      </c>
      <c r="D31" s="51" t="s">
        <v>287</v>
      </c>
      <c r="E31" s="51" t="s">
        <v>202</v>
      </c>
      <c r="F31" s="51" t="s">
        <v>95</v>
      </c>
      <c r="G31" s="25" t="s">
        <v>15</v>
      </c>
      <c r="H31" s="25" t="s">
        <v>15</v>
      </c>
      <c r="I31" s="53" t="str">
        <f t="shared" si="1"/>
        <v>-</v>
      </c>
      <c r="J31" s="53" t="str">
        <f t="shared" si="2"/>
        <v>-</v>
      </c>
      <c r="K31" s="23" t="str">
        <f t="shared" si="3"/>
        <v/>
      </c>
      <c r="L31" s="46" t="str">
        <f t="shared" si="4"/>
        <v>#VALUE!</v>
      </c>
    </row>
    <row r="32">
      <c r="A32" s="50" t="s">
        <v>226</v>
      </c>
      <c r="B32" s="50" t="s">
        <v>291</v>
      </c>
      <c r="C32" s="50" t="s">
        <v>92</v>
      </c>
      <c r="D32" s="51" t="s">
        <v>293</v>
      </c>
      <c r="E32" s="51" t="s">
        <v>243</v>
      </c>
      <c r="F32" s="51" t="s">
        <v>95</v>
      </c>
      <c r="G32" s="25" t="s">
        <v>15</v>
      </c>
      <c r="H32" s="25" t="s">
        <v>15</v>
      </c>
      <c r="I32" s="53" t="str">
        <f t="shared" si="1"/>
        <v>-</v>
      </c>
      <c r="J32" s="53" t="str">
        <f t="shared" si="2"/>
        <v>-</v>
      </c>
      <c r="K32" s="23" t="str">
        <f t="shared" si="3"/>
        <v/>
      </c>
      <c r="L32" s="46" t="str">
        <f t="shared" si="4"/>
        <v>#VALUE!</v>
      </c>
    </row>
    <row r="33">
      <c r="A33" s="55" t="s">
        <v>236</v>
      </c>
      <c r="B33" s="55" t="s">
        <v>297</v>
      </c>
      <c r="C33" s="55" t="s">
        <v>92</v>
      </c>
      <c r="D33" s="51" t="s">
        <v>211</v>
      </c>
      <c r="E33" s="51" t="s">
        <v>94</v>
      </c>
      <c r="F33" s="51" t="s">
        <v>95</v>
      </c>
      <c r="G33" s="25" t="s">
        <v>15</v>
      </c>
      <c r="H33" s="25" t="s">
        <v>15</v>
      </c>
      <c r="I33" s="53" t="str">
        <f t="shared" si="1"/>
        <v>-</v>
      </c>
      <c r="J33" s="53" t="str">
        <f t="shared" si="2"/>
        <v>-</v>
      </c>
      <c r="K33" s="23" t="str">
        <f t="shared" si="3"/>
        <v/>
      </c>
      <c r="L33" s="46" t="str">
        <f t="shared" si="4"/>
        <v>#VALUE!</v>
      </c>
    </row>
    <row r="34">
      <c r="A34" s="56" t="s">
        <v>239</v>
      </c>
      <c r="B34" s="56" t="s">
        <v>302</v>
      </c>
      <c r="C34" s="56" t="s">
        <v>92</v>
      </c>
      <c r="D34" s="51" t="s">
        <v>211</v>
      </c>
      <c r="E34" s="51" t="s">
        <v>202</v>
      </c>
      <c r="F34" s="51" t="s">
        <v>95</v>
      </c>
      <c r="G34" s="25" t="s">
        <v>15</v>
      </c>
      <c r="H34" s="25" t="s">
        <v>15</v>
      </c>
      <c r="I34" s="53" t="str">
        <f t="shared" si="1"/>
        <v>-</v>
      </c>
      <c r="J34" s="53" t="str">
        <f t="shared" si="2"/>
        <v>-</v>
      </c>
      <c r="K34" s="23" t="str">
        <f t="shared" si="3"/>
        <v/>
      </c>
      <c r="L34" s="46" t="str">
        <f t="shared" si="4"/>
        <v>#VALUE!</v>
      </c>
    </row>
    <row r="35">
      <c r="A35" s="55" t="s">
        <v>249</v>
      </c>
      <c r="B35" s="55" t="s">
        <v>308</v>
      </c>
      <c r="C35" s="55" t="s">
        <v>92</v>
      </c>
      <c r="D35" s="51" t="s">
        <v>211</v>
      </c>
      <c r="E35" s="51" t="s">
        <v>94</v>
      </c>
      <c r="F35" s="51" t="s">
        <v>95</v>
      </c>
      <c r="G35" s="25" t="s">
        <v>15</v>
      </c>
      <c r="H35" s="25" t="s">
        <v>15</v>
      </c>
      <c r="I35" s="53" t="str">
        <f t="shared" si="1"/>
        <v>-</v>
      </c>
      <c r="J35" s="53" t="str">
        <f t="shared" si="2"/>
        <v>-</v>
      </c>
      <c r="K35" s="23" t="str">
        <f t="shared" si="3"/>
        <v/>
      </c>
      <c r="L35" s="46" t="str">
        <f t="shared" si="4"/>
        <v>#VALUE!</v>
      </c>
    </row>
    <row r="36">
      <c r="A36" s="55" t="s">
        <v>251</v>
      </c>
      <c r="B36" s="55" t="s">
        <v>314</v>
      </c>
      <c r="C36" s="55" t="s">
        <v>92</v>
      </c>
      <c r="D36" s="51" t="s">
        <v>211</v>
      </c>
      <c r="E36" s="51" t="s">
        <v>134</v>
      </c>
      <c r="F36" s="51" t="s">
        <v>95</v>
      </c>
      <c r="G36" s="25" t="s">
        <v>15</v>
      </c>
      <c r="H36" s="25" t="s">
        <v>15</v>
      </c>
      <c r="I36" s="53" t="str">
        <f t="shared" si="1"/>
        <v>-</v>
      </c>
      <c r="J36" s="53" t="str">
        <f t="shared" si="2"/>
        <v>-</v>
      </c>
      <c r="K36" s="23" t="str">
        <f t="shared" si="3"/>
        <v/>
      </c>
      <c r="L36" s="46" t="str">
        <f t="shared" si="4"/>
        <v>#VALUE!</v>
      </c>
    </row>
    <row r="37">
      <c r="A37" s="55" t="s">
        <v>256</v>
      </c>
      <c r="B37" s="55" t="s">
        <v>319</v>
      </c>
      <c r="C37" s="55" t="s">
        <v>92</v>
      </c>
      <c r="D37" s="51" t="s">
        <v>93</v>
      </c>
      <c r="E37" s="51" t="s">
        <v>123</v>
      </c>
      <c r="F37" s="51" t="s">
        <v>95</v>
      </c>
      <c r="G37" s="25" t="s">
        <v>15</v>
      </c>
      <c r="H37" s="25" t="s">
        <v>15</v>
      </c>
      <c r="I37" s="53" t="str">
        <f t="shared" si="1"/>
        <v>-</v>
      </c>
      <c r="J37" s="53" t="str">
        <f t="shared" si="2"/>
        <v>-</v>
      </c>
      <c r="K37" s="23" t="str">
        <f t="shared" si="3"/>
        <v/>
      </c>
      <c r="L37" s="46" t="str">
        <f t="shared" si="4"/>
        <v>#VALUE!</v>
      </c>
    </row>
    <row r="38">
      <c r="A38" s="50" t="s">
        <v>261</v>
      </c>
      <c r="B38" s="50" t="s">
        <v>324</v>
      </c>
      <c r="C38" s="50" t="s">
        <v>92</v>
      </c>
      <c r="D38" s="51" t="s">
        <v>325</v>
      </c>
      <c r="E38" s="51" t="s">
        <v>123</v>
      </c>
      <c r="F38" s="51" t="s">
        <v>95</v>
      </c>
      <c r="G38" s="25" t="s">
        <v>15</v>
      </c>
      <c r="H38" s="25" t="s">
        <v>15</v>
      </c>
      <c r="I38" s="53" t="str">
        <f t="shared" si="1"/>
        <v>-</v>
      </c>
      <c r="J38" s="53" t="str">
        <f t="shared" si="2"/>
        <v>-</v>
      </c>
      <c r="K38" s="23" t="str">
        <f t="shared" si="3"/>
        <v/>
      </c>
      <c r="L38" s="46" t="str">
        <f t="shared" si="4"/>
        <v>#VALUE!</v>
      </c>
    </row>
    <row r="39">
      <c r="A39" s="50" t="s">
        <v>266</v>
      </c>
      <c r="B39" s="50" t="s">
        <v>329</v>
      </c>
      <c r="C39" s="50" t="s">
        <v>92</v>
      </c>
      <c r="D39" s="51" t="s">
        <v>293</v>
      </c>
      <c r="E39" s="51" t="s">
        <v>243</v>
      </c>
      <c r="F39" s="51" t="s">
        <v>95</v>
      </c>
      <c r="G39" s="25" t="s">
        <v>15</v>
      </c>
      <c r="H39" s="25" t="s">
        <v>15</v>
      </c>
      <c r="I39" s="53" t="str">
        <f t="shared" si="1"/>
        <v>-</v>
      </c>
      <c r="J39" s="53" t="str">
        <f t="shared" si="2"/>
        <v>-</v>
      </c>
      <c r="K39" s="23" t="str">
        <f t="shared" si="3"/>
        <v/>
      </c>
      <c r="L39" s="46" t="str">
        <f t="shared" si="4"/>
        <v>#VALUE!</v>
      </c>
    </row>
    <row r="40">
      <c r="A40" s="50" t="s">
        <v>272</v>
      </c>
      <c r="B40" s="50" t="s">
        <v>335</v>
      </c>
      <c r="C40" s="50" t="s">
        <v>68</v>
      </c>
      <c r="D40" s="51" t="s">
        <v>336</v>
      </c>
      <c r="E40" s="51" t="s">
        <v>221</v>
      </c>
      <c r="F40" s="51" t="s">
        <v>95</v>
      </c>
      <c r="G40" s="25" t="s">
        <v>15</v>
      </c>
      <c r="H40" s="25" t="s">
        <v>15</v>
      </c>
      <c r="I40" s="53" t="str">
        <f t="shared" si="1"/>
        <v>-</v>
      </c>
      <c r="J40" s="53" t="str">
        <f t="shared" si="2"/>
        <v>-</v>
      </c>
      <c r="K40" s="23" t="str">
        <f t="shared" si="3"/>
        <v/>
      </c>
      <c r="L40" s="46" t="str">
        <f t="shared" si="4"/>
        <v>#VALUE!</v>
      </c>
    </row>
    <row r="41">
      <c r="A41" s="50" t="s">
        <v>277</v>
      </c>
      <c r="B41" s="50" t="s">
        <v>222</v>
      </c>
      <c r="C41" s="56" t="s">
        <v>92</v>
      </c>
      <c r="D41" s="51" t="s">
        <v>93</v>
      </c>
      <c r="E41" s="51" t="s">
        <v>123</v>
      </c>
      <c r="F41" s="51" t="s">
        <v>95</v>
      </c>
      <c r="G41" s="25" t="s">
        <v>15</v>
      </c>
      <c r="H41" s="25" t="s">
        <v>15</v>
      </c>
      <c r="I41" s="53" t="str">
        <f t="shared" si="1"/>
        <v>-</v>
      </c>
      <c r="J41" s="53" t="str">
        <f t="shared" si="2"/>
        <v>-</v>
      </c>
      <c r="K41" s="23" t="str">
        <f t="shared" si="3"/>
        <v/>
      </c>
      <c r="L41" s="46" t="str">
        <f t="shared" si="4"/>
        <v>#VALUE!</v>
      </c>
    </row>
    <row r="42">
      <c r="A42" s="50" t="s">
        <v>281</v>
      </c>
      <c r="B42" s="50" t="s">
        <v>345</v>
      </c>
      <c r="C42" s="50" t="s">
        <v>92</v>
      </c>
      <c r="D42" s="51" t="s">
        <v>347</v>
      </c>
      <c r="E42" s="51" t="s">
        <v>123</v>
      </c>
      <c r="F42" s="51" t="s">
        <v>95</v>
      </c>
      <c r="G42" s="25" t="s">
        <v>15</v>
      </c>
      <c r="H42" s="25" t="s">
        <v>15</v>
      </c>
      <c r="I42" s="53" t="str">
        <f t="shared" si="1"/>
        <v>-</v>
      </c>
      <c r="J42" s="53" t="str">
        <f t="shared" si="2"/>
        <v>-</v>
      </c>
      <c r="K42" s="23" t="str">
        <f t="shared" si="3"/>
        <v/>
      </c>
      <c r="L42" s="46" t="str">
        <f t="shared" si="4"/>
        <v>#VALUE!</v>
      </c>
    </row>
    <row r="43">
      <c r="A43" s="50" t="s">
        <v>289</v>
      </c>
      <c r="B43" s="50" t="s">
        <v>352</v>
      </c>
      <c r="C43" s="50" t="s">
        <v>92</v>
      </c>
      <c r="D43" s="51" t="s">
        <v>353</v>
      </c>
      <c r="E43" s="51" t="s">
        <v>123</v>
      </c>
      <c r="F43" s="51" t="s">
        <v>95</v>
      </c>
      <c r="G43" s="25" t="s">
        <v>15</v>
      </c>
      <c r="H43" s="25" t="s">
        <v>15</v>
      </c>
      <c r="I43" s="53" t="str">
        <f t="shared" si="1"/>
        <v>-</v>
      </c>
      <c r="J43" s="53" t="str">
        <f t="shared" si="2"/>
        <v>-</v>
      </c>
      <c r="K43" s="23" t="str">
        <f t="shared" si="3"/>
        <v/>
      </c>
      <c r="L43" s="46" t="str">
        <f t="shared" si="4"/>
        <v>#VALUE!</v>
      </c>
    </row>
    <row r="44">
      <c r="A44" s="50" t="s">
        <v>303</v>
      </c>
      <c r="B44" s="50" t="s">
        <v>357</v>
      </c>
      <c r="C44" s="50" t="s">
        <v>92</v>
      </c>
      <c r="D44" s="51" t="s">
        <v>129</v>
      </c>
      <c r="E44" s="51" t="s">
        <v>134</v>
      </c>
      <c r="F44" s="51" t="s">
        <v>95</v>
      </c>
      <c r="G44" s="25" t="s">
        <v>15</v>
      </c>
      <c r="H44" s="25" t="s">
        <v>15</v>
      </c>
      <c r="I44" s="53" t="str">
        <f t="shared" si="1"/>
        <v>-</v>
      </c>
      <c r="J44" s="53" t="str">
        <f t="shared" si="2"/>
        <v>-</v>
      </c>
      <c r="K44" s="23" t="str">
        <f t="shared" si="3"/>
        <v/>
      </c>
      <c r="L44" s="46" t="str">
        <f t="shared" si="4"/>
        <v>#VALUE!</v>
      </c>
    </row>
    <row r="45">
      <c r="A45" s="50" t="s">
        <v>307</v>
      </c>
      <c r="B45" s="50" t="s">
        <v>362</v>
      </c>
      <c r="C45" s="50" t="s">
        <v>92</v>
      </c>
      <c r="D45" s="51" t="s">
        <v>129</v>
      </c>
      <c r="E45" s="51" t="s">
        <v>363</v>
      </c>
      <c r="F45" s="51" t="s">
        <v>95</v>
      </c>
      <c r="G45" s="25" t="s">
        <v>15</v>
      </c>
      <c r="H45" s="25" t="s">
        <v>15</v>
      </c>
      <c r="I45" s="53" t="str">
        <f t="shared" si="1"/>
        <v>-</v>
      </c>
      <c r="J45" s="53" t="str">
        <f t="shared" si="2"/>
        <v>-</v>
      </c>
      <c r="K45" s="23" t="str">
        <f t="shared" si="3"/>
        <v/>
      </c>
      <c r="L45" s="46" t="str">
        <f t="shared" si="4"/>
        <v>#VALUE!</v>
      </c>
    </row>
    <row r="46">
      <c r="A46" s="50" t="s">
        <v>312</v>
      </c>
      <c r="B46" s="50" t="s">
        <v>368</v>
      </c>
      <c r="C46" s="50" t="s">
        <v>92</v>
      </c>
      <c r="D46" s="51" t="s">
        <v>129</v>
      </c>
      <c r="E46" s="51" t="s">
        <v>94</v>
      </c>
      <c r="F46" s="51" t="s">
        <v>95</v>
      </c>
      <c r="G46" s="25" t="s">
        <v>15</v>
      </c>
      <c r="H46" s="25" t="s">
        <v>15</v>
      </c>
      <c r="I46" s="53" t="str">
        <f t="shared" si="1"/>
        <v>-</v>
      </c>
      <c r="J46" s="53" t="str">
        <f t="shared" si="2"/>
        <v>-</v>
      </c>
      <c r="K46" s="23" t="str">
        <f t="shared" si="3"/>
        <v/>
      </c>
      <c r="L46" s="46" t="str">
        <f t="shared" si="4"/>
        <v>#VALUE!</v>
      </c>
    </row>
    <row r="47">
      <c r="A47" s="50" t="s">
        <v>315</v>
      </c>
      <c r="B47" s="50" t="s">
        <v>372</v>
      </c>
      <c r="C47" s="50" t="s">
        <v>92</v>
      </c>
      <c r="D47" s="51" t="s">
        <v>129</v>
      </c>
      <c r="E47" s="51" t="s">
        <v>134</v>
      </c>
      <c r="F47" s="51" t="s">
        <v>95</v>
      </c>
      <c r="G47" s="25" t="s">
        <v>15</v>
      </c>
      <c r="H47" s="25" t="s">
        <v>15</v>
      </c>
      <c r="I47" s="53" t="str">
        <f t="shared" si="1"/>
        <v>-</v>
      </c>
      <c r="J47" s="53" t="str">
        <f t="shared" si="2"/>
        <v>-</v>
      </c>
      <c r="K47" s="23" t="str">
        <f t="shared" si="3"/>
        <v/>
      </c>
      <c r="L47" s="46" t="str">
        <f t="shared" si="4"/>
        <v>#VALUE!</v>
      </c>
    </row>
    <row r="48">
      <c r="A48" s="50" t="s">
        <v>320</v>
      </c>
      <c r="B48" s="50" t="s">
        <v>377</v>
      </c>
      <c r="C48" s="50" t="s">
        <v>92</v>
      </c>
      <c r="D48" s="51" t="s">
        <v>129</v>
      </c>
      <c r="E48" s="51" t="s">
        <v>177</v>
      </c>
      <c r="F48" s="51" t="s">
        <v>95</v>
      </c>
      <c r="G48" s="25" t="s">
        <v>15</v>
      </c>
      <c r="H48" s="25" t="s">
        <v>15</v>
      </c>
      <c r="I48" s="53" t="str">
        <f t="shared" si="1"/>
        <v>-</v>
      </c>
      <c r="J48" s="53" t="str">
        <f t="shared" si="2"/>
        <v>-</v>
      </c>
      <c r="K48" s="23" t="str">
        <f t="shared" si="3"/>
        <v/>
      </c>
      <c r="L48" s="46" t="str">
        <f t="shared" si="4"/>
        <v>#VALUE!</v>
      </c>
    </row>
    <row r="49">
      <c r="A49" s="50" t="s">
        <v>326</v>
      </c>
      <c r="B49" s="50" t="s">
        <v>383</v>
      </c>
      <c r="C49" s="50" t="s">
        <v>90</v>
      </c>
      <c r="D49" s="51" t="s">
        <v>129</v>
      </c>
      <c r="E49" s="51" t="s">
        <v>134</v>
      </c>
      <c r="F49" s="51" t="s">
        <v>95</v>
      </c>
      <c r="G49" s="25" t="s">
        <v>15</v>
      </c>
      <c r="H49" s="25" t="s">
        <v>15</v>
      </c>
      <c r="I49" s="53" t="str">
        <f t="shared" si="1"/>
        <v>-</v>
      </c>
      <c r="J49" s="53" t="str">
        <f t="shared" si="2"/>
        <v>-</v>
      </c>
      <c r="K49" s="23" t="str">
        <f t="shared" si="3"/>
        <v/>
      </c>
      <c r="L49" s="46" t="str">
        <f t="shared" si="4"/>
        <v>#VALUE!</v>
      </c>
    </row>
    <row r="50">
      <c r="A50" s="50" t="s">
        <v>330</v>
      </c>
      <c r="B50" s="50" t="s">
        <v>389</v>
      </c>
      <c r="C50" s="50" t="s">
        <v>68</v>
      </c>
      <c r="D50" s="51" t="s">
        <v>129</v>
      </c>
      <c r="E50" s="51" t="s">
        <v>177</v>
      </c>
      <c r="F50" s="51" t="s">
        <v>95</v>
      </c>
      <c r="G50" s="25" t="s">
        <v>15</v>
      </c>
      <c r="H50" s="25" t="s">
        <v>15</v>
      </c>
      <c r="I50" s="53" t="str">
        <f t="shared" si="1"/>
        <v>-</v>
      </c>
      <c r="J50" s="53" t="str">
        <f t="shared" si="2"/>
        <v>-</v>
      </c>
      <c r="K50" s="23" t="str">
        <f t="shared" si="3"/>
        <v/>
      </c>
      <c r="L50" s="46" t="str">
        <f t="shared" si="4"/>
        <v>#VALUE!</v>
      </c>
    </row>
    <row r="51">
      <c r="A51" s="50" t="s">
        <v>333</v>
      </c>
      <c r="B51" s="50" t="s">
        <v>395</v>
      </c>
      <c r="C51" s="50" t="s">
        <v>92</v>
      </c>
      <c r="D51" s="51" t="s">
        <v>129</v>
      </c>
      <c r="E51" s="51" t="s">
        <v>94</v>
      </c>
      <c r="F51" s="51" t="s">
        <v>95</v>
      </c>
      <c r="G51" s="25" t="s">
        <v>15</v>
      </c>
      <c r="H51" s="25" t="s">
        <v>15</v>
      </c>
      <c r="I51" s="53" t="str">
        <f t="shared" si="1"/>
        <v>-</v>
      </c>
      <c r="J51" s="53" t="str">
        <f t="shared" si="2"/>
        <v>-</v>
      </c>
      <c r="K51" s="23" t="str">
        <f t="shared" si="3"/>
        <v/>
      </c>
      <c r="L51" s="46" t="str">
        <f t="shared" si="4"/>
        <v>#VALUE!</v>
      </c>
    </row>
    <row r="52">
      <c r="A52" s="50" t="s">
        <v>337</v>
      </c>
      <c r="B52" s="50" t="s">
        <v>400</v>
      </c>
      <c r="C52" s="50" t="s">
        <v>92</v>
      </c>
      <c r="D52" s="51" t="s">
        <v>347</v>
      </c>
      <c r="E52" s="51" t="s">
        <v>94</v>
      </c>
      <c r="F52" s="51" t="s">
        <v>95</v>
      </c>
      <c r="G52" s="25" t="s">
        <v>15</v>
      </c>
      <c r="H52" s="25" t="s">
        <v>15</v>
      </c>
      <c r="I52" s="53" t="str">
        <f t="shared" si="1"/>
        <v>-</v>
      </c>
      <c r="J52" s="53" t="str">
        <f t="shared" si="2"/>
        <v>-</v>
      </c>
      <c r="K52" s="23" t="str">
        <f t="shared" si="3"/>
        <v/>
      </c>
      <c r="L52" s="46" t="str">
        <f t="shared" si="4"/>
        <v>#VALUE!</v>
      </c>
    </row>
    <row r="53">
      <c r="A53" s="50" t="s">
        <v>341</v>
      </c>
      <c r="B53" s="50" t="s">
        <v>404</v>
      </c>
      <c r="C53" s="50" t="s">
        <v>90</v>
      </c>
      <c r="D53" s="51" t="s">
        <v>231</v>
      </c>
      <c r="E53" s="51" t="s">
        <v>70</v>
      </c>
      <c r="F53" s="51" t="s">
        <v>170</v>
      </c>
      <c r="G53" s="25" t="s">
        <v>15</v>
      </c>
      <c r="H53" s="25" t="s">
        <v>15</v>
      </c>
      <c r="I53" s="53" t="str">
        <f t="shared" si="1"/>
        <v>-</v>
      </c>
      <c r="J53" s="53" t="str">
        <f t="shared" si="2"/>
        <v>-</v>
      </c>
      <c r="K53" s="23" t="str">
        <f t="shared" si="3"/>
        <v/>
      </c>
      <c r="L53" s="46" t="str">
        <f t="shared" si="4"/>
        <v>#VALUE!</v>
      </c>
    </row>
    <row r="54">
      <c r="A54" s="50" t="s">
        <v>346</v>
      </c>
      <c r="B54" s="50" t="s">
        <v>408</v>
      </c>
      <c r="C54" s="50" t="s">
        <v>90</v>
      </c>
      <c r="D54" s="51" t="s">
        <v>231</v>
      </c>
      <c r="E54" s="51" t="s">
        <v>221</v>
      </c>
      <c r="F54" s="51" t="s">
        <v>170</v>
      </c>
      <c r="G54" s="25" t="s">
        <v>15</v>
      </c>
      <c r="H54" s="25" t="s">
        <v>15</v>
      </c>
      <c r="I54" s="53" t="str">
        <f t="shared" si="1"/>
        <v>-</v>
      </c>
      <c r="J54" s="53" t="str">
        <f t="shared" si="2"/>
        <v>-</v>
      </c>
      <c r="K54" s="23" t="str">
        <f t="shared" si="3"/>
        <v/>
      </c>
      <c r="L54" s="46" t="str">
        <f t="shared" si="4"/>
        <v>#VALUE!</v>
      </c>
    </row>
    <row r="55">
      <c r="A55" s="50" t="s">
        <v>349</v>
      </c>
      <c r="B55" s="50" t="s">
        <v>410</v>
      </c>
      <c r="C55" s="50" t="s">
        <v>92</v>
      </c>
      <c r="D55" s="51" t="s">
        <v>231</v>
      </c>
      <c r="E55" s="51" t="s">
        <v>94</v>
      </c>
      <c r="F55" s="51" t="s">
        <v>170</v>
      </c>
      <c r="G55" s="25" t="s">
        <v>15</v>
      </c>
      <c r="H55" s="25" t="s">
        <v>15</v>
      </c>
      <c r="I55" s="53" t="str">
        <f t="shared" si="1"/>
        <v>-</v>
      </c>
      <c r="J55" s="53" t="str">
        <f t="shared" si="2"/>
        <v>-</v>
      </c>
      <c r="K55" s="23" t="str">
        <f t="shared" si="3"/>
        <v/>
      </c>
      <c r="L55" s="46" t="str">
        <f t="shared" si="4"/>
        <v>#VALUE!</v>
      </c>
    </row>
    <row r="56">
      <c r="A56" s="50" t="s">
        <v>355</v>
      </c>
      <c r="B56" s="50" t="s">
        <v>413</v>
      </c>
      <c r="C56" s="50" t="s">
        <v>92</v>
      </c>
      <c r="D56" s="51" t="s">
        <v>231</v>
      </c>
      <c r="E56" s="51" t="s">
        <v>221</v>
      </c>
      <c r="F56" s="51" t="s">
        <v>170</v>
      </c>
      <c r="G56" s="25" t="s">
        <v>15</v>
      </c>
      <c r="H56" s="25" t="s">
        <v>15</v>
      </c>
      <c r="I56" s="53" t="str">
        <f t="shared" si="1"/>
        <v>-</v>
      </c>
      <c r="J56" s="53" t="str">
        <f t="shared" si="2"/>
        <v>-</v>
      </c>
      <c r="K56" s="23" t="str">
        <f t="shared" si="3"/>
        <v/>
      </c>
      <c r="L56" s="46" t="str">
        <f t="shared" si="4"/>
        <v>#VALUE!</v>
      </c>
    </row>
    <row r="57">
      <c r="A57" s="50" t="s">
        <v>358</v>
      </c>
      <c r="B57" s="50" t="s">
        <v>417</v>
      </c>
      <c r="C57" s="50" t="s">
        <v>68</v>
      </c>
      <c r="D57" s="51" t="s">
        <v>231</v>
      </c>
      <c r="E57" s="51" t="s">
        <v>221</v>
      </c>
      <c r="F57" s="51" t="s">
        <v>170</v>
      </c>
      <c r="G57" s="25" t="s">
        <v>15</v>
      </c>
      <c r="H57" s="25" t="s">
        <v>15</v>
      </c>
      <c r="I57" s="53" t="str">
        <f t="shared" si="1"/>
        <v>-</v>
      </c>
      <c r="J57" s="53" t="str">
        <f t="shared" si="2"/>
        <v>-</v>
      </c>
      <c r="K57" s="23" t="str">
        <f t="shared" si="3"/>
        <v/>
      </c>
      <c r="L57" s="46" t="str">
        <f t="shared" si="4"/>
        <v>#VALUE!</v>
      </c>
    </row>
    <row r="58">
      <c r="A58" s="56" t="s">
        <v>364</v>
      </c>
      <c r="B58" s="50" t="s">
        <v>421</v>
      </c>
      <c r="C58" s="56" t="s">
        <v>92</v>
      </c>
      <c r="D58" s="51" t="s">
        <v>231</v>
      </c>
      <c r="E58" s="51" t="s">
        <v>94</v>
      </c>
      <c r="F58" s="51" t="s">
        <v>188</v>
      </c>
      <c r="G58" s="25" t="s">
        <v>15</v>
      </c>
      <c r="H58" s="25" t="s">
        <v>15</v>
      </c>
      <c r="I58" s="53" t="str">
        <f t="shared" si="1"/>
        <v>-</v>
      </c>
      <c r="J58" s="53" t="str">
        <f t="shared" si="2"/>
        <v>-</v>
      </c>
      <c r="K58" s="23" t="str">
        <f t="shared" si="3"/>
        <v/>
      </c>
      <c r="L58" s="46" t="str">
        <f t="shared" si="4"/>
        <v>#VALUE!</v>
      </c>
    </row>
    <row r="59">
      <c r="A59" s="56" t="s">
        <v>369</v>
      </c>
      <c r="B59" s="50" t="s">
        <v>428</v>
      </c>
      <c r="C59" s="56" t="s">
        <v>92</v>
      </c>
      <c r="D59" s="51" t="s">
        <v>231</v>
      </c>
      <c r="E59" s="51" t="s">
        <v>221</v>
      </c>
      <c r="F59" s="51" t="s">
        <v>170</v>
      </c>
      <c r="G59" s="25" t="s">
        <v>15</v>
      </c>
      <c r="H59" s="25" t="s">
        <v>15</v>
      </c>
      <c r="I59" s="53" t="str">
        <f t="shared" si="1"/>
        <v>-</v>
      </c>
      <c r="J59" s="53" t="str">
        <f t="shared" si="2"/>
        <v>-</v>
      </c>
      <c r="K59" s="23" t="str">
        <f t="shared" si="3"/>
        <v/>
      </c>
      <c r="L59" s="46" t="str">
        <f t="shared" si="4"/>
        <v>#VALUE!</v>
      </c>
    </row>
    <row r="60">
      <c r="A60" s="55" t="s">
        <v>374</v>
      </c>
      <c r="B60" s="55" t="s">
        <v>433</v>
      </c>
      <c r="C60" s="55" t="s">
        <v>92</v>
      </c>
      <c r="D60" s="51" t="s">
        <v>231</v>
      </c>
      <c r="E60" s="51" t="s">
        <v>221</v>
      </c>
      <c r="F60" s="51" t="s">
        <v>170</v>
      </c>
      <c r="G60" s="25" t="s">
        <v>15</v>
      </c>
      <c r="H60" s="25" t="s">
        <v>15</v>
      </c>
      <c r="I60" s="53" t="str">
        <f t="shared" si="1"/>
        <v>-</v>
      </c>
      <c r="J60" s="53" t="str">
        <f t="shared" si="2"/>
        <v>-</v>
      </c>
      <c r="K60" s="23" t="str">
        <f t="shared" si="3"/>
        <v/>
      </c>
      <c r="L60" s="46" t="str">
        <f t="shared" si="4"/>
        <v>#VALUE!</v>
      </c>
    </row>
    <row r="61">
      <c r="A61" s="55" t="s">
        <v>376</v>
      </c>
      <c r="B61" s="55" t="s">
        <v>296</v>
      </c>
      <c r="C61" s="55" t="s">
        <v>90</v>
      </c>
      <c r="D61" s="51" t="s">
        <v>437</v>
      </c>
      <c r="E61" s="51" t="s">
        <v>177</v>
      </c>
      <c r="F61" s="51" t="s">
        <v>170</v>
      </c>
      <c r="G61" s="25" t="s">
        <v>15</v>
      </c>
      <c r="H61" s="25" t="s">
        <v>15</v>
      </c>
      <c r="I61" s="53" t="str">
        <f t="shared" si="1"/>
        <v>-</v>
      </c>
      <c r="J61" s="53" t="str">
        <f t="shared" si="2"/>
        <v>-</v>
      </c>
      <c r="K61" s="23" t="str">
        <f t="shared" si="3"/>
        <v/>
      </c>
      <c r="L61" s="46" t="str">
        <f t="shared" si="4"/>
        <v>#VALUE!</v>
      </c>
    </row>
    <row r="62">
      <c r="A62" s="55" t="s">
        <v>381</v>
      </c>
      <c r="B62" s="55" t="s">
        <v>442</v>
      </c>
      <c r="C62" s="55" t="s">
        <v>92</v>
      </c>
      <c r="D62" s="51" t="s">
        <v>187</v>
      </c>
      <c r="E62" s="51" t="s">
        <v>221</v>
      </c>
      <c r="F62" s="51" t="s">
        <v>170</v>
      </c>
      <c r="G62" s="25" t="s">
        <v>15</v>
      </c>
      <c r="H62" s="25" t="s">
        <v>15</v>
      </c>
      <c r="I62" s="53" t="str">
        <f t="shared" si="1"/>
        <v>-</v>
      </c>
      <c r="J62" s="53" t="str">
        <f t="shared" si="2"/>
        <v>-</v>
      </c>
      <c r="K62" s="23" t="str">
        <f t="shared" si="3"/>
        <v/>
      </c>
      <c r="L62" s="46" t="str">
        <f t="shared" si="4"/>
        <v>#VALUE!</v>
      </c>
    </row>
    <row r="63">
      <c r="A63" s="56" t="s">
        <v>387</v>
      </c>
      <c r="B63" s="55" t="s">
        <v>262</v>
      </c>
      <c r="C63" s="56" t="s">
        <v>92</v>
      </c>
      <c r="D63" s="51" t="s">
        <v>187</v>
      </c>
      <c r="E63" s="51" t="s">
        <v>221</v>
      </c>
      <c r="F63" s="51" t="s">
        <v>170</v>
      </c>
      <c r="G63" s="25" t="s">
        <v>15</v>
      </c>
      <c r="H63" s="25" t="s">
        <v>15</v>
      </c>
      <c r="I63" s="53" t="str">
        <f t="shared" si="1"/>
        <v>-</v>
      </c>
      <c r="J63" s="53" t="str">
        <f t="shared" si="2"/>
        <v>-</v>
      </c>
      <c r="K63" s="23" t="str">
        <f t="shared" si="3"/>
        <v/>
      </c>
      <c r="L63" s="46" t="str">
        <f t="shared" si="4"/>
        <v>#VALUE!</v>
      </c>
    </row>
    <row r="64">
      <c r="A64" s="50" t="s">
        <v>391</v>
      </c>
      <c r="B64" s="50" t="s">
        <v>451</v>
      </c>
      <c r="C64" s="50" t="s">
        <v>92</v>
      </c>
      <c r="D64" s="51" t="s">
        <v>231</v>
      </c>
      <c r="E64" s="51" t="s">
        <v>284</v>
      </c>
      <c r="F64" s="51" t="s">
        <v>170</v>
      </c>
      <c r="G64" s="25" t="s">
        <v>15</v>
      </c>
      <c r="H64" s="25" t="s">
        <v>15</v>
      </c>
      <c r="I64" s="53" t="str">
        <f t="shared" si="1"/>
        <v>-</v>
      </c>
      <c r="J64" s="53" t="str">
        <f t="shared" si="2"/>
        <v>-</v>
      </c>
      <c r="K64" s="23" t="str">
        <f t="shared" si="3"/>
        <v/>
      </c>
      <c r="L64" s="46" t="str">
        <f t="shared" si="4"/>
        <v>#VALUE!</v>
      </c>
    </row>
    <row r="65">
      <c r="A65" s="50" t="s">
        <v>396</v>
      </c>
      <c r="B65" s="50" t="s">
        <v>457</v>
      </c>
      <c r="C65" s="50" t="s">
        <v>92</v>
      </c>
      <c r="D65" s="51" t="s">
        <v>231</v>
      </c>
      <c r="E65" s="51" t="s">
        <v>284</v>
      </c>
      <c r="F65" s="51" t="s">
        <v>170</v>
      </c>
      <c r="G65" s="25" t="s">
        <v>15</v>
      </c>
      <c r="H65" s="25" t="s">
        <v>15</v>
      </c>
      <c r="I65" s="53" t="str">
        <f t="shared" si="1"/>
        <v>-</v>
      </c>
      <c r="J65" s="53" t="str">
        <f t="shared" si="2"/>
        <v>-</v>
      </c>
      <c r="K65" s="23" t="str">
        <f t="shared" si="3"/>
        <v/>
      </c>
      <c r="L65" s="46" t="str">
        <f t="shared" si="4"/>
        <v>#VALUE!</v>
      </c>
    </row>
    <row r="66">
      <c r="A66" s="50" t="s">
        <v>403</v>
      </c>
      <c r="B66" s="50" t="s">
        <v>464</v>
      </c>
      <c r="C66" s="50" t="s">
        <v>92</v>
      </c>
      <c r="D66" s="51" t="s">
        <v>231</v>
      </c>
      <c r="E66" s="51" t="s">
        <v>232</v>
      </c>
      <c r="F66" s="51" t="s">
        <v>170</v>
      </c>
      <c r="G66" s="25" t="s">
        <v>15</v>
      </c>
      <c r="H66" s="25" t="s">
        <v>15</v>
      </c>
      <c r="I66" s="53" t="str">
        <f t="shared" si="1"/>
        <v>-</v>
      </c>
      <c r="J66" s="53" t="str">
        <f t="shared" si="2"/>
        <v>-</v>
      </c>
      <c r="K66" s="23" t="str">
        <f t="shared" si="3"/>
        <v/>
      </c>
      <c r="L66" s="46" t="str">
        <f t="shared" si="4"/>
        <v>#VALUE!</v>
      </c>
    </row>
    <row r="67">
      <c r="A67" s="50" t="s">
        <v>409</v>
      </c>
      <c r="B67" s="50" t="s">
        <v>467</v>
      </c>
      <c r="C67" s="50" t="s">
        <v>92</v>
      </c>
      <c r="D67" s="51" t="s">
        <v>231</v>
      </c>
      <c r="E67" s="51" t="s">
        <v>232</v>
      </c>
      <c r="F67" s="51" t="s">
        <v>170</v>
      </c>
      <c r="G67" s="25" t="s">
        <v>15</v>
      </c>
      <c r="H67" s="25" t="s">
        <v>15</v>
      </c>
      <c r="I67" s="53" t="str">
        <f t="shared" si="1"/>
        <v>-</v>
      </c>
      <c r="J67" s="53" t="str">
        <f t="shared" si="2"/>
        <v>-</v>
      </c>
      <c r="K67" s="23" t="str">
        <f t="shared" si="3"/>
        <v/>
      </c>
      <c r="L67" s="46" t="str">
        <f t="shared" si="4"/>
        <v>#VALUE!</v>
      </c>
    </row>
    <row r="68">
      <c r="A68" s="50" t="s">
        <v>414</v>
      </c>
      <c r="B68" s="50" t="s">
        <v>472</v>
      </c>
      <c r="C68" s="50" t="s">
        <v>92</v>
      </c>
      <c r="D68" s="51" t="s">
        <v>231</v>
      </c>
      <c r="E68" s="51" t="s">
        <v>284</v>
      </c>
      <c r="F68" s="51" t="s">
        <v>170</v>
      </c>
      <c r="G68" s="25" t="s">
        <v>15</v>
      </c>
      <c r="H68" s="25" t="s">
        <v>15</v>
      </c>
      <c r="I68" s="53" t="str">
        <f t="shared" si="1"/>
        <v>-</v>
      </c>
      <c r="J68" s="53" t="str">
        <f t="shared" si="2"/>
        <v>-</v>
      </c>
      <c r="K68" s="23" t="str">
        <f t="shared" si="3"/>
        <v/>
      </c>
      <c r="L68" s="46" t="str">
        <f t="shared" si="4"/>
        <v>#VALUE!</v>
      </c>
    </row>
    <row r="69">
      <c r="A69" s="50" t="s">
        <v>419</v>
      </c>
      <c r="B69" s="50" t="s">
        <v>477</v>
      </c>
      <c r="C69" s="56" t="s">
        <v>92</v>
      </c>
      <c r="D69" s="51" t="s">
        <v>231</v>
      </c>
      <c r="E69" s="51" t="s">
        <v>232</v>
      </c>
      <c r="F69" s="51" t="s">
        <v>170</v>
      </c>
      <c r="G69" s="25" t="s">
        <v>15</v>
      </c>
      <c r="H69" s="25" t="s">
        <v>15</v>
      </c>
      <c r="I69" s="53" t="str">
        <f t="shared" si="1"/>
        <v>-</v>
      </c>
      <c r="J69" s="53" t="str">
        <f t="shared" si="2"/>
        <v>-</v>
      </c>
      <c r="K69" s="23" t="str">
        <f t="shared" si="3"/>
        <v/>
      </c>
      <c r="L69" s="46" t="str">
        <f t="shared" si="4"/>
        <v>#VALUE!</v>
      </c>
    </row>
    <row r="70">
      <c r="A70" s="50" t="s">
        <v>422</v>
      </c>
      <c r="B70" s="50" t="s">
        <v>481</v>
      </c>
      <c r="C70" s="56" t="s">
        <v>92</v>
      </c>
      <c r="D70" s="51" t="s">
        <v>231</v>
      </c>
      <c r="E70" s="51" t="s">
        <v>284</v>
      </c>
      <c r="F70" s="51" t="s">
        <v>170</v>
      </c>
      <c r="G70" s="25" t="s">
        <v>15</v>
      </c>
      <c r="H70" s="25" t="s">
        <v>15</v>
      </c>
      <c r="I70" s="53" t="str">
        <f t="shared" si="1"/>
        <v>-</v>
      </c>
      <c r="J70" s="53" t="str">
        <f t="shared" si="2"/>
        <v>-</v>
      </c>
      <c r="K70" s="23" t="str">
        <f t="shared" si="3"/>
        <v/>
      </c>
      <c r="L70" s="46" t="str">
        <f t="shared" si="4"/>
        <v>#VALUE!</v>
      </c>
    </row>
    <row r="71">
      <c r="A71" s="50" t="s">
        <v>432</v>
      </c>
      <c r="B71" s="50" t="s">
        <v>486</v>
      </c>
      <c r="C71" s="56" t="s">
        <v>92</v>
      </c>
      <c r="D71" s="51" t="s">
        <v>231</v>
      </c>
      <c r="E71" s="51" t="s">
        <v>221</v>
      </c>
      <c r="F71" s="51" t="s">
        <v>170</v>
      </c>
      <c r="G71" s="25" t="s">
        <v>15</v>
      </c>
      <c r="H71" s="25" t="s">
        <v>15</v>
      </c>
      <c r="I71" s="53" t="str">
        <f t="shared" si="1"/>
        <v>-</v>
      </c>
      <c r="J71" s="53" t="str">
        <f t="shared" si="2"/>
        <v>-</v>
      </c>
      <c r="K71" s="23" t="str">
        <f t="shared" si="3"/>
        <v/>
      </c>
      <c r="L71" s="46" t="str">
        <f t="shared" si="4"/>
        <v>#VALUE!</v>
      </c>
    </row>
    <row r="72">
      <c r="A72" s="50" t="s">
        <v>434</v>
      </c>
      <c r="B72" s="50" t="s">
        <v>493</v>
      </c>
      <c r="C72" s="50" t="s">
        <v>92</v>
      </c>
      <c r="D72" s="51" t="s">
        <v>231</v>
      </c>
      <c r="E72" s="51" t="s">
        <v>284</v>
      </c>
      <c r="F72" s="51" t="s">
        <v>170</v>
      </c>
      <c r="G72" s="25" t="s">
        <v>15</v>
      </c>
      <c r="H72" s="25" t="s">
        <v>15</v>
      </c>
      <c r="I72" s="53" t="str">
        <f t="shared" si="1"/>
        <v>-</v>
      </c>
      <c r="J72" s="53" t="str">
        <f t="shared" si="2"/>
        <v>-</v>
      </c>
      <c r="K72" s="23" t="str">
        <f t="shared" si="3"/>
        <v/>
      </c>
      <c r="L72" s="46" t="str">
        <f t="shared" si="4"/>
        <v>#VALUE!</v>
      </c>
    </row>
    <row r="73">
      <c r="A73" s="50" t="s">
        <v>438</v>
      </c>
      <c r="B73" s="50" t="s">
        <v>497</v>
      </c>
      <c r="C73" s="50" t="s">
        <v>92</v>
      </c>
      <c r="D73" s="51" t="s">
        <v>231</v>
      </c>
      <c r="E73" s="51" t="s">
        <v>94</v>
      </c>
      <c r="F73" s="51" t="s">
        <v>188</v>
      </c>
      <c r="G73" s="25" t="s">
        <v>15</v>
      </c>
      <c r="H73" s="25" t="s">
        <v>15</v>
      </c>
      <c r="I73" s="53" t="str">
        <f t="shared" si="1"/>
        <v>-</v>
      </c>
      <c r="J73" s="53" t="str">
        <f t="shared" si="2"/>
        <v>-</v>
      </c>
      <c r="K73" s="23" t="str">
        <f t="shared" si="3"/>
        <v/>
      </c>
      <c r="L73" s="46" t="str">
        <f t="shared" si="4"/>
        <v>#VALUE!</v>
      </c>
    </row>
    <row r="74">
      <c r="A74" s="50" t="s">
        <v>443</v>
      </c>
      <c r="B74" s="50" t="s">
        <v>398</v>
      </c>
      <c r="C74" s="56" t="s">
        <v>68</v>
      </c>
      <c r="D74" s="51" t="s">
        <v>503</v>
      </c>
      <c r="E74" s="51" t="s">
        <v>243</v>
      </c>
      <c r="F74" s="51" t="s">
        <v>95</v>
      </c>
      <c r="G74" s="25" t="s">
        <v>15</v>
      </c>
      <c r="H74" s="25" t="s">
        <v>15</v>
      </c>
      <c r="I74" s="53" t="str">
        <f t="shared" si="1"/>
        <v>-</v>
      </c>
      <c r="J74" s="53" t="str">
        <f t="shared" si="2"/>
        <v>-</v>
      </c>
      <c r="K74" s="23" t="str">
        <f t="shared" si="3"/>
        <v/>
      </c>
      <c r="L74" s="46" t="str">
        <f t="shared" si="4"/>
        <v>#VALUE!</v>
      </c>
    </row>
    <row r="75">
      <c r="A75" s="50" t="s">
        <v>447</v>
      </c>
      <c r="B75" s="50" t="s">
        <v>509</v>
      </c>
      <c r="C75" s="56" t="s">
        <v>68</v>
      </c>
      <c r="D75" s="51" t="s">
        <v>252</v>
      </c>
      <c r="E75" s="51" t="s">
        <v>221</v>
      </c>
      <c r="F75" s="51" t="s">
        <v>95</v>
      </c>
      <c r="G75" s="25" t="s">
        <v>15</v>
      </c>
      <c r="H75" s="25" t="s">
        <v>15</v>
      </c>
      <c r="I75" s="53" t="str">
        <f t="shared" si="1"/>
        <v>-</v>
      </c>
      <c r="J75" s="53" t="str">
        <f t="shared" si="2"/>
        <v>-</v>
      </c>
      <c r="K75" s="23" t="str">
        <f t="shared" si="3"/>
        <v/>
      </c>
      <c r="L75" s="46" t="str">
        <f t="shared" si="4"/>
        <v>#VALUE!</v>
      </c>
    </row>
    <row r="76">
      <c r="A76" s="50" t="s">
        <v>450</v>
      </c>
      <c r="B76" s="50" t="s">
        <v>514</v>
      </c>
      <c r="C76" s="56" t="s">
        <v>68</v>
      </c>
      <c r="D76" s="51" t="s">
        <v>252</v>
      </c>
      <c r="E76" s="51" t="s">
        <v>221</v>
      </c>
      <c r="F76" s="51" t="s">
        <v>95</v>
      </c>
      <c r="G76" s="25" t="s">
        <v>15</v>
      </c>
      <c r="H76" s="25" t="s">
        <v>15</v>
      </c>
      <c r="I76" s="53" t="str">
        <f t="shared" si="1"/>
        <v>-</v>
      </c>
      <c r="J76" s="53" t="str">
        <f t="shared" si="2"/>
        <v>-</v>
      </c>
      <c r="K76" s="23" t="str">
        <f t="shared" si="3"/>
        <v/>
      </c>
      <c r="L76" s="46" t="str">
        <f t="shared" si="4"/>
        <v>#VALUE!</v>
      </c>
    </row>
    <row r="77">
      <c r="A77" s="50" t="s">
        <v>454</v>
      </c>
      <c r="B77" s="50" t="s">
        <v>519</v>
      </c>
      <c r="C77" s="56" t="s">
        <v>68</v>
      </c>
      <c r="D77" s="51" t="s">
        <v>252</v>
      </c>
      <c r="E77" s="51" t="s">
        <v>221</v>
      </c>
      <c r="F77" s="51" t="s">
        <v>95</v>
      </c>
      <c r="G77" s="25" t="s">
        <v>15</v>
      </c>
      <c r="H77" s="25" t="s">
        <v>15</v>
      </c>
      <c r="I77" s="53" t="str">
        <f t="shared" si="1"/>
        <v>-</v>
      </c>
      <c r="J77" s="53" t="str">
        <f t="shared" si="2"/>
        <v>-</v>
      </c>
      <c r="K77" s="23" t="str">
        <f t="shared" si="3"/>
        <v/>
      </c>
      <c r="L77" s="46" t="str">
        <f t="shared" si="4"/>
        <v>#VALUE!</v>
      </c>
    </row>
    <row r="78">
      <c r="A78" s="50" t="s">
        <v>458</v>
      </c>
      <c r="B78" s="50" t="s">
        <v>523</v>
      </c>
      <c r="C78" s="56" t="s">
        <v>68</v>
      </c>
      <c r="D78" s="51" t="s">
        <v>252</v>
      </c>
      <c r="E78" s="51" t="s">
        <v>221</v>
      </c>
      <c r="F78" s="51" t="s">
        <v>95</v>
      </c>
      <c r="G78" s="25" t="s">
        <v>15</v>
      </c>
      <c r="H78" s="25" t="s">
        <v>15</v>
      </c>
      <c r="I78" s="53" t="str">
        <f t="shared" si="1"/>
        <v>-</v>
      </c>
      <c r="J78" s="53" t="str">
        <f t="shared" si="2"/>
        <v>-</v>
      </c>
      <c r="K78" s="23" t="str">
        <f t="shared" si="3"/>
        <v/>
      </c>
      <c r="L78" s="46" t="str">
        <f t="shared" si="4"/>
        <v>#VALUE!</v>
      </c>
    </row>
    <row r="79">
      <c r="A79" s="50" t="s">
        <v>462</v>
      </c>
      <c r="B79" s="50" t="s">
        <v>527</v>
      </c>
      <c r="C79" s="56" t="s">
        <v>92</v>
      </c>
      <c r="D79" s="51" t="s">
        <v>252</v>
      </c>
      <c r="E79" s="51" t="s">
        <v>94</v>
      </c>
      <c r="F79" s="51" t="s">
        <v>95</v>
      </c>
      <c r="G79" s="25" t="s">
        <v>15</v>
      </c>
      <c r="H79" s="25" t="s">
        <v>15</v>
      </c>
      <c r="I79" s="53" t="str">
        <f t="shared" si="1"/>
        <v>-</v>
      </c>
      <c r="J79" s="53" t="str">
        <f t="shared" si="2"/>
        <v>-</v>
      </c>
      <c r="K79" s="23" t="str">
        <f t="shared" si="3"/>
        <v/>
      </c>
      <c r="L79" s="46" t="str">
        <f t="shared" si="4"/>
        <v>#VALUE!</v>
      </c>
    </row>
    <row r="80">
      <c r="A80" s="50" t="s">
        <v>468</v>
      </c>
      <c r="B80" s="50" t="s">
        <v>532</v>
      </c>
      <c r="C80" s="56" t="s">
        <v>92</v>
      </c>
      <c r="D80" s="51" t="s">
        <v>252</v>
      </c>
      <c r="E80" s="51" t="s">
        <v>533</v>
      </c>
      <c r="F80" s="51" t="s">
        <v>95</v>
      </c>
      <c r="G80" s="25" t="s">
        <v>15</v>
      </c>
      <c r="H80" s="25" t="s">
        <v>15</v>
      </c>
      <c r="I80" s="53" t="str">
        <f t="shared" si="1"/>
        <v>-</v>
      </c>
      <c r="J80" s="53" t="str">
        <f t="shared" si="2"/>
        <v>-</v>
      </c>
      <c r="K80" s="23" t="str">
        <f t="shared" si="3"/>
        <v/>
      </c>
      <c r="L80" s="46" t="str">
        <f t="shared" si="4"/>
        <v>#VALUE!</v>
      </c>
    </row>
    <row r="81">
      <c r="A81" s="50" t="s">
        <v>473</v>
      </c>
      <c r="B81" s="50" t="s">
        <v>538</v>
      </c>
      <c r="C81" s="56" t="s">
        <v>68</v>
      </c>
      <c r="D81" s="51" t="s">
        <v>293</v>
      </c>
      <c r="E81" s="51" t="s">
        <v>94</v>
      </c>
      <c r="F81" s="51" t="s">
        <v>95</v>
      </c>
      <c r="G81" s="25" t="s">
        <v>15</v>
      </c>
      <c r="H81" s="25" t="s">
        <v>15</v>
      </c>
      <c r="I81" s="53" t="str">
        <f t="shared" si="1"/>
        <v>-</v>
      </c>
      <c r="J81" s="53" t="str">
        <f t="shared" si="2"/>
        <v>-</v>
      </c>
      <c r="K81" s="23" t="str">
        <f t="shared" si="3"/>
        <v/>
      </c>
      <c r="L81" s="46" t="str">
        <f t="shared" si="4"/>
        <v>#VALUE!</v>
      </c>
    </row>
    <row r="82">
      <c r="A82" s="50" t="s">
        <v>478</v>
      </c>
      <c r="B82" s="50" t="s">
        <v>542</v>
      </c>
      <c r="C82" s="56" t="s">
        <v>92</v>
      </c>
      <c r="D82" s="51" t="s">
        <v>293</v>
      </c>
      <c r="E82" s="51" t="s">
        <v>177</v>
      </c>
      <c r="F82" s="51" t="s">
        <v>95</v>
      </c>
      <c r="G82" s="25" t="s">
        <v>15</v>
      </c>
      <c r="H82" s="25" t="s">
        <v>15</v>
      </c>
      <c r="I82" s="53" t="str">
        <f t="shared" si="1"/>
        <v>-</v>
      </c>
      <c r="J82" s="53" t="str">
        <f t="shared" si="2"/>
        <v>-</v>
      </c>
      <c r="K82" s="23" t="str">
        <f t="shared" si="3"/>
        <v/>
      </c>
      <c r="L82" s="46" t="str">
        <f t="shared" si="4"/>
        <v>#VALUE!</v>
      </c>
    </row>
    <row r="83">
      <c r="A83" s="50" t="s">
        <v>483</v>
      </c>
      <c r="B83" s="50" t="s">
        <v>548</v>
      </c>
      <c r="C83" s="56" t="s">
        <v>92</v>
      </c>
      <c r="D83" s="51" t="s">
        <v>293</v>
      </c>
      <c r="E83" s="51" t="s">
        <v>94</v>
      </c>
      <c r="F83" s="51" t="s">
        <v>95</v>
      </c>
      <c r="G83" s="25" t="s">
        <v>15</v>
      </c>
      <c r="H83" s="25" t="s">
        <v>15</v>
      </c>
      <c r="I83" s="53" t="str">
        <f t="shared" si="1"/>
        <v>-</v>
      </c>
      <c r="J83" s="53" t="str">
        <f t="shared" si="2"/>
        <v>-</v>
      </c>
      <c r="K83" s="23" t="str">
        <f t="shared" si="3"/>
        <v/>
      </c>
      <c r="L83" s="46" t="str">
        <f t="shared" si="4"/>
        <v>#VALUE!</v>
      </c>
    </row>
    <row r="84">
      <c r="A84" s="50" t="s">
        <v>489</v>
      </c>
      <c r="B84" s="50" t="s">
        <v>553</v>
      </c>
      <c r="C84" s="56" t="s">
        <v>92</v>
      </c>
      <c r="D84" s="51" t="s">
        <v>293</v>
      </c>
      <c r="E84" s="51" t="s">
        <v>94</v>
      </c>
      <c r="F84" s="51" t="s">
        <v>95</v>
      </c>
      <c r="G84" s="25" t="s">
        <v>15</v>
      </c>
      <c r="H84" s="25" t="s">
        <v>15</v>
      </c>
      <c r="I84" s="53" t="str">
        <f t="shared" si="1"/>
        <v>-</v>
      </c>
      <c r="J84" s="53" t="str">
        <f t="shared" si="2"/>
        <v>-</v>
      </c>
      <c r="K84" s="23" t="str">
        <f t="shared" si="3"/>
        <v/>
      </c>
      <c r="L84" s="46" t="str">
        <f t="shared" si="4"/>
        <v>#VALUE!</v>
      </c>
    </row>
    <row r="85">
      <c r="A85" s="50" t="s">
        <v>495</v>
      </c>
      <c r="B85" s="50" t="s">
        <v>557</v>
      </c>
      <c r="C85" s="56" t="s">
        <v>92</v>
      </c>
      <c r="D85" s="51" t="s">
        <v>293</v>
      </c>
      <c r="E85" s="51" t="s">
        <v>94</v>
      </c>
      <c r="F85" s="51" t="s">
        <v>95</v>
      </c>
      <c r="G85" s="25" t="s">
        <v>15</v>
      </c>
      <c r="H85" s="25" t="s">
        <v>15</v>
      </c>
      <c r="I85" s="53" t="str">
        <f t="shared" si="1"/>
        <v>-</v>
      </c>
      <c r="J85" s="53" t="str">
        <f t="shared" si="2"/>
        <v>-</v>
      </c>
      <c r="K85" s="23" t="str">
        <f t="shared" si="3"/>
        <v/>
      </c>
      <c r="L85" s="46" t="str">
        <f t="shared" si="4"/>
        <v>#VALUE!</v>
      </c>
    </row>
    <row r="86">
      <c r="A86" s="50" t="s">
        <v>502</v>
      </c>
      <c r="B86" s="50" t="s">
        <v>561</v>
      </c>
      <c r="C86" s="56" t="s">
        <v>68</v>
      </c>
      <c r="D86" s="51" t="s">
        <v>293</v>
      </c>
      <c r="E86" s="51" t="s">
        <v>70</v>
      </c>
      <c r="F86" s="51" t="s">
        <v>95</v>
      </c>
      <c r="G86" s="25" t="s">
        <v>15</v>
      </c>
      <c r="H86" s="25" t="s">
        <v>15</v>
      </c>
      <c r="I86" s="53" t="str">
        <f t="shared" si="1"/>
        <v>-</v>
      </c>
      <c r="J86" s="53" t="str">
        <f t="shared" si="2"/>
        <v>-</v>
      </c>
      <c r="K86" s="23" t="str">
        <f t="shared" si="3"/>
        <v/>
      </c>
      <c r="L86" s="46" t="str">
        <f t="shared" si="4"/>
        <v>#VALUE!</v>
      </c>
    </row>
    <row r="87">
      <c r="A87" s="50" t="s">
        <v>508</v>
      </c>
      <c r="B87" s="50" t="s">
        <v>566</v>
      </c>
      <c r="C87" s="56" t="s">
        <v>68</v>
      </c>
      <c r="D87" s="51" t="s">
        <v>293</v>
      </c>
      <c r="E87" s="51" t="s">
        <v>70</v>
      </c>
      <c r="F87" s="51" t="s">
        <v>95</v>
      </c>
      <c r="G87" s="25" t="s">
        <v>15</v>
      </c>
      <c r="H87" s="25" t="s">
        <v>15</v>
      </c>
      <c r="I87" s="53" t="str">
        <f t="shared" si="1"/>
        <v>-</v>
      </c>
      <c r="J87" s="53" t="str">
        <f t="shared" si="2"/>
        <v>-</v>
      </c>
      <c r="K87" s="23" t="str">
        <f t="shared" si="3"/>
        <v/>
      </c>
      <c r="L87" s="46" t="str">
        <f t="shared" si="4"/>
        <v>#VALUE!</v>
      </c>
    </row>
    <row r="88">
      <c r="A88" s="50" t="s">
        <v>515</v>
      </c>
      <c r="B88" s="50" t="s">
        <v>571</v>
      </c>
      <c r="C88" s="55" t="s">
        <v>68</v>
      </c>
      <c r="D88" s="51" t="s">
        <v>293</v>
      </c>
      <c r="E88" s="51" t="s">
        <v>70</v>
      </c>
      <c r="F88" s="51" t="s">
        <v>95</v>
      </c>
      <c r="G88" s="25" t="s">
        <v>15</v>
      </c>
      <c r="H88" s="25" t="s">
        <v>15</v>
      </c>
      <c r="I88" s="53" t="str">
        <f t="shared" si="1"/>
        <v>-</v>
      </c>
      <c r="J88" s="53" t="str">
        <f t="shared" si="2"/>
        <v>-</v>
      </c>
      <c r="K88" s="23" t="str">
        <f t="shared" si="3"/>
        <v/>
      </c>
      <c r="L88" s="46" t="str">
        <f t="shared" si="4"/>
        <v>#VALUE!</v>
      </c>
    </row>
    <row r="89">
      <c r="A89" s="50" t="s">
        <v>520</v>
      </c>
      <c r="B89" s="50" t="s">
        <v>576</v>
      </c>
      <c r="C89" s="50" t="s">
        <v>68</v>
      </c>
      <c r="D89" s="51" t="s">
        <v>293</v>
      </c>
      <c r="E89" s="51" t="s">
        <v>70</v>
      </c>
      <c r="F89" s="51" t="s">
        <v>95</v>
      </c>
      <c r="G89" s="25" t="s">
        <v>15</v>
      </c>
      <c r="H89" s="25" t="s">
        <v>15</v>
      </c>
      <c r="I89" s="53" t="str">
        <f t="shared" si="1"/>
        <v>-</v>
      </c>
      <c r="J89" s="53" t="str">
        <f t="shared" si="2"/>
        <v>-</v>
      </c>
      <c r="K89" s="23" t="str">
        <f t="shared" si="3"/>
        <v/>
      </c>
      <c r="L89" s="46" t="str">
        <f t="shared" si="4"/>
        <v>#VALUE!</v>
      </c>
    </row>
    <row r="90">
      <c r="A90" s="50" t="s">
        <v>525</v>
      </c>
      <c r="B90" s="50" t="s">
        <v>581</v>
      </c>
      <c r="C90" s="50" t="s">
        <v>68</v>
      </c>
      <c r="D90" s="51" t="s">
        <v>293</v>
      </c>
      <c r="E90" s="51" t="s">
        <v>70</v>
      </c>
      <c r="F90" s="51" t="s">
        <v>95</v>
      </c>
      <c r="G90" s="25" t="s">
        <v>15</v>
      </c>
      <c r="H90" s="25" t="s">
        <v>15</v>
      </c>
      <c r="I90" s="53" t="str">
        <f t="shared" si="1"/>
        <v>-</v>
      </c>
      <c r="J90" s="53" t="str">
        <f t="shared" si="2"/>
        <v>-</v>
      </c>
      <c r="K90" s="23" t="str">
        <f t="shared" si="3"/>
        <v/>
      </c>
      <c r="L90" s="46" t="str">
        <f t="shared" si="4"/>
        <v>#VALUE!</v>
      </c>
    </row>
    <row r="91">
      <c r="A91" s="50" t="s">
        <v>536</v>
      </c>
      <c r="B91" s="50" t="s">
        <v>583</v>
      </c>
      <c r="C91" s="50" t="s">
        <v>90</v>
      </c>
      <c r="D91" s="51" t="s">
        <v>586</v>
      </c>
      <c r="E91" s="51" t="s">
        <v>94</v>
      </c>
      <c r="F91" s="51" t="s">
        <v>188</v>
      </c>
      <c r="G91" s="25" t="s">
        <v>15</v>
      </c>
      <c r="H91" s="25" t="s">
        <v>15</v>
      </c>
      <c r="I91" s="53" t="str">
        <f t="shared" si="1"/>
        <v>-</v>
      </c>
      <c r="J91" s="53" t="str">
        <f t="shared" si="2"/>
        <v>-</v>
      </c>
      <c r="K91" s="23" t="str">
        <f t="shared" si="3"/>
        <v/>
      </c>
      <c r="L91" s="46" t="str">
        <f t="shared" si="4"/>
        <v>#VALUE!</v>
      </c>
    </row>
    <row r="92">
      <c r="A92" s="55" t="s">
        <v>541</v>
      </c>
      <c r="B92" s="55" t="s">
        <v>589</v>
      </c>
      <c r="C92" s="55" t="s">
        <v>68</v>
      </c>
      <c r="D92" s="51" t="s">
        <v>293</v>
      </c>
      <c r="E92" s="51" t="s">
        <v>70</v>
      </c>
      <c r="F92" s="51" t="s">
        <v>95</v>
      </c>
      <c r="G92" s="25" t="s">
        <v>15</v>
      </c>
      <c r="H92" s="25" t="s">
        <v>15</v>
      </c>
      <c r="I92" s="53" t="str">
        <f t="shared" si="1"/>
        <v>-</v>
      </c>
      <c r="J92" s="53" t="str">
        <f t="shared" si="2"/>
        <v>-</v>
      </c>
      <c r="K92" s="23" t="str">
        <f t="shared" si="3"/>
        <v/>
      </c>
      <c r="L92" s="46" t="str">
        <f t="shared" si="4"/>
        <v>#VALUE!</v>
      </c>
    </row>
    <row r="93">
      <c r="A93" s="50" t="s">
        <v>545</v>
      </c>
      <c r="B93" s="50" t="s">
        <v>594</v>
      </c>
      <c r="C93" s="50" t="s">
        <v>92</v>
      </c>
      <c r="D93" s="51" t="s">
        <v>293</v>
      </c>
      <c r="E93" s="51" t="s">
        <v>94</v>
      </c>
      <c r="F93" s="51" t="s">
        <v>95</v>
      </c>
      <c r="G93" s="25" t="s">
        <v>15</v>
      </c>
      <c r="H93" s="25" t="s">
        <v>15</v>
      </c>
      <c r="I93" s="53" t="str">
        <f t="shared" si="1"/>
        <v>-</v>
      </c>
      <c r="J93" s="53" t="str">
        <f t="shared" si="2"/>
        <v>-</v>
      </c>
      <c r="K93" s="23" t="str">
        <f t="shared" si="3"/>
        <v/>
      </c>
      <c r="L93" s="46" t="str">
        <f t="shared" si="4"/>
        <v>#VALUE!</v>
      </c>
    </row>
    <row r="94">
      <c r="A94" s="50" t="s">
        <v>549</v>
      </c>
      <c r="B94" s="50" t="s">
        <v>598</v>
      </c>
      <c r="C94" s="50" t="s">
        <v>68</v>
      </c>
      <c r="D94" s="51" t="s">
        <v>293</v>
      </c>
      <c r="E94" s="51" t="s">
        <v>70</v>
      </c>
      <c r="F94" s="51" t="s">
        <v>95</v>
      </c>
      <c r="G94" s="25" t="s">
        <v>15</v>
      </c>
      <c r="H94" s="25" t="s">
        <v>15</v>
      </c>
      <c r="I94" s="53" t="str">
        <f t="shared" si="1"/>
        <v>-</v>
      </c>
      <c r="J94" s="53" t="str">
        <f t="shared" si="2"/>
        <v>-</v>
      </c>
      <c r="K94" s="23" t="str">
        <f t="shared" si="3"/>
        <v/>
      </c>
      <c r="L94" s="46" t="str">
        <f t="shared" si="4"/>
        <v>#VALUE!</v>
      </c>
    </row>
    <row r="95">
      <c r="A95" s="50" t="s">
        <v>554</v>
      </c>
      <c r="B95" s="50" t="s">
        <v>603</v>
      </c>
      <c r="C95" s="50" t="s">
        <v>92</v>
      </c>
      <c r="D95" s="51" t="s">
        <v>293</v>
      </c>
      <c r="E95" s="51" t="s">
        <v>202</v>
      </c>
      <c r="F95" s="51" t="s">
        <v>95</v>
      </c>
      <c r="G95" s="25" t="s">
        <v>15</v>
      </c>
      <c r="H95" s="25" t="s">
        <v>15</v>
      </c>
      <c r="I95" s="53" t="str">
        <f t="shared" si="1"/>
        <v>-</v>
      </c>
      <c r="J95" s="53" t="str">
        <f t="shared" si="2"/>
        <v>-</v>
      </c>
      <c r="K95" s="23" t="str">
        <f t="shared" si="3"/>
        <v/>
      </c>
      <c r="L95" s="46" t="str">
        <f t="shared" si="4"/>
        <v>#VALUE!</v>
      </c>
    </row>
    <row r="96">
      <c r="A96" s="50" t="s">
        <v>559</v>
      </c>
      <c r="B96" s="50" t="s">
        <v>607</v>
      </c>
      <c r="C96" s="50" t="s">
        <v>92</v>
      </c>
      <c r="D96" s="51" t="s">
        <v>293</v>
      </c>
      <c r="E96" s="51" t="s">
        <v>202</v>
      </c>
      <c r="F96" s="51" t="s">
        <v>95</v>
      </c>
      <c r="G96" s="25" t="s">
        <v>15</v>
      </c>
      <c r="H96" s="25" t="s">
        <v>15</v>
      </c>
      <c r="I96" s="53" t="str">
        <f t="shared" si="1"/>
        <v>-</v>
      </c>
      <c r="J96" s="53" t="str">
        <f t="shared" si="2"/>
        <v>-</v>
      </c>
      <c r="K96" s="23" t="str">
        <f t="shared" si="3"/>
        <v/>
      </c>
      <c r="L96" s="46" t="str">
        <f t="shared" si="4"/>
        <v>#VALUE!</v>
      </c>
    </row>
    <row r="97">
      <c r="A97" s="50" t="s">
        <v>564</v>
      </c>
      <c r="B97" s="50" t="s">
        <v>612</v>
      </c>
      <c r="C97" s="50" t="s">
        <v>92</v>
      </c>
      <c r="D97" s="51" t="s">
        <v>293</v>
      </c>
      <c r="E97" s="51" t="s">
        <v>202</v>
      </c>
      <c r="F97" s="51" t="s">
        <v>95</v>
      </c>
      <c r="G97" s="25" t="s">
        <v>15</v>
      </c>
      <c r="H97" s="25" t="s">
        <v>15</v>
      </c>
      <c r="I97" s="53" t="str">
        <f t="shared" si="1"/>
        <v>-</v>
      </c>
      <c r="J97" s="53" t="str">
        <f t="shared" si="2"/>
        <v>-</v>
      </c>
      <c r="K97" s="23" t="str">
        <f t="shared" si="3"/>
        <v/>
      </c>
      <c r="L97" s="46" t="str">
        <f t="shared" si="4"/>
        <v>#VALUE!</v>
      </c>
    </row>
    <row r="98">
      <c r="A98" s="50" t="s">
        <v>568</v>
      </c>
      <c r="B98" s="50" t="s">
        <v>617</v>
      </c>
      <c r="C98" s="50" t="s">
        <v>68</v>
      </c>
      <c r="D98" s="51" t="s">
        <v>293</v>
      </c>
      <c r="E98" s="51" t="s">
        <v>70</v>
      </c>
      <c r="F98" s="51" t="s">
        <v>95</v>
      </c>
      <c r="G98" s="25" t="s">
        <v>15</v>
      </c>
      <c r="H98" s="25" t="s">
        <v>15</v>
      </c>
      <c r="I98" s="53" t="str">
        <f t="shared" si="1"/>
        <v>-</v>
      </c>
      <c r="J98" s="53" t="str">
        <f t="shared" si="2"/>
        <v>-</v>
      </c>
      <c r="K98" s="23" t="str">
        <f t="shared" si="3"/>
        <v/>
      </c>
      <c r="L98" s="46" t="str">
        <f t="shared" si="4"/>
        <v>#VALUE!</v>
      </c>
    </row>
    <row r="99">
      <c r="A99" s="50" t="s">
        <v>572</v>
      </c>
      <c r="B99" s="50" t="s">
        <v>618</v>
      </c>
      <c r="C99" s="50" t="s">
        <v>68</v>
      </c>
      <c r="D99" s="51" t="s">
        <v>293</v>
      </c>
      <c r="E99" s="51" t="s">
        <v>70</v>
      </c>
      <c r="F99" s="51" t="s">
        <v>95</v>
      </c>
      <c r="G99" s="25" t="s">
        <v>15</v>
      </c>
      <c r="H99" s="25" t="s">
        <v>15</v>
      </c>
      <c r="I99" s="53" t="str">
        <f t="shared" si="1"/>
        <v>-</v>
      </c>
      <c r="J99" s="53" t="str">
        <f t="shared" si="2"/>
        <v>-</v>
      </c>
      <c r="K99" s="23" t="str">
        <f t="shared" si="3"/>
        <v/>
      </c>
      <c r="L99" s="46" t="str">
        <f t="shared" si="4"/>
        <v>#VALUE!</v>
      </c>
    </row>
    <row r="100">
      <c r="A100" s="50" t="s">
        <v>577</v>
      </c>
      <c r="B100" s="50" t="s">
        <v>624</v>
      </c>
      <c r="C100" s="55" t="s">
        <v>92</v>
      </c>
      <c r="D100" s="51" t="s">
        <v>586</v>
      </c>
      <c r="E100" s="51" t="s">
        <v>202</v>
      </c>
      <c r="F100" s="51" t="s">
        <v>95</v>
      </c>
      <c r="G100" s="25" t="s">
        <v>15</v>
      </c>
      <c r="H100" s="25" t="s">
        <v>15</v>
      </c>
      <c r="I100" s="53" t="str">
        <f t="shared" si="1"/>
        <v>-</v>
      </c>
      <c r="J100" s="53" t="str">
        <f t="shared" si="2"/>
        <v>-</v>
      </c>
      <c r="K100" s="23" t="str">
        <f t="shared" si="3"/>
        <v/>
      </c>
      <c r="L100" s="46" t="str">
        <f t="shared" si="4"/>
        <v>#VALUE!</v>
      </c>
    </row>
    <row r="101">
      <c r="A101" s="50" t="s">
        <v>582</v>
      </c>
      <c r="B101" s="50" t="s">
        <v>630</v>
      </c>
      <c r="C101" s="50" t="s">
        <v>92</v>
      </c>
      <c r="D101" s="51" t="s">
        <v>293</v>
      </c>
      <c r="E101" s="51" t="s">
        <v>202</v>
      </c>
      <c r="F101" s="51" t="s">
        <v>95</v>
      </c>
      <c r="G101" s="25" t="s">
        <v>15</v>
      </c>
      <c r="H101" s="25" t="s">
        <v>15</v>
      </c>
      <c r="I101" s="53" t="str">
        <f t="shared" si="1"/>
        <v>-</v>
      </c>
      <c r="J101" s="53" t="str">
        <f t="shared" si="2"/>
        <v>-</v>
      </c>
      <c r="K101" s="23" t="str">
        <f t="shared" si="3"/>
        <v/>
      </c>
      <c r="L101" s="46" t="str">
        <f t="shared" si="4"/>
        <v>#VALUE!</v>
      </c>
    </row>
    <row r="102">
      <c r="A102" s="50" t="s">
        <v>585</v>
      </c>
      <c r="B102" s="50" t="s">
        <v>635</v>
      </c>
      <c r="C102" s="50" t="s">
        <v>92</v>
      </c>
      <c r="D102" s="51" t="s">
        <v>384</v>
      </c>
      <c r="E102" s="51" t="s">
        <v>70</v>
      </c>
      <c r="F102" s="51" t="s">
        <v>170</v>
      </c>
      <c r="G102" s="25" t="s">
        <v>15</v>
      </c>
      <c r="H102" s="25" t="s">
        <v>15</v>
      </c>
      <c r="I102" s="53" t="str">
        <f t="shared" si="1"/>
        <v>-</v>
      </c>
      <c r="J102" s="53" t="str">
        <f t="shared" si="2"/>
        <v>-</v>
      </c>
      <c r="K102" s="23" t="str">
        <f t="shared" si="3"/>
        <v/>
      </c>
      <c r="L102" s="46" t="str">
        <f t="shared" si="4"/>
        <v>#VALUE!</v>
      </c>
    </row>
    <row r="103">
      <c r="A103" s="50" t="s">
        <v>591</v>
      </c>
      <c r="B103" s="50" t="s">
        <v>638</v>
      </c>
      <c r="C103" s="50" t="s">
        <v>90</v>
      </c>
      <c r="D103" s="51" t="s">
        <v>287</v>
      </c>
      <c r="E103" s="51" t="s">
        <v>94</v>
      </c>
      <c r="F103" s="51" t="s">
        <v>95</v>
      </c>
      <c r="G103" s="25" t="s">
        <v>15</v>
      </c>
      <c r="H103" s="25" t="s">
        <v>15</v>
      </c>
      <c r="I103" s="53" t="str">
        <f t="shared" si="1"/>
        <v>-</v>
      </c>
      <c r="J103" s="53" t="str">
        <f t="shared" si="2"/>
        <v>-</v>
      </c>
      <c r="K103" s="23" t="str">
        <f t="shared" si="3"/>
        <v/>
      </c>
      <c r="L103" s="46" t="str">
        <f t="shared" si="4"/>
        <v>#VALUE!</v>
      </c>
    </row>
    <row r="104">
      <c r="A104" s="50" t="s">
        <v>595</v>
      </c>
      <c r="B104" s="50" t="s">
        <v>463</v>
      </c>
      <c r="C104" s="50" t="s">
        <v>92</v>
      </c>
      <c r="D104" s="51" t="s">
        <v>287</v>
      </c>
      <c r="E104" s="51" t="s">
        <v>202</v>
      </c>
      <c r="F104" s="51" t="s">
        <v>95</v>
      </c>
      <c r="G104" s="25" t="s">
        <v>15</v>
      </c>
      <c r="H104" s="25" t="s">
        <v>15</v>
      </c>
      <c r="I104" s="53" t="str">
        <f t="shared" si="1"/>
        <v>-</v>
      </c>
      <c r="J104" s="53" t="str">
        <f t="shared" si="2"/>
        <v>-</v>
      </c>
      <c r="K104" s="23" t="str">
        <f t="shared" si="3"/>
        <v/>
      </c>
      <c r="L104" s="46" t="str">
        <f t="shared" si="4"/>
        <v>#VALUE!</v>
      </c>
    </row>
    <row r="105">
      <c r="A105" s="55" t="s">
        <v>599</v>
      </c>
      <c r="B105" s="55" t="s">
        <v>649</v>
      </c>
      <c r="C105" s="55" t="s">
        <v>92</v>
      </c>
      <c r="D105" s="51" t="s">
        <v>287</v>
      </c>
      <c r="E105" s="51" t="s">
        <v>202</v>
      </c>
      <c r="F105" s="51" t="s">
        <v>95</v>
      </c>
      <c r="G105" s="25" t="s">
        <v>15</v>
      </c>
      <c r="H105" s="25" t="s">
        <v>15</v>
      </c>
      <c r="I105" s="53" t="str">
        <f t="shared" si="1"/>
        <v>-</v>
      </c>
      <c r="J105" s="53" t="str">
        <f t="shared" si="2"/>
        <v>-</v>
      </c>
      <c r="K105" s="23" t="str">
        <f t="shared" si="3"/>
        <v/>
      </c>
      <c r="L105" s="46" t="str">
        <f t="shared" si="4"/>
        <v>#VALUE!</v>
      </c>
    </row>
    <row r="106">
      <c r="A106" s="50" t="s">
        <v>604</v>
      </c>
      <c r="B106" s="50" t="s">
        <v>654</v>
      </c>
      <c r="C106" s="50" t="s">
        <v>92</v>
      </c>
      <c r="D106" s="51" t="s">
        <v>287</v>
      </c>
      <c r="E106" s="51" t="s">
        <v>202</v>
      </c>
      <c r="F106" s="51" t="s">
        <v>95</v>
      </c>
      <c r="G106" s="25" t="s">
        <v>15</v>
      </c>
      <c r="H106" s="25" t="s">
        <v>15</v>
      </c>
      <c r="I106" s="53" t="str">
        <f t="shared" si="1"/>
        <v>-</v>
      </c>
      <c r="J106" s="53" t="str">
        <f t="shared" si="2"/>
        <v>-</v>
      </c>
      <c r="K106" s="23" t="str">
        <f t="shared" si="3"/>
        <v/>
      </c>
      <c r="L106" s="46" t="str">
        <f t="shared" si="4"/>
        <v>#VALUE!</v>
      </c>
    </row>
    <row r="107">
      <c r="A107" s="50" t="s">
        <v>608</v>
      </c>
      <c r="B107" s="50" t="s">
        <v>659</v>
      </c>
      <c r="C107" s="50" t="s">
        <v>92</v>
      </c>
      <c r="D107" s="51" t="s">
        <v>287</v>
      </c>
      <c r="E107" s="51" t="s">
        <v>202</v>
      </c>
      <c r="F107" s="51" t="s">
        <v>95</v>
      </c>
      <c r="G107" s="25" t="s">
        <v>15</v>
      </c>
      <c r="H107" s="25" t="s">
        <v>15</v>
      </c>
      <c r="I107" s="53" t="str">
        <f t="shared" si="1"/>
        <v>-</v>
      </c>
      <c r="J107" s="53" t="str">
        <f t="shared" si="2"/>
        <v>-</v>
      </c>
      <c r="K107" s="23" t="str">
        <f t="shared" si="3"/>
        <v/>
      </c>
      <c r="L107" s="46" t="str">
        <f t="shared" si="4"/>
        <v>#VALUE!</v>
      </c>
    </row>
    <row r="108">
      <c r="A108" s="50" t="s">
        <v>614</v>
      </c>
      <c r="B108" s="50" t="s">
        <v>663</v>
      </c>
      <c r="C108" s="50" t="s">
        <v>92</v>
      </c>
      <c r="D108" s="51" t="s">
        <v>384</v>
      </c>
      <c r="E108" s="51" t="s">
        <v>94</v>
      </c>
      <c r="F108" s="51" t="s">
        <v>95</v>
      </c>
      <c r="G108" s="25" t="s">
        <v>15</v>
      </c>
      <c r="H108" s="25" t="s">
        <v>15</v>
      </c>
      <c r="I108" s="53" t="str">
        <f t="shared" si="1"/>
        <v>-</v>
      </c>
      <c r="J108" s="53" t="str">
        <f t="shared" si="2"/>
        <v>-</v>
      </c>
      <c r="K108" s="23" t="str">
        <f t="shared" si="3"/>
        <v/>
      </c>
      <c r="L108" s="46" t="str">
        <f t="shared" si="4"/>
        <v>#VALUE!</v>
      </c>
    </row>
    <row r="109">
      <c r="A109" s="50" t="s">
        <v>619</v>
      </c>
      <c r="B109" s="50" t="s">
        <v>666</v>
      </c>
      <c r="C109" s="50" t="s">
        <v>92</v>
      </c>
      <c r="D109" s="51" t="s">
        <v>384</v>
      </c>
      <c r="E109" s="51" t="s">
        <v>94</v>
      </c>
      <c r="F109" s="51" t="s">
        <v>95</v>
      </c>
      <c r="G109" s="25" t="s">
        <v>15</v>
      </c>
      <c r="H109" s="25" t="s">
        <v>15</v>
      </c>
      <c r="I109" s="53" t="str">
        <f t="shared" si="1"/>
        <v>-</v>
      </c>
      <c r="J109" s="53" t="str">
        <f t="shared" si="2"/>
        <v>-</v>
      </c>
      <c r="K109" s="23" t="str">
        <f t="shared" si="3"/>
        <v/>
      </c>
      <c r="L109" s="46" t="str">
        <f t="shared" si="4"/>
        <v>#VALUE!</v>
      </c>
    </row>
    <row r="110">
      <c r="A110" s="50" t="s">
        <v>625</v>
      </c>
      <c r="B110" s="50" t="s">
        <v>669</v>
      </c>
      <c r="C110" s="50" t="s">
        <v>92</v>
      </c>
      <c r="D110" s="51" t="s">
        <v>384</v>
      </c>
      <c r="E110" s="51" t="s">
        <v>177</v>
      </c>
      <c r="F110" s="51" t="s">
        <v>95</v>
      </c>
      <c r="G110" s="25" t="s">
        <v>15</v>
      </c>
      <c r="H110" s="25" t="s">
        <v>15</v>
      </c>
      <c r="I110" s="53" t="str">
        <f t="shared" si="1"/>
        <v>-</v>
      </c>
      <c r="J110" s="53" t="str">
        <f t="shared" si="2"/>
        <v>-</v>
      </c>
      <c r="K110" s="23" t="str">
        <f t="shared" si="3"/>
        <v/>
      </c>
      <c r="L110" s="46" t="str">
        <f t="shared" si="4"/>
        <v>#VALUE!</v>
      </c>
    </row>
    <row r="111">
      <c r="A111" s="50" t="s">
        <v>629</v>
      </c>
      <c r="B111" s="50" t="s">
        <v>674</v>
      </c>
      <c r="C111" s="50" t="s">
        <v>92</v>
      </c>
      <c r="D111" s="51" t="s">
        <v>384</v>
      </c>
      <c r="E111" s="51" t="s">
        <v>134</v>
      </c>
      <c r="F111" s="51" t="s">
        <v>95</v>
      </c>
      <c r="G111" s="25" t="s">
        <v>15</v>
      </c>
      <c r="H111" s="25" t="s">
        <v>15</v>
      </c>
      <c r="I111" s="53" t="str">
        <f t="shared" si="1"/>
        <v>-</v>
      </c>
      <c r="J111" s="53" t="str">
        <f t="shared" si="2"/>
        <v>-</v>
      </c>
      <c r="K111" s="23" t="str">
        <f t="shared" si="3"/>
        <v/>
      </c>
      <c r="L111" s="46" t="str">
        <f t="shared" si="4"/>
        <v>#VALUE!</v>
      </c>
    </row>
    <row r="112">
      <c r="A112" s="55" t="s">
        <v>632</v>
      </c>
      <c r="B112" s="55" t="s">
        <v>678</v>
      </c>
      <c r="C112" s="55" t="s">
        <v>92</v>
      </c>
      <c r="D112" s="51" t="s">
        <v>347</v>
      </c>
      <c r="E112" s="51" t="s">
        <v>202</v>
      </c>
      <c r="F112" s="51" t="s">
        <v>95</v>
      </c>
      <c r="G112" s="25" t="s">
        <v>15</v>
      </c>
      <c r="H112" s="25" t="s">
        <v>15</v>
      </c>
      <c r="I112" s="53" t="str">
        <f t="shared" si="1"/>
        <v>-</v>
      </c>
      <c r="J112" s="53" t="str">
        <f t="shared" si="2"/>
        <v>-</v>
      </c>
      <c r="K112" s="23" t="str">
        <f t="shared" si="3"/>
        <v/>
      </c>
      <c r="L112" s="46" t="str">
        <f t="shared" si="4"/>
        <v>#VALUE!</v>
      </c>
    </row>
    <row r="113">
      <c r="A113" s="50" t="s">
        <v>636</v>
      </c>
      <c r="B113" s="50" t="s">
        <v>683</v>
      </c>
      <c r="C113" s="50" t="s">
        <v>92</v>
      </c>
      <c r="D113" s="51" t="s">
        <v>684</v>
      </c>
      <c r="E113" s="51" t="s">
        <v>70</v>
      </c>
      <c r="F113" s="51" t="s">
        <v>170</v>
      </c>
      <c r="G113" s="25" t="s">
        <v>15</v>
      </c>
      <c r="H113" s="25" t="s">
        <v>15</v>
      </c>
      <c r="I113" s="53" t="str">
        <f t="shared" si="1"/>
        <v>-</v>
      </c>
      <c r="J113" s="53" t="str">
        <f t="shared" si="2"/>
        <v>-</v>
      </c>
      <c r="K113" s="23" t="str">
        <f t="shared" si="3"/>
        <v/>
      </c>
      <c r="L113" s="46" t="str">
        <f t="shared" si="4"/>
        <v>#VALUE!</v>
      </c>
    </row>
    <row r="114">
      <c r="A114" s="50" t="s">
        <v>640</v>
      </c>
      <c r="B114" s="50" t="s">
        <v>690</v>
      </c>
      <c r="C114" s="50" t="s">
        <v>92</v>
      </c>
      <c r="D114" s="51" t="s">
        <v>684</v>
      </c>
      <c r="E114" s="51" t="s">
        <v>70</v>
      </c>
      <c r="F114" s="51" t="s">
        <v>170</v>
      </c>
      <c r="G114" s="25" t="s">
        <v>15</v>
      </c>
      <c r="H114" s="25" t="s">
        <v>15</v>
      </c>
      <c r="I114" s="53" t="str">
        <f t="shared" si="1"/>
        <v>-</v>
      </c>
      <c r="J114" s="53" t="str">
        <f t="shared" si="2"/>
        <v>-</v>
      </c>
      <c r="K114" s="23" t="str">
        <f t="shared" si="3"/>
        <v/>
      </c>
      <c r="L114" s="46" t="str">
        <f t="shared" si="4"/>
        <v>#VALUE!</v>
      </c>
    </row>
    <row r="115">
      <c r="A115" s="50" t="s">
        <v>641</v>
      </c>
      <c r="B115" s="50" t="s">
        <v>694</v>
      </c>
      <c r="C115" s="56" t="s">
        <v>92</v>
      </c>
      <c r="D115" s="51" t="s">
        <v>695</v>
      </c>
      <c r="E115" s="51" t="s">
        <v>94</v>
      </c>
      <c r="F115" s="51" t="s">
        <v>95</v>
      </c>
      <c r="G115" s="25" t="s">
        <v>15</v>
      </c>
      <c r="H115" s="25" t="s">
        <v>15</v>
      </c>
      <c r="I115" s="53" t="str">
        <f t="shared" si="1"/>
        <v>-</v>
      </c>
      <c r="J115" s="53" t="str">
        <f t="shared" si="2"/>
        <v>-</v>
      </c>
      <c r="K115" s="23" t="str">
        <f t="shared" si="3"/>
        <v/>
      </c>
      <c r="L115" s="46" t="str">
        <f t="shared" si="4"/>
        <v>#VALUE!</v>
      </c>
    </row>
    <row r="116">
      <c r="A116" s="50" t="s">
        <v>646</v>
      </c>
      <c r="B116" s="50" t="s">
        <v>699</v>
      </c>
      <c r="C116" s="56" t="s">
        <v>92</v>
      </c>
      <c r="D116" s="51" t="s">
        <v>695</v>
      </c>
      <c r="E116" s="51" t="s">
        <v>700</v>
      </c>
      <c r="F116" s="51" t="s">
        <v>95</v>
      </c>
      <c r="G116" s="25" t="s">
        <v>15</v>
      </c>
      <c r="H116" s="25" t="s">
        <v>15</v>
      </c>
      <c r="I116" s="53" t="str">
        <f t="shared" si="1"/>
        <v>-</v>
      </c>
      <c r="J116" s="53" t="str">
        <f t="shared" si="2"/>
        <v>-</v>
      </c>
      <c r="K116" s="23" t="str">
        <f t="shared" si="3"/>
        <v/>
      </c>
      <c r="L116" s="46" t="str">
        <f t="shared" si="4"/>
        <v>#VALUE!</v>
      </c>
    </row>
    <row r="117">
      <c r="A117" s="50" t="s">
        <v>652</v>
      </c>
      <c r="B117" s="50" t="s">
        <v>704</v>
      </c>
      <c r="C117" s="50" t="s">
        <v>68</v>
      </c>
      <c r="D117" s="51" t="s">
        <v>347</v>
      </c>
      <c r="E117" s="51" t="s">
        <v>700</v>
      </c>
      <c r="F117" s="51" t="s">
        <v>95</v>
      </c>
      <c r="G117" s="25" t="s">
        <v>15</v>
      </c>
      <c r="H117" s="25" t="s">
        <v>15</v>
      </c>
      <c r="I117" s="53" t="str">
        <f t="shared" si="1"/>
        <v>-</v>
      </c>
      <c r="J117" s="53" t="str">
        <f t="shared" si="2"/>
        <v>-</v>
      </c>
      <c r="K117" s="23" t="str">
        <f t="shared" si="3"/>
        <v/>
      </c>
      <c r="L117" s="46" t="str">
        <f t="shared" si="4"/>
        <v>#VALUE!</v>
      </c>
    </row>
    <row r="118">
      <c r="A118" s="50" t="s">
        <v>657</v>
      </c>
      <c r="B118" s="50" t="s">
        <v>706</v>
      </c>
      <c r="C118" s="50" t="s">
        <v>68</v>
      </c>
      <c r="D118" s="51" t="s">
        <v>347</v>
      </c>
      <c r="E118" s="51" t="s">
        <v>94</v>
      </c>
      <c r="F118" s="51" t="s">
        <v>95</v>
      </c>
      <c r="G118" s="25" t="s">
        <v>15</v>
      </c>
      <c r="H118" s="25" t="s">
        <v>15</v>
      </c>
      <c r="I118" s="53" t="str">
        <f t="shared" si="1"/>
        <v>-</v>
      </c>
      <c r="J118" s="53" t="str">
        <f t="shared" si="2"/>
        <v>-</v>
      </c>
      <c r="K118" s="23" t="str">
        <f t="shared" si="3"/>
        <v/>
      </c>
      <c r="L118" s="46" t="str">
        <f t="shared" si="4"/>
        <v>#VALUE!</v>
      </c>
    </row>
    <row r="119">
      <c r="A119" s="50" t="s">
        <v>662</v>
      </c>
      <c r="B119" s="50" t="s">
        <v>712</v>
      </c>
      <c r="C119" s="50" t="s">
        <v>68</v>
      </c>
      <c r="D119" s="51" t="s">
        <v>347</v>
      </c>
      <c r="E119" s="51" t="s">
        <v>94</v>
      </c>
      <c r="F119" s="51" t="s">
        <v>95</v>
      </c>
      <c r="G119" s="25" t="s">
        <v>15</v>
      </c>
      <c r="H119" s="25" t="s">
        <v>15</v>
      </c>
      <c r="I119" s="53" t="str">
        <f t="shared" si="1"/>
        <v>-</v>
      </c>
      <c r="J119" s="53" t="str">
        <f t="shared" si="2"/>
        <v>-</v>
      </c>
      <c r="K119" s="23" t="str">
        <f t="shared" si="3"/>
        <v/>
      </c>
      <c r="L119" s="46" t="str">
        <f t="shared" si="4"/>
        <v>#VALUE!</v>
      </c>
    </row>
    <row r="120">
      <c r="A120" s="50" t="s">
        <v>667</v>
      </c>
      <c r="B120" s="50" t="s">
        <v>718</v>
      </c>
      <c r="C120" s="50" t="s">
        <v>68</v>
      </c>
      <c r="D120" s="51" t="s">
        <v>347</v>
      </c>
      <c r="E120" s="51" t="s">
        <v>700</v>
      </c>
      <c r="F120" s="51" t="s">
        <v>95</v>
      </c>
      <c r="G120" s="25" t="s">
        <v>15</v>
      </c>
      <c r="H120" s="25" t="s">
        <v>15</v>
      </c>
      <c r="I120" s="53" t="str">
        <f t="shared" si="1"/>
        <v>-</v>
      </c>
      <c r="J120" s="53" t="str">
        <f t="shared" si="2"/>
        <v>-</v>
      </c>
      <c r="K120" s="23" t="str">
        <f t="shared" si="3"/>
        <v/>
      </c>
      <c r="L120" s="46" t="str">
        <f t="shared" si="4"/>
        <v>#VALUE!</v>
      </c>
    </row>
    <row r="121">
      <c r="A121" s="50" t="s">
        <v>672</v>
      </c>
      <c r="B121" s="50" t="s">
        <v>721</v>
      </c>
      <c r="C121" s="50" t="s">
        <v>92</v>
      </c>
      <c r="D121" s="51" t="s">
        <v>347</v>
      </c>
      <c r="E121" s="51" t="s">
        <v>94</v>
      </c>
      <c r="F121" s="51" t="s">
        <v>95</v>
      </c>
      <c r="G121" s="25" t="s">
        <v>15</v>
      </c>
      <c r="H121" s="25" t="s">
        <v>15</v>
      </c>
      <c r="I121" s="53" t="str">
        <f t="shared" si="1"/>
        <v>-</v>
      </c>
      <c r="J121" s="53" t="str">
        <f t="shared" si="2"/>
        <v>-</v>
      </c>
      <c r="K121" s="23" t="str">
        <f t="shared" si="3"/>
        <v/>
      </c>
      <c r="L121" s="46" t="str">
        <f t="shared" si="4"/>
        <v>#VALUE!</v>
      </c>
    </row>
    <row r="122">
      <c r="A122" s="50" t="s">
        <v>685</v>
      </c>
      <c r="B122" s="50" t="s">
        <v>726</v>
      </c>
      <c r="C122" s="50" t="s">
        <v>68</v>
      </c>
      <c r="D122" s="51" t="s">
        <v>347</v>
      </c>
      <c r="E122" s="51" t="s">
        <v>94</v>
      </c>
      <c r="F122" s="51" t="s">
        <v>95</v>
      </c>
      <c r="G122" s="25" t="s">
        <v>15</v>
      </c>
      <c r="H122" s="25" t="s">
        <v>15</v>
      </c>
      <c r="I122" s="53" t="str">
        <f t="shared" si="1"/>
        <v>-</v>
      </c>
      <c r="J122" s="53" t="str">
        <f t="shared" si="2"/>
        <v>-</v>
      </c>
      <c r="K122" s="23" t="str">
        <f t="shared" si="3"/>
        <v/>
      </c>
      <c r="L122" s="46" t="str">
        <f t="shared" si="4"/>
        <v>#VALUE!</v>
      </c>
    </row>
    <row r="123">
      <c r="A123" s="50" t="s">
        <v>689</v>
      </c>
      <c r="B123" s="50" t="s">
        <v>731</v>
      </c>
      <c r="C123" s="50" t="s">
        <v>68</v>
      </c>
      <c r="D123" s="51" t="s">
        <v>347</v>
      </c>
      <c r="E123" s="51" t="s">
        <v>94</v>
      </c>
      <c r="F123" s="51" t="s">
        <v>95</v>
      </c>
      <c r="G123" s="25" t="s">
        <v>15</v>
      </c>
      <c r="H123" s="25" t="s">
        <v>15</v>
      </c>
      <c r="I123" s="53" t="str">
        <f t="shared" si="1"/>
        <v>-</v>
      </c>
      <c r="J123" s="53" t="str">
        <f t="shared" si="2"/>
        <v>-</v>
      </c>
      <c r="K123" s="23" t="str">
        <f t="shared" si="3"/>
        <v/>
      </c>
      <c r="L123" s="46" t="str">
        <f t="shared" si="4"/>
        <v>#VALUE!</v>
      </c>
    </row>
    <row r="124">
      <c r="A124" s="50" t="s">
        <v>696</v>
      </c>
      <c r="B124" s="50" t="s">
        <v>735</v>
      </c>
      <c r="C124" s="50" t="s">
        <v>92</v>
      </c>
      <c r="D124" s="51" t="s">
        <v>231</v>
      </c>
      <c r="E124" s="51" t="s">
        <v>94</v>
      </c>
      <c r="F124" s="51" t="s">
        <v>170</v>
      </c>
      <c r="G124" s="25" t="s">
        <v>15</v>
      </c>
      <c r="H124" s="25" t="s">
        <v>15</v>
      </c>
      <c r="I124" s="53" t="str">
        <f t="shared" si="1"/>
        <v>-</v>
      </c>
      <c r="J124" s="53" t="str">
        <f t="shared" si="2"/>
        <v>-</v>
      </c>
      <c r="K124" s="23" t="str">
        <f t="shared" si="3"/>
        <v/>
      </c>
      <c r="L124" s="46" t="str">
        <f t="shared" si="4"/>
        <v>#VALUE!</v>
      </c>
    </row>
    <row r="125">
      <c r="A125" s="50" t="s">
        <v>701</v>
      </c>
      <c r="B125" s="50" t="s">
        <v>742</v>
      </c>
      <c r="C125" s="50" t="s">
        <v>92</v>
      </c>
      <c r="D125" s="51" t="s">
        <v>743</v>
      </c>
      <c r="E125" s="51" t="s">
        <v>394</v>
      </c>
      <c r="F125" s="51" t="s">
        <v>95</v>
      </c>
      <c r="G125" s="25" t="s">
        <v>15</v>
      </c>
      <c r="H125" s="25" t="s">
        <v>15</v>
      </c>
      <c r="I125" s="53" t="str">
        <f t="shared" si="1"/>
        <v>-</v>
      </c>
      <c r="J125" s="53" t="str">
        <f t="shared" si="2"/>
        <v>-</v>
      </c>
      <c r="K125" s="23" t="str">
        <f t="shared" si="3"/>
        <v/>
      </c>
      <c r="L125" s="46" t="str">
        <f t="shared" si="4"/>
        <v>#VALUE!</v>
      </c>
    </row>
    <row r="126">
      <c r="A126" s="50" t="s">
        <v>707</v>
      </c>
      <c r="B126" s="50" t="s">
        <v>747</v>
      </c>
      <c r="C126" s="50" t="s">
        <v>92</v>
      </c>
      <c r="D126" s="51" t="s">
        <v>231</v>
      </c>
      <c r="E126" s="51" t="s">
        <v>221</v>
      </c>
      <c r="F126" s="51" t="s">
        <v>109</v>
      </c>
      <c r="G126" s="25" t="s">
        <v>15</v>
      </c>
      <c r="H126" s="25" t="s">
        <v>15</v>
      </c>
      <c r="I126" s="53" t="str">
        <f t="shared" si="1"/>
        <v>-</v>
      </c>
      <c r="J126" s="53" t="str">
        <f t="shared" si="2"/>
        <v>-</v>
      </c>
      <c r="K126" s="23" t="str">
        <f t="shared" si="3"/>
        <v/>
      </c>
      <c r="L126" s="46" t="str">
        <f t="shared" si="4"/>
        <v>#VALUE!</v>
      </c>
    </row>
    <row r="127">
      <c r="A127" s="50" t="s">
        <v>717</v>
      </c>
      <c r="B127" s="50" t="s">
        <v>753</v>
      </c>
      <c r="C127" s="50" t="s">
        <v>90</v>
      </c>
      <c r="D127" s="51" t="s">
        <v>437</v>
      </c>
      <c r="E127" s="51" t="s">
        <v>70</v>
      </c>
      <c r="F127" s="51" t="s">
        <v>104</v>
      </c>
      <c r="G127" s="25" t="s">
        <v>15</v>
      </c>
      <c r="H127" s="25" t="s">
        <v>15</v>
      </c>
      <c r="I127" s="53" t="str">
        <f t="shared" si="1"/>
        <v>-</v>
      </c>
      <c r="J127" s="53" t="str">
        <f t="shared" si="2"/>
        <v>-</v>
      </c>
      <c r="K127" s="23" t="str">
        <f t="shared" si="3"/>
        <v/>
      </c>
      <c r="L127" s="46" t="str">
        <f t="shared" si="4"/>
        <v>#VALUE!</v>
      </c>
    </row>
    <row r="128">
      <c r="A128" s="50" t="s">
        <v>722</v>
      </c>
      <c r="B128" s="50" t="s">
        <v>106</v>
      </c>
      <c r="C128" s="50" t="s">
        <v>68</v>
      </c>
      <c r="D128" s="51" t="s">
        <v>69</v>
      </c>
      <c r="E128" s="51" t="s">
        <v>70</v>
      </c>
      <c r="F128" s="51" t="s">
        <v>104</v>
      </c>
      <c r="G128" s="25" t="s">
        <v>15</v>
      </c>
      <c r="H128" s="25" t="s">
        <v>15</v>
      </c>
      <c r="I128" s="53" t="str">
        <f t="shared" si="1"/>
        <v>-</v>
      </c>
      <c r="J128" s="53" t="str">
        <f t="shared" si="2"/>
        <v>-</v>
      </c>
      <c r="K128" s="23" t="str">
        <f t="shared" si="3"/>
        <v/>
      </c>
      <c r="L128" s="46" t="str">
        <f t="shared" si="4"/>
        <v>#VALUE!</v>
      </c>
    </row>
    <row r="129">
      <c r="A129" s="50" t="s">
        <v>727</v>
      </c>
      <c r="B129" s="50" t="s">
        <v>762</v>
      </c>
      <c r="C129" s="50" t="s">
        <v>90</v>
      </c>
      <c r="D129" s="51" t="s">
        <v>488</v>
      </c>
      <c r="E129" s="51" t="s">
        <v>202</v>
      </c>
      <c r="F129" s="51" t="s">
        <v>104</v>
      </c>
      <c r="G129" s="25" t="s">
        <v>15</v>
      </c>
      <c r="H129" s="25" t="s">
        <v>15</v>
      </c>
      <c r="I129" s="53" t="str">
        <f t="shared" si="1"/>
        <v>-</v>
      </c>
      <c r="J129" s="53" t="str">
        <f t="shared" si="2"/>
        <v>-</v>
      </c>
      <c r="K129" s="23" t="str">
        <f t="shared" si="3"/>
        <v/>
      </c>
      <c r="L129" s="46" t="str">
        <f t="shared" si="4"/>
        <v>#VALUE!</v>
      </c>
    </row>
    <row r="130">
      <c r="A130" s="50" t="s">
        <v>734</v>
      </c>
      <c r="B130" s="50" t="s">
        <v>770</v>
      </c>
      <c r="C130" s="50" t="s">
        <v>90</v>
      </c>
      <c r="D130" s="51" t="s">
        <v>488</v>
      </c>
      <c r="E130" s="51" t="s">
        <v>123</v>
      </c>
      <c r="F130" s="51" t="s">
        <v>104</v>
      </c>
      <c r="G130" s="25" t="s">
        <v>15</v>
      </c>
      <c r="H130" s="25" t="s">
        <v>15</v>
      </c>
      <c r="I130" s="53" t="str">
        <f t="shared" si="1"/>
        <v>-</v>
      </c>
      <c r="J130" s="53" t="str">
        <f t="shared" si="2"/>
        <v>-</v>
      </c>
      <c r="K130" s="23" t="str">
        <f t="shared" si="3"/>
        <v/>
      </c>
      <c r="L130" s="46" t="str">
        <f t="shared" si="4"/>
        <v>#VALUE!</v>
      </c>
    </row>
    <row r="131">
      <c r="A131" s="50" t="s">
        <v>737</v>
      </c>
      <c r="B131" s="50" t="s">
        <v>501</v>
      </c>
      <c r="C131" s="50" t="s">
        <v>68</v>
      </c>
      <c r="D131" s="51" t="s">
        <v>488</v>
      </c>
      <c r="E131" s="51" t="s">
        <v>70</v>
      </c>
      <c r="F131" s="51" t="s">
        <v>104</v>
      </c>
      <c r="G131" s="25" t="s">
        <v>15</v>
      </c>
      <c r="H131" s="25" t="s">
        <v>15</v>
      </c>
      <c r="I131" s="53" t="str">
        <f t="shared" si="1"/>
        <v>-</v>
      </c>
      <c r="J131" s="53" t="str">
        <f t="shared" si="2"/>
        <v>-</v>
      </c>
      <c r="K131" s="23" t="str">
        <f t="shared" si="3"/>
        <v/>
      </c>
      <c r="L131" s="46" t="str">
        <f t="shared" si="4"/>
        <v>#VALUE!</v>
      </c>
    </row>
    <row r="132">
      <c r="A132" s="50" t="s">
        <v>748</v>
      </c>
      <c r="B132" s="50" t="s">
        <v>780</v>
      </c>
      <c r="C132" s="50" t="s">
        <v>90</v>
      </c>
      <c r="D132" s="51" t="s">
        <v>437</v>
      </c>
      <c r="E132" s="51" t="s">
        <v>70</v>
      </c>
      <c r="F132" s="51" t="s">
        <v>104</v>
      </c>
      <c r="G132" s="25" t="s">
        <v>15</v>
      </c>
      <c r="H132" s="25" t="s">
        <v>15</v>
      </c>
      <c r="I132" s="53" t="str">
        <f t="shared" si="1"/>
        <v>-</v>
      </c>
      <c r="J132" s="53" t="str">
        <f t="shared" si="2"/>
        <v>-</v>
      </c>
      <c r="K132" s="23" t="str">
        <f t="shared" si="3"/>
        <v/>
      </c>
      <c r="L132" s="46" t="str">
        <f t="shared" si="4"/>
        <v>#VALUE!</v>
      </c>
    </row>
    <row r="133">
      <c r="A133" s="50" t="s">
        <v>754</v>
      </c>
      <c r="B133" s="50" t="s">
        <v>787</v>
      </c>
      <c r="C133" s="50" t="s">
        <v>90</v>
      </c>
      <c r="D133" s="51" t="s">
        <v>437</v>
      </c>
      <c r="E133" s="51" t="s">
        <v>70</v>
      </c>
      <c r="F133" s="51" t="s">
        <v>104</v>
      </c>
      <c r="G133" s="25" t="s">
        <v>15</v>
      </c>
      <c r="H133" s="25" t="s">
        <v>15</v>
      </c>
      <c r="I133" s="53" t="str">
        <f t="shared" si="1"/>
        <v>-</v>
      </c>
      <c r="J133" s="53" t="str">
        <f t="shared" si="2"/>
        <v>-</v>
      </c>
      <c r="K133" s="23" t="str">
        <f t="shared" si="3"/>
        <v/>
      </c>
      <c r="L133" s="46" t="str">
        <f t="shared" si="4"/>
        <v>#VALUE!</v>
      </c>
    </row>
    <row r="134">
      <c r="A134" s="50" t="s">
        <v>759</v>
      </c>
      <c r="B134" s="50" t="s">
        <v>313</v>
      </c>
      <c r="C134" s="50" t="s">
        <v>90</v>
      </c>
      <c r="D134" s="51" t="s">
        <v>437</v>
      </c>
      <c r="E134" s="51" t="s">
        <v>70</v>
      </c>
      <c r="F134" s="51" t="s">
        <v>104</v>
      </c>
      <c r="G134" s="25" t="s">
        <v>15</v>
      </c>
      <c r="H134" s="25" t="s">
        <v>15</v>
      </c>
      <c r="I134" s="53" t="str">
        <f t="shared" si="1"/>
        <v>-</v>
      </c>
      <c r="J134" s="53" t="str">
        <f t="shared" si="2"/>
        <v>-</v>
      </c>
      <c r="K134" s="23" t="str">
        <f t="shared" si="3"/>
        <v/>
      </c>
      <c r="L134" s="46" t="str">
        <f t="shared" si="4"/>
        <v>#VALUE!</v>
      </c>
    </row>
    <row r="135">
      <c r="A135" s="50" t="s">
        <v>761</v>
      </c>
      <c r="B135" s="50" t="s">
        <v>798</v>
      </c>
      <c r="C135" s="50" t="s">
        <v>90</v>
      </c>
      <c r="D135" s="51" t="s">
        <v>437</v>
      </c>
      <c r="E135" s="51" t="s">
        <v>70</v>
      </c>
      <c r="F135" s="51" t="s">
        <v>104</v>
      </c>
      <c r="G135" s="25" t="s">
        <v>15</v>
      </c>
      <c r="H135" s="25" t="s">
        <v>15</v>
      </c>
      <c r="I135" s="53" t="str">
        <f t="shared" si="1"/>
        <v>-</v>
      </c>
      <c r="J135" s="53" t="str">
        <f t="shared" si="2"/>
        <v>-</v>
      </c>
      <c r="K135" s="23" t="str">
        <f t="shared" si="3"/>
        <v/>
      </c>
      <c r="L135" s="46" t="str">
        <f t="shared" si="4"/>
        <v>#VALUE!</v>
      </c>
    </row>
    <row r="136">
      <c r="A136" s="50" t="s">
        <v>765</v>
      </c>
      <c r="B136" s="50" t="s">
        <v>802</v>
      </c>
      <c r="C136" s="50" t="s">
        <v>92</v>
      </c>
      <c r="D136" s="51" t="s">
        <v>437</v>
      </c>
      <c r="E136" s="51" t="s">
        <v>70</v>
      </c>
      <c r="F136" s="51" t="s">
        <v>104</v>
      </c>
      <c r="G136" s="25" t="s">
        <v>15</v>
      </c>
      <c r="H136" s="25" t="s">
        <v>15</v>
      </c>
      <c r="I136" s="53" t="str">
        <f t="shared" si="1"/>
        <v>-</v>
      </c>
      <c r="J136" s="53" t="str">
        <f t="shared" si="2"/>
        <v>-</v>
      </c>
      <c r="K136" s="23" t="str">
        <f t="shared" si="3"/>
        <v/>
      </c>
      <c r="L136" s="46" t="str">
        <f t="shared" si="4"/>
        <v>#VALUE!</v>
      </c>
    </row>
    <row r="137">
      <c r="A137" s="50" t="s">
        <v>769</v>
      </c>
      <c r="B137" s="50" t="s">
        <v>807</v>
      </c>
      <c r="C137" s="56" t="s">
        <v>90</v>
      </c>
      <c r="D137" s="51" t="s">
        <v>437</v>
      </c>
      <c r="E137" s="51" t="s">
        <v>70</v>
      </c>
      <c r="F137" s="51" t="s">
        <v>104</v>
      </c>
      <c r="G137" s="25" t="s">
        <v>15</v>
      </c>
      <c r="H137" s="25" t="s">
        <v>15</v>
      </c>
      <c r="I137" s="53" t="str">
        <f t="shared" si="1"/>
        <v>-</v>
      </c>
      <c r="J137" s="53" t="str">
        <f t="shared" si="2"/>
        <v>-</v>
      </c>
      <c r="K137" s="23" t="str">
        <f t="shared" si="3"/>
        <v/>
      </c>
      <c r="L137" s="46" t="str">
        <f t="shared" si="4"/>
        <v>#VALUE!</v>
      </c>
    </row>
    <row r="138">
      <c r="A138" s="50" t="s">
        <v>774</v>
      </c>
      <c r="B138" s="50" t="s">
        <v>332</v>
      </c>
      <c r="C138" s="56" t="s">
        <v>90</v>
      </c>
      <c r="D138" s="51" t="s">
        <v>437</v>
      </c>
      <c r="E138" s="51" t="s">
        <v>70</v>
      </c>
      <c r="F138" s="51" t="s">
        <v>104</v>
      </c>
      <c r="G138" s="25" t="s">
        <v>15</v>
      </c>
      <c r="H138" s="25" t="s">
        <v>15</v>
      </c>
      <c r="I138" s="53" t="str">
        <f t="shared" si="1"/>
        <v>-</v>
      </c>
      <c r="J138" s="53" t="str">
        <f t="shared" si="2"/>
        <v>-</v>
      </c>
      <c r="K138" s="23" t="str">
        <f t="shared" si="3"/>
        <v/>
      </c>
      <c r="L138" s="46" t="str">
        <f t="shared" si="4"/>
        <v>#VALUE!</v>
      </c>
    </row>
    <row r="139">
      <c r="A139" s="50" t="s">
        <v>788</v>
      </c>
      <c r="B139" s="50" t="s">
        <v>814</v>
      </c>
      <c r="C139" s="50" t="s">
        <v>68</v>
      </c>
      <c r="D139" s="51" t="s">
        <v>816</v>
      </c>
      <c r="E139" s="51" t="s">
        <v>177</v>
      </c>
      <c r="F139" s="51" t="s">
        <v>95</v>
      </c>
      <c r="G139" s="25" t="s">
        <v>15</v>
      </c>
      <c r="H139" s="25" t="s">
        <v>15</v>
      </c>
      <c r="I139" s="53" t="str">
        <f t="shared" si="1"/>
        <v>-</v>
      </c>
      <c r="J139" s="53" t="str">
        <f t="shared" si="2"/>
        <v>-</v>
      </c>
      <c r="K139" s="23" t="str">
        <f t="shared" si="3"/>
        <v/>
      </c>
      <c r="L139" s="46" t="str">
        <f t="shared" si="4"/>
        <v>#VALUE!</v>
      </c>
    </row>
    <row r="140">
      <c r="A140" s="55" t="s">
        <v>791</v>
      </c>
      <c r="B140" s="55" t="s">
        <v>822</v>
      </c>
      <c r="C140" s="55" t="s">
        <v>68</v>
      </c>
      <c r="D140" s="51" t="s">
        <v>816</v>
      </c>
      <c r="E140" s="51" t="s">
        <v>177</v>
      </c>
      <c r="F140" s="51" t="s">
        <v>95</v>
      </c>
      <c r="G140" s="25" t="s">
        <v>15</v>
      </c>
      <c r="H140" s="25" t="s">
        <v>15</v>
      </c>
      <c r="I140" s="53" t="str">
        <f t="shared" si="1"/>
        <v>-</v>
      </c>
      <c r="J140" s="53" t="str">
        <f t="shared" si="2"/>
        <v>-</v>
      </c>
      <c r="K140" s="23" t="str">
        <f t="shared" si="3"/>
        <v/>
      </c>
      <c r="L140" s="46" t="str">
        <f t="shared" si="4"/>
        <v>#VALUE!</v>
      </c>
    </row>
    <row r="141">
      <c r="A141" s="55" t="s">
        <v>796</v>
      </c>
      <c r="B141" s="55" t="s">
        <v>826</v>
      </c>
      <c r="C141" s="55" t="s">
        <v>68</v>
      </c>
      <c r="D141" s="51" t="s">
        <v>816</v>
      </c>
      <c r="E141" s="51" t="s">
        <v>94</v>
      </c>
      <c r="F141" s="51" t="s">
        <v>95</v>
      </c>
      <c r="G141" s="25" t="s">
        <v>15</v>
      </c>
      <c r="H141" s="25" t="s">
        <v>15</v>
      </c>
      <c r="I141" s="53" t="str">
        <f t="shared" si="1"/>
        <v>-</v>
      </c>
      <c r="J141" s="53" t="str">
        <f t="shared" si="2"/>
        <v>-</v>
      </c>
      <c r="K141" s="23" t="str">
        <f t="shared" si="3"/>
        <v/>
      </c>
      <c r="L141" s="46" t="str">
        <f t="shared" si="4"/>
        <v>#VALUE!</v>
      </c>
    </row>
    <row r="142">
      <c r="A142" s="50" t="s">
        <v>810</v>
      </c>
      <c r="B142" s="50" t="s">
        <v>827</v>
      </c>
      <c r="C142" s="50" t="s">
        <v>68</v>
      </c>
      <c r="D142" s="51" t="s">
        <v>829</v>
      </c>
      <c r="E142" s="51" t="s">
        <v>94</v>
      </c>
      <c r="F142" s="51" t="s">
        <v>95</v>
      </c>
      <c r="G142" s="25" t="s">
        <v>15</v>
      </c>
      <c r="H142" s="25" t="s">
        <v>15</v>
      </c>
      <c r="I142" s="53" t="str">
        <f t="shared" si="1"/>
        <v>-</v>
      </c>
      <c r="J142" s="53" t="str">
        <f t="shared" si="2"/>
        <v>-</v>
      </c>
      <c r="K142" s="23" t="str">
        <f t="shared" si="3"/>
        <v/>
      </c>
      <c r="L142" s="46" t="str">
        <f t="shared" si="4"/>
        <v>#VALUE!</v>
      </c>
    </row>
    <row r="143">
      <c r="A143" s="57" t="s">
        <v>813</v>
      </c>
      <c r="B143" s="57" t="s">
        <v>840</v>
      </c>
      <c r="C143" s="57" t="s">
        <v>68</v>
      </c>
      <c r="D143" s="51" t="s">
        <v>841</v>
      </c>
      <c r="E143" s="51" t="s">
        <v>94</v>
      </c>
      <c r="F143" s="51" t="s">
        <v>95</v>
      </c>
      <c r="G143" s="25" t="s">
        <v>15</v>
      </c>
      <c r="H143" s="25" t="s">
        <v>15</v>
      </c>
      <c r="I143" s="53" t="str">
        <f t="shared" si="1"/>
        <v>-</v>
      </c>
      <c r="J143" s="53" t="str">
        <f t="shared" si="2"/>
        <v>-</v>
      </c>
      <c r="K143" s="23" t="str">
        <f t="shared" si="3"/>
        <v/>
      </c>
      <c r="L143" s="46" t="str">
        <f t="shared" si="4"/>
        <v>#VALUE!</v>
      </c>
    </row>
    <row r="144">
      <c r="A144" s="50" t="s">
        <v>818</v>
      </c>
      <c r="B144" s="50" t="s">
        <v>845</v>
      </c>
      <c r="C144" s="50" t="s">
        <v>68</v>
      </c>
      <c r="D144" s="51" t="s">
        <v>841</v>
      </c>
      <c r="E144" s="51" t="s">
        <v>123</v>
      </c>
      <c r="F144" s="51" t="s">
        <v>95</v>
      </c>
      <c r="G144" s="25" t="s">
        <v>15</v>
      </c>
      <c r="H144" s="25" t="s">
        <v>15</v>
      </c>
      <c r="I144" s="53" t="str">
        <f t="shared" si="1"/>
        <v>-</v>
      </c>
      <c r="J144" s="53" t="str">
        <f t="shared" si="2"/>
        <v>-</v>
      </c>
      <c r="K144" s="23" t="str">
        <f t="shared" si="3"/>
        <v/>
      </c>
      <c r="L144" s="46" t="str">
        <f t="shared" si="4"/>
        <v>#VALUE!</v>
      </c>
    </row>
    <row r="145">
      <c r="A145" s="50" t="s">
        <v>823</v>
      </c>
      <c r="B145" s="50" t="s">
        <v>849</v>
      </c>
      <c r="C145" s="50" t="s">
        <v>68</v>
      </c>
      <c r="D145" s="51" t="s">
        <v>841</v>
      </c>
      <c r="E145" s="51" t="s">
        <v>169</v>
      </c>
      <c r="F145" s="51" t="s">
        <v>95</v>
      </c>
      <c r="G145" s="25" t="s">
        <v>15</v>
      </c>
      <c r="H145" s="25" t="s">
        <v>15</v>
      </c>
      <c r="I145" s="53" t="str">
        <f t="shared" si="1"/>
        <v>-</v>
      </c>
      <c r="J145" s="53" t="str">
        <f t="shared" si="2"/>
        <v>-</v>
      </c>
      <c r="K145" s="23" t="str">
        <f t="shared" si="3"/>
        <v/>
      </c>
      <c r="L145" s="46" t="str">
        <f t="shared" si="4"/>
        <v>#VALUE!</v>
      </c>
    </row>
    <row r="146">
      <c r="A146" s="50" t="s">
        <v>828</v>
      </c>
      <c r="B146" s="50" t="s">
        <v>855</v>
      </c>
      <c r="C146" s="50" t="s">
        <v>68</v>
      </c>
      <c r="D146" s="51" t="s">
        <v>841</v>
      </c>
      <c r="E146" s="51" t="s">
        <v>70</v>
      </c>
      <c r="F146" s="51" t="s">
        <v>95</v>
      </c>
      <c r="G146" s="25" t="s">
        <v>15</v>
      </c>
      <c r="H146" s="25" t="s">
        <v>15</v>
      </c>
      <c r="I146" s="53" t="str">
        <f t="shared" si="1"/>
        <v>-</v>
      </c>
      <c r="J146" s="53" t="str">
        <f t="shared" si="2"/>
        <v>-</v>
      </c>
      <c r="K146" s="23" t="str">
        <f t="shared" si="3"/>
        <v/>
      </c>
      <c r="L146" s="46" t="str">
        <f t="shared" si="4"/>
        <v>#VALUE!</v>
      </c>
    </row>
    <row r="147">
      <c r="A147" s="50" t="s">
        <v>833</v>
      </c>
      <c r="B147" s="50" t="s">
        <v>858</v>
      </c>
      <c r="C147" s="50" t="s">
        <v>68</v>
      </c>
      <c r="D147" s="51" t="s">
        <v>829</v>
      </c>
      <c r="E147" s="51" t="s">
        <v>202</v>
      </c>
      <c r="F147" s="51" t="s">
        <v>95</v>
      </c>
      <c r="G147" s="25" t="s">
        <v>15</v>
      </c>
      <c r="H147" s="25" t="s">
        <v>15</v>
      </c>
      <c r="I147" s="53" t="str">
        <f t="shared" si="1"/>
        <v>-</v>
      </c>
      <c r="J147" s="53" t="str">
        <f t="shared" si="2"/>
        <v>-</v>
      </c>
      <c r="K147" s="23" t="str">
        <f t="shared" si="3"/>
        <v/>
      </c>
      <c r="L147" s="46" t="str">
        <f t="shared" si="4"/>
        <v>#VALUE!</v>
      </c>
    </row>
    <row r="148">
      <c r="A148" s="50" t="s">
        <v>837</v>
      </c>
      <c r="B148" s="50" t="s">
        <v>862</v>
      </c>
      <c r="C148" s="50" t="s">
        <v>68</v>
      </c>
      <c r="D148" s="51" t="s">
        <v>841</v>
      </c>
      <c r="E148" s="51" t="s">
        <v>94</v>
      </c>
      <c r="F148" s="51" t="s">
        <v>95</v>
      </c>
      <c r="G148" s="25" t="s">
        <v>15</v>
      </c>
      <c r="H148" s="25" t="s">
        <v>15</v>
      </c>
      <c r="I148" s="53" t="str">
        <f t="shared" si="1"/>
        <v>-</v>
      </c>
      <c r="J148" s="53" t="str">
        <f t="shared" si="2"/>
        <v>-</v>
      </c>
      <c r="K148" s="23" t="str">
        <f t="shared" si="3"/>
        <v/>
      </c>
      <c r="L148" s="46" t="str">
        <f t="shared" si="4"/>
        <v>#VALUE!</v>
      </c>
    </row>
    <row r="149">
      <c r="A149" s="50" t="s">
        <v>839</v>
      </c>
      <c r="B149" s="50" t="s">
        <v>866</v>
      </c>
      <c r="C149" s="50" t="s">
        <v>68</v>
      </c>
      <c r="D149" s="51" t="s">
        <v>867</v>
      </c>
      <c r="E149" s="51" t="s">
        <v>94</v>
      </c>
      <c r="F149" s="51" t="s">
        <v>95</v>
      </c>
      <c r="G149" s="25" t="s">
        <v>15</v>
      </c>
      <c r="H149" s="25" t="s">
        <v>15</v>
      </c>
      <c r="I149" s="53" t="str">
        <f t="shared" si="1"/>
        <v>-</v>
      </c>
      <c r="J149" s="53" t="str">
        <f t="shared" si="2"/>
        <v>-</v>
      </c>
      <c r="K149" s="23" t="str">
        <f t="shared" si="3"/>
        <v/>
      </c>
      <c r="L149" s="46" t="str">
        <f t="shared" si="4"/>
        <v>#VALUE!</v>
      </c>
    </row>
    <row r="150">
      <c r="A150" s="55" t="s">
        <v>843</v>
      </c>
      <c r="B150" s="55" t="s">
        <v>870</v>
      </c>
      <c r="C150" s="55" t="s">
        <v>68</v>
      </c>
      <c r="D150" s="51" t="s">
        <v>867</v>
      </c>
      <c r="E150" s="51" t="s">
        <v>94</v>
      </c>
      <c r="F150" s="51" t="s">
        <v>95</v>
      </c>
      <c r="G150" s="25" t="s">
        <v>15</v>
      </c>
      <c r="H150" s="25" t="s">
        <v>15</v>
      </c>
      <c r="I150" s="53" t="str">
        <f t="shared" si="1"/>
        <v>-</v>
      </c>
      <c r="J150" s="53" t="str">
        <f t="shared" si="2"/>
        <v>-</v>
      </c>
      <c r="K150" s="23" t="str">
        <f t="shared" si="3"/>
        <v/>
      </c>
      <c r="L150" s="46" t="str">
        <f t="shared" si="4"/>
        <v>#VALUE!</v>
      </c>
    </row>
    <row r="151">
      <c r="A151" s="55" t="s">
        <v>856</v>
      </c>
      <c r="B151" s="55" t="s">
        <v>872</v>
      </c>
      <c r="C151" s="55" t="s">
        <v>68</v>
      </c>
      <c r="D151" s="51" t="s">
        <v>867</v>
      </c>
      <c r="E151" s="51" t="s">
        <v>94</v>
      </c>
      <c r="F151" s="51" t="s">
        <v>95</v>
      </c>
      <c r="G151" s="25" t="s">
        <v>15</v>
      </c>
      <c r="H151" s="25" t="s">
        <v>15</v>
      </c>
      <c r="I151" s="53" t="str">
        <f t="shared" si="1"/>
        <v>-</v>
      </c>
      <c r="J151" s="53" t="str">
        <f t="shared" si="2"/>
        <v>-</v>
      </c>
      <c r="K151" s="23" t="str">
        <f t="shared" si="3"/>
        <v/>
      </c>
      <c r="L151" s="46" t="str">
        <f t="shared" si="4"/>
        <v>#VALUE!</v>
      </c>
    </row>
    <row r="152">
      <c r="A152" s="55" t="s">
        <v>859</v>
      </c>
      <c r="B152" s="55" t="s">
        <v>874</v>
      </c>
      <c r="C152" s="55" t="s">
        <v>68</v>
      </c>
      <c r="D152" s="51" t="s">
        <v>867</v>
      </c>
      <c r="E152" s="51" t="s">
        <v>123</v>
      </c>
      <c r="F152" s="51" t="s">
        <v>95</v>
      </c>
      <c r="G152" s="25" t="s">
        <v>15</v>
      </c>
      <c r="H152" s="25" t="s">
        <v>15</v>
      </c>
      <c r="I152" s="53" t="str">
        <f t="shared" si="1"/>
        <v>-</v>
      </c>
      <c r="J152" s="53" t="str">
        <f t="shared" si="2"/>
        <v>-</v>
      </c>
      <c r="K152" s="23" t="str">
        <f t="shared" si="3"/>
        <v/>
      </c>
      <c r="L152" s="46" t="str">
        <f t="shared" si="4"/>
        <v>#VALUE!</v>
      </c>
    </row>
    <row r="153">
      <c r="A153" s="55" t="s">
        <v>860</v>
      </c>
      <c r="B153" s="55" t="s">
        <v>876</v>
      </c>
      <c r="C153" s="55" t="s">
        <v>68</v>
      </c>
      <c r="D153" s="51" t="s">
        <v>867</v>
      </c>
      <c r="E153" s="51" t="s">
        <v>70</v>
      </c>
      <c r="F153" s="51" t="s">
        <v>95</v>
      </c>
      <c r="G153" s="25" t="s">
        <v>15</v>
      </c>
      <c r="H153" s="25" t="s">
        <v>15</v>
      </c>
      <c r="I153" s="53" t="str">
        <f t="shared" si="1"/>
        <v>-</v>
      </c>
      <c r="J153" s="53" t="str">
        <f t="shared" si="2"/>
        <v>-</v>
      </c>
      <c r="K153" s="23" t="str">
        <f t="shared" si="3"/>
        <v/>
      </c>
      <c r="L153" s="46" t="str">
        <f t="shared" si="4"/>
        <v>#VALUE!</v>
      </c>
    </row>
    <row r="154">
      <c r="A154" s="55" t="s">
        <v>864</v>
      </c>
      <c r="B154" s="55" t="s">
        <v>878</v>
      </c>
      <c r="C154" s="55" t="s">
        <v>68</v>
      </c>
      <c r="D154" s="51" t="s">
        <v>867</v>
      </c>
      <c r="E154" s="51" t="s">
        <v>94</v>
      </c>
      <c r="F154" s="51" t="s">
        <v>95</v>
      </c>
      <c r="G154" s="25" t="s">
        <v>15</v>
      </c>
      <c r="H154" s="25" t="s">
        <v>15</v>
      </c>
      <c r="I154" s="53" t="str">
        <f t="shared" si="1"/>
        <v>-</v>
      </c>
      <c r="J154" s="53" t="str">
        <f t="shared" si="2"/>
        <v>-</v>
      </c>
      <c r="K154" s="23" t="str">
        <f t="shared" si="3"/>
        <v/>
      </c>
      <c r="L154" s="46" t="str">
        <f t="shared" si="4"/>
        <v>#VALUE!</v>
      </c>
    </row>
    <row r="155">
      <c r="A155" s="50" t="s">
        <v>868</v>
      </c>
      <c r="B155" s="50" t="s">
        <v>881</v>
      </c>
      <c r="C155" s="56" t="s">
        <v>68</v>
      </c>
      <c r="D155" s="51" t="s">
        <v>867</v>
      </c>
      <c r="E155" s="51" t="s">
        <v>700</v>
      </c>
      <c r="F155" s="51" t="s">
        <v>95</v>
      </c>
      <c r="G155" s="25" t="s">
        <v>15</v>
      </c>
      <c r="H155" s="25" t="s">
        <v>15</v>
      </c>
      <c r="I155" s="53" t="str">
        <f t="shared" si="1"/>
        <v>-</v>
      </c>
      <c r="J155" s="53" t="str">
        <f t="shared" si="2"/>
        <v>-</v>
      </c>
      <c r="K155" s="23" t="str">
        <f t="shared" si="3"/>
        <v/>
      </c>
      <c r="L155" s="46" t="str">
        <f t="shared" si="4"/>
        <v>#VALUE!</v>
      </c>
    </row>
    <row r="156">
      <c r="A156" s="50" t="s">
        <v>871</v>
      </c>
      <c r="B156" s="50" t="s">
        <v>885</v>
      </c>
      <c r="C156" s="56" t="s">
        <v>68</v>
      </c>
      <c r="D156" s="51" t="s">
        <v>867</v>
      </c>
      <c r="E156" s="51" t="s">
        <v>221</v>
      </c>
      <c r="F156" s="51" t="s">
        <v>95</v>
      </c>
      <c r="G156" s="25" t="s">
        <v>15</v>
      </c>
      <c r="H156" s="25" t="s">
        <v>15</v>
      </c>
      <c r="I156" s="53" t="str">
        <f t="shared" si="1"/>
        <v>-</v>
      </c>
      <c r="J156" s="53" t="str">
        <f t="shared" si="2"/>
        <v>-</v>
      </c>
      <c r="K156" s="23" t="str">
        <f t="shared" si="3"/>
        <v/>
      </c>
      <c r="L156" s="46" t="str">
        <f t="shared" si="4"/>
        <v>#VALUE!</v>
      </c>
    </row>
    <row r="157">
      <c r="A157" s="50" t="s">
        <v>873</v>
      </c>
      <c r="B157" s="50" t="s">
        <v>888</v>
      </c>
      <c r="C157" s="56" t="s">
        <v>90</v>
      </c>
      <c r="D157" s="51" t="s">
        <v>889</v>
      </c>
      <c r="E157" s="51" t="s">
        <v>70</v>
      </c>
      <c r="F157" s="51" t="s">
        <v>104</v>
      </c>
      <c r="G157" s="25" t="s">
        <v>15</v>
      </c>
      <c r="H157" s="25" t="s">
        <v>15</v>
      </c>
      <c r="I157" s="53" t="str">
        <f t="shared" si="1"/>
        <v>-</v>
      </c>
      <c r="J157" s="53" t="str">
        <f t="shared" si="2"/>
        <v>-</v>
      </c>
      <c r="K157" s="23" t="str">
        <f t="shared" si="3"/>
        <v/>
      </c>
      <c r="L157" s="46" t="str">
        <f t="shared" si="4"/>
        <v>#VALUE!</v>
      </c>
    </row>
    <row r="158">
      <c r="A158" s="50" t="s">
        <v>879</v>
      </c>
      <c r="B158" s="50" t="s">
        <v>891</v>
      </c>
      <c r="C158" s="56" t="s">
        <v>90</v>
      </c>
      <c r="D158" s="51" t="s">
        <v>889</v>
      </c>
      <c r="E158" s="51" t="s">
        <v>70</v>
      </c>
      <c r="F158" s="51" t="s">
        <v>104</v>
      </c>
      <c r="G158" s="25" t="s">
        <v>15</v>
      </c>
      <c r="H158" s="25" t="s">
        <v>15</v>
      </c>
      <c r="I158" s="53" t="str">
        <f t="shared" si="1"/>
        <v>-</v>
      </c>
      <c r="J158" s="53" t="str">
        <f t="shared" si="2"/>
        <v>-</v>
      </c>
      <c r="K158" s="23" t="str">
        <f t="shared" si="3"/>
        <v/>
      </c>
      <c r="L158" s="46" t="str">
        <f t="shared" si="4"/>
        <v>#VALUE!</v>
      </c>
    </row>
    <row r="159">
      <c r="A159" s="50" t="s">
        <v>880</v>
      </c>
      <c r="B159" s="50" t="s">
        <v>338</v>
      </c>
      <c r="C159" s="56" t="s">
        <v>90</v>
      </c>
      <c r="D159" s="51" t="s">
        <v>437</v>
      </c>
      <c r="E159" s="51" t="s">
        <v>284</v>
      </c>
      <c r="F159" s="51" t="s">
        <v>95</v>
      </c>
      <c r="G159" s="25" t="s">
        <v>15</v>
      </c>
      <c r="H159" s="25" t="s">
        <v>15</v>
      </c>
      <c r="I159" s="53" t="str">
        <f t="shared" si="1"/>
        <v>-</v>
      </c>
      <c r="J159" s="53" t="str">
        <f t="shared" si="2"/>
        <v>-</v>
      </c>
      <c r="K159" s="23" t="str">
        <f t="shared" si="3"/>
        <v/>
      </c>
      <c r="L159" s="46" t="str">
        <f t="shared" si="4"/>
        <v>#VALUE!</v>
      </c>
    </row>
    <row r="160">
      <c r="A160" s="50" t="s">
        <v>883</v>
      </c>
      <c r="B160" s="50" t="s">
        <v>342</v>
      </c>
      <c r="C160" s="56" t="s">
        <v>90</v>
      </c>
      <c r="D160" s="51" t="s">
        <v>437</v>
      </c>
      <c r="E160" s="51" t="s">
        <v>70</v>
      </c>
      <c r="F160" s="51" t="s">
        <v>170</v>
      </c>
      <c r="G160" s="25" t="s">
        <v>15</v>
      </c>
      <c r="H160" s="25" t="s">
        <v>15</v>
      </c>
      <c r="I160" s="53" t="str">
        <f t="shared" si="1"/>
        <v>-</v>
      </c>
      <c r="J160" s="53" t="str">
        <f t="shared" si="2"/>
        <v>-</v>
      </c>
      <c r="K160" s="23" t="str">
        <f t="shared" si="3"/>
        <v/>
      </c>
      <c r="L160" s="46" t="str">
        <f t="shared" si="4"/>
        <v>#VALUE!</v>
      </c>
    </row>
    <row r="161">
      <c r="A161" s="50" t="s">
        <v>886</v>
      </c>
      <c r="B161" s="50" t="s">
        <v>900</v>
      </c>
      <c r="C161" s="50" t="s">
        <v>90</v>
      </c>
      <c r="D161" s="51" t="s">
        <v>889</v>
      </c>
      <c r="E161" s="51" t="s">
        <v>70</v>
      </c>
      <c r="F161" s="51" t="s">
        <v>104</v>
      </c>
      <c r="G161" s="25" t="s">
        <v>15</v>
      </c>
      <c r="H161" s="25" t="s">
        <v>15</v>
      </c>
      <c r="I161" s="53" t="str">
        <f t="shared" si="1"/>
        <v>-</v>
      </c>
      <c r="J161" s="53" t="str">
        <f t="shared" si="2"/>
        <v>-</v>
      </c>
      <c r="K161" s="23" t="str">
        <f t="shared" si="3"/>
        <v/>
      </c>
      <c r="L161" s="46" t="str">
        <f t="shared" si="4"/>
        <v>#VALUE!</v>
      </c>
    </row>
    <row r="162">
      <c r="A162" s="56" t="s">
        <v>892</v>
      </c>
      <c r="B162" s="56" t="s">
        <v>905</v>
      </c>
      <c r="C162" s="56" t="s">
        <v>90</v>
      </c>
      <c r="D162" s="51" t="s">
        <v>907</v>
      </c>
      <c r="E162" s="51" t="s">
        <v>94</v>
      </c>
      <c r="F162" s="51" t="s">
        <v>95</v>
      </c>
      <c r="G162" s="25" t="s">
        <v>15</v>
      </c>
      <c r="H162" s="25" t="s">
        <v>15</v>
      </c>
      <c r="I162" s="53" t="str">
        <f t="shared" si="1"/>
        <v>-</v>
      </c>
      <c r="J162" s="53" t="str">
        <f t="shared" si="2"/>
        <v>-</v>
      </c>
      <c r="K162" s="23" t="str">
        <f t="shared" si="3"/>
        <v/>
      </c>
      <c r="L162" s="46" t="str">
        <f t="shared" si="4"/>
        <v>#VALUE!</v>
      </c>
    </row>
    <row r="163">
      <c r="A163" s="57" t="s">
        <v>894</v>
      </c>
      <c r="B163" s="57" t="s">
        <v>910</v>
      </c>
      <c r="C163" s="57" t="s">
        <v>90</v>
      </c>
      <c r="D163" s="51" t="s">
        <v>907</v>
      </c>
      <c r="E163" s="51" t="s">
        <v>94</v>
      </c>
      <c r="F163" s="51" t="s">
        <v>95</v>
      </c>
      <c r="G163" s="25" t="s">
        <v>15</v>
      </c>
      <c r="H163" s="25" t="s">
        <v>15</v>
      </c>
      <c r="I163" s="53" t="str">
        <f t="shared" si="1"/>
        <v>-</v>
      </c>
      <c r="J163" s="53" t="str">
        <f t="shared" si="2"/>
        <v>-</v>
      </c>
      <c r="K163" s="23" t="str">
        <f t="shared" si="3"/>
        <v/>
      </c>
      <c r="L163" s="46" t="str">
        <f t="shared" si="4"/>
        <v>#VALUE!</v>
      </c>
    </row>
    <row r="164">
      <c r="A164" s="56" t="s">
        <v>913</v>
      </c>
      <c r="B164" s="56" t="s">
        <v>914</v>
      </c>
      <c r="C164" s="56" t="s">
        <v>68</v>
      </c>
      <c r="D164" s="51" t="s">
        <v>829</v>
      </c>
      <c r="E164" s="51" t="s">
        <v>169</v>
      </c>
      <c r="F164" s="51" t="s">
        <v>95</v>
      </c>
      <c r="G164" s="25" t="s">
        <v>15</v>
      </c>
      <c r="H164" s="25" t="s">
        <v>15</v>
      </c>
      <c r="I164" s="53" t="str">
        <f t="shared" si="1"/>
        <v>-</v>
      </c>
      <c r="J164" s="53" t="str">
        <f t="shared" si="2"/>
        <v>-</v>
      </c>
      <c r="K164" s="23" t="str">
        <f t="shared" si="3"/>
        <v/>
      </c>
      <c r="L164" s="46" t="str">
        <f t="shared" si="4"/>
        <v>#VALUE!</v>
      </c>
    </row>
    <row r="165">
      <c r="A165" s="56" t="s">
        <v>917</v>
      </c>
      <c r="B165" s="56" t="s">
        <v>919</v>
      </c>
      <c r="C165" s="57" t="s">
        <v>68</v>
      </c>
      <c r="D165" s="51" t="s">
        <v>829</v>
      </c>
      <c r="E165" s="51" t="s">
        <v>169</v>
      </c>
      <c r="F165" s="51" t="s">
        <v>95</v>
      </c>
      <c r="G165" s="25" t="s">
        <v>15</v>
      </c>
      <c r="H165" s="25" t="s">
        <v>15</v>
      </c>
      <c r="I165" s="53" t="str">
        <f t="shared" si="1"/>
        <v>-</v>
      </c>
      <c r="J165" s="53" t="str">
        <f t="shared" si="2"/>
        <v>-</v>
      </c>
      <c r="K165" s="23" t="str">
        <f t="shared" si="3"/>
        <v/>
      </c>
      <c r="L165" s="46" t="str">
        <f t="shared" si="4"/>
        <v>#VALUE!</v>
      </c>
    </row>
    <row r="166">
      <c r="A166" s="56" t="s">
        <v>921</v>
      </c>
      <c r="B166" s="57" t="s">
        <v>922</v>
      </c>
      <c r="C166" s="56" t="s">
        <v>90</v>
      </c>
      <c r="D166" s="51" t="s">
        <v>829</v>
      </c>
      <c r="E166" s="51" t="s">
        <v>123</v>
      </c>
      <c r="F166" s="51" t="s">
        <v>95</v>
      </c>
      <c r="G166" s="25" t="s">
        <v>15</v>
      </c>
      <c r="H166" s="25" t="s">
        <v>15</v>
      </c>
      <c r="I166" s="53" t="str">
        <f t="shared" si="1"/>
        <v>-</v>
      </c>
      <c r="J166" s="53" t="str">
        <f t="shared" si="2"/>
        <v>-</v>
      </c>
      <c r="K166" s="23" t="str">
        <f t="shared" si="3"/>
        <v/>
      </c>
      <c r="L166" s="46" t="str">
        <f t="shared" si="4"/>
        <v>#VALUE!</v>
      </c>
    </row>
    <row r="167">
      <c r="A167" s="56" t="s">
        <v>925</v>
      </c>
      <c r="B167" s="57" t="s">
        <v>926</v>
      </c>
      <c r="C167" s="50" t="s">
        <v>90</v>
      </c>
      <c r="D167" s="51" t="s">
        <v>829</v>
      </c>
      <c r="E167" s="51" t="s">
        <v>134</v>
      </c>
      <c r="F167" s="51" t="s">
        <v>95</v>
      </c>
      <c r="G167" s="25" t="s">
        <v>15</v>
      </c>
      <c r="H167" s="25" t="s">
        <v>15</v>
      </c>
      <c r="I167" s="53" t="str">
        <f t="shared" si="1"/>
        <v>-</v>
      </c>
      <c r="J167" s="53" t="str">
        <f t="shared" si="2"/>
        <v>-</v>
      </c>
      <c r="K167" s="23" t="str">
        <f t="shared" si="3"/>
        <v/>
      </c>
      <c r="L167" s="46" t="str">
        <f t="shared" si="4"/>
        <v>#VALUE!</v>
      </c>
    </row>
    <row r="168">
      <c r="A168" s="56" t="s">
        <v>928</v>
      </c>
      <c r="B168" s="56" t="s">
        <v>930</v>
      </c>
      <c r="C168" s="56" t="s">
        <v>68</v>
      </c>
      <c r="D168" s="51" t="s">
        <v>829</v>
      </c>
      <c r="E168" s="51" t="s">
        <v>394</v>
      </c>
      <c r="F168" s="51" t="s">
        <v>95</v>
      </c>
      <c r="G168" s="25" t="s">
        <v>15</v>
      </c>
      <c r="H168" s="25" t="s">
        <v>15</v>
      </c>
      <c r="I168" s="53" t="str">
        <f t="shared" si="1"/>
        <v>-</v>
      </c>
      <c r="J168" s="53" t="str">
        <f t="shared" si="2"/>
        <v>-</v>
      </c>
      <c r="K168" s="23" t="str">
        <f t="shared" si="3"/>
        <v/>
      </c>
      <c r="L168" s="46" t="str">
        <f t="shared" si="4"/>
        <v>#VALUE!</v>
      </c>
    </row>
    <row r="169">
      <c r="A169" s="56" t="s">
        <v>931</v>
      </c>
      <c r="B169" s="56" t="s">
        <v>932</v>
      </c>
      <c r="C169" s="56" t="s">
        <v>90</v>
      </c>
      <c r="D169" s="51" t="s">
        <v>933</v>
      </c>
      <c r="E169" s="51" t="s">
        <v>221</v>
      </c>
      <c r="F169" s="51" t="s">
        <v>95</v>
      </c>
      <c r="G169" s="25" t="s">
        <v>15</v>
      </c>
      <c r="H169" s="25" t="s">
        <v>15</v>
      </c>
      <c r="I169" s="53" t="str">
        <f t="shared" si="1"/>
        <v>-</v>
      </c>
      <c r="J169" s="53" t="str">
        <f t="shared" si="2"/>
        <v>-</v>
      </c>
      <c r="K169" s="23" t="str">
        <f t="shared" si="3"/>
        <v/>
      </c>
      <c r="L169" s="46" t="str">
        <f t="shared" si="4"/>
        <v>#VALUE!</v>
      </c>
    </row>
    <row r="170">
      <c r="A170" s="56" t="s">
        <v>936</v>
      </c>
      <c r="B170" s="56" t="s">
        <v>937</v>
      </c>
      <c r="C170" s="56" t="s">
        <v>90</v>
      </c>
      <c r="D170" s="51" t="s">
        <v>933</v>
      </c>
      <c r="E170" s="51" t="s">
        <v>221</v>
      </c>
      <c r="F170" s="51" t="s">
        <v>95</v>
      </c>
      <c r="G170" s="25" t="s">
        <v>15</v>
      </c>
      <c r="H170" s="25" t="s">
        <v>15</v>
      </c>
      <c r="I170" s="53" t="str">
        <f t="shared" si="1"/>
        <v>-</v>
      </c>
      <c r="J170" s="53" t="str">
        <f t="shared" si="2"/>
        <v>-</v>
      </c>
      <c r="K170" s="23" t="str">
        <f t="shared" si="3"/>
        <v/>
      </c>
      <c r="L170" s="46" t="str">
        <f t="shared" si="4"/>
        <v>#VALUE!</v>
      </c>
    </row>
    <row r="171">
      <c r="A171" s="56" t="s">
        <v>938</v>
      </c>
      <c r="B171" s="56" t="s">
        <v>939</v>
      </c>
      <c r="C171" s="56" t="s">
        <v>92</v>
      </c>
      <c r="D171" s="51" t="s">
        <v>166</v>
      </c>
      <c r="E171" s="51" t="s">
        <v>70</v>
      </c>
      <c r="F171" s="51" t="s">
        <v>95</v>
      </c>
      <c r="G171" s="25" t="s">
        <v>15</v>
      </c>
      <c r="H171" s="25" t="s">
        <v>15</v>
      </c>
      <c r="I171" s="53" t="str">
        <f t="shared" si="1"/>
        <v>-</v>
      </c>
      <c r="J171" s="53" t="str">
        <f t="shared" si="2"/>
        <v>-</v>
      </c>
      <c r="K171" s="23" t="str">
        <f t="shared" si="3"/>
        <v/>
      </c>
      <c r="L171" s="46" t="str">
        <f t="shared" si="4"/>
        <v>#VALUE!</v>
      </c>
    </row>
    <row r="172">
      <c r="A172" s="56" t="s">
        <v>941</v>
      </c>
      <c r="B172" s="56" t="s">
        <v>942</v>
      </c>
      <c r="C172" s="56" t="s">
        <v>92</v>
      </c>
      <c r="D172" s="51" t="s">
        <v>166</v>
      </c>
      <c r="E172" s="51" t="s">
        <v>169</v>
      </c>
      <c r="F172" s="51" t="s">
        <v>170</v>
      </c>
      <c r="G172" s="25" t="s">
        <v>15</v>
      </c>
      <c r="H172" s="25" t="s">
        <v>15</v>
      </c>
      <c r="I172" s="53" t="str">
        <f t="shared" si="1"/>
        <v>-</v>
      </c>
      <c r="J172" s="53" t="str">
        <f t="shared" si="2"/>
        <v>-</v>
      </c>
      <c r="K172" s="23" t="str">
        <f t="shared" si="3"/>
        <v/>
      </c>
      <c r="L172" s="46" t="str">
        <f t="shared" si="4"/>
        <v>#VALUE!</v>
      </c>
    </row>
    <row r="173">
      <c r="A173" s="56" t="s">
        <v>944</v>
      </c>
      <c r="B173" s="56" t="s">
        <v>945</v>
      </c>
      <c r="C173" s="56" t="s">
        <v>92</v>
      </c>
      <c r="D173" s="51" t="s">
        <v>166</v>
      </c>
      <c r="E173" s="51" t="s">
        <v>177</v>
      </c>
      <c r="F173" s="51" t="s">
        <v>95</v>
      </c>
      <c r="G173" s="25" t="s">
        <v>15</v>
      </c>
      <c r="H173" s="25" t="s">
        <v>15</v>
      </c>
      <c r="I173" s="53" t="str">
        <f t="shared" si="1"/>
        <v>-</v>
      </c>
      <c r="J173" s="53" t="str">
        <f t="shared" si="2"/>
        <v>-</v>
      </c>
      <c r="K173" s="23" t="str">
        <f t="shared" si="3"/>
        <v/>
      </c>
      <c r="L173" s="46" t="str">
        <f t="shared" si="4"/>
        <v>#VALUE!</v>
      </c>
    </row>
    <row r="174">
      <c r="A174" s="56" t="s">
        <v>947</v>
      </c>
      <c r="B174" s="56" t="s">
        <v>948</v>
      </c>
      <c r="C174" s="56" t="s">
        <v>92</v>
      </c>
      <c r="D174" s="51" t="s">
        <v>166</v>
      </c>
      <c r="E174" s="51" t="s">
        <v>177</v>
      </c>
      <c r="F174" s="51" t="s">
        <v>170</v>
      </c>
      <c r="G174" s="25" t="s">
        <v>15</v>
      </c>
      <c r="H174" s="25" t="s">
        <v>15</v>
      </c>
      <c r="I174" s="53" t="str">
        <f t="shared" si="1"/>
        <v>-</v>
      </c>
      <c r="J174" s="53" t="str">
        <f t="shared" si="2"/>
        <v>-</v>
      </c>
      <c r="K174" s="23" t="str">
        <f t="shared" si="3"/>
        <v/>
      </c>
      <c r="L174" s="46" t="str">
        <f t="shared" si="4"/>
        <v>#VALUE!</v>
      </c>
    </row>
    <row r="175">
      <c r="A175" s="56" t="s">
        <v>950</v>
      </c>
      <c r="B175" s="56" t="s">
        <v>951</v>
      </c>
      <c r="C175" s="56" t="s">
        <v>92</v>
      </c>
      <c r="D175" s="51" t="s">
        <v>166</v>
      </c>
      <c r="E175" s="51" t="s">
        <v>94</v>
      </c>
      <c r="F175" s="51" t="s">
        <v>95</v>
      </c>
      <c r="G175" s="25" t="s">
        <v>15</v>
      </c>
      <c r="H175" s="25" t="s">
        <v>15</v>
      </c>
      <c r="I175" s="53" t="str">
        <f t="shared" si="1"/>
        <v>-</v>
      </c>
      <c r="J175" s="53" t="str">
        <f t="shared" si="2"/>
        <v>-</v>
      </c>
      <c r="K175" s="23" t="str">
        <f t="shared" si="3"/>
        <v/>
      </c>
      <c r="L175" s="46" t="str">
        <f t="shared" si="4"/>
        <v>#VALUE!</v>
      </c>
    </row>
    <row r="176">
      <c r="A176" s="56" t="s">
        <v>953</v>
      </c>
      <c r="B176" s="56" t="s">
        <v>954</v>
      </c>
      <c r="C176" s="56" t="s">
        <v>92</v>
      </c>
      <c r="D176" s="51" t="s">
        <v>166</v>
      </c>
      <c r="E176" s="51" t="s">
        <v>94</v>
      </c>
      <c r="F176" s="51" t="s">
        <v>95</v>
      </c>
      <c r="G176" s="25" t="s">
        <v>15</v>
      </c>
      <c r="H176" s="25" t="s">
        <v>15</v>
      </c>
      <c r="I176" s="53" t="str">
        <f t="shared" si="1"/>
        <v>-</v>
      </c>
      <c r="J176" s="53" t="str">
        <f t="shared" si="2"/>
        <v>-</v>
      </c>
      <c r="K176" s="23" t="str">
        <f t="shared" si="3"/>
        <v/>
      </c>
      <c r="L176" s="46" t="str">
        <f t="shared" si="4"/>
        <v>#VALUE!</v>
      </c>
    </row>
    <row r="177">
      <c r="A177" s="56" t="s">
        <v>956</v>
      </c>
      <c r="B177" s="56" t="s">
        <v>957</v>
      </c>
      <c r="C177" s="55" t="s">
        <v>92</v>
      </c>
      <c r="D177" s="51" t="s">
        <v>129</v>
      </c>
      <c r="E177" s="51" t="s">
        <v>134</v>
      </c>
      <c r="F177" s="51" t="s">
        <v>95</v>
      </c>
      <c r="G177" s="25" t="s">
        <v>15</v>
      </c>
      <c r="H177" s="25" t="s">
        <v>15</v>
      </c>
      <c r="I177" s="53" t="str">
        <f t="shared" si="1"/>
        <v>-</v>
      </c>
      <c r="J177" s="53" t="str">
        <f t="shared" si="2"/>
        <v>-</v>
      </c>
      <c r="K177" s="23" t="str">
        <f t="shared" si="3"/>
        <v/>
      </c>
      <c r="L177" s="46" t="str">
        <f t="shared" si="4"/>
        <v>#VALUE!</v>
      </c>
    </row>
    <row r="178">
      <c r="A178" s="56" t="s">
        <v>959</v>
      </c>
      <c r="B178" s="56" t="s">
        <v>960</v>
      </c>
      <c r="C178" s="56" t="s">
        <v>92</v>
      </c>
      <c r="D178" s="51" t="s">
        <v>166</v>
      </c>
      <c r="E178" s="51" t="s">
        <v>94</v>
      </c>
      <c r="F178" s="51" t="s">
        <v>170</v>
      </c>
      <c r="G178" s="25" t="s">
        <v>15</v>
      </c>
      <c r="H178" s="25" t="s">
        <v>15</v>
      </c>
      <c r="I178" s="53" t="str">
        <f t="shared" si="1"/>
        <v>-</v>
      </c>
      <c r="J178" s="53" t="str">
        <f t="shared" si="2"/>
        <v>-</v>
      </c>
      <c r="K178" s="23" t="str">
        <f t="shared" si="3"/>
        <v/>
      </c>
      <c r="L178" s="46" t="str">
        <f t="shared" si="4"/>
        <v>#VALUE!</v>
      </c>
    </row>
    <row r="179">
      <c r="A179" s="56" t="s">
        <v>961</v>
      </c>
      <c r="B179" s="56" t="s">
        <v>962</v>
      </c>
      <c r="C179" s="56" t="s">
        <v>92</v>
      </c>
      <c r="D179" s="51" t="s">
        <v>166</v>
      </c>
      <c r="E179" s="51" t="s">
        <v>202</v>
      </c>
      <c r="F179" s="51" t="s">
        <v>170</v>
      </c>
      <c r="G179" s="25" t="s">
        <v>15</v>
      </c>
      <c r="H179" s="25" t="s">
        <v>15</v>
      </c>
      <c r="I179" s="53" t="str">
        <f t="shared" si="1"/>
        <v>-</v>
      </c>
      <c r="J179" s="53" t="str">
        <f t="shared" si="2"/>
        <v>-</v>
      </c>
      <c r="K179" s="23" t="str">
        <f t="shared" si="3"/>
        <v/>
      </c>
      <c r="L179" s="46" t="str">
        <f t="shared" si="4"/>
        <v>#VALUE!</v>
      </c>
    </row>
    <row r="180">
      <c r="A180" s="56" t="s">
        <v>964</v>
      </c>
      <c r="B180" s="56" t="s">
        <v>205</v>
      </c>
      <c r="C180" s="56" t="s">
        <v>92</v>
      </c>
      <c r="D180" s="51" t="s">
        <v>166</v>
      </c>
      <c r="E180" s="51" t="s">
        <v>94</v>
      </c>
      <c r="F180" s="51" t="s">
        <v>170</v>
      </c>
      <c r="G180" s="25" t="s">
        <v>15</v>
      </c>
      <c r="H180" s="25" t="s">
        <v>15</v>
      </c>
      <c r="I180" s="53" t="str">
        <f t="shared" si="1"/>
        <v>-</v>
      </c>
      <c r="J180" s="53" t="str">
        <f t="shared" si="2"/>
        <v>-</v>
      </c>
      <c r="K180" s="23" t="str">
        <f t="shared" si="3"/>
        <v/>
      </c>
      <c r="L180" s="46" t="str">
        <f t="shared" si="4"/>
        <v>#VALUE!</v>
      </c>
    </row>
    <row r="181">
      <c r="A181" s="56" t="s">
        <v>966</v>
      </c>
      <c r="B181" s="56" t="s">
        <v>968</v>
      </c>
      <c r="C181" s="56" t="s">
        <v>68</v>
      </c>
      <c r="D181" s="51" t="s">
        <v>336</v>
      </c>
      <c r="E181" s="51" t="s">
        <v>134</v>
      </c>
      <c r="F181" s="51" t="s">
        <v>95</v>
      </c>
      <c r="G181" s="25" t="s">
        <v>15</v>
      </c>
      <c r="H181" s="25" t="s">
        <v>15</v>
      </c>
      <c r="I181" s="53" t="str">
        <f t="shared" si="1"/>
        <v>-</v>
      </c>
      <c r="J181" s="53" t="str">
        <f t="shared" si="2"/>
        <v>-</v>
      </c>
      <c r="K181" s="23" t="str">
        <f t="shared" si="3"/>
        <v/>
      </c>
      <c r="L181" s="46" t="str">
        <f t="shared" si="4"/>
        <v>#VALUE!</v>
      </c>
    </row>
    <row r="182">
      <c r="A182" s="56" t="s">
        <v>969</v>
      </c>
      <c r="B182" s="56" t="s">
        <v>970</v>
      </c>
      <c r="C182" s="56" t="s">
        <v>92</v>
      </c>
      <c r="D182" s="51" t="s">
        <v>187</v>
      </c>
      <c r="E182" s="51" t="s">
        <v>177</v>
      </c>
      <c r="F182" s="51" t="s">
        <v>95</v>
      </c>
      <c r="G182" s="25" t="s">
        <v>15</v>
      </c>
      <c r="H182" s="25" t="s">
        <v>15</v>
      </c>
      <c r="I182" s="53" t="str">
        <f t="shared" si="1"/>
        <v>-</v>
      </c>
      <c r="J182" s="53" t="str">
        <f t="shared" si="2"/>
        <v>-</v>
      </c>
      <c r="K182" s="23" t="str">
        <f t="shared" si="3"/>
        <v/>
      </c>
      <c r="L182" s="46" t="str">
        <f t="shared" si="4"/>
        <v>#VALUE!</v>
      </c>
    </row>
    <row r="183">
      <c r="A183" s="56" t="s">
        <v>973</v>
      </c>
      <c r="B183" s="56" t="s">
        <v>975</v>
      </c>
      <c r="C183" s="56" t="s">
        <v>92</v>
      </c>
      <c r="D183" s="51" t="s">
        <v>336</v>
      </c>
      <c r="E183" s="51" t="s">
        <v>394</v>
      </c>
      <c r="F183" s="51" t="s">
        <v>95</v>
      </c>
      <c r="G183" s="25" t="s">
        <v>15</v>
      </c>
      <c r="H183" s="25" t="s">
        <v>15</v>
      </c>
      <c r="I183" s="53" t="str">
        <f t="shared" si="1"/>
        <v>-</v>
      </c>
      <c r="J183" s="53" t="str">
        <f t="shared" si="2"/>
        <v>-</v>
      </c>
      <c r="K183" s="23" t="str">
        <f t="shared" si="3"/>
        <v/>
      </c>
      <c r="L183" s="46" t="str">
        <f t="shared" si="4"/>
        <v>#VALUE!</v>
      </c>
    </row>
    <row r="184">
      <c r="A184" s="56" t="s">
        <v>977</v>
      </c>
      <c r="B184" s="56" t="s">
        <v>978</v>
      </c>
      <c r="C184" s="56" t="s">
        <v>68</v>
      </c>
      <c r="D184" s="51" t="s">
        <v>336</v>
      </c>
      <c r="E184" s="51" t="s">
        <v>70</v>
      </c>
      <c r="F184" s="51" t="s">
        <v>95</v>
      </c>
      <c r="G184" s="25" t="s">
        <v>15</v>
      </c>
      <c r="H184" s="25" t="s">
        <v>15</v>
      </c>
      <c r="I184" s="53" t="str">
        <f t="shared" si="1"/>
        <v>-</v>
      </c>
      <c r="J184" s="53" t="str">
        <f t="shared" si="2"/>
        <v>-</v>
      </c>
      <c r="K184" s="23" t="str">
        <f t="shared" si="3"/>
        <v/>
      </c>
      <c r="L184" s="46" t="str">
        <f t="shared" si="4"/>
        <v>#VALUE!</v>
      </c>
    </row>
    <row r="185">
      <c r="A185" s="56" t="s">
        <v>981</v>
      </c>
      <c r="B185" s="56" t="s">
        <v>982</v>
      </c>
      <c r="C185" s="56" t="s">
        <v>90</v>
      </c>
      <c r="D185" s="51" t="s">
        <v>336</v>
      </c>
      <c r="E185" s="51" t="s">
        <v>70</v>
      </c>
      <c r="F185" s="51" t="s">
        <v>95</v>
      </c>
      <c r="G185" s="25" t="s">
        <v>15</v>
      </c>
      <c r="H185" s="25" t="s">
        <v>15</v>
      </c>
      <c r="I185" s="53" t="str">
        <f t="shared" si="1"/>
        <v>-</v>
      </c>
      <c r="J185" s="53" t="str">
        <f t="shared" si="2"/>
        <v>-</v>
      </c>
      <c r="K185" s="23" t="str">
        <f t="shared" si="3"/>
        <v/>
      </c>
      <c r="L185" s="46" t="str">
        <f t="shared" si="4"/>
        <v>#VALUE!</v>
      </c>
    </row>
    <row r="186">
      <c r="A186" s="56" t="s">
        <v>984</v>
      </c>
      <c r="B186" s="56" t="s">
        <v>985</v>
      </c>
      <c r="C186" s="56" t="s">
        <v>68</v>
      </c>
      <c r="D186" s="51" t="s">
        <v>336</v>
      </c>
      <c r="E186" s="51" t="s">
        <v>394</v>
      </c>
      <c r="F186" s="51" t="s">
        <v>95</v>
      </c>
      <c r="G186" s="25" t="s">
        <v>15</v>
      </c>
      <c r="H186" s="25" t="s">
        <v>15</v>
      </c>
      <c r="I186" s="53" t="str">
        <f t="shared" si="1"/>
        <v>-</v>
      </c>
      <c r="J186" s="53" t="str">
        <f t="shared" si="2"/>
        <v>-</v>
      </c>
      <c r="K186" s="23" t="str">
        <f t="shared" si="3"/>
        <v/>
      </c>
      <c r="L186" s="46" t="str">
        <f t="shared" si="4"/>
        <v>#VALUE!</v>
      </c>
    </row>
    <row r="187">
      <c r="A187" s="56" t="s">
        <v>987</v>
      </c>
      <c r="B187" s="56" t="s">
        <v>988</v>
      </c>
      <c r="C187" s="56" t="s">
        <v>68</v>
      </c>
      <c r="D187" s="51" t="s">
        <v>336</v>
      </c>
      <c r="E187" s="51" t="s">
        <v>394</v>
      </c>
      <c r="F187" s="51" t="s">
        <v>95</v>
      </c>
      <c r="G187" s="25" t="s">
        <v>15</v>
      </c>
      <c r="H187" s="25" t="s">
        <v>15</v>
      </c>
      <c r="I187" s="53" t="str">
        <f t="shared" si="1"/>
        <v>-</v>
      </c>
      <c r="J187" s="53" t="str">
        <f t="shared" si="2"/>
        <v>-</v>
      </c>
      <c r="K187" s="23" t="str">
        <f t="shared" si="3"/>
        <v/>
      </c>
      <c r="L187" s="46" t="str">
        <f t="shared" si="4"/>
        <v>#VALUE!</v>
      </c>
    </row>
    <row r="188">
      <c r="A188" s="56" t="s">
        <v>992</v>
      </c>
      <c r="B188" s="56" t="s">
        <v>993</v>
      </c>
      <c r="C188" s="56" t="s">
        <v>68</v>
      </c>
      <c r="D188" s="51" t="s">
        <v>336</v>
      </c>
      <c r="E188" s="51" t="s">
        <v>94</v>
      </c>
      <c r="F188" s="51" t="s">
        <v>95</v>
      </c>
      <c r="G188" s="25" t="s">
        <v>15</v>
      </c>
      <c r="H188" s="25" t="s">
        <v>15</v>
      </c>
      <c r="I188" s="53" t="str">
        <f t="shared" si="1"/>
        <v>-</v>
      </c>
      <c r="J188" s="53" t="str">
        <f t="shared" si="2"/>
        <v>-</v>
      </c>
      <c r="K188" s="23" t="str">
        <f t="shared" si="3"/>
        <v/>
      </c>
      <c r="L188" s="46" t="str">
        <f t="shared" si="4"/>
        <v>#VALUE!</v>
      </c>
    </row>
    <row r="189">
      <c r="A189" s="56" t="s">
        <v>995</v>
      </c>
      <c r="B189" s="56" t="s">
        <v>996</v>
      </c>
      <c r="C189" s="56" t="s">
        <v>68</v>
      </c>
      <c r="D189" s="51" t="s">
        <v>336</v>
      </c>
      <c r="E189" s="51" t="s">
        <v>123</v>
      </c>
      <c r="F189" s="51" t="s">
        <v>95</v>
      </c>
      <c r="G189" s="25" t="s">
        <v>15</v>
      </c>
      <c r="H189" s="25" t="s">
        <v>15</v>
      </c>
      <c r="I189" s="53" t="str">
        <f t="shared" si="1"/>
        <v>-</v>
      </c>
      <c r="J189" s="53" t="str">
        <f t="shared" si="2"/>
        <v>-</v>
      </c>
      <c r="K189" s="23" t="str">
        <f t="shared" si="3"/>
        <v/>
      </c>
      <c r="L189" s="46" t="str">
        <f t="shared" si="4"/>
        <v>#VALUE!</v>
      </c>
    </row>
    <row r="190">
      <c r="A190" s="56" t="s">
        <v>1001</v>
      </c>
      <c r="B190" s="56" t="s">
        <v>1003</v>
      </c>
      <c r="C190" s="56" t="s">
        <v>68</v>
      </c>
      <c r="D190" s="51" t="s">
        <v>336</v>
      </c>
      <c r="E190" s="51" t="s">
        <v>123</v>
      </c>
      <c r="F190" s="51" t="s">
        <v>95</v>
      </c>
      <c r="G190" s="25" t="s">
        <v>15</v>
      </c>
      <c r="H190" s="25" t="s">
        <v>15</v>
      </c>
      <c r="I190" s="53" t="str">
        <f t="shared" si="1"/>
        <v>-</v>
      </c>
      <c r="J190" s="53" t="str">
        <f t="shared" si="2"/>
        <v>-</v>
      </c>
      <c r="K190" s="23" t="str">
        <f t="shared" si="3"/>
        <v/>
      </c>
      <c r="L190" s="46" t="str">
        <f t="shared" si="4"/>
        <v>#VALUE!</v>
      </c>
    </row>
    <row r="191">
      <c r="A191" s="51" t="s">
        <v>1005</v>
      </c>
      <c r="B191" s="51" t="s">
        <v>1006</v>
      </c>
      <c r="C191" s="51" t="s">
        <v>68</v>
      </c>
      <c r="D191" s="51" t="s">
        <v>336</v>
      </c>
      <c r="E191" s="51" t="s">
        <v>177</v>
      </c>
      <c r="F191" s="51" t="s">
        <v>188</v>
      </c>
      <c r="G191" s="25" t="s">
        <v>15</v>
      </c>
      <c r="H191" s="25" t="s">
        <v>15</v>
      </c>
      <c r="I191" s="53" t="str">
        <f t="shared" si="1"/>
        <v>-</v>
      </c>
      <c r="J191" s="53" t="str">
        <f t="shared" si="2"/>
        <v>-</v>
      </c>
      <c r="K191" s="23"/>
      <c r="L191" s="46" t="str">
        <f t="shared" si="4"/>
        <v>#VALUE!</v>
      </c>
    </row>
    <row r="192">
      <c r="A192" s="51" t="s">
        <v>1007</v>
      </c>
      <c r="B192" s="51" t="s">
        <v>1008</v>
      </c>
      <c r="C192" s="51" t="s">
        <v>92</v>
      </c>
      <c r="D192" s="51" t="s">
        <v>336</v>
      </c>
      <c r="E192" s="51" t="s">
        <v>394</v>
      </c>
      <c r="F192" s="51" t="s">
        <v>95</v>
      </c>
      <c r="G192" s="25" t="s">
        <v>15</v>
      </c>
      <c r="H192" s="25" t="s">
        <v>15</v>
      </c>
      <c r="I192" s="53" t="str">
        <f t="shared" si="1"/>
        <v>-</v>
      </c>
      <c r="J192" s="53" t="str">
        <f t="shared" si="2"/>
        <v>-</v>
      </c>
      <c r="K192" s="23"/>
      <c r="L192" s="46" t="str">
        <f t="shared" si="4"/>
        <v>#VALUE!</v>
      </c>
    </row>
    <row r="193">
      <c r="A193" s="51" t="s">
        <v>1009</v>
      </c>
      <c r="B193" s="51" t="s">
        <v>1010</v>
      </c>
      <c r="C193" s="51" t="s">
        <v>68</v>
      </c>
      <c r="D193" s="51" t="s">
        <v>336</v>
      </c>
      <c r="E193" s="51" t="s">
        <v>134</v>
      </c>
      <c r="F193" s="51" t="s">
        <v>95</v>
      </c>
      <c r="G193" s="25" t="s">
        <v>15</v>
      </c>
      <c r="H193" s="25" t="s">
        <v>15</v>
      </c>
      <c r="I193" s="53" t="str">
        <f t="shared" si="1"/>
        <v>-</v>
      </c>
      <c r="J193" s="53" t="str">
        <f t="shared" si="2"/>
        <v>-</v>
      </c>
      <c r="K193" s="23"/>
      <c r="L193" s="46" t="str">
        <f t="shared" si="4"/>
        <v>#VALUE!</v>
      </c>
    </row>
    <row r="194">
      <c r="A194" s="51" t="s">
        <v>1011</v>
      </c>
      <c r="B194" s="51" t="s">
        <v>751</v>
      </c>
      <c r="C194" s="51" t="s">
        <v>68</v>
      </c>
      <c r="D194" s="51" t="s">
        <v>336</v>
      </c>
      <c r="E194" s="51" t="s">
        <v>243</v>
      </c>
      <c r="F194" s="51" t="s">
        <v>95</v>
      </c>
      <c r="G194" s="25" t="s">
        <v>15</v>
      </c>
      <c r="H194" s="25" t="s">
        <v>15</v>
      </c>
      <c r="I194" s="53" t="str">
        <f t="shared" si="1"/>
        <v>-</v>
      </c>
      <c r="J194" s="53" t="str">
        <f t="shared" si="2"/>
        <v>-</v>
      </c>
      <c r="K194" s="23"/>
      <c r="L194" s="46" t="str">
        <f t="shared" si="4"/>
        <v>#VALUE!</v>
      </c>
    </row>
    <row r="195">
      <c r="A195" s="51" t="s">
        <v>1016</v>
      </c>
      <c r="B195" s="51" t="s">
        <v>1017</v>
      </c>
      <c r="C195" s="51" t="s">
        <v>68</v>
      </c>
      <c r="D195" s="51" t="s">
        <v>336</v>
      </c>
      <c r="E195" s="51" t="s">
        <v>232</v>
      </c>
      <c r="F195" s="51" t="s">
        <v>95</v>
      </c>
      <c r="G195" s="25" t="s">
        <v>15</v>
      </c>
      <c r="H195" s="25" t="s">
        <v>15</v>
      </c>
      <c r="I195" s="53" t="str">
        <f t="shared" si="1"/>
        <v>-</v>
      </c>
      <c r="J195" s="53" t="str">
        <f t="shared" si="2"/>
        <v>-</v>
      </c>
      <c r="K195" s="23"/>
      <c r="L195" s="46" t="str">
        <f t="shared" si="4"/>
        <v>#VALUE!</v>
      </c>
    </row>
    <row r="196">
      <c r="A196" s="51" t="s">
        <v>1021</v>
      </c>
      <c r="B196" s="51" t="s">
        <v>1022</v>
      </c>
      <c r="C196" s="51" t="s">
        <v>90</v>
      </c>
      <c r="D196" s="51" t="s">
        <v>336</v>
      </c>
      <c r="E196" s="51" t="s">
        <v>70</v>
      </c>
      <c r="F196" s="51" t="s">
        <v>104</v>
      </c>
      <c r="G196" s="25" t="s">
        <v>15</v>
      </c>
      <c r="H196" s="25" t="s">
        <v>15</v>
      </c>
      <c r="I196" s="53" t="str">
        <f t="shared" si="1"/>
        <v>-</v>
      </c>
      <c r="J196" s="53" t="str">
        <f t="shared" si="2"/>
        <v>-</v>
      </c>
      <c r="K196" s="23"/>
      <c r="L196" s="46" t="str">
        <f t="shared" si="4"/>
        <v>#VALUE!</v>
      </c>
    </row>
    <row r="197">
      <c r="A197" s="51" t="s">
        <v>1023</v>
      </c>
      <c r="B197" s="51" t="s">
        <v>1024</v>
      </c>
      <c r="C197" s="51" t="s">
        <v>68</v>
      </c>
      <c r="D197" s="51" t="s">
        <v>336</v>
      </c>
      <c r="E197" s="51" t="s">
        <v>363</v>
      </c>
      <c r="F197" s="51" t="s">
        <v>95</v>
      </c>
      <c r="G197" s="25" t="s">
        <v>15</v>
      </c>
      <c r="H197" s="25" t="s">
        <v>15</v>
      </c>
      <c r="I197" s="53" t="str">
        <f t="shared" si="1"/>
        <v>-</v>
      </c>
      <c r="J197" s="53" t="str">
        <f t="shared" si="2"/>
        <v>-</v>
      </c>
      <c r="K197" s="23"/>
      <c r="L197" s="46" t="str">
        <f t="shared" si="4"/>
        <v>#VALUE!</v>
      </c>
    </row>
    <row r="198">
      <c r="A198" s="51" t="s">
        <v>1025</v>
      </c>
      <c r="B198" s="51" t="s">
        <v>1026</v>
      </c>
      <c r="C198" s="51" t="s">
        <v>68</v>
      </c>
      <c r="D198" s="51" t="s">
        <v>336</v>
      </c>
      <c r="E198" s="51" t="s">
        <v>94</v>
      </c>
      <c r="F198" s="51" t="s">
        <v>95</v>
      </c>
      <c r="G198" s="25" t="s">
        <v>15</v>
      </c>
      <c r="H198" s="25" t="s">
        <v>15</v>
      </c>
      <c r="I198" s="53" t="str">
        <f t="shared" si="1"/>
        <v>-</v>
      </c>
      <c r="J198" s="53" t="str">
        <f t="shared" si="2"/>
        <v>-</v>
      </c>
      <c r="K198" s="23"/>
      <c r="L198" s="46" t="str">
        <f t="shared" si="4"/>
        <v>#VALUE!</v>
      </c>
    </row>
    <row r="199">
      <c r="A199" s="51" t="s">
        <v>1028</v>
      </c>
      <c r="B199" s="51" t="s">
        <v>1029</v>
      </c>
      <c r="C199" s="51" t="s">
        <v>68</v>
      </c>
      <c r="D199" s="51" t="s">
        <v>336</v>
      </c>
      <c r="E199" s="51" t="s">
        <v>94</v>
      </c>
      <c r="F199" s="51" t="s">
        <v>95</v>
      </c>
      <c r="G199" s="25" t="s">
        <v>15</v>
      </c>
      <c r="H199" s="25" t="s">
        <v>15</v>
      </c>
      <c r="I199" s="53" t="str">
        <f t="shared" si="1"/>
        <v>-</v>
      </c>
      <c r="J199" s="53" t="str">
        <f t="shared" si="2"/>
        <v>-</v>
      </c>
      <c r="K199" s="23"/>
      <c r="L199" s="46" t="str">
        <f t="shared" si="4"/>
        <v>#VALUE!</v>
      </c>
    </row>
    <row r="200">
      <c r="A200" s="51" t="s">
        <v>1030</v>
      </c>
      <c r="B200" s="51" t="s">
        <v>1032</v>
      </c>
      <c r="C200" s="51" t="s">
        <v>90</v>
      </c>
      <c r="D200" s="51" t="s">
        <v>336</v>
      </c>
      <c r="E200" s="51" t="s">
        <v>70</v>
      </c>
      <c r="F200" s="51" t="s">
        <v>188</v>
      </c>
      <c r="G200" s="25" t="s">
        <v>15</v>
      </c>
      <c r="H200" s="25" t="s">
        <v>15</v>
      </c>
      <c r="I200" s="53" t="str">
        <f t="shared" si="1"/>
        <v>-</v>
      </c>
      <c r="J200" s="53" t="str">
        <f t="shared" si="2"/>
        <v>-</v>
      </c>
      <c r="K200" s="23"/>
      <c r="L200" s="46" t="str">
        <f t="shared" si="4"/>
        <v>#VALUE!</v>
      </c>
    </row>
    <row r="201">
      <c r="A201" s="51" t="s">
        <v>1033</v>
      </c>
      <c r="B201" s="51" t="s">
        <v>1034</v>
      </c>
      <c r="C201" s="51" t="s">
        <v>90</v>
      </c>
      <c r="D201" s="51" t="s">
        <v>336</v>
      </c>
      <c r="E201" s="51" t="s">
        <v>70</v>
      </c>
      <c r="F201" s="51" t="s">
        <v>188</v>
      </c>
      <c r="G201" s="25" t="s">
        <v>15</v>
      </c>
      <c r="H201" s="25" t="s">
        <v>15</v>
      </c>
      <c r="I201" s="53" t="str">
        <f t="shared" si="1"/>
        <v>-</v>
      </c>
      <c r="J201" s="53" t="str">
        <f t="shared" si="2"/>
        <v>-</v>
      </c>
      <c r="K201" s="23"/>
      <c r="L201" s="46" t="str">
        <f t="shared" si="4"/>
        <v>#VALUE!</v>
      </c>
    </row>
    <row r="202">
      <c r="A202" s="51" t="s">
        <v>1035</v>
      </c>
      <c r="B202" s="51" t="s">
        <v>140</v>
      </c>
      <c r="C202" s="51" t="s">
        <v>90</v>
      </c>
      <c r="D202" s="51" t="s">
        <v>141</v>
      </c>
      <c r="E202" s="51" t="s">
        <v>70</v>
      </c>
      <c r="F202" s="51" t="s">
        <v>95</v>
      </c>
      <c r="G202" s="25" t="s">
        <v>15</v>
      </c>
      <c r="H202" s="25" t="s">
        <v>15</v>
      </c>
      <c r="I202" s="53" t="str">
        <f t="shared" si="1"/>
        <v>-</v>
      </c>
      <c r="J202" s="53" t="str">
        <f t="shared" si="2"/>
        <v>-</v>
      </c>
      <c r="K202" s="23"/>
      <c r="L202" s="46" t="str">
        <f t="shared" si="4"/>
        <v>#VALUE!</v>
      </c>
    </row>
    <row r="203">
      <c r="A203" s="51" t="s">
        <v>1037</v>
      </c>
      <c r="B203" s="51" t="s">
        <v>145</v>
      </c>
      <c r="C203" s="51" t="s">
        <v>90</v>
      </c>
      <c r="D203" s="51" t="s">
        <v>141</v>
      </c>
      <c r="E203" s="51" t="s">
        <v>70</v>
      </c>
      <c r="F203" s="51" t="s">
        <v>95</v>
      </c>
      <c r="G203" s="25" t="s">
        <v>15</v>
      </c>
      <c r="H203" s="25" t="s">
        <v>15</v>
      </c>
      <c r="I203" s="53" t="str">
        <f t="shared" si="1"/>
        <v>-</v>
      </c>
      <c r="J203" s="53" t="str">
        <f t="shared" si="2"/>
        <v>-</v>
      </c>
      <c r="K203" s="23"/>
      <c r="L203" s="46" t="str">
        <f t="shared" si="4"/>
        <v>#VALUE!</v>
      </c>
    </row>
    <row r="204">
      <c r="A204" s="51" t="s">
        <v>1039</v>
      </c>
      <c r="B204" s="51" t="s">
        <v>150</v>
      </c>
      <c r="C204" s="51" t="s">
        <v>90</v>
      </c>
      <c r="D204" s="51" t="s">
        <v>141</v>
      </c>
      <c r="E204" s="51" t="s">
        <v>70</v>
      </c>
      <c r="F204" s="51" t="s">
        <v>71</v>
      </c>
      <c r="G204" s="25" t="s">
        <v>15</v>
      </c>
      <c r="H204" s="25" t="s">
        <v>15</v>
      </c>
      <c r="I204" s="53" t="str">
        <f t="shared" si="1"/>
        <v>-</v>
      </c>
      <c r="J204" s="53" t="str">
        <f t="shared" si="2"/>
        <v>-</v>
      </c>
      <c r="K204" s="23"/>
      <c r="L204" s="46" t="str">
        <f t="shared" si="4"/>
        <v>#VALUE!</v>
      </c>
    </row>
    <row r="205">
      <c r="A205" s="51" t="s">
        <v>1041</v>
      </c>
      <c r="B205" s="51" t="s">
        <v>793</v>
      </c>
      <c r="C205" s="51" t="s">
        <v>90</v>
      </c>
      <c r="D205" s="51" t="s">
        <v>141</v>
      </c>
      <c r="E205" s="51" t="s">
        <v>70</v>
      </c>
      <c r="F205" s="51" t="s">
        <v>95</v>
      </c>
      <c r="G205" s="25" t="s">
        <v>15</v>
      </c>
      <c r="H205" s="25" t="s">
        <v>15</v>
      </c>
      <c r="I205" s="53" t="str">
        <f t="shared" si="1"/>
        <v>-</v>
      </c>
      <c r="J205" s="53" t="str">
        <f t="shared" si="2"/>
        <v>-</v>
      </c>
      <c r="K205" s="23"/>
      <c r="L205" s="46" t="str">
        <f t="shared" si="4"/>
        <v>#VALUE!</v>
      </c>
    </row>
    <row r="206">
      <c r="A206" s="51" t="s">
        <v>1042</v>
      </c>
      <c r="B206" s="51" t="s">
        <v>1043</v>
      </c>
      <c r="C206" s="51" t="s">
        <v>68</v>
      </c>
      <c r="D206" s="51" t="s">
        <v>336</v>
      </c>
      <c r="E206" s="51" t="s">
        <v>1044</v>
      </c>
      <c r="F206" s="51" t="s">
        <v>95</v>
      </c>
      <c r="G206" s="25" t="s">
        <v>15</v>
      </c>
      <c r="H206" s="25" t="s">
        <v>15</v>
      </c>
      <c r="I206" s="53" t="str">
        <f t="shared" si="1"/>
        <v>-</v>
      </c>
      <c r="J206" s="53" t="str">
        <f t="shared" si="2"/>
        <v>-</v>
      </c>
      <c r="K206" s="23"/>
      <c r="L206" s="46" t="str">
        <f t="shared" si="4"/>
        <v>#VALUE!</v>
      </c>
    </row>
    <row r="207">
      <c r="A207" s="51" t="s">
        <v>1046</v>
      </c>
      <c r="B207" s="51" t="s">
        <v>773</v>
      </c>
      <c r="C207" s="51" t="s">
        <v>68</v>
      </c>
      <c r="D207" s="51" t="s">
        <v>336</v>
      </c>
      <c r="E207" s="51" t="s">
        <v>1044</v>
      </c>
      <c r="F207" s="51" t="s">
        <v>95</v>
      </c>
      <c r="G207" s="25" t="s">
        <v>15</v>
      </c>
      <c r="H207" s="25" t="s">
        <v>15</v>
      </c>
      <c r="I207" s="53" t="str">
        <f t="shared" si="1"/>
        <v>-</v>
      </c>
      <c r="J207" s="53" t="str">
        <f t="shared" si="2"/>
        <v>-</v>
      </c>
      <c r="K207" s="23"/>
      <c r="L207" s="46" t="str">
        <f t="shared" si="4"/>
        <v>#VALUE!</v>
      </c>
    </row>
    <row r="208">
      <c r="A208" s="51" t="s">
        <v>1048</v>
      </c>
      <c r="B208" s="51" t="s">
        <v>844</v>
      </c>
      <c r="C208" s="51" t="s">
        <v>92</v>
      </c>
      <c r="D208" s="51" t="s">
        <v>231</v>
      </c>
      <c r="E208" s="51" t="s">
        <v>221</v>
      </c>
      <c r="F208" s="51" t="s">
        <v>170</v>
      </c>
      <c r="G208" s="25" t="s">
        <v>15</v>
      </c>
      <c r="H208" s="25" t="s">
        <v>15</v>
      </c>
      <c r="I208" s="53" t="str">
        <f t="shared" si="1"/>
        <v>-</v>
      </c>
      <c r="J208" s="53" t="str">
        <f t="shared" si="2"/>
        <v>-</v>
      </c>
      <c r="K208" s="23"/>
      <c r="L208" s="46" t="str">
        <f t="shared" si="4"/>
        <v>#VALUE!</v>
      </c>
    </row>
    <row r="209">
      <c r="A209" s="51" t="s">
        <v>1050</v>
      </c>
      <c r="B209" s="51" t="s">
        <v>1051</v>
      </c>
      <c r="C209" s="51" t="s">
        <v>92</v>
      </c>
      <c r="D209" s="51" t="s">
        <v>252</v>
      </c>
      <c r="E209" s="51" t="s">
        <v>177</v>
      </c>
      <c r="F209" s="51" t="s">
        <v>170</v>
      </c>
      <c r="G209" s="25" t="s">
        <v>15</v>
      </c>
      <c r="H209" s="25" t="s">
        <v>15</v>
      </c>
      <c r="I209" s="53" t="str">
        <f t="shared" si="1"/>
        <v>-</v>
      </c>
      <c r="J209" s="53" t="str">
        <f t="shared" si="2"/>
        <v>-</v>
      </c>
      <c r="K209" s="23"/>
      <c r="L209" s="46" t="str">
        <f t="shared" si="4"/>
        <v>#VALUE!</v>
      </c>
    </row>
    <row r="210">
      <c r="A210" s="51" t="s">
        <v>1053</v>
      </c>
      <c r="B210" s="51" t="s">
        <v>616</v>
      </c>
      <c r="C210" s="51" t="s">
        <v>92</v>
      </c>
      <c r="D210" s="51" t="s">
        <v>252</v>
      </c>
      <c r="E210" s="51" t="s">
        <v>134</v>
      </c>
      <c r="F210" s="51" t="s">
        <v>95</v>
      </c>
      <c r="G210" s="25" t="s">
        <v>15</v>
      </c>
      <c r="H210" s="25" t="s">
        <v>15</v>
      </c>
      <c r="I210" s="53" t="str">
        <f t="shared" si="1"/>
        <v>-</v>
      </c>
      <c r="J210" s="53" t="str">
        <f t="shared" si="2"/>
        <v>-</v>
      </c>
      <c r="K210" s="23"/>
      <c r="L210" s="46" t="str">
        <f t="shared" si="4"/>
        <v>#VALUE!</v>
      </c>
    </row>
    <row r="211">
      <c r="A211" s="51" t="s">
        <v>1055</v>
      </c>
      <c r="B211" s="51" t="s">
        <v>620</v>
      </c>
      <c r="C211" s="51" t="s">
        <v>92</v>
      </c>
      <c r="D211" s="51" t="s">
        <v>252</v>
      </c>
      <c r="E211" s="51" t="s">
        <v>202</v>
      </c>
      <c r="F211" s="51" t="s">
        <v>95</v>
      </c>
      <c r="G211" s="25" t="s">
        <v>15</v>
      </c>
      <c r="H211" s="25" t="s">
        <v>15</v>
      </c>
      <c r="I211" s="53" t="str">
        <f t="shared" si="1"/>
        <v>-</v>
      </c>
      <c r="J211" s="53" t="str">
        <f t="shared" si="2"/>
        <v>-</v>
      </c>
      <c r="K211" s="23"/>
      <c r="L211" s="46" t="str">
        <f t="shared" si="4"/>
        <v>#VALUE!</v>
      </c>
    </row>
    <row r="212">
      <c r="A212" s="51" t="s">
        <v>1058</v>
      </c>
      <c r="B212" s="51" t="s">
        <v>1047</v>
      </c>
      <c r="C212" s="51" t="s">
        <v>92</v>
      </c>
      <c r="D212" s="51" t="s">
        <v>211</v>
      </c>
      <c r="E212" s="51" t="s">
        <v>202</v>
      </c>
      <c r="F212" s="51" t="s">
        <v>95</v>
      </c>
      <c r="G212" s="25" t="s">
        <v>15</v>
      </c>
      <c r="H212" s="25" t="s">
        <v>15</v>
      </c>
      <c r="I212" s="53" t="str">
        <f t="shared" si="1"/>
        <v>-</v>
      </c>
      <c r="J212" s="53" t="str">
        <f t="shared" si="2"/>
        <v>-</v>
      </c>
      <c r="K212" s="23"/>
      <c r="L212" s="46" t="str">
        <f t="shared" si="4"/>
        <v>#VALUE!</v>
      </c>
    </row>
    <row r="213">
      <c r="A213" s="51" t="s">
        <v>1060</v>
      </c>
      <c r="B213" s="51" t="s">
        <v>1061</v>
      </c>
      <c r="C213" s="51" t="s">
        <v>92</v>
      </c>
      <c r="D213" s="51" t="s">
        <v>231</v>
      </c>
      <c r="E213" s="51" t="s">
        <v>221</v>
      </c>
      <c r="F213" s="51" t="s">
        <v>170</v>
      </c>
      <c r="G213" s="25" t="s">
        <v>15</v>
      </c>
      <c r="H213" s="25" t="s">
        <v>15</v>
      </c>
      <c r="I213" s="53" t="str">
        <f t="shared" si="1"/>
        <v>-</v>
      </c>
      <c r="J213" s="53" t="str">
        <f t="shared" si="2"/>
        <v>-</v>
      </c>
      <c r="K213" s="23"/>
      <c r="L213" s="46" t="str">
        <f t="shared" si="4"/>
        <v>#VALUE!</v>
      </c>
    </row>
    <row r="214">
      <c r="A214" s="51" t="s">
        <v>1063</v>
      </c>
      <c r="B214" s="51" t="s">
        <v>884</v>
      </c>
      <c r="C214" s="51" t="s">
        <v>68</v>
      </c>
      <c r="D214" s="51" t="s">
        <v>347</v>
      </c>
      <c r="E214" s="51" t="s">
        <v>94</v>
      </c>
      <c r="F214" s="51" t="s">
        <v>71</v>
      </c>
      <c r="G214" s="25" t="s">
        <v>15</v>
      </c>
      <c r="H214" s="25" t="s">
        <v>15</v>
      </c>
      <c r="I214" s="53" t="str">
        <f t="shared" si="1"/>
        <v>-</v>
      </c>
      <c r="J214" s="53" t="str">
        <f t="shared" si="2"/>
        <v>-</v>
      </c>
      <c r="K214" s="23"/>
      <c r="L214" s="46" t="str">
        <f t="shared" si="4"/>
        <v>#VALUE!</v>
      </c>
    </row>
    <row r="215">
      <c r="A215" s="51" t="s">
        <v>1065</v>
      </c>
      <c r="B215" s="51" t="s">
        <v>887</v>
      </c>
      <c r="C215" s="51" t="s">
        <v>68</v>
      </c>
      <c r="D215" s="51" t="s">
        <v>347</v>
      </c>
      <c r="E215" s="51" t="s">
        <v>94</v>
      </c>
      <c r="F215" s="51" t="s">
        <v>71</v>
      </c>
      <c r="G215" s="25" t="s">
        <v>15</v>
      </c>
      <c r="H215" s="25" t="s">
        <v>15</v>
      </c>
      <c r="I215" s="53" t="str">
        <f t="shared" si="1"/>
        <v>-</v>
      </c>
      <c r="J215" s="53" t="str">
        <f t="shared" si="2"/>
        <v>-</v>
      </c>
      <c r="K215" s="23"/>
      <c r="L215" s="46" t="str">
        <f t="shared" si="4"/>
        <v>#VALUE!</v>
      </c>
    </row>
    <row r="216">
      <c r="A216" s="51" t="s">
        <v>1067</v>
      </c>
      <c r="B216" s="51" t="s">
        <v>893</v>
      </c>
      <c r="C216" s="51" t="s">
        <v>68</v>
      </c>
      <c r="D216" s="51" t="s">
        <v>347</v>
      </c>
      <c r="E216" s="51" t="s">
        <v>94</v>
      </c>
      <c r="F216" s="51" t="s">
        <v>104</v>
      </c>
      <c r="G216" s="25" t="s">
        <v>15</v>
      </c>
      <c r="H216" s="25" t="s">
        <v>15</v>
      </c>
      <c r="I216" s="53" t="str">
        <f t="shared" si="1"/>
        <v>-</v>
      </c>
      <c r="J216" s="53" t="str">
        <f t="shared" si="2"/>
        <v>-</v>
      </c>
      <c r="K216" s="23"/>
      <c r="L216" s="46" t="str">
        <f t="shared" si="4"/>
        <v>#VALUE!</v>
      </c>
    </row>
    <row r="217">
      <c r="A217" s="51" t="s">
        <v>1068</v>
      </c>
      <c r="B217" s="51" t="s">
        <v>895</v>
      </c>
      <c r="C217" s="51" t="s">
        <v>68</v>
      </c>
      <c r="D217" s="51" t="s">
        <v>347</v>
      </c>
      <c r="E217" s="51" t="s">
        <v>94</v>
      </c>
      <c r="F217" s="51" t="s">
        <v>170</v>
      </c>
      <c r="G217" s="25" t="s">
        <v>15</v>
      </c>
      <c r="H217" s="25" t="s">
        <v>15</v>
      </c>
      <c r="I217" s="53" t="str">
        <f t="shared" si="1"/>
        <v>-</v>
      </c>
      <c r="J217" s="53" t="str">
        <f t="shared" si="2"/>
        <v>-</v>
      </c>
      <c r="K217" s="23"/>
      <c r="L217" s="46" t="str">
        <f t="shared" si="4"/>
        <v>#VALUE!</v>
      </c>
    </row>
    <row r="218">
      <c r="A218" s="51" t="s">
        <v>1069</v>
      </c>
      <c r="B218" s="51" t="s">
        <v>897</v>
      </c>
      <c r="C218" s="51" t="s">
        <v>68</v>
      </c>
      <c r="D218" s="51" t="s">
        <v>347</v>
      </c>
      <c r="E218" s="51" t="s">
        <v>94</v>
      </c>
      <c r="F218" s="51" t="s">
        <v>95</v>
      </c>
      <c r="G218" s="25" t="s">
        <v>15</v>
      </c>
      <c r="H218" s="25" t="s">
        <v>15</v>
      </c>
      <c r="I218" s="53" t="str">
        <f t="shared" si="1"/>
        <v>-</v>
      </c>
      <c r="J218" s="53" t="str">
        <f t="shared" si="2"/>
        <v>-</v>
      </c>
      <c r="K218" s="23"/>
      <c r="L218" s="46" t="str">
        <f t="shared" si="4"/>
        <v>#VALUE!</v>
      </c>
    </row>
    <row r="219">
      <c r="A219" s="51" t="s">
        <v>1070</v>
      </c>
      <c r="B219" s="51" t="s">
        <v>1071</v>
      </c>
      <c r="C219" s="51" t="s">
        <v>68</v>
      </c>
      <c r="D219" s="51" t="s">
        <v>336</v>
      </c>
      <c r="E219" s="51" t="s">
        <v>221</v>
      </c>
      <c r="F219" s="51" t="s">
        <v>95</v>
      </c>
      <c r="G219" s="25" t="s">
        <v>15</v>
      </c>
      <c r="H219" s="25" t="s">
        <v>15</v>
      </c>
      <c r="I219" s="53" t="str">
        <f t="shared" si="1"/>
        <v>-</v>
      </c>
      <c r="J219" s="53" t="str">
        <f t="shared" si="2"/>
        <v>-</v>
      </c>
      <c r="K219" s="23"/>
      <c r="L219" s="46" t="str">
        <f t="shared" si="4"/>
        <v>#VALUE!</v>
      </c>
    </row>
    <row r="220">
      <c r="A220" s="5"/>
      <c r="B220" s="2"/>
      <c r="C220" s="2"/>
      <c r="D220" s="5"/>
      <c r="E220" s="5"/>
      <c r="F220" s="5"/>
      <c r="G220" s="74"/>
      <c r="H220" s="74"/>
      <c r="I220" s="74"/>
      <c r="J220" s="5"/>
      <c r="K220" s="75"/>
      <c r="L220" s="5"/>
    </row>
    <row r="221">
      <c r="A221" s="65"/>
      <c r="B221" s="30" t="s">
        <v>1073</v>
      </c>
      <c r="C221" s="28" t="s">
        <v>1074</v>
      </c>
      <c r="D221" s="76"/>
      <c r="E221" s="77"/>
      <c r="F221" s="77"/>
      <c r="G221" s="78"/>
      <c r="H221" s="79"/>
      <c r="I221" s="79"/>
      <c r="K221" s="80"/>
    </row>
    <row r="222">
      <c r="A222" s="65"/>
      <c r="B222" s="63" t="s">
        <v>1077</v>
      </c>
      <c r="C222" s="53" t="str">
        <f>COUNTIF(J3:J219,"DP")</f>
        <v>0</v>
      </c>
      <c r="D222" s="52"/>
      <c r="G222" s="81"/>
      <c r="H222" s="79"/>
      <c r="I222" s="79"/>
      <c r="K222" s="80"/>
    </row>
    <row r="223">
      <c r="A223" s="65"/>
      <c r="B223" s="63" t="s">
        <v>1078</v>
      </c>
      <c r="C223" s="53" t="str">
        <f>COUNTIF(J3:J219,"SP")</f>
        <v>0</v>
      </c>
      <c r="D223" s="52"/>
      <c r="G223" s="81"/>
      <c r="H223" s="79"/>
      <c r="I223" s="79"/>
      <c r="K223" s="80"/>
    </row>
    <row r="224">
      <c r="A224" s="65"/>
      <c r="B224" s="63" t="s">
        <v>1079</v>
      </c>
      <c r="C224" s="53" t="str">
        <f>COUNTIF(J3:J219,"SD")</f>
        <v>0</v>
      </c>
      <c r="D224" s="52"/>
      <c r="G224" s="81"/>
      <c r="H224" s="79"/>
      <c r="I224" s="79"/>
      <c r="K224" s="80"/>
    </row>
    <row r="225">
      <c r="B225" s="2"/>
      <c r="C225" s="2"/>
      <c r="D225" s="11"/>
      <c r="E225" s="11"/>
      <c r="G225" s="79"/>
      <c r="H225" s="79"/>
      <c r="I225" s="79"/>
      <c r="K225" s="80"/>
    </row>
    <row r="226">
      <c r="A226" s="65"/>
      <c r="B226" s="30" t="s">
        <v>851</v>
      </c>
      <c r="C226" s="28" t="s">
        <v>44</v>
      </c>
      <c r="D226" s="28" t="s">
        <v>852</v>
      </c>
      <c r="E226" s="28" t="s">
        <v>857</v>
      </c>
      <c r="F226" s="76"/>
      <c r="G226" s="78"/>
      <c r="H226" s="78"/>
      <c r="I226" s="78"/>
      <c r="K226" s="80"/>
    </row>
    <row r="227">
      <c r="A227" s="65"/>
      <c r="B227" s="63" t="s">
        <v>863</v>
      </c>
      <c r="C227" s="31" t="str">
        <f>IFERROR(D227/(D227+E227),"Error")</f>
        <v>Error</v>
      </c>
      <c r="D227" s="33" t="str">
        <f>COUNTIF(G2:G219,"Sí")</f>
        <v>0</v>
      </c>
      <c r="E227" s="33" t="str">
        <f>COUNTIF(G2:G219,"No")</f>
        <v>0</v>
      </c>
      <c r="F227" s="52"/>
      <c r="G227" s="83"/>
      <c r="H227" s="79"/>
      <c r="I227" s="79"/>
      <c r="K227" s="80"/>
    </row>
    <row r="228">
      <c r="A228" s="65"/>
      <c r="B228" s="63" t="s">
        <v>882</v>
      </c>
      <c r="C228" s="31" t="str">
        <f t="shared" ref="C228:C229" si="5">IFERROR(D228/D227, "Error")</f>
        <v>Error</v>
      </c>
      <c r="D228" s="33" t="str">
        <f>COUNTIF(H2:H219,"Sí")</f>
        <v>0</v>
      </c>
      <c r="E228" s="33" t="str">
        <f>COUNTIF(H2:H219,"No")</f>
        <v>0</v>
      </c>
      <c r="F228" s="52"/>
      <c r="G228" s="83"/>
      <c r="H228" s="79"/>
      <c r="I228" s="79"/>
      <c r="K228" s="80"/>
    </row>
    <row r="229">
      <c r="A229" s="65"/>
      <c r="B229" s="63" t="s">
        <v>890</v>
      </c>
      <c r="C229" s="31" t="str">
        <f t="shared" si="5"/>
        <v>Error</v>
      </c>
      <c r="D229" s="33" t="str">
        <f>COUNTIF(I2:I219,"Sí")</f>
        <v>0</v>
      </c>
      <c r="E229" s="33" t="str">
        <f>COUNTIF(I2:I219,"No")</f>
        <v>0</v>
      </c>
      <c r="F229" s="52"/>
      <c r="G229" s="83"/>
      <c r="H229" s="79"/>
      <c r="I229" s="79"/>
      <c r="K229" s="80"/>
    </row>
  </sheetData>
  <mergeCells count="1">
    <mergeCell ref="A1:K1"/>
  </mergeCells>
  <conditionalFormatting sqref="H222">
    <cfRule type="containsText" dxfId="1" priority="1" operator="containsText" text="Error">
      <formula>NOT(ISERROR(SEARCH(("Error"),(H222))))</formula>
    </cfRule>
  </conditionalFormatting>
  <dataValidations>
    <dataValidation type="list" allowBlank="1" showErrorMessage="1" sqref="J3:J219">
      <formula1>"DP,SP,SD,-"</formula1>
    </dataValidation>
    <dataValidation type="list" allowBlank="1" sqref="G3:I219">
      <formula1>"Sí,No,-"</formula1>
    </dataValidation>
  </dataValidation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4.14"/>
    <col customWidth="1" min="2" max="2" width="8.71"/>
    <col customWidth="1" min="3" max="3" width="83.71"/>
    <col customWidth="1" min="4" max="4" width="13.43"/>
    <col customWidth="1" min="5" max="5" width="15.43"/>
    <col customWidth="1" min="6" max="6" width="13.57"/>
    <col customWidth="1" min="7" max="7" width="69.43"/>
    <col hidden="1" min="8" max="8"/>
  </cols>
  <sheetData>
    <row r="1">
      <c r="A1" s="10" t="s">
        <v>56</v>
      </c>
      <c r="B1" s="11"/>
      <c r="C1" s="11"/>
      <c r="D1" s="11"/>
      <c r="E1" s="11"/>
      <c r="F1" s="11"/>
      <c r="G1" s="11"/>
    </row>
    <row r="2">
      <c r="A2" s="13" t="s">
        <v>96</v>
      </c>
      <c r="B2" s="13" t="s">
        <v>21</v>
      </c>
      <c r="C2" s="13" t="s">
        <v>97</v>
      </c>
      <c r="D2" s="13" t="s">
        <v>53</v>
      </c>
      <c r="E2" s="47" t="s">
        <v>65</v>
      </c>
      <c r="F2" s="13" t="s">
        <v>31</v>
      </c>
      <c r="G2" s="13" t="s">
        <v>33</v>
      </c>
      <c r="H2" s="52"/>
    </row>
    <row r="3">
      <c r="A3" s="15" t="s">
        <v>71</v>
      </c>
      <c r="B3" s="15" t="s">
        <v>100</v>
      </c>
      <c r="C3" s="15" t="s">
        <v>67</v>
      </c>
      <c r="D3" s="25" t="s">
        <v>102</v>
      </c>
      <c r="E3" s="25" t="s">
        <v>102</v>
      </c>
      <c r="F3" s="25" t="s">
        <v>102</v>
      </c>
      <c r="G3" s="46" t="str">
        <f t="shared" ref="G3:G149" si="1">IF(IFERROR(H3,7)=7,"",RIGHT(H3,LEN(H3)-2)&amp;".")</f>
        <v/>
      </c>
      <c r="H3" s="52" t="str">
        <f t="shared" ref="H3:H149" si="2">IFERROR(__xludf.DUMMYFUNCTION("CONCATENATE(ArrayFormula(""; ""&amp;QUERY(Hallazgos!A:E,""SELECT B WHERE E CONTAINS '""&amp;B3&amp;""' LABEL B ''"")))"),"#VALUE!")</f>
        <v>#VALUE!</v>
      </c>
    </row>
    <row r="4">
      <c r="A4" s="15" t="s">
        <v>71</v>
      </c>
      <c r="B4" s="15" t="s">
        <v>110</v>
      </c>
      <c r="C4" s="15" t="s">
        <v>111</v>
      </c>
      <c r="D4" s="25" t="s">
        <v>112</v>
      </c>
      <c r="E4" s="25" t="s">
        <v>112</v>
      </c>
      <c r="F4" s="25" t="s">
        <v>112</v>
      </c>
      <c r="G4" s="46" t="str">
        <f t="shared" si="1"/>
        <v/>
      </c>
      <c r="H4" s="52" t="str">
        <f t="shared" si="2"/>
        <v>#VALUE!</v>
      </c>
    </row>
    <row r="5">
      <c r="A5" s="15" t="s">
        <v>71</v>
      </c>
      <c r="B5" s="15" t="s">
        <v>114</v>
      </c>
      <c r="C5" s="15" t="s">
        <v>116</v>
      </c>
      <c r="D5" s="25" t="s">
        <v>112</v>
      </c>
      <c r="E5" s="25" t="s">
        <v>112</v>
      </c>
      <c r="F5" s="25" t="s">
        <v>112</v>
      </c>
      <c r="G5" s="46" t="str">
        <f t="shared" si="1"/>
        <v/>
      </c>
      <c r="H5" s="52" t="str">
        <f t="shared" si="2"/>
        <v>#VALUE!</v>
      </c>
    </row>
    <row r="6">
      <c r="A6" s="15" t="s">
        <v>71</v>
      </c>
      <c r="B6" s="15" t="s">
        <v>117</v>
      </c>
      <c r="C6" s="15" t="s">
        <v>118</v>
      </c>
      <c r="D6" s="25" t="s">
        <v>112</v>
      </c>
      <c r="E6" s="25" t="s">
        <v>112</v>
      </c>
      <c r="F6" s="25" t="s">
        <v>112</v>
      </c>
      <c r="G6" s="46" t="str">
        <f t="shared" si="1"/>
        <v/>
      </c>
      <c r="H6" s="52" t="str">
        <f t="shared" si="2"/>
        <v>#VALUE!</v>
      </c>
    </row>
    <row r="7">
      <c r="A7" s="15" t="s">
        <v>71</v>
      </c>
      <c r="B7" s="15" t="s">
        <v>119</v>
      </c>
      <c r="C7" s="15" t="s">
        <v>120</v>
      </c>
      <c r="D7" s="25" t="s">
        <v>112</v>
      </c>
      <c r="E7" s="25" t="s">
        <v>112</v>
      </c>
      <c r="F7" s="25" t="s">
        <v>112</v>
      </c>
      <c r="G7" s="46" t="str">
        <f t="shared" si="1"/>
        <v/>
      </c>
      <c r="H7" s="52" t="str">
        <f t="shared" si="2"/>
        <v>#VALUE!</v>
      </c>
    </row>
    <row r="8">
      <c r="A8" s="15" t="s">
        <v>123</v>
      </c>
      <c r="B8" s="15" t="s">
        <v>124</v>
      </c>
      <c r="C8" s="15" t="s">
        <v>125</v>
      </c>
      <c r="D8" s="25" t="s">
        <v>112</v>
      </c>
      <c r="E8" s="25" t="s">
        <v>112</v>
      </c>
      <c r="F8" s="25" t="s">
        <v>112</v>
      </c>
      <c r="G8" s="46" t="str">
        <f t="shared" si="1"/>
        <v/>
      </c>
      <c r="H8" s="52" t="str">
        <f t="shared" si="2"/>
        <v>#VALUE!</v>
      </c>
    </row>
    <row r="9">
      <c r="A9" s="15" t="s">
        <v>123</v>
      </c>
      <c r="B9" s="15" t="s">
        <v>127</v>
      </c>
      <c r="C9" s="15" t="s">
        <v>128</v>
      </c>
      <c r="D9" s="25" t="s">
        <v>112</v>
      </c>
      <c r="E9" s="25" t="s">
        <v>112</v>
      </c>
      <c r="F9" s="25" t="s">
        <v>112</v>
      </c>
      <c r="G9" s="46" t="str">
        <f t="shared" si="1"/>
        <v/>
      </c>
      <c r="H9" s="52" t="str">
        <f t="shared" si="2"/>
        <v>#VALUE!</v>
      </c>
    </row>
    <row r="10">
      <c r="A10" s="15" t="s">
        <v>129</v>
      </c>
      <c r="B10" s="15" t="s">
        <v>130</v>
      </c>
      <c r="C10" s="15" t="s">
        <v>131</v>
      </c>
      <c r="D10" s="25" t="s">
        <v>112</v>
      </c>
      <c r="E10" s="25" t="s">
        <v>112</v>
      </c>
      <c r="F10" s="25" t="s">
        <v>112</v>
      </c>
      <c r="G10" s="46" t="str">
        <f t="shared" si="1"/>
        <v/>
      </c>
      <c r="H10" s="52" t="str">
        <f t="shared" si="2"/>
        <v>#VALUE!</v>
      </c>
    </row>
    <row r="11">
      <c r="A11" s="15" t="s">
        <v>129</v>
      </c>
      <c r="B11" s="15" t="s">
        <v>132</v>
      </c>
      <c r="C11" s="15" t="s">
        <v>133</v>
      </c>
      <c r="D11" s="25" t="s">
        <v>112</v>
      </c>
      <c r="E11" s="25" t="s">
        <v>112</v>
      </c>
      <c r="F11" s="25" t="s">
        <v>112</v>
      </c>
      <c r="G11" s="46" t="str">
        <f t="shared" si="1"/>
        <v/>
      </c>
      <c r="H11" s="52" t="str">
        <f t="shared" si="2"/>
        <v>#VALUE!</v>
      </c>
    </row>
    <row r="12">
      <c r="A12" s="15" t="s">
        <v>129</v>
      </c>
      <c r="B12" s="15" t="s">
        <v>135</v>
      </c>
      <c r="C12" s="15" t="s">
        <v>136</v>
      </c>
      <c r="D12" s="25" t="s">
        <v>112</v>
      </c>
      <c r="E12" s="25" t="s">
        <v>112</v>
      </c>
      <c r="F12" s="25" t="s">
        <v>112</v>
      </c>
      <c r="G12" s="46" t="str">
        <f t="shared" si="1"/>
        <v/>
      </c>
      <c r="H12" s="52" t="str">
        <f t="shared" si="2"/>
        <v>#VALUE!</v>
      </c>
    </row>
    <row r="13">
      <c r="A13" s="15" t="s">
        <v>129</v>
      </c>
      <c r="B13" s="15" t="s">
        <v>137</v>
      </c>
      <c r="C13" s="15" t="s">
        <v>138</v>
      </c>
      <c r="D13" s="25" t="s">
        <v>112</v>
      </c>
      <c r="E13" s="25" t="s">
        <v>112</v>
      </c>
      <c r="F13" s="25" t="s">
        <v>112</v>
      </c>
      <c r="G13" s="46" t="str">
        <f t="shared" si="1"/>
        <v/>
      </c>
      <c r="H13" s="52" t="str">
        <f t="shared" si="2"/>
        <v>#VALUE!</v>
      </c>
    </row>
    <row r="14">
      <c r="A14" s="15" t="s">
        <v>129</v>
      </c>
      <c r="B14" s="15" t="s">
        <v>142</v>
      </c>
      <c r="C14" s="15" t="s">
        <v>143</v>
      </c>
      <c r="D14" s="25" t="s">
        <v>112</v>
      </c>
      <c r="E14" s="25" t="s">
        <v>112</v>
      </c>
      <c r="F14" s="25" t="s">
        <v>112</v>
      </c>
      <c r="G14" s="46" t="str">
        <f t="shared" si="1"/>
        <v/>
      </c>
      <c r="H14" s="52" t="str">
        <f t="shared" si="2"/>
        <v>#VALUE!</v>
      </c>
    </row>
    <row r="15">
      <c r="A15" s="15" t="s">
        <v>129</v>
      </c>
      <c r="B15" s="15" t="s">
        <v>146</v>
      </c>
      <c r="C15" s="15" t="s">
        <v>147</v>
      </c>
      <c r="D15" s="25" t="s">
        <v>112</v>
      </c>
      <c r="E15" s="25" t="s">
        <v>112</v>
      </c>
      <c r="F15" s="25" t="s">
        <v>112</v>
      </c>
      <c r="G15" s="46" t="str">
        <f t="shared" si="1"/>
        <v/>
      </c>
      <c r="H15" s="52" t="str">
        <f t="shared" si="2"/>
        <v>#VALUE!</v>
      </c>
    </row>
    <row r="16">
      <c r="A16" s="15" t="s">
        <v>129</v>
      </c>
      <c r="B16" s="15" t="s">
        <v>151</v>
      </c>
      <c r="C16" s="15" t="s">
        <v>152</v>
      </c>
      <c r="D16" s="25" t="s">
        <v>112</v>
      </c>
      <c r="E16" s="25" t="s">
        <v>112</v>
      </c>
      <c r="F16" s="25" t="s">
        <v>112</v>
      </c>
      <c r="G16" s="46" t="str">
        <f t="shared" si="1"/>
        <v/>
      </c>
      <c r="H16" s="52" t="str">
        <f t="shared" si="2"/>
        <v>#VALUE!</v>
      </c>
    </row>
    <row r="17">
      <c r="A17" s="15" t="s">
        <v>153</v>
      </c>
      <c r="B17" s="15" t="s">
        <v>155</v>
      </c>
      <c r="C17" s="15" t="s">
        <v>157</v>
      </c>
      <c r="D17" s="25" t="s">
        <v>112</v>
      </c>
      <c r="E17" s="25" t="s">
        <v>112</v>
      </c>
      <c r="F17" s="25" t="s">
        <v>112</v>
      </c>
      <c r="G17" s="46" t="str">
        <f t="shared" si="1"/>
        <v/>
      </c>
      <c r="H17" s="52" t="str">
        <f t="shared" si="2"/>
        <v>#VALUE!</v>
      </c>
    </row>
    <row r="18">
      <c r="A18" s="15" t="s">
        <v>153</v>
      </c>
      <c r="B18" s="15" t="s">
        <v>158</v>
      </c>
      <c r="C18" s="15" t="s">
        <v>160</v>
      </c>
      <c r="D18" s="25" t="s">
        <v>112</v>
      </c>
      <c r="E18" s="25" t="s">
        <v>112</v>
      </c>
      <c r="F18" s="25" t="s">
        <v>112</v>
      </c>
      <c r="G18" s="46" t="str">
        <f t="shared" si="1"/>
        <v/>
      </c>
      <c r="H18" s="52" t="str">
        <f t="shared" si="2"/>
        <v>#VALUE!</v>
      </c>
    </row>
    <row r="19">
      <c r="A19" s="15" t="s">
        <v>153</v>
      </c>
      <c r="B19" s="15" t="s">
        <v>162</v>
      </c>
      <c r="C19" s="15" t="s">
        <v>163</v>
      </c>
      <c r="D19" s="25" t="s">
        <v>112</v>
      </c>
      <c r="E19" s="25" t="s">
        <v>112</v>
      </c>
      <c r="F19" s="25" t="s">
        <v>112</v>
      </c>
      <c r="G19" s="46" t="str">
        <f t="shared" si="1"/>
        <v/>
      </c>
      <c r="H19" s="52" t="str">
        <f t="shared" si="2"/>
        <v>#VALUE!</v>
      </c>
    </row>
    <row r="20">
      <c r="A20" s="15" t="s">
        <v>153</v>
      </c>
      <c r="B20" s="15" t="s">
        <v>171</v>
      </c>
      <c r="C20" s="15" t="s">
        <v>172</v>
      </c>
      <c r="D20" s="25" t="s">
        <v>112</v>
      </c>
      <c r="E20" s="25" t="s">
        <v>112</v>
      </c>
      <c r="F20" s="25" t="s">
        <v>112</v>
      </c>
      <c r="G20" s="46" t="str">
        <f t="shared" si="1"/>
        <v/>
      </c>
      <c r="H20" s="52" t="str">
        <f t="shared" si="2"/>
        <v>#VALUE!</v>
      </c>
    </row>
    <row r="21">
      <c r="A21" s="15" t="s">
        <v>153</v>
      </c>
      <c r="B21" s="15" t="s">
        <v>178</v>
      </c>
      <c r="C21" s="15" t="s">
        <v>179</v>
      </c>
      <c r="D21" s="25" t="s">
        <v>112</v>
      </c>
      <c r="E21" s="25" t="s">
        <v>112</v>
      </c>
      <c r="F21" s="25" t="s">
        <v>112</v>
      </c>
      <c r="G21" s="46" t="str">
        <f t="shared" si="1"/>
        <v/>
      </c>
      <c r="H21" s="52" t="str">
        <f t="shared" si="2"/>
        <v>#VALUE!</v>
      </c>
    </row>
    <row r="22">
      <c r="A22" s="15" t="s">
        <v>153</v>
      </c>
      <c r="B22" s="15" t="s">
        <v>182</v>
      </c>
      <c r="C22" s="15" t="s">
        <v>183</v>
      </c>
      <c r="D22" s="25" t="s">
        <v>112</v>
      </c>
      <c r="E22" s="25" t="s">
        <v>112</v>
      </c>
      <c r="F22" s="25" t="s">
        <v>112</v>
      </c>
      <c r="G22" s="46" t="str">
        <f t="shared" si="1"/>
        <v/>
      </c>
      <c r="H22" s="52" t="str">
        <f t="shared" si="2"/>
        <v>#VALUE!</v>
      </c>
    </row>
    <row r="23">
      <c r="A23" s="15" t="s">
        <v>153</v>
      </c>
      <c r="B23" s="15" t="s">
        <v>189</v>
      </c>
      <c r="C23" s="15" t="s">
        <v>190</v>
      </c>
      <c r="D23" s="25" t="s">
        <v>112</v>
      </c>
      <c r="E23" s="25" t="s">
        <v>112</v>
      </c>
      <c r="F23" s="25" t="s">
        <v>112</v>
      </c>
      <c r="G23" s="46" t="str">
        <f t="shared" si="1"/>
        <v/>
      </c>
      <c r="H23" s="52" t="str">
        <f t="shared" si="2"/>
        <v>#VALUE!</v>
      </c>
    </row>
    <row r="24">
      <c r="A24" s="15" t="s">
        <v>153</v>
      </c>
      <c r="B24" s="15" t="s">
        <v>194</v>
      </c>
      <c r="C24" s="15" t="s">
        <v>196</v>
      </c>
      <c r="D24" s="25" t="s">
        <v>112</v>
      </c>
      <c r="E24" s="25" t="s">
        <v>112</v>
      </c>
      <c r="F24" s="25" t="s">
        <v>112</v>
      </c>
      <c r="G24" s="46" t="str">
        <f t="shared" si="1"/>
        <v/>
      </c>
      <c r="H24" s="52" t="str">
        <f t="shared" si="2"/>
        <v>#VALUE!</v>
      </c>
    </row>
    <row r="25">
      <c r="A25" s="15" t="s">
        <v>153</v>
      </c>
      <c r="B25" s="15" t="s">
        <v>201</v>
      </c>
      <c r="C25" s="15" t="s">
        <v>203</v>
      </c>
      <c r="D25" s="25" t="s">
        <v>112</v>
      </c>
      <c r="E25" s="25" t="s">
        <v>112</v>
      </c>
      <c r="F25" s="25" t="s">
        <v>112</v>
      </c>
      <c r="G25" s="46" t="str">
        <f t="shared" si="1"/>
        <v/>
      </c>
      <c r="H25" s="52" t="str">
        <f t="shared" si="2"/>
        <v>#VALUE!</v>
      </c>
    </row>
    <row r="26">
      <c r="A26" s="15" t="s">
        <v>153</v>
      </c>
      <c r="B26" s="15" t="s">
        <v>206</v>
      </c>
      <c r="C26" s="15" t="s">
        <v>207</v>
      </c>
      <c r="D26" s="25" t="s">
        <v>112</v>
      </c>
      <c r="E26" s="25" t="s">
        <v>112</v>
      </c>
      <c r="F26" s="25" t="s">
        <v>112</v>
      </c>
      <c r="G26" s="46" t="str">
        <f t="shared" si="1"/>
        <v/>
      </c>
      <c r="H26" s="52" t="str">
        <f t="shared" si="2"/>
        <v>#VALUE!</v>
      </c>
    </row>
    <row r="27">
      <c r="A27" s="15" t="s">
        <v>153</v>
      </c>
      <c r="B27" s="15" t="s">
        <v>213</v>
      </c>
      <c r="C27" s="15" t="s">
        <v>215</v>
      </c>
      <c r="D27" s="25" t="s">
        <v>112</v>
      </c>
      <c r="E27" s="25" t="s">
        <v>112</v>
      </c>
      <c r="F27" s="25" t="s">
        <v>112</v>
      </c>
      <c r="G27" s="46" t="str">
        <f t="shared" si="1"/>
        <v/>
      </c>
      <c r="H27" s="52" t="str">
        <f t="shared" si="2"/>
        <v>#VALUE!</v>
      </c>
    </row>
    <row r="28">
      <c r="A28" s="15" t="s">
        <v>153</v>
      </c>
      <c r="B28" s="15" t="s">
        <v>217</v>
      </c>
      <c r="C28" s="15" t="s">
        <v>218</v>
      </c>
      <c r="D28" s="25" t="s">
        <v>112</v>
      </c>
      <c r="E28" s="25" t="s">
        <v>112</v>
      </c>
      <c r="F28" s="25" t="s">
        <v>112</v>
      </c>
      <c r="G28" s="46" t="str">
        <f t="shared" si="1"/>
        <v/>
      </c>
      <c r="H28" s="52" t="str">
        <f t="shared" si="2"/>
        <v>#VALUE!</v>
      </c>
    </row>
    <row r="29">
      <c r="A29" s="15" t="s">
        <v>153</v>
      </c>
      <c r="B29" s="15" t="s">
        <v>223</v>
      </c>
      <c r="C29" s="15" t="s">
        <v>224</v>
      </c>
      <c r="D29" s="25" t="s">
        <v>112</v>
      </c>
      <c r="E29" s="25" t="s">
        <v>112</v>
      </c>
      <c r="F29" s="25" t="s">
        <v>112</v>
      </c>
      <c r="G29" s="46" t="str">
        <f t="shared" si="1"/>
        <v/>
      </c>
      <c r="H29" s="52" t="str">
        <f t="shared" si="2"/>
        <v>#VALUE!</v>
      </c>
    </row>
    <row r="30">
      <c r="A30" s="15" t="s">
        <v>153</v>
      </c>
      <c r="B30" s="15" t="s">
        <v>228</v>
      </c>
      <c r="C30" s="15" t="s">
        <v>229</v>
      </c>
      <c r="D30" s="25" t="s">
        <v>112</v>
      </c>
      <c r="E30" s="25" t="s">
        <v>112</v>
      </c>
      <c r="F30" s="25" t="s">
        <v>112</v>
      </c>
      <c r="G30" s="46" t="str">
        <f t="shared" si="1"/>
        <v/>
      </c>
      <c r="H30" s="52" t="str">
        <f t="shared" si="2"/>
        <v>#VALUE!</v>
      </c>
    </row>
    <row r="31">
      <c r="A31" s="15" t="s">
        <v>153</v>
      </c>
      <c r="B31" s="15" t="s">
        <v>235</v>
      </c>
      <c r="C31" s="15" t="s">
        <v>238</v>
      </c>
      <c r="D31" s="25" t="s">
        <v>112</v>
      </c>
      <c r="E31" s="25" t="s">
        <v>112</v>
      </c>
      <c r="F31" s="25" t="s">
        <v>112</v>
      </c>
      <c r="G31" s="46" t="str">
        <f t="shared" si="1"/>
        <v/>
      </c>
      <c r="H31" s="52" t="str">
        <f t="shared" si="2"/>
        <v>#VALUE!</v>
      </c>
    </row>
    <row r="32">
      <c r="A32" s="15" t="s">
        <v>153</v>
      </c>
      <c r="B32" s="15" t="s">
        <v>241</v>
      </c>
      <c r="C32" s="15" t="s">
        <v>244</v>
      </c>
      <c r="D32" s="25" t="s">
        <v>112</v>
      </c>
      <c r="E32" s="25" t="s">
        <v>112</v>
      </c>
      <c r="F32" s="25" t="s">
        <v>112</v>
      </c>
      <c r="G32" s="46" t="str">
        <f t="shared" si="1"/>
        <v/>
      </c>
      <c r="H32" s="52" t="str">
        <f t="shared" si="2"/>
        <v>#VALUE!</v>
      </c>
    </row>
    <row r="33">
      <c r="A33" s="15" t="s">
        <v>153</v>
      </c>
      <c r="B33" s="15" t="s">
        <v>247</v>
      </c>
      <c r="C33" s="15" t="s">
        <v>248</v>
      </c>
      <c r="D33" s="25" t="s">
        <v>112</v>
      </c>
      <c r="E33" s="25" t="s">
        <v>112</v>
      </c>
      <c r="F33" s="25" t="s">
        <v>112</v>
      </c>
      <c r="G33" s="46" t="str">
        <f t="shared" si="1"/>
        <v/>
      </c>
      <c r="H33" s="52" t="str">
        <f t="shared" si="2"/>
        <v>#VALUE!</v>
      </c>
    </row>
    <row r="34">
      <c r="A34" s="15" t="s">
        <v>252</v>
      </c>
      <c r="B34" s="15" t="s">
        <v>253</v>
      </c>
      <c r="C34" s="15" t="s">
        <v>255</v>
      </c>
      <c r="D34" s="25" t="s">
        <v>112</v>
      </c>
      <c r="E34" s="25" t="s">
        <v>112</v>
      </c>
      <c r="F34" s="25" t="s">
        <v>112</v>
      </c>
      <c r="G34" s="46" t="str">
        <f t="shared" si="1"/>
        <v/>
      </c>
      <c r="H34" s="52" t="str">
        <f t="shared" si="2"/>
        <v>#VALUE!</v>
      </c>
    </row>
    <row r="35">
      <c r="A35" s="15" t="s">
        <v>252</v>
      </c>
      <c r="B35" s="15" t="s">
        <v>259</v>
      </c>
      <c r="C35" s="15" t="s">
        <v>260</v>
      </c>
      <c r="D35" s="25" t="s">
        <v>112</v>
      </c>
      <c r="E35" s="25" t="s">
        <v>112</v>
      </c>
      <c r="F35" s="25" t="s">
        <v>112</v>
      </c>
      <c r="G35" s="46" t="str">
        <f t="shared" si="1"/>
        <v/>
      </c>
      <c r="H35" s="52" t="str">
        <f t="shared" si="2"/>
        <v>#VALUE!</v>
      </c>
    </row>
    <row r="36">
      <c r="A36" s="15" t="s">
        <v>252</v>
      </c>
      <c r="B36" s="15" t="s">
        <v>264</v>
      </c>
      <c r="C36" s="15" t="s">
        <v>265</v>
      </c>
      <c r="D36" s="25" t="s">
        <v>112</v>
      </c>
      <c r="E36" s="25" t="s">
        <v>112</v>
      </c>
      <c r="F36" s="25" t="s">
        <v>112</v>
      </c>
      <c r="G36" s="46" t="str">
        <f t="shared" si="1"/>
        <v/>
      </c>
      <c r="H36" s="52" t="str">
        <f t="shared" si="2"/>
        <v>#VALUE!</v>
      </c>
    </row>
    <row r="37">
      <c r="A37" s="15" t="s">
        <v>252</v>
      </c>
      <c r="B37" s="15" t="s">
        <v>269</v>
      </c>
      <c r="C37" s="15" t="s">
        <v>270</v>
      </c>
      <c r="D37" s="25" t="s">
        <v>112</v>
      </c>
      <c r="E37" s="25" t="s">
        <v>112</v>
      </c>
      <c r="F37" s="25" t="s">
        <v>112</v>
      </c>
      <c r="G37" s="46" t="str">
        <f t="shared" si="1"/>
        <v/>
      </c>
      <c r="H37" s="52" t="str">
        <f t="shared" si="2"/>
        <v>#VALUE!</v>
      </c>
    </row>
    <row r="38">
      <c r="A38" s="15" t="s">
        <v>252</v>
      </c>
      <c r="B38" s="15" t="s">
        <v>274</v>
      </c>
      <c r="C38" s="15" t="s">
        <v>275</v>
      </c>
      <c r="D38" s="25" t="s">
        <v>112</v>
      </c>
      <c r="E38" s="25" t="s">
        <v>112</v>
      </c>
      <c r="F38" s="25" t="s">
        <v>112</v>
      </c>
      <c r="G38" s="46" t="str">
        <f t="shared" si="1"/>
        <v/>
      </c>
      <c r="H38" s="52" t="str">
        <f t="shared" si="2"/>
        <v>#VALUE!</v>
      </c>
    </row>
    <row r="39">
      <c r="A39" s="15" t="s">
        <v>20</v>
      </c>
      <c r="B39" s="15" t="s">
        <v>279</v>
      </c>
      <c r="C39" s="15" t="s">
        <v>280</v>
      </c>
      <c r="D39" s="25" t="s">
        <v>112</v>
      </c>
      <c r="E39" s="25" t="s">
        <v>112</v>
      </c>
      <c r="F39" s="25" t="s">
        <v>112</v>
      </c>
      <c r="G39" s="46" t="str">
        <f t="shared" si="1"/>
        <v/>
      </c>
      <c r="H39" s="52" t="str">
        <f t="shared" si="2"/>
        <v>#VALUE!</v>
      </c>
    </row>
    <row r="40">
      <c r="A40" s="15" t="s">
        <v>20</v>
      </c>
      <c r="B40" s="15" t="s">
        <v>285</v>
      </c>
      <c r="C40" s="15" t="s">
        <v>288</v>
      </c>
      <c r="D40" s="25" t="s">
        <v>112</v>
      </c>
      <c r="E40" s="25" t="s">
        <v>112</v>
      </c>
      <c r="F40" s="25" t="s">
        <v>112</v>
      </c>
      <c r="G40" s="46" t="str">
        <f t="shared" si="1"/>
        <v/>
      </c>
      <c r="H40" s="52" t="str">
        <f t="shared" si="2"/>
        <v>#VALUE!</v>
      </c>
    </row>
    <row r="41">
      <c r="A41" s="15" t="s">
        <v>20</v>
      </c>
      <c r="B41" s="15" t="s">
        <v>292</v>
      </c>
      <c r="C41" s="15" t="s">
        <v>295</v>
      </c>
      <c r="D41" s="25" t="s">
        <v>112</v>
      </c>
      <c r="E41" s="25" t="s">
        <v>112</v>
      </c>
      <c r="F41" s="25" t="s">
        <v>112</v>
      </c>
      <c r="G41" s="46" t="str">
        <f t="shared" si="1"/>
        <v/>
      </c>
      <c r="H41" s="52" t="str">
        <f t="shared" si="2"/>
        <v>#VALUE!</v>
      </c>
    </row>
    <row r="42">
      <c r="A42" s="15" t="s">
        <v>20</v>
      </c>
      <c r="B42" s="15" t="s">
        <v>298</v>
      </c>
      <c r="C42" s="15" t="s">
        <v>300</v>
      </c>
      <c r="D42" s="25" t="s">
        <v>112</v>
      </c>
      <c r="E42" s="25" t="s">
        <v>112</v>
      </c>
      <c r="F42" s="25" t="s">
        <v>112</v>
      </c>
      <c r="G42" s="46" t="str">
        <f t="shared" si="1"/>
        <v/>
      </c>
      <c r="H42" s="52" t="str">
        <f t="shared" si="2"/>
        <v>#VALUE!</v>
      </c>
    </row>
    <row r="43">
      <c r="A43" s="15" t="s">
        <v>20</v>
      </c>
      <c r="B43" s="15" t="s">
        <v>305</v>
      </c>
      <c r="C43" s="15" t="s">
        <v>306</v>
      </c>
      <c r="D43" s="25" t="s">
        <v>112</v>
      </c>
      <c r="E43" s="25" t="s">
        <v>112</v>
      </c>
      <c r="F43" s="25" t="s">
        <v>112</v>
      </c>
      <c r="G43" s="46" t="str">
        <f t="shared" si="1"/>
        <v/>
      </c>
      <c r="H43" s="52" t="str">
        <f t="shared" si="2"/>
        <v>#VALUE!</v>
      </c>
    </row>
    <row r="44">
      <c r="A44" s="15" t="s">
        <v>20</v>
      </c>
      <c r="B44" s="15" t="s">
        <v>310</v>
      </c>
      <c r="C44" s="15" t="s">
        <v>311</v>
      </c>
      <c r="D44" s="25" t="s">
        <v>112</v>
      </c>
      <c r="E44" s="25" t="s">
        <v>112</v>
      </c>
      <c r="F44" s="25" t="s">
        <v>112</v>
      </c>
      <c r="G44" s="46" t="str">
        <f t="shared" si="1"/>
        <v/>
      </c>
      <c r="H44" s="52" t="str">
        <f t="shared" si="2"/>
        <v>#VALUE!</v>
      </c>
    </row>
    <row r="45">
      <c r="A45" s="15" t="s">
        <v>20</v>
      </c>
      <c r="B45" s="15" t="s">
        <v>316</v>
      </c>
      <c r="C45" s="15" t="s">
        <v>318</v>
      </c>
      <c r="D45" s="25" t="s">
        <v>112</v>
      </c>
      <c r="E45" s="25" t="s">
        <v>112</v>
      </c>
      <c r="F45" s="25" t="s">
        <v>112</v>
      </c>
      <c r="G45" s="46" t="str">
        <f t="shared" si="1"/>
        <v/>
      </c>
      <c r="H45" s="52" t="str">
        <f t="shared" si="2"/>
        <v>#VALUE!</v>
      </c>
    </row>
    <row r="46">
      <c r="A46" s="15" t="s">
        <v>20</v>
      </c>
      <c r="B46" s="15" t="s">
        <v>322</v>
      </c>
      <c r="C46" s="15" t="s">
        <v>323</v>
      </c>
      <c r="D46" s="25" t="s">
        <v>112</v>
      </c>
      <c r="E46" s="25" t="s">
        <v>112</v>
      </c>
      <c r="F46" s="25" t="s">
        <v>112</v>
      </c>
      <c r="G46" s="46" t="str">
        <f t="shared" si="1"/>
        <v/>
      </c>
      <c r="H46" s="52" t="str">
        <f t="shared" si="2"/>
        <v>#VALUE!</v>
      </c>
    </row>
    <row r="47">
      <c r="A47" s="15" t="s">
        <v>20</v>
      </c>
      <c r="B47" s="15" t="s">
        <v>328</v>
      </c>
      <c r="C47" s="15" t="s">
        <v>331</v>
      </c>
      <c r="D47" s="25" t="s">
        <v>112</v>
      </c>
      <c r="E47" s="25" t="s">
        <v>112</v>
      </c>
      <c r="F47" s="25" t="s">
        <v>112</v>
      </c>
      <c r="G47" s="46" t="str">
        <f t="shared" si="1"/>
        <v/>
      </c>
      <c r="H47" s="52" t="str">
        <f t="shared" si="2"/>
        <v>#VALUE!</v>
      </c>
    </row>
    <row r="48">
      <c r="A48" s="15" t="s">
        <v>20</v>
      </c>
      <c r="B48" s="15" t="s">
        <v>339</v>
      </c>
      <c r="C48" s="15" t="s">
        <v>340</v>
      </c>
      <c r="D48" s="25" t="s">
        <v>112</v>
      </c>
      <c r="E48" s="25" t="s">
        <v>112</v>
      </c>
      <c r="F48" s="25" t="s">
        <v>112</v>
      </c>
      <c r="G48" s="46" t="str">
        <f t="shared" si="1"/>
        <v/>
      </c>
      <c r="H48" s="52" t="str">
        <f t="shared" si="2"/>
        <v>#VALUE!</v>
      </c>
    </row>
    <row r="49">
      <c r="A49" s="15" t="s">
        <v>20</v>
      </c>
      <c r="B49" s="15" t="s">
        <v>343</v>
      </c>
      <c r="C49" s="15" t="s">
        <v>344</v>
      </c>
      <c r="D49" s="25" t="s">
        <v>112</v>
      </c>
      <c r="E49" s="25" t="s">
        <v>112</v>
      </c>
      <c r="F49" s="25" t="s">
        <v>112</v>
      </c>
      <c r="G49" s="46" t="str">
        <f t="shared" si="1"/>
        <v/>
      </c>
      <c r="H49" s="52" t="str">
        <f t="shared" si="2"/>
        <v>#VALUE!</v>
      </c>
    </row>
    <row r="50">
      <c r="A50" s="15" t="s">
        <v>20</v>
      </c>
      <c r="B50" s="15" t="s">
        <v>351</v>
      </c>
      <c r="C50" s="15" t="s">
        <v>354</v>
      </c>
      <c r="D50" s="25" t="s">
        <v>112</v>
      </c>
      <c r="E50" s="25" t="s">
        <v>112</v>
      </c>
      <c r="F50" s="25" t="s">
        <v>112</v>
      </c>
      <c r="G50" s="46" t="str">
        <f t="shared" si="1"/>
        <v/>
      </c>
      <c r="H50" s="52" t="str">
        <f t="shared" si="2"/>
        <v>#VALUE!</v>
      </c>
    </row>
    <row r="51">
      <c r="A51" s="15" t="s">
        <v>20</v>
      </c>
      <c r="B51" s="15" t="s">
        <v>360</v>
      </c>
      <c r="C51" s="15" t="s">
        <v>361</v>
      </c>
      <c r="D51" s="25" t="s">
        <v>112</v>
      </c>
      <c r="E51" s="25" t="s">
        <v>112</v>
      </c>
      <c r="F51" s="25" t="s">
        <v>112</v>
      </c>
      <c r="G51" s="46" t="str">
        <f t="shared" si="1"/>
        <v/>
      </c>
      <c r="H51" s="52" t="str">
        <f t="shared" si="2"/>
        <v>#VALUE!</v>
      </c>
    </row>
    <row r="52">
      <c r="A52" s="15" t="s">
        <v>20</v>
      </c>
      <c r="B52" s="15" t="s">
        <v>366</v>
      </c>
      <c r="C52" s="15" t="s">
        <v>367</v>
      </c>
      <c r="D52" s="25" t="s">
        <v>112</v>
      </c>
      <c r="E52" s="25" t="s">
        <v>112</v>
      </c>
      <c r="F52" s="25" t="s">
        <v>112</v>
      </c>
      <c r="G52" s="46" t="str">
        <f t="shared" si="1"/>
        <v/>
      </c>
      <c r="H52" s="52" t="str">
        <f t="shared" si="2"/>
        <v>#VALUE!</v>
      </c>
    </row>
    <row r="53">
      <c r="A53" s="15" t="s">
        <v>20</v>
      </c>
      <c r="B53" s="15" t="s">
        <v>371</v>
      </c>
      <c r="C53" s="15" t="s">
        <v>373</v>
      </c>
      <c r="D53" s="25" t="s">
        <v>112</v>
      </c>
      <c r="E53" s="25" t="s">
        <v>112</v>
      </c>
      <c r="F53" s="25" t="s">
        <v>112</v>
      </c>
      <c r="G53" s="46" t="str">
        <f t="shared" si="1"/>
        <v/>
      </c>
      <c r="H53" s="52" t="str">
        <f t="shared" si="2"/>
        <v>#VALUE!</v>
      </c>
    </row>
    <row r="54">
      <c r="A54" s="15" t="s">
        <v>20</v>
      </c>
      <c r="B54" s="15" t="s">
        <v>379</v>
      </c>
      <c r="C54" s="15" t="s">
        <v>380</v>
      </c>
      <c r="D54" s="25" t="s">
        <v>112</v>
      </c>
      <c r="E54" s="25" t="s">
        <v>112</v>
      </c>
      <c r="F54" s="25" t="s">
        <v>112</v>
      </c>
      <c r="G54" s="46" t="str">
        <f t="shared" si="1"/>
        <v/>
      </c>
      <c r="H54" s="52" t="str">
        <f t="shared" si="2"/>
        <v>#VALUE!</v>
      </c>
    </row>
    <row r="55">
      <c r="A55" s="15" t="s">
        <v>384</v>
      </c>
      <c r="B55" s="15" t="s">
        <v>385</v>
      </c>
      <c r="C55" s="15" t="s">
        <v>386</v>
      </c>
      <c r="D55" s="25" t="s">
        <v>112</v>
      </c>
      <c r="E55" s="25" t="s">
        <v>112</v>
      </c>
      <c r="F55" s="25" t="s">
        <v>112</v>
      </c>
      <c r="G55" s="46" t="str">
        <f t="shared" si="1"/>
        <v/>
      </c>
      <c r="H55" s="52" t="str">
        <f t="shared" si="2"/>
        <v>#VALUE!</v>
      </c>
    </row>
    <row r="56">
      <c r="A56" s="15" t="s">
        <v>384</v>
      </c>
      <c r="B56" s="15" t="s">
        <v>390</v>
      </c>
      <c r="C56" s="15" t="s">
        <v>393</v>
      </c>
      <c r="D56" s="25" t="s">
        <v>112</v>
      </c>
      <c r="E56" s="25" t="s">
        <v>112</v>
      </c>
      <c r="F56" s="25" t="s">
        <v>112</v>
      </c>
      <c r="G56" s="46" t="str">
        <f t="shared" si="1"/>
        <v/>
      </c>
      <c r="H56" s="52" t="str">
        <f t="shared" si="2"/>
        <v>#VALUE!</v>
      </c>
    </row>
    <row r="57">
      <c r="A57" s="15" t="s">
        <v>384</v>
      </c>
      <c r="B57" s="15" t="s">
        <v>397</v>
      </c>
      <c r="C57" s="15" t="s">
        <v>399</v>
      </c>
      <c r="D57" s="25" t="s">
        <v>112</v>
      </c>
      <c r="E57" s="25" t="s">
        <v>112</v>
      </c>
      <c r="F57" s="25" t="s">
        <v>112</v>
      </c>
      <c r="G57" s="46" t="str">
        <f t="shared" si="1"/>
        <v/>
      </c>
      <c r="H57" s="52" t="str">
        <f t="shared" si="2"/>
        <v>#VALUE!</v>
      </c>
    </row>
    <row r="58">
      <c r="A58" s="15" t="s">
        <v>384</v>
      </c>
      <c r="B58" s="15" t="s">
        <v>401</v>
      </c>
      <c r="C58" s="15" t="s">
        <v>402</v>
      </c>
      <c r="D58" s="25" t="s">
        <v>112</v>
      </c>
      <c r="E58" s="25" t="s">
        <v>112</v>
      </c>
      <c r="F58" s="25" t="s">
        <v>112</v>
      </c>
      <c r="G58" s="46" t="str">
        <f t="shared" si="1"/>
        <v/>
      </c>
      <c r="H58" s="52" t="str">
        <f t="shared" si="2"/>
        <v>#VALUE!</v>
      </c>
    </row>
    <row r="59">
      <c r="A59" s="15" t="s">
        <v>384</v>
      </c>
      <c r="B59" s="15" t="s">
        <v>406</v>
      </c>
      <c r="C59" s="15" t="s">
        <v>407</v>
      </c>
      <c r="D59" s="25" t="s">
        <v>112</v>
      </c>
      <c r="E59" s="25" t="s">
        <v>112</v>
      </c>
      <c r="F59" s="25" t="s">
        <v>112</v>
      </c>
      <c r="G59" s="46" t="str">
        <f t="shared" si="1"/>
        <v/>
      </c>
      <c r="H59" s="52" t="str">
        <f t="shared" si="2"/>
        <v>#VALUE!</v>
      </c>
    </row>
    <row r="60">
      <c r="A60" s="15" t="s">
        <v>384</v>
      </c>
      <c r="B60" s="15" t="s">
        <v>411</v>
      </c>
      <c r="C60" s="15" t="s">
        <v>412</v>
      </c>
      <c r="D60" s="25" t="s">
        <v>112</v>
      </c>
      <c r="E60" s="25" t="s">
        <v>112</v>
      </c>
      <c r="F60" s="25" t="s">
        <v>112</v>
      </c>
      <c r="G60" s="46" t="str">
        <f t="shared" si="1"/>
        <v/>
      </c>
      <c r="H60" s="52" t="str">
        <f t="shared" si="2"/>
        <v>#VALUE!</v>
      </c>
    </row>
    <row r="61">
      <c r="A61" s="15" t="s">
        <v>384</v>
      </c>
      <c r="B61" s="15" t="s">
        <v>415</v>
      </c>
      <c r="C61" s="15" t="s">
        <v>416</v>
      </c>
      <c r="D61" s="25" t="s">
        <v>112</v>
      </c>
      <c r="E61" s="25" t="s">
        <v>112</v>
      </c>
      <c r="F61" s="25" t="s">
        <v>112</v>
      </c>
      <c r="G61" s="46" t="str">
        <f t="shared" si="1"/>
        <v/>
      </c>
      <c r="H61" s="52" t="str">
        <f t="shared" si="2"/>
        <v>#VALUE!</v>
      </c>
    </row>
    <row r="62">
      <c r="A62" s="15" t="s">
        <v>384</v>
      </c>
      <c r="B62" s="15" t="s">
        <v>418</v>
      </c>
      <c r="C62" s="15" t="s">
        <v>420</v>
      </c>
      <c r="D62" s="25" t="s">
        <v>112</v>
      </c>
      <c r="E62" s="25" t="s">
        <v>112</v>
      </c>
      <c r="F62" s="25" t="s">
        <v>112</v>
      </c>
      <c r="G62" s="46" t="str">
        <f t="shared" si="1"/>
        <v/>
      </c>
      <c r="H62" s="52" t="str">
        <f t="shared" si="2"/>
        <v>#VALUE!</v>
      </c>
    </row>
    <row r="63">
      <c r="A63" s="15" t="s">
        <v>347</v>
      </c>
      <c r="B63" s="15" t="s">
        <v>423</v>
      </c>
      <c r="C63" s="15" t="s">
        <v>424</v>
      </c>
      <c r="D63" s="25" t="s">
        <v>112</v>
      </c>
      <c r="E63" s="25" t="s">
        <v>112</v>
      </c>
      <c r="F63" s="25" t="s">
        <v>112</v>
      </c>
      <c r="G63" s="46" t="str">
        <f t="shared" si="1"/>
        <v/>
      </c>
      <c r="H63" s="52" t="str">
        <f t="shared" si="2"/>
        <v>#VALUE!</v>
      </c>
    </row>
    <row r="64">
      <c r="A64" s="15" t="s">
        <v>347</v>
      </c>
      <c r="B64" s="15" t="s">
        <v>425</v>
      </c>
      <c r="C64" s="15" t="s">
        <v>426</v>
      </c>
      <c r="D64" s="25" t="s">
        <v>112</v>
      </c>
      <c r="E64" s="25" t="s">
        <v>112</v>
      </c>
      <c r="F64" s="25" t="s">
        <v>112</v>
      </c>
      <c r="G64" s="46" t="str">
        <f t="shared" si="1"/>
        <v/>
      </c>
      <c r="H64" s="52" t="str">
        <f t="shared" si="2"/>
        <v>#VALUE!</v>
      </c>
    </row>
    <row r="65">
      <c r="A65" s="15" t="s">
        <v>347</v>
      </c>
      <c r="B65" s="15" t="s">
        <v>430</v>
      </c>
      <c r="C65" s="15" t="s">
        <v>431</v>
      </c>
      <c r="D65" s="25" t="s">
        <v>112</v>
      </c>
      <c r="E65" s="25" t="s">
        <v>112</v>
      </c>
      <c r="F65" s="25" t="s">
        <v>112</v>
      </c>
      <c r="G65" s="46" t="str">
        <f t="shared" si="1"/>
        <v/>
      </c>
      <c r="H65" s="52" t="str">
        <f t="shared" si="2"/>
        <v>#VALUE!</v>
      </c>
    </row>
    <row r="66">
      <c r="A66" s="15" t="s">
        <v>347</v>
      </c>
      <c r="B66" s="15" t="s">
        <v>435</v>
      </c>
      <c r="C66" s="15" t="s">
        <v>436</v>
      </c>
      <c r="D66" s="25" t="s">
        <v>112</v>
      </c>
      <c r="E66" s="25" t="s">
        <v>112</v>
      </c>
      <c r="F66" s="25" t="s">
        <v>112</v>
      </c>
      <c r="G66" s="46" t="str">
        <f t="shared" si="1"/>
        <v/>
      </c>
      <c r="H66" s="52" t="str">
        <f t="shared" si="2"/>
        <v>#VALUE!</v>
      </c>
    </row>
    <row r="67">
      <c r="A67" s="15" t="s">
        <v>347</v>
      </c>
      <c r="B67" s="15" t="s">
        <v>440</v>
      </c>
      <c r="C67" s="15" t="s">
        <v>441</v>
      </c>
      <c r="D67" s="25" t="s">
        <v>112</v>
      </c>
      <c r="E67" s="25" t="s">
        <v>112</v>
      </c>
      <c r="F67" s="25" t="s">
        <v>112</v>
      </c>
      <c r="G67" s="46" t="str">
        <f t="shared" si="1"/>
        <v/>
      </c>
      <c r="H67" s="52" t="str">
        <f t="shared" si="2"/>
        <v>#VALUE!</v>
      </c>
    </row>
    <row r="68">
      <c r="A68" s="15" t="s">
        <v>347</v>
      </c>
      <c r="B68" s="15" t="s">
        <v>445</v>
      </c>
      <c r="C68" s="15" t="s">
        <v>446</v>
      </c>
      <c r="D68" s="25" t="s">
        <v>112</v>
      </c>
      <c r="E68" s="25" t="s">
        <v>112</v>
      </c>
      <c r="F68" s="25" t="s">
        <v>112</v>
      </c>
      <c r="G68" s="46" t="str">
        <f t="shared" si="1"/>
        <v/>
      </c>
      <c r="H68" s="52" t="str">
        <f t="shared" si="2"/>
        <v>#VALUE!</v>
      </c>
    </row>
    <row r="69">
      <c r="A69" s="15" t="s">
        <v>347</v>
      </c>
      <c r="B69" s="15" t="s">
        <v>449</v>
      </c>
      <c r="C69" s="15" t="s">
        <v>452</v>
      </c>
      <c r="D69" s="25" t="s">
        <v>112</v>
      </c>
      <c r="E69" s="25" t="s">
        <v>112</v>
      </c>
      <c r="F69" s="25" t="s">
        <v>112</v>
      </c>
      <c r="G69" s="46" t="str">
        <f t="shared" si="1"/>
        <v/>
      </c>
      <c r="H69" s="52" t="str">
        <f t="shared" si="2"/>
        <v>#VALUE!</v>
      </c>
    </row>
    <row r="70">
      <c r="A70" s="15" t="s">
        <v>104</v>
      </c>
      <c r="B70" s="15" t="s">
        <v>455</v>
      </c>
      <c r="C70" s="15" t="s">
        <v>456</v>
      </c>
      <c r="D70" s="25" t="s">
        <v>112</v>
      </c>
      <c r="E70" s="25" t="s">
        <v>112</v>
      </c>
      <c r="F70" s="25" t="s">
        <v>112</v>
      </c>
      <c r="G70" s="46" t="str">
        <f t="shared" si="1"/>
        <v/>
      </c>
      <c r="H70" s="52" t="str">
        <f t="shared" si="2"/>
        <v>#VALUE!</v>
      </c>
    </row>
    <row r="71">
      <c r="A71" s="15" t="s">
        <v>104</v>
      </c>
      <c r="B71" s="15" t="s">
        <v>460</v>
      </c>
      <c r="C71" s="15" t="s">
        <v>461</v>
      </c>
      <c r="D71" s="25" t="s">
        <v>112</v>
      </c>
      <c r="E71" s="25" t="s">
        <v>112</v>
      </c>
      <c r="F71" s="25" t="s">
        <v>112</v>
      </c>
      <c r="G71" s="46" t="str">
        <f t="shared" si="1"/>
        <v/>
      </c>
      <c r="H71" s="52" t="str">
        <f t="shared" si="2"/>
        <v>#VALUE!</v>
      </c>
    </row>
    <row r="72">
      <c r="A72" s="15" t="s">
        <v>104</v>
      </c>
      <c r="B72" s="15" t="s">
        <v>465</v>
      </c>
      <c r="C72" s="15" t="s">
        <v>466</v>
      </c>
      <c r="D72" s="25" t="s">
        <v>112</v>
      </c>
      <c r="E72" s="25" t="s">
        <v>112</v>
      </c>
      <c r="F72" s="25" t="s">
        <v>112</v>
      </c>
      <c r="G72" s="46" t="str">
        <f t="shared" si="1"/>
        <v/>
      </c>
      <c r="H72" s="52" t="str">
        <f t="shared" si="2"/>
        <v>#VALUE!</v>
      </c>
    </row>
    <row r="73">
      <c r="A73" s="15" t="s">
        <v>104</v>
      </c>
      <c r="B73" s="15" t="s">
        <v>470</v>
      </c>
      <c r="C73" s="15" t="s">
        <v>471</v>
      </c>
      <c r="D73" s="25" t="s">
        <v>112</v>
      </c>
      <c r="E73" s="25" t="s">
        <v>112</v>
      </c>
      <c r="F73" s="25" t="s">
        <v>112</v>
      </c>
      <c r="G73" s="46" t="str">
        <f t="shared" si="1"/>
        <v/>
      </c>
      <c r="H73" s="52" t="str">
        <f t="shared" si="2"/>
        <v>#VALUE!</v>
      </c>
    </row>
    <row r="74">
      <c r="A74" s="15" t="s">
        <v>104</v>
      </c>
      <c r="B74" s="15" t="s">
        <v>475</v>
      </c>
      <c r="C74" s="15" t="s">
        <v>476</v>
      </c>
      <c r="D74" s="25" t="s">
        <v>112</v>
      </c>
      <c r="E74" s="25" t="s">
        <v>112</v>
      </c>
      <c r="F74" s="25" t="s">
        <v>112</v>
      </c>
      <c r="G74" s="46" t="str">
        <f t="shared" si="1"/>
        <v/>
      </c>
      <c r="H74" s="52" t="str">
        <f t="shared" si="2"/>
        <v>#VALUE!</v>
      </c>
    </row>
    <row r="75">
      <c r="A75" s="15" t="s">
        <v>104</v>
      </c>
      <c r="B75" s="15" t="s">
        <v>479</v>
      </c>
      <c r="C75" s="15" t="s">
        <v>482</v>
      </c>
      <c r="D75" s="25" t="s">
        <v>112</v>
      </c>
      <c r="E75" s="25" t="s">
        <v>112</v>
      </c>
      <c r="F75" s="25" t="s">
        <v>112</v>
      </c>
      <c r="G75" s="46" t="str">
        <f t="shared" si="1"/>
        <v/>
      </c>
      <c r="H75" s="52" t="str">
        <f t="shared" si="2"/>
        <v>#VALUE!</v>
      </c>
    </row>
    <row r="76">
      <c r="A76" s="15" t="s">
        <v>104</v>
      </c>
      <c r="B76" s="15" t="s">
        <v>484</v>
      </c>
      <c r="C76" s="15" t="s">
        <v>487</v>
      </c>
      <c r="D76" s="25" t="s">
        <v>112</v>
      </c>
      <c r="E76" s="25" t="s">
        <v>112</v>
      </c>
      <c r="F76" s="25" t="s">
        <v>112</v>
      </c>
      <c r="G76" s="46" t="str">
        <f t="shared" si="1"/>
        <v/>
      </c>
      <c r="H76" s="52" t="str">
        <f t="shared" si="2"/>
        <v>#VALUE!</v>
      </c>
    </row>
    <row r="77">
      <c r="A77" s="15" t="s">
        <v>491</v>
      </c>
      <c r="B77" s="15" t="s">
        <v>492</v>
      </c>
      <c r="C77" s="15" t="s">
        <v>494</v>
      </c>
      <c r="D77" s="25" t="s">
        <v>112</v>
      </c>
      <c r="E77" s="25" t="s">
        <v>112</v>
      </c>
      <c r="F77" s="25" t="s">
        <v>112</v>
      </c>
      <c r="G77" s="46" t="str">
        <f t="shared" si="1"/>
        <v/>
      </c>
      <c r="H77" s="52" t="str">
        <f t="shared" si="2"/>
        <v>#VALUE!</v>
      </c>
    </row>
    <row r="78">
      <c r="A78" s="15" t="s">
        <v>491</v>
      </c>
      <c r="B78" s="15" t="s">
        <v>498</v>
      </c>
      <c r="C78" s="15" t="s">
        <v>499</v>
      </c>
      <c r="D78" s="25" t="s">
        <v>112</v>
      </c>
      <c r="E78" s="25" t="s">
        <v>112</v>
      </c>
      <c r="F78" s="25" t="s">
        <v>112</v>
      </c>
      <c r="G78" s="46" t="str">
        <f t="shared" si="1"/>
        <v/>
      </c>
      <c r="H78" s="52" t="str">
        <f t="shared" si="2"/>
        <v>#VALUE!</v>
      </c>
    </row>
    <row r="79">
      <c r="A79" s="15" t="s">
        <v>491</v>
      </c>
      <c r="B79" s="15" t="s">
        <v>506</v>
      </c>
      <c r="C79" s="15" t="s">
        <v>507</v>
      </c>
      <c r="D79" s="25" t="s">
        <v>112</v>
      </c>
      <c r="E79" s="25" t="s">
        <v>112</v>
      </c>
      <c r="F79" s="25" t="s">
        <v>112</v>
      </c>
      <c r="G79" s="46" t="str">
        <f t="shared" si="1"/>
        <v/>
      </c>
      <c r="H79" s="52" t="str">
        <f t="shared" si="2"/>
        <v>#VALUE!</v>
      </c>
    </row>
    <row r="80">
      <c r="A80" s="15" t="s">
        <v>511</v>
      </c>
      <c r="B80" s="15" t="s">
        <v>512</v>
      </c>
      <c r="C80" s="15" t="s">
        <v>513</v>
      </c>
      <c r="D80" s="25" t="s">
        <v>112</v>
      </c>
      <c r="E80" s="25" t="s">
        <v>112</v>
      </c>
      <c r="F80" s="25" t="s">
        <v>112</v>
      </c>
      <c r="G80" s="46" t="str">
        <f t="shared" si="1"/>
        <v/>
      </c>
      <c r="H80" s="52" t="str">
        <f t="shared" si="2"/>
        <v>#VALUE!</v>
      </c>
    </row>
    <row r="81">
      <c r="A81" s="15" t="s">
        <v>511</v>
      </c>
      <c r="B81" s="15" t="s">
        <v>517</v>
      </c>
      <c r="C81" s="15" t="s">
        <v>518</v>
      </c>
      <c r="D81" s="25" t="s">
        <v>112</v>
      </c>
      <c r="E81" s="25" t="s">
        <v>112</v>
      </c>
      <c r="F81" s="25" t="s">
        <v>112</v>
      </c>
      <c r="G81" s="46" t="str">
        <f t="shared" si="1"/>
        <v/>
      </c>
      <c r="H81" s="52" t="str">
        <f t="shared" si="2"/>
        <v>#VALUE!</v>
      </c>
    </row>
    <row r="82">
      <c r="A82" s="15" t="s">
        <v>511</v>
      </c>
      <c r="B82" s="15" t="s">
        <v>522</v>
      </c>
      <c r="C82" s="15" t="s">
        <v>524</v>
      </c>
      <c r="D82" s="25" t="s">
        <v>112</v>
      </c>
      <c r="E82" s="25" t="s">
        <v>112</v>
      </c>
      <c r="F82" s="25" t="s">
        <v>112</v>
      </c>
      <c r="G82" s="46" t="str">
        <f t="shared" si="1"/>
        <v/>
      </c>
      <c r="H82" s="52" t="str">
        <f t="shared" si="2"/>
        <v>#VALUE!</v>
      </c>
    </row>
    <row r="83">
      <c r="A83" s="15" t="s">
        <v>511</v>
      </c>
      <c r="B83" s="15" t="s">
        <v>528</v>
      </c>
      <c r="C83" s="15" t="s">
        <v>529</v>
      </c>
      <c r="D83" s="25" t="s">
        <v>112</v>
      </c>
      <c r="E83" s="25" t="s">
        <v>112</v>
      </c>
      <c r="F83" s="25" t="s">
        <v>112</v>
      </c>
      <c r="G83" s="46" t="str">
        <f t="shared" si="1"/>
        <v/>
      </c>
      <c r="H83" s="52" t="str">
        <f t="shared" si="2"/>
        <v>#VALUE!</v>
      </c>
    </row>
    <row r="84">
      <c r="A84" s="15" t="s">
        <v>511</v>
      </c>
      <c r="B84" s="15" t="s">
        <v>534</v>
      </c>
      <c r="C84" s="15" t="s">
        <v>535</v>
      </c>
      <c r="D84" s="25" t="s">
        <v>112</v>
      </c>
      <c r="E84" s="25" t="s">
        <v>112</v>
      </c>
      <c r="F84" s="25" t="s">
        <v>112</v>
      </c>
      <c r="G84" s="46" t="str">
        <f t="shared" si="1"/>
        <v/>
      </c>
      <c r="H84" s="52" t="str">
        <f t="shared" si="2"/>
        <v>#VALUE!</v>
      </c>
    </row>
    <row r="85">
      <c r="A85" s="15" t="s">
        <v>511</v>
      </c>
      <c r="B85" s="15" t="s">
        <v>539</v>
      </c>
      <c r="C85" s="15" t="s">
        <v>540</v>
      </c>
      <c r="D85" s="25" t="s">
        <v>112</v>
      </c>
      <c r="E85" s="25" t="s">
        <v>112</v>
      </c>
      <c r="F85" s="25" t="s">
        <v>112</v>
      </c>
      <c r="G85" s="46" t="str">
        <f t="shared" si="1"/>
        <v/>
      </c>
      <c r="H85" s="52" t="str">
        <f t="shared" si="2"/>
        <v>#VALUE!</v>
      </c>
    </row>
    <row r="86">
      <c r="A86" s="15" t="s">
        <v>511</v>
      </c>
      <c r="B86" s="15" t="s">
        <v>544</v>
      </c>
      <c r="C86" s="15" t="s">
        <v>546</v>
      </c>
      <c r="D86" s="25" t="s">
        <v>112</v>
      </c>
      <c r="E86" s="25" t="s">
        <v>112</v>
      </c>
      <c r="F86" s="25" t="s">
        <v>112</v>
      </c>
      <c r="G86" s="46" t="str">
        <f t="shared" si="1"/>
        <v/>
      </c>
      <c r="H86" s="52" t="str">
        <f t="shared" si="2"/>
        <v>#VALUE!</v>
      </c>
    </row>
    <row r="87">
      <c r="A87" s="15" t="s">
        <v>95</v>
      </c>
      <c r="B87" s="15" t="s">
        <v>551</v>
      </c>
      <c r="C87" s="15" t="s">
        <v>552</v>
      </c>
      <c r="D87" s="25" t="s">
        <v>112</v>
      </c>
      <c r="E87" s="25" t="s">
        <v>112</v>
      </c>
      <c r="F87" s="25" t="s">
        <v>112</v>
      </c>
      <c r="G87" s="46" t="str">
        <f t="shared" si="1"/>
        <v/>
      </c>
      <c r="H87" s="52" t="str">
        <f t="shared" si="2"/>
        <v>#VALUE!</v>
      </c>
    </row>
    <row r="88">
      <c r="A88" s="15" t="s">
        <v>95</v>
      </c>
      <c r="B88" s="15" t="s">
        <v>556</v>
      </c>
      <c r="C88" s="15" t="s">
        <v>558</v>
      </c>
      <c r="D88" s="25" t="s">
        <v>112</v>
      </c>
      <c r="E88" s="25" t="s">
        <v>112</v>
      </c>
      <c r="F88" s="25" t="s">
        <v>112</v>
      </c>
      <c r="G88" s="46" t="str">
        <f t="shared" si="1"/>
        <v/>
      </c>
      <c r="H88" s="52" t="str">
        <f t="shared" si="2"/>
        <v>#VALUE!</v>
      </c>
    </row>
    <row r="89">
      <c r="A89" s="15" t="s">
        <v>95</v>
      </c>
      <c r="B89" s="15" t="s">
        <v>562</v>
      </c>
      <c r="C89" s="15" t="s">
        <v>563</v>
      </c>
      <c r="D89" s="25" t="s">
        <v>112</v>
      </c>
      <c r="E89" s="25" t="s">
        <v>112</v>
      </c>
      <c r="F89" s="25" t="s">
        <v>112</v>
      </c>
      <c r="G89" s="46" t="str">
        <f t="shared" si="1"/>
        <v/>
      </c>
      <c r="H89" s="52" t="str">
        <f t="shared" si="2"/>
        <v>#VALUE!</v>
      </c>
    </row>
    <row r="90">
      <c r="A90" s="15" t="s">
        <v>95</v>
      </c>
      <c r="B90" s="15" t="s">
        <v>567</v>
      </c>
      <c r="C90" s="15" t="s">
        <v>569</v>
      </c>
      <c r="D90" s="25" t="s">
        <v>112</v>
      </c>
      <c r="E90" s="25" t="s">
        <v>112</v>
      </c>
      <c r="F90" s="25" t="s">
        <v>112</v>
      </c>
      <c r="G90" s="46" t="str">
        <f t="shared" si="1"/>
        <v/>
      </c>
      <c r="H90" s="52" t="str">
        <f t="shared" si="2"/>
        <v>#VALUE!</v>
      </c>
    </row>
    <row r="91">
      <c r="A91" s="15" t="s">
        <v>109</v>
      </c>
      <c r="B91" s="15" t="s">
        <v>574</v>
      </c>
      <c r="C91" s="15" t="s">
        <v>575</v>
      </c>
      <c r="D91" s="25" t="s">
        <v>112</v>
      </c>
      <c r="E91" s="25" t="s">
        <v>112</v>
      </c>
      <c r="F91" s="25" t="s">
        <v>112</v>
      </c>
      <c r="G91" s="46" t="str">
        <f t="shared" si="1"/>
        <v/>
      </c>
      <c r="H91" s="52" t="str">
        <f t="shared" si="2"/>
        <v>#VALUE!</v>
      </c>
    </row>
    <row r="92">
      <c r="A92" s="15" t="s">
        <v>109</v>
      </c>
      <c r="B92" s="15" t="s">
        <v>579</v>
      </c>
      <c r="C92" s="15" t="s">
        <v>580</v>
      </c>
      <c r="D92" s="25" t="s">
        <v>112</v>
      </c>
      <c r="E92" s="25" t="s">
        <v>112</v>
      </c>
      <c r="F92" s="25" t="s">
        <v>112</v>
      </c>
      <c r="G92" s="46" t="str">
        <f t="shared" si="1"/>
        <v/>
      </c>
      <c r="H92" s="52" t="str">
        <f t="shared" si="2"/>
        <v>#VALUE!</v>
      </c>
    </row>
    <row r="93">
      <c r="A93" s="15" t="s">
        <v>109</v>
      </c>
      <c r="B93" s="15" t="s">
        <v>584</v>
      </c>
      <c r="C93" s="15" t="s">
        <v>587</v>
      </c>
      <c r="D93" s="25" t="s">
        <v>112</v>
      </c>
      <c r="E93" s="25" t="s">
        <v>112</v>
      </c>
      <c r="F93" s="25" t="s">
        <v>112</v>
      </c>
      <c r="G93" s="46" t="str">
        <f t="shared" si="1"/>
        <v/>
      </c>
      <c r="H93" s="52" t="str">
        <f t="shared" si="2"/>
        <v>#VALUE!</v>
      </c>
    </row>
    <row r="94">
      <c r="A94" s="15" t="s">
        <v>109</v>
      </c>
      <c r="B94" s="15" t="s">
        <v>590</v>
      </c>
      <c r="C94" s="15" t="s">
        <v>592</v>
      </c>
      <c r="D94" s="25" t="s">
        <v>112</v>
      </c>
      <c r="E94" s="25" t="s">
        <v>112</v>
      </c>
      <c r="F94" s="25" t="s">
        <v>112</v>
      </c>
      <c r="G94" s="46" t="str">
        <f t="shared" si="1"/>
        <v/>
      </c>
      <c r="H94" s="52" t="str">
        <f t="shared" si="2"/>
        <v>#VALUE!</v>
      </c>
    </row>
    <row r="95">
      <c r="A95" s="15" t="s">
        <v>109</v>
      </c>
      <c r="B95" s="15" t="s">
        <v>596</v>
      </c>
      <c r="C95" s="15" t="s">
        <v>597</v>
      </c>
      <c r="D95" s="25" t="s">
        <v>112</v>
      </c>
      <c r="E95" s="25" t="s">
        <v>112</v>
      </c>
      <c r="F95" s="25" t="s">
        <v>112</v>
      </c>
      <c r="G95" s="46" t="str">
        <f t="shared" si="1"/>
        <v/>
      </c>
      <c r="H95" s="52" t="str">
        <f t="shared" si="2"/>
        <v>#VALUE!</v>
      </c>
    </row>
    <row r="96">
      <c r="A96" s="15" t="s">
        <v>109</v>
      </c>
      <c r="B96" s="15" t="s">
        <v>601</v>
      </c>
      <c r="C96" s="15" t="s">
        <v>602</v>
      </c>
      <c r="D96" s="25" t="s">
        <v>112</v>
      </c>
      <c r="E96" s="25" t="s">
        <v>112</v>
      </c>
      <c r="F96" s="25" t="s">
        <v>112</v>
      </c>
      <c r="G96" s="46" t="str">
        <f t="shared" si="1"/>
        <v/>
      </c>
      <c r="H96" s="52" t="str">
        <f t="shared" si="2"/>
        <v>#VALUE!</v>
      </c>
    </row>
    <row r="97">
      <c r="A97" s="15" t="s">
        <v>109</v>
      </c>
      <c r="B97" s="15" t="s">
        <v>605</v>
      </c>
      <c r="C97" s="15" t="s">
        <v>606</v>
      </c>
      <c r="D97" s="25" t="s">
        <v>112</v>
      </c>
      <c r="E97" s="25" t="s">
        <v>112</v>
      </c>
      <c r="F97" s="25" t="s">
        <v>112</v>
      </c>
      <c r="G97" s="46" t="str">
        <f t="shared" si="1"/>
        <v/>
      </c>
      <c r="H97" s="52" t="str">
        <f t="shared" si="2"/>
        <v>#VALUE!</v>
      </c>
    </row>
    <row r="98">
      <c r="A98" s="15" t="s">
        <v>109</v>
      </c>
      <c r="B98" s="15" t="s">
        <v>609</v>
      </c>
      <c r="C98" s="15" t="s">
        <v>611</v>
      </c>
      <c r="D98" s="25" t="s">
        <v>112</v>
      </c>
      <c r="E98" s="25" t="s">
        <v>112</v>
      </c>
      <c r="F98" s="25" t="s">
        <v>112</v>
      </c>
      <c r="G98" s="46" t="str">
        <f t="shared" si="1"/>
        <v/>
      </c>
      <c r="H98" s="52" t="str">
        <f t="shared" si="2"/>
        <v>#VALUE!</v>
      </c>
    </row>
    <row r="99">
      <c r="A99" s="15" t="s">
        <v>109</v>
      </c>
      <c r="B99" s="15" t="s">
        <v>613</v>
      </c>
      <c r="C99" s="15" t="s">
        <v>615</v>
      </c>
      <c r="D99" s="25" t="s">
        <v>112</v>
      </c>
      <c r="E99" s="25" t="s">
        <v>112</v>
      </c>
      <c r="F99" s="25" t="s">
        <v>112</v>
      </c>
      <c r="G99" s="46" t="str">
        <f t="shared" si="1"/>
        <v/>
      </c>
      <c r="H99" s="52" t="str">
        <f t="shared" si="2"/>
        <v>#VALUE!</v>
      </c>
    </row>
    <row r="100">
      <c r="A100" s="15" t="s">
        <v>621</v>
      </c>
      <c r="B100" s="15" t="s">
        <v>622</v>
      </c>
      <c r="C100" s="15" t="s">
        <v>623</v>
      </c>
      <c r="D100" s="25" t="s">
        <v>112</v>
      </c>
      <c r="E100" s="25" t="s">
        <v>112</v>
      </c>
      <c r="F100" s="25" t="s">
        <v>112</v>
      </c>
      <c r="G100" s="46" t="str">
        <f t="shared" si="1"/>
        <v/>
      </c>
      <c r="H100" s="52" t="str">
        <f t="shared" si="2"/>
        <v>#VALUE!</v>
      </c>
    </row>
    <row r="101">
      <c r="A101" s="15" t="s">
        <v>621</v>
      </c>
      <c r="B101" s="15" t="s">
        <v>627</v>
      </c>
      <c r="C101" s="15" t="s">
        <v>628</v>
      </c>
      <c r="D101" s="25" t="s">
        <v>112</v>
      </c>
      <c r="E101" s="25" t="s">
        <v>112</v>
      </c>
      <c r="F101" s="25" t="s">
        <v>112</v>
      </c>
      <c r="G101" s="46" t="str">
        <f t="shared" si="1"/>
        <v/>
      </c>
      <c r="H101" s="52" t="str">
        <f t="shared" si="2"/>
        <v>#VALUE!</v>
      </c>
    </row>
    <row r="102">
      <c r="A102" s="15" t="s">
        <v>621</v>
      </c>
      <c r="B102" s="15" t="s">
        <v>633</v>
      </c>
      <c r="C102" s="15" t="s">
        <v>634</v>
      </c>
      <c r="D102" s="25" t="s">
        <v>112</v>
      </c>
      <c r="E102" s="25" t="s">
        <v>112</v>
      </c>
      <c r="F102" s="25" t="s">
        <v>112</v>
      </c>
      <c r="G102" s="46" t="str">
        <f t="shared" si="1"/>
        <v/>
      </c>
      <c r="H102" s="52" t="str">
        <f t="shared" si="2"/>
        <v>#VALUE!</v>
      </c>
    </row>
    <row r="103">
      <c r="A103" s="15" t="s">
        <v>621</v>
      </c>
      <c r="B103" s="15" t="s">
        <v>637</v>
      </c>
      <c r="C103" s="15" t="s">
        <v>639</v>
      </c>
      <c r="D103" s="25" t="s">
        <v>112</v>
      </c>
      <c r="E103" s="25" t="s">
        <v>112</v>
      </c>
      <c r="F103" s="25" t="s">
        <v>112</v>
      </c>
      <c r="G103" s="46" t="str">
        <f t="shared" si="1"/>
        <v/>
      </c>
      <c r="H103" s="52" t="str">
        <f t="shared" si="2"/>
        <v>#VALUE!</v>
      </c>
    </row>
    <row r="104">
      <c r="A104" s="15" t="s">
        <v>621</v>
      </c>
      <c r="B104" s="15" t="s">
        <v>642</v>
      </c>
      <c r="C104" s="15" t="s">
        <v>643</v>
      </c>
      <c r="D104" s="25" t="s">
        <v>112</v>
      </c>
      <c r="E104" s="25" t="s">
        <v>112</v>
      </c>
      <c r="F104" s="25" t="s">
        <v>112</v>
      </c>
      <c r="G104" s="46" t="str">
        <f t="shared" si="1"/>
        <v/>
      </c>
      <c r="H104" s="52" t="str">
        <f t="shared" si="2"/>
        <v>#VALUE!</v>
      </c>
    </row>
    <row r="105">
      <c r="A105" s="15" t="s">
        <v>621</v>
      </c>
      <c r="B105" s="15" t="s">
        <v>645</v>
      </c>
      <c r="C105" s="15" t="s">
        <v>647</v>
      </c>
      <c r="D105" s="25" t="s">
        <v>112</v>
      </c>
      <c r="E105" s="25" t="s">
        <v>112</v>
      </c>
      <c r="F105" s="25" t="s">
        <v>112</v>
      </c>
      <c r="G105" s="46" t="str">
        <f t="shared" si="1"/>
        <v/>
      </c>
      <c r="H105" s="52" t="str">
        <f t="shared" si="2"/>
        <v>#VALUE!</v>
      </c>
    </row>
    <row r="106">
      <c r="A106" s="15" t="s">
        <v>621</v>
      </c>
      <c r="B106" s="15" t="s">
        <v>650</v>
      </c>
      <c r="C106" s="15" t="s">
        <v>651</v>
      </c>
      <c r="D106" s="25" t="s">
        <v>112</v>
      </c>
      <c r="E106" s="25" t="s">
        <v>112</v>
      </c>
      <c r="F106" s="25" t="s">
        <v>112</v>
      </c>
      <c r="G106" s="46" t="str">
        <f t="shared" si="1"/>
        <v/>
      </c>
      <c r="H106" s="52" t="str">
        <f t="shared" si="2"/>
        <v>#VALUE!</v>
      </c>
    </row>
    <row r="107">
      <c r="A107" s="15" t="s">
        <v>621</v>
      </c>
      <c r="B107" s="15" t="s">
        <v>655</v>
      </c>
      <c r="C107" s="15" t="s">
        <v>656</v>
      </c>
      <c r="D107" s="25" t="s">
        <v>112</v>
      </c>
      <c r="E107" s="25" t="s">
        <v>112</v>
      </c>
      <c r="F107" s="25" t="s">
        <v>112</v>
      </c>
      <c r="G107" s="46" t="str">
        <f t="shared" si="1"/>
        <v/>
      </c>
      <c r="H107" s="52" t="str">
        <f t="shared" si="2"/>
        <v>#VALUE!</v>
      </c>
    </row>
    <row r="108">
      <c r="A108" s="15" t="s">
        <v>621</v>
      </c>
      <c r="B108" s="15" t="s">
        <v>660</v>
      </c>
      <c r="C108" s="15" t="s">
        <v>661</v>
      </c>
      <c r="D108" s="25" t="s">
        <v>112</v>
      </c>
      <c r="E108" s="25" t="s">
        <v>112</v>
      </c>
      <c r="F108" s="25" t="s">
        <v>112</v>
      </c>
      <c r="G108" s="46" t="str">
        <f t="shared" si="1"/>
        <v/>
      </c>
      <c r="H108" s="52" t="str">
        <f t="shared" si="2"/>
        <v>#VALUE!</v>
      </c>
    </row>
    <row r="109">
      <c r="A109" s="15" t="s">
        <v>621</v>
      </c>
      <c r="B109" s="15" t="s">
        <v>664</v>
      </c>
      <c r="C109" s="15" t="s">
        <v>665</v>
      </c>
      <c r="D109" s="25" t="s">
        <v>112</v>
      </c>
      <c r="E109" s="25" t="s">
        <v>112</v>
      </c>
      <c r="F109" s="25" t="s">
        <v>112</v>
      </c>
      <c r="G109" s="46" t="str">
        <f t="shared" si="1"/>
        <v/>
      </c>
      <c r="H109" s="52" t="str">
        <f t="shared" si="2"/>
        <v>#VALUE!</v>
      </c>
    </row>
    <row r="110">
      <c r="A110" s="15" t="s">
        <v>621</v>
      </c>
      <c r="B110" s="15" t="s">
        <v>670</v>
      </c>
      <c r="C110" s="15" t="s">
        <v>671</v>
      </c>
      <c r="D110" s="25" t="s">
        <v>112</v>
      </c>
      <c r="E110" s="25" t="s">
        <v>112</v>
      </c>
      <c r="F110" s="25" t="s">
        <v>112</v>
      </c>
      <c r="G110" s="46" t="str">
        <f t="shared" si="1"/>
        <v/>
      </c>
      <c r="H110" s="52" t="str">
        <f t="shared" si="2"/>
        <v>#VALUE!</v>
      </c>
    </row>
    <row r="111">
      <c r="A111" s="15" t="s">
        <v>621</v>
      </c>
      <c r="B111" s="15" t="s">
        <v>675</v>
      </c>
      <c r="C111" s="15" t="s">
        <v>676</v>
      </c>
      <c r="D111" s="25" t="s">
        <v>112</v>
      </c>
      <c r="E111" s="25" t="s">
        <v>112</v>
      </c>
      <c r="F111" s="25" t="s">
        <v>112</v>
      </c>
      <c r="G111" s="46" t="str">
        <f t="shared" si="1"/>
        <v/>
      </c>
      <c r="H111" s="52" t="str">
        <f t="shared" si="2"/>
        <v>#VALUE!</v>
      </c>
    </row>
    <row r="112">
      <c r="A112" s="15" t="s">
        <v>621</v>
      </c>
      <c r="B112" s="15" t="s">
        <v>680</v>
      </c>
      <c r="C112" s="15" t="s">
        <v>682</v>
      </c>
      <c r="D112" s="25" t="s">
        <v>112</v>
      </c>
      <c r="E112" s="25" t="s">
        <v>112</v>
      </c>
      <c r="F112" s="25" t="s">
        <v>112</v>
      </c>
      <c r="G112" s="46" t="str">
        <f t="shared" si="1"/>
        <v/>
      </c>
      <c r="H112" s="52" t="str">
        <f t="shared" si="2"/>
        <v>#VALUE!</v>
      </c>
    </row>
    <row r="113">
      <c r="A113" s="15" t="s">
        <v>686</v>
      </c>
      <c r="B113" s="15" t="s">
        <v>687</v>
      </c>
      <c r="C113" s="15" t="s">
        <v>688</v>
      </c>
      <c r="D113" s="25" t="s">
        <v>112</v>
      </c>
      <c r="E113" s="25" t="s">
        <v>112</v>
      </c>
      <c r="F113" s="25" t="s">
        <v>112</v>
      </c>
      <c r="G113" s="46" t="str">
        <f t="shared" si="1"/>
        <v/>
      </c>
      <c r="H113" s="52" t="str">
        <f t="shared" si="2"/>
        <v>#VALUE!</v>
      </c>
    </row>
    <row r="114">
      <c r="A114" s="15" t="s">
        <v>686</v>
      </c>
      <c r="B114" s="15" t="s">
        <v>692</v>
      </c>
      <c r="C114" s="15" t="s">
        <v>693</v>
      </c>
      <c r="D114" s="25" t="s">
        <v>112</v>
      </c>
      <c r="E114" s="25" t="s">
        <v>112</v>
      </c>
      <c r="F114" s="25" t="s">
        <v>112</v>
      </c>
      <c r="G114" s="46" t="str">
        <f t="shared" si="1"/>
        <v/>
      </c>
      <c r="H114" s="52" t="str">
        <f t="shared" si="2"/>
        <v>#VALUE!</v>
      </c>
    </row>
    <row r="115">
      <c r="A115" s="15" t="s">
        <v>686</v>
      </c>
      <c r="B115" s="15" t="s">
        <v>697</v>
      </c>
      <c r="C115" s="15" t="s">
        <v>698</v>
      </c>
      <c r="D115" s="25" t="s">
        <v>112</v>
      </c>
      <c r="E115" s="25" t="s">
        <v>112</v>
      </c>
      <c r="F115" s="25" t="s">
        <v>112</v>
      </c>
      <c r="G115" s="46" t="str">
        <f t="shared" si="1"/>
        <v/>
      </c>
      <c r="H115" s="52" t="str">
        <f t="shared" si="2"/>
        <v>#VALUE!</v>
      </c>
    </row>
    <row r="116">
      <c r="A116" s="15" t="s">
        <v>686</v>
      </c>
      <c r="B116" s="15" t="s">
        <v>702</v>
      </c>
      <c r="C116" s="15" t="s">
        <v>703</v>
      </c>
      <c r="D116" s="25" t="s">
        <v>112</v>
      </c>
      <c r="E116" s="25" t="s">
        <v>112</v>
      </c>
      <c r="F116" s="25" t="s">
        <v>112</v>
      </c>
      <c r="G116" s="46" t="str">
        <f t="shared" si="1"/>
        <v/>
      </c>
      <c r="H116" s="52" t="str">
        <f t="shared" si="2"/>
        <v>#VALUE!</v>
      </c>
    </row>
    <row r="117">
      <c r="A117" s="15" t="s">
        <v>686</v>
      </c>
      <c r="B117" s="15" t="s">
        <v>705</v>
      </c>
      <c r="C117" s="15" t="s">
        <v>708</v>
      </c>
      <c r="D117" s="25" t="s">
        <v>112</v>
      </c>
      <c r="E117" s="25" t="s">
        <v>112</v>
      </c>
      <c r="F117" s="25" t="s">
        <v>112</v>
      </c>
      <c r="G117" s="46" t="str">
        <f t="shared" si="1"/>
        <v/>
      </c>
      <c r="H117" s="52" t="str">
        <f t="shared" si="2"/>
        <v>#VALUE!</v>
      </c>
    </row>
    <row r="118">
      <c r="A118" s="15" t="s">
        <v>686</v>
      </c>
      <c r="B118" s="15" t="s">
        <v>710</v>
      </c>
      <c r="C118" s="15" t="s">
        <v>711</v>
      </c>
      <c r="D118" s="25" t="s">
        <v>112</v>
      </c>
      <c r="E118" s="25" t="s">
        <v>112</v>
      </c>
      <c r="F118" s="25" t="s">
        <v>112</v>
      </c>
      <c r="G118" s="46" t="str">
        <f t="shared" si="1"/>
        <v/>
      </c>
      <c r="H118" s="52" t="str">
        <f t="shared" si="2"/>
        <v>#VALUE!</v>
      </c>
    </row>
    <row r="119">
      <c r="A119" s="15" t="s">
        <v>714</v>
      </c>
      <c r="B119" s="15" t="s">
        <v>715</v>
      </c>
      <c r="C119" s="15" t="s">
        <v>716</v>
      </c>
      <c r="D119" s="25" t="s">
        <v>112</v>
      </c>
      <c r="E119" s="25" t="s">
        <v>112</v>
      </c>
      <c r="F119" s="25" t="s">
        <v>112</v>
      </c>
      <c r="G119" s="46" t="str">
        <f t="shared" si="1"/>
        <v/>
      </c>
      <c r="H119" s="52" t="str">
        <f t="shared" si="2"/>
        <v>#VALUE!</v>
      </c>
    </row>
    <row r="120">
      <c r="A120" s="15" t="s">
        <v>714</v>
      </c>
      <c r="B120" s="15" t="s">
        <v>719</v>
      </c>
      <c r="C120" s="15" t="s">
        <v>720</v>
      </c>
      <c r="D120" s="25" t="s">
        <v>112</v>
      </c>
      <c r="E120" s="25" t="s">
        <v>112</v>
      </c>
      <c r="F120" s="25" t="s">
        <v>112</v>
      </c>
      <c r="G120" s="46" t="str">
        <f t="shared" si="1"/>
        <v/>
      </c>
      <c r="H120" s="52" t="str">
        <f t="shared" si="2"/>
        <v>#VALUE!</v>
      </c>
    </row>
    <row r="121">
      <c r="A121" s="15" t="s">
        <v>714</v>
      </c>
      <c r="B121" s="15" t="s">
        <v>723</v>
      </c>
      <c r="C121" s="15" t="s">
        <v>725</v>
      </c>
      <c r="D121" s="25" t="s">
        <v>112</v>
      </c>
      <c r="E121" s="25" t="s">
        <v>112</v>
      </c>
      <c r="F121" s="25" t="s">
        <v>112</v>
      </c>
      <c r="G121" s="46" t="str">
        <f t="shared" si="1"/>
        <v/>
      </c>
      <c r="H121" s="52" t="str">
        <f t="shared" si="2"/>
        <v>#VALUE!</v>
      </c>
    </row>
    <row r="122">
      <c r="A122" s="15" t="s">
        <v>714</v>
      </c>
      <c r="B122" s="15" t="s">
        <v>728</v>
      </c>
      <c r="C122" s="15" t="s">
        <v>730</v>
      </c>
      <c r="D122" s="25" t="s">
        <v>112</v>
      </c>
      <c r="E122" s="25" t="s">
        <v>112</v>
      </c>
      <c r="F122" s="25" t="s">
        <v>112</v>
      </c>
      <c r="G122" s="46" t="str">
        <f t="shared" si="1"/>
        <v/>
      </c>
      <c r="H122" s="52" t="str">
        <f t="shared" si="2"/>
        <v>#VALUE!</v>
      </c>
    </row>
    <row r="123">
      <c r="A123" s="15" t="s">
        <v>714</v>
      </c>
      <c r="B123" s="15" t="s">
        <v>732</v>
      </c>
      <c r="C123" s="15" t="s">
        <v>733</v>
      </c>
      <c r="D123" s="25" t="s">
        <v>112</v>
      </c>
      <c r="E123" s="25" t="s">
        <v>112</v>
      </c>
      <c r="F123" s="25" t="s">
        <v>112</v>
      </c>
      <c r="G123" s="46" t="str">
        <f t="shared" si="1"/>
        <v/>
      </c>
      <c r="H123" s="52" t="str">
        <f t="shared" si="2"/>
        <v>#VALUE!</v>
      </c>
    </row>
    <row r="124">
      <c r="A124" s="15" t="s">
        <v>714</v>
      </c>
      <c r="B124" s="15" t="s">
        <v>736</v>
      </c>
      <c r="C124" s="15" t="s">
        <v>738</v>
      </c>
      <c r="D124" s="25" t="s">
        <v>112</v>
      </c>
      <c r="E124" s="25" t="s">
        <v>112</v>
      </c>
      <c r="F124" s="25" t="s">
        <v>112</v>
      </c>
      <c r="G124" s="46" t="str">
        <f t="shared" si="1"/>
        <v/>
      </c>
      <c r="H124" s="52" t="str">
        <f t="shared" si="2"/>
        <v>#VALUE!</v>
      </c>
    </row>
    <row r="125">
      <c r="A125" s="15" t="s">
        <v>714</v>
      </c>
      <c r="B125" s="15" t="s">
        <v>740</v>
      </c>
      <c r="C125" s="15" t="s">
        <v>741</v>
      </c>
      <c r="D125" s="25" t="s">
        <v>112</v>
      </c>
      <c r="E125" s="25" t="s">
        <v>112</v>
      </c>
      <c r="F125" s="25" t="s">
        <v>112</v>
      </c>
      <c r="G125" s="46" t="str">
        <f t="shared" si="1"/>
        <v/>
      </c>
      <c r="H125" s="52" t="str">
        <f t="shared" si="2"/>
        <v>#VALUE!</v>
      </c>
    </row>
    <row r="126">
      <c r="A126" s="15" t="s">
        <v>714</v>
      </c>
      <c r="B126" s="15" t="s">
        <v>745</v>
      </c>
      <c r="C126" s="15" t="s">
        <v>746</v>
      </c>
      <c r="D126" s="25" t="s">
        <v>112</v>
      </c>
      <c r="E126" s="25" t="s">
        <v>112</v>
      </c>
      <c r="F126" s="25" t="s">
        <v>112</v>
      </c>
      <c r="G126" s="46" t="str">
        <f t="shared" si="1"/>
        <v/>
      </c>
      <c r="H126" s="52" t="str">
        <f t="shared" si="2"/>
        <v>#VALUE!</v>
      </c>
    </row>
    <row r="127">
      <c r="A127" s="15" t="s">
        <v>714</v>
      </c>
      <c r="B127" s="15" t="s">
        <v>750</v>
      </c>
      <c r="C127" s="15" t="s">
        <v>751</v>
      </c>
      <c r="D127" s="25" t="s">
        <v>112</v>
      </c>
      <c r="E127" s="25" t="s">
        <v>112</v>
      </c>
      <c r="F127" s="25" t="s">
        <v>112</v>
      </c>
      <c r="G127" s="46" t="str">
        <f t="shared" si="1"/>
        <v/>
      </c>
      <c r="H127" s="52" t="str">
        <f t="shared" si="2"/>
        <v>#VALUE!</v>
      </c>
    </row>
    <row r="128">
      <c r="A128" s="15" t="s">
        <v>714</v>
      </c>
      <c r="B128" s="15" t="s">
        <v>752</v>
      </c>
      <c r="C128" s="15" t="s">
        <v>755</v>
      </c>
      <c r="D128" s="25" t="s">
        <v>112</v>
      </c>
      <c r="E128" s="25" t="s">
        <v>112</v>
      </c>
      <c r="F128" s="25" t="s">
        <v>112</v>
      </c>
      <c r="G128" s="46" t="str">
        <f t="shared" si="1"/>
        <v/>
      </c>
      <c r="H128" s="52" t="str">
        <f t="shared" si="2"/>
        <v>#VALUE!</v>
      </c>
    </row>
    <row r="129">
      <c r="A129" s="15" t="s">
        <v>714</v>
      </c>
      <c r="B129" s="15" t="s">
        <v>757</v>
      </c>
      <c r="C129" s="15" t="s">
        <v>758</v>
      </c>
      <c r="D129" s="25" t="s">
        <v>112</v>
      </c>
      <c r="E129" s="25" t="s">
        <v>112</v>
      </c>
      <c r="F129" s="25" t="s">
        <v>112</v>
      </c>
      <c r="G129" s="46" t="str">
        <f t="shared" si="1"/>
        <v/>
      </c>
      <c r="H129" s="52" t="str">
        <f t="shared" si="2"/>
        <v>#VALUE!</v>
      </c>
    </row>
    <row r="130">
      <c r="A130" s="15" t="s">
        <v>714</v>
      </c>
      <c r="B130" s="15" t="s">
        <v>760</v>
      </c>
      <c r="C130" s="15" t="s">
        <v>398</v>
      </c>
      <c r="D130" s="25" t="s">
        <v>112</v>
      </c>
      <c r="E130" s="25" t="s">
        <v>112</v>
      </c>
      <c r="F130" s="25" t="s">
        <v>112</v>
      </c>
      <c r="G130" s="46" t="str">
        <f t="shared" si="1"/>
        <v/>
      </c>
      <c r="H130" s="52" t="str">
        <f t="shared" si="2"/>
        <v>#VALUE!</v>
      </c>
    </row>
    <row r="131">
      <c r="A131" s="15" t="s">
        <v>714</v>
      </c>
      <c r="B131" s="15" t="s">
        <v>763</v>
      </c>
      <c r="C131" s="15" t="s">
        <v>764</v>
      </c>
      <c r="D131" s="25" t="s">
        <v>112</v>
      </c>
      <c r="E131" s="25" t="s">
        <v>112</v>
      </c>
      <c r="F131" s="25" t="s">
        <v>112</v>
      </c>
      <c r="G131" s="46" t="str">
        <f t="shared" si="1"/>
        <v/>
      </c>
      <c r="H131" s="52" t="str">
        <f t="shared" si="2"/>
        <v>#VALUE!</v>
      </c>
    </row>
    <row r="132">
      <c r="A132" s="15" t="s">
        <v>714</v>
      </c>
      <c r="B132" s="15" t="s">
        <v>767</v>
      </c>
      <c r="C132" s="15" t="s">
        <v>768</v>
      </c>
      <c r="D132" s="25" t="s">
        <v>112</v>
      </c>
      <c r="E132" s="25" t="s">
        <v>112</v>
      </c>
      <c r="F132" s="25" t="s">
        <v>112</v>
      </c>
      <c r="G132" s="46" t="str">
        <f t="shared" si="1"/>
        <v/>
      </c>
      <c r="H132" s="52" t="str">
        <f t="shared" si="2"/>
        <v>#VALUE!</v>
      </c>
    </row>
    <row r="133">
      <c r="A133" s="15" t="s">
        <v>714</v>
      </c>
      <c r="B133" s="15" t="s">
        <v>772</v>
      </c>
      <c r="C133" s="15" t="s">
        <v>773</v>
      </c>
      <c r="D133" s="25" t="s">
        <v>112</v>
      </c>
      <c r="E133" s="25" t="s">
        <v>112</v>
      </c>
      <c r="F133" s="25" t="s">
        <v>112</v>
      </c>
      <c r="G133" s="46" t="str">
        <f t="shared" si="1"/>
        <v/>
      </c>
      <c r="H133" s="52" t="str">
        <f t="shared" si="2"/>
        <v>#VALUE!</v>
      </c>
    </row>
    <row r="134">
      <c r="A134" s="15" t="s">
        <v>714</v>
      </c>
      <c r="B134" s="15" t="s">
        <v>775</v>
      </c>
      <c r="C134" s="15" t="s">
        <v>776</v>
      </c>
      <c r="D134" s="25" t="s">
        <v>112</v>
      </c>
      <c r="E134" s="25" t="s">
        <v>112</v>
      </c>
      <c r="F134" s="25" t="s">
        <v>112</v>
      </c>
      <c r="G134" s="46" t="str">
        <f t="shared" si="1"/>
        <v/>
      </c>
      <c r="H134" s="52" t="str">
        <f t="shared" si="2"/>
        <v>#VALUE!</v>
      </c>
    </row>
    <row r="135">
      <c r="A135" s="15" t="s">
        <v>714</v>
      </c>
      <c r="B135" s="15" t="s">
        <v>777</v>
      </c>
      <c r="C135" s="15" t="s">
        <v>779</v>
      </c>
      <c r="D135" s="25" t="s">
        <v>112</v>
      </c>
      <c r="E135" s="25" t="s">
        <v>112</v>
      </c>
      <c r="F135" s="25" t="s">
        <v>112</v>
      </c>
      <c r="G135" s="46" t="str">
        <f t="shared" si="1"/>
        <v/>
      </c>
      <c r="H135" s="52" t="str">
        <f t="shared" si="2"/>
        <v>#VALUE!</v>
      </c>
    </row>
    <row r="136">
      <c r="A136" s="15" t="s">
        <v>781</v>
      </c>
      <c r="B136" s="15" t="s">
        <v>782</v>
      </c>
      <c r="C136" s="15" t="s">
        <v>783</v>
      </c>
      <c r="D136" s="25" t="s">
        <v>112</v>
      </c>
      <c r="E136" s="25" t="s">
        <v>112</v>
      </c>
      <c r="F136" s="25" t="s">
        <v>112</v>
      </c>
      <c r="G136" s="46" t="str">
        <f t="shared" si="1"/>
        <v/>
      </c>
      <c r="H136" s="52" t="str">
        <f t="shared" si="2"/>
        <v>#VALUE!</v>
      </c>
    </row>
    <row r="137">
      <c r="A137" s="15" t="s">
        <v>781</v>
      </c>
      <c r="B137" s="15" t="s">
        <v>785</v>
      </c>
      <c r="C137" s="15" t="s">
        <v>786</v>
      </c>
      <c r="D137" s="25" t="s">
        <v>112</v>
      </c>
      <c r="E137" s="25" t="s">
        <v>112</v>
      </c>
      <c r="F137" s="25" t="s">
        <v>112</v>
      </c>
      <c r="G137" s="46" t="str">
        <f t="shared" si="1"/>
        <v/>
      </c>
      <c r="H137" s="52" t="str">
        <f t="shared" si="2"/>
        <v>#VALUE!</v>
      </c>
    </row>
    <row r="138">
      <c r="A138" s="15" t="s">
        <v>781</v>
      </c>
      <c r="B138" s="15" t="s">
        <v>789</v>
      </c>
      <c r="C138" s="15" t="s">
        <v>790</v>
      </c>
      <c r="D138" s="25" t="s">
        <v>112</v>
      </c>
      <c r="E138" s="25" t="s">
        <v>112</v>
      </c>
      <c r="F138" s="25" t="s">
        <v>112</v>
      </c>
      <c r="G138" s="46" t="str">
        <f t="shared" si="1"/>
        <v/>
      </c>
      <c r="H138" s="52" t="str">
        <f t="shared" si="2"/>
        <v>#VALUE!</v>
      </c>
    </row>
    <row r="139">
      <c r="A139" s="15" t="s">
        <v>781</v>
      </c>
      <c r="B139" s="15" t="s">
        <v>792</v>
      </c>
      <c r="C139" s="15" t="s">
        <v>793</v>
      </c>
      <c r="D139" s="25" t="s">
        <v>112</v>
      </c>
      <c r="E139" s="25" t="s">
        <v>112</v>
      </c>
      <c r="F139" s="25" t="s">
        <v>112</v>
      </c>
      <c r="G139" s="46" t="str">
        <f t="shared" si="1"/>
        <v/>
      </c>
      <c r="H139" s="52" t="str">
        <f t="shared" si="2"/>
        <v>#VALUE!</v>
      </c>
    </row>
    <row r="140">
      <c r="A140" s="15" t="s">
        <v>794</v>
      </c>
      <c r="B140" s="15" t="s">
        <v>795</v>
      </c>
      <c r="C140" s="15" t="s">
        <v>797</v>
      </c>
      <c r="D140" s="25" t="s">
        <v>112</v>
      </c>
      <c r="E140" s="25" t="s">
        <v>112</v>
      </c>
      <c r="F140" s="25" t="s">
        <v>112</v>
      </c>
      <c r="G140" s="46" t="str">
        <f t="shared" si="1"/>
        <v/>
      </c>
      <c r="H140" s="52" t="str">
        <f t="shared" si="2"/>
        <v>#VALUE!</v>
      </c>
    </row>
    <row r="141">
      <c r="A141" s="15" t="s">
        <v>794</v>
      </c>
      <c r="B141" s="15" t="s">
        <v>799</v>
      </c>
      <c r="C141" s="15" t="s">
        <v>800</v>
      </c>
      <c r="D141" s="25" t="s">
        <v>112</v>
      </c>
      <c r="E141" s="25" t="s">
        <v>112</v>
      </c>
      <c r="F141" s="25" t="s">
        <v>112</v>
      </c>
      <c r="G141" s="46" t="str">
        <f t="shared" si="1"/>
        <v/>
      </c>
      <c r="H141" s="52" t="str">
        <f t="shared" si="2"/>
        <v>#VALUE!</v>
      </c>
    </row>
    <row r="142">
      <c r="A142" s="15" t="s">
        <v>794</v>
      </c>
      <c r="B142" s="15" t="s">
        <v>804</v>
      </c>
      <c r="C142" s="15" t="s">
        <v>805</v>
      </c>
      <c r="D142" s="25" t="s">
        <v>112</v>
      </c>
      <c r="E142" s="25" t="s">
        <v>112</v>
      </c>
      <c r="F142" s="25" t="s">
        <v>112</v>
      </c>
      <c r="G142" s="46" t="str">
        <f t="shared" si="1"/>
        <v/>
      </c>
      <c r="H142" s="52" t="str">
        <f t="shared" si="2"/>
        <v>#VALUE!</v>
      </c>
    </row>
    <row r="143">
      <c r="A143" s="15" t="s">
        <v>794</v>
      </c>
      <c r="B143" s="15" t="s">
        <v>808</v>
      </c>
      <c r="C143" s="15" t="s">
        <v>809</v>
      </c>
      <c r="D143" s="25" t="s">
        <v>112</v>
      </c>
      <c r="E143" s="25" t="s">
        <v>112</v>
      </c>
      <c r="F143" s="25" t="s">
        <v>112</v>
      </c>
      <c r="G143" s="46" t="str">
        <f t="shared" si="1"/>
        <v/>
      </c>
      <c r="H143" s="52" t="str">
        <f t="shared" si="2"/>
        <v>#VALUE!</v>
      </c>
    </row>
    <row r="144">
      <c r="A144" s="15" t="s">
        <v>794</v>
      </c>
      <c r="B144" s="15" t="s">
        <v>811</v>
      </c>
      <c r="C144" s="15" t="s">
        <v>812</v>
      </c>
      <c r="D144" s="25" t="s">
        <v>112</v>
      </c>
      <c r="E144" s="25" t="s">
        <v>112</v>
      </c>
      <c r="F144" s="25" t="s">
        <v>112</v>
      </c>
      <c r="G144" s="46" t="str">
        <f t="shared" si="1"/>
        <v/>
      </c>
      <c r="H144" s="52" t="str">
        <f t="shared" si="2"/>
        <v>#VALUE!</v>
      </c>
    </row>
    <row r="145">
      <c r="A145" s="15" t="s">
        <v>794</v>
      </c>
      <c r="B145" s="15" t="s">
        <v>815</v>
      </c>
      <c r="C145" s="15" t="s">
        <v>817</v>
      </c>
      <c r="D145" s="25" t="s">
        <v>112</v>
      </c>
      <c r="E145" s="25" t="s">
        <v>112</v>
      </c>
      <c r="F145" s="25" t="s">
        <v>112</v>
      </c>
      <c r="G145" s="46" t="str">
        <f t="shared" si="1"/>
        <v/>
      </c>
      <c r="H145" s="52" t="str">
        <f t="shared" si="2"/>
        <v>#VALUE!</v>
      </c>
    </row>
    <row r="146">
      <c r="A146" s="15" t="s">
        <v>794</v>
      </c>
      <c r="B146" s="15" t="s">
        <v>819</v>
      </c>
      <c r="C146" s="15" t="s">
        <v>821</v>
      </c>
      <c r="D146" s="25" t="s">
        <v>112</v>
      </c>
      <c r="E146" s="25" t="s">
        <v>112</v>
      </c>
      <c r="F146" s="25" t="s">
        <v>112</v>
      </c>
      <c r="G146" s="46" t="str">
        <f t="shared" si="1"/>
        <v/>
      </c>
      <c r="H146" s="52" t="str">
        <f t="shared" si="2"/>
        <v>#VALUE!</v>
      </c>
    </row>
    <row r="147">
      <c r="A147" s="15" t="s">
        <v>794</v>
      </c>
      <c r="B147" s="15" t="s">
        <v>824</v>
      </c>
      <c r="C147" s="15" t="s">
        <v>825</v>
      </c>
      <c r="D147" s="25" t="s">
        <v>112</v>
      </c>
      <c r="E147" s="25" t="s">
        <v>112</v>
      </c>
      <c r="F147" s="25" t="s">
        <v>112</v>
      </c>
      <c r="G147" s="46" t="str">
        <f t="shared" si="1"/>
        <v/>
      </c>
      <c r="H147" s="52" t="str">
        <f t="shared" si="2"/>
        <v>#VALUE!</v>
      </c>
    </row>
    <row r="148">
      <c r="A148" s="15" t="s">
        <v>794</v>
      </c>
      <c r="B148" s="15" t="s">
        <v>831</v>
      </c>
      <c r="C148" s="15" t="s">
        <v>832</v>
      </c>
      <c r="D148" s="25" t="s">
        <v>112</v>
      </c>
      <c r="E148" s="25" t="s">
        <v>112</v>
      </c>
      <c r="F148" s="25" t="s">
        <v>112</v>
      </c>
      <c r="G148" s="46" t="str">
        <f t="shared" si="1"/>
        <v/>
      </c>
      <c r="H148" s="52" t="str">
        <f t="shared" si="2"/>
        <v>#VALUE!</v>
      </c>
    </row>
    <row r="149">
      <c r="A149" s="15" t="s">
        <v>794</v>
      </c>
      <c r="B149" s="15" t="s">
        <v>834</v>
      </c>
      <c r="C149" s="15" t="s">
        <v>835</v>
      </c>
      <c r="D149" s="25" t="s">
        <v>112</v>
      </c>
      <c r="E149" s="25" t="s">
        <v>112</v>
      </c>
      <c r="F149" s="25" t="s">
        <v>112</v>
      </c>
      <c r="G149" s="46" t="str">
        <f t="shared" si="1"/>
        <v/>
      </c>
      <c r="H149" s="52" t="str">
        <f t="shared" si="2"/>
        <v>#VALUE!</v>
      </c>
    </row>
    <row r="150">
      <c r="A150" s="5"/>
      <c r="B150" s="5"/>
      <c r="C150" s="2"/>
      <c r="D150" s="2"/>
      <c r="E150" s="58"/>
      <c r="F150" s="2"/>
      <c r="G150" s="59"/>
    </row>
    <row r="151">
      <c r="B151" s="60"/>
      <c r="C151" s="30" t="s">
        <v>851</v>
      </c>
      <c r="D151" s="28" t="s">
        <v>44</v>
      </c>
      <c r="E151" s="61" t="s">
        <v>852</v>
      </c>
      <c r="F151" s="28" t="s">
        <v>857</v>
      </c>
      <c r="G151" s="62"/>
    </row>
    <row r="152">
      <c r="B152" s="60"/>
      <c r="C152" s="63" t="s">
        <v>863</v>
      </c>
      <c r="D152" s="64" t="str">
        <f>IFERROR(E152/(E152+F152), "Error")</f>
        <v>0.68%</v>
      </c>
      <c r="E152" s="53" t="str">
        <f>COUNTIF(D3:D149,"Sí")</f>
        <v>1</v>
      </c>
      <c r="F152" s="33" t="str">
        <f>COUNTIF(D3:D149,"No")</f>
        <v>146</v>
      </c>
      <c r="G152" s="62"/>
    </row>
    <row r="153">
      <c r="B153" s="60"/>
      <c r="C153" s="63" t="s">
        <v>882</v>
      </c>
      <c r="D153" s="64" t="str">
        <f t="shared" ref="D153:D154" si="3">IFERROR(E153/E152, "Error")</f>
        <v>100.00%</v>
      </c>
      <c r="E153" s="53" t="str">
        <f>COUNTIF(E3:E149,"Sí")</f>
        <v>1</v>
      </c>
      <c r="F153" s="33" t="str">
        <f>COUNTIF(E3:E149,"No")</f>
        <v>146</v>
      </c>
      <c r="G153" s="62"/>
    </row>
    <row r="154">
      <c r="B154" s="65"/>
      <c r="C154" s="63" t="s">
        <v>890</v>
      </c>
      <c r="D154" s="64" t="str">
        <f t="shared" si="3"/>
        <v>100.00%</v>
      </c>
      <c r="E154" s="53" t="str">
        <f>COUNTIF(F3:F149,"Sí")</f>
        <v>1</v>
      </c>
      <c r="F154" s="33" t="str">
        <f>COUNTIF(F3:F149,"No")</f>
        <v>146</v>
      </c>
      <c r="G154" s="62"/>
    </row>
    <row r="155">
      <c r="C155" s="5"/>
      <c r="D155" s="5"/>
      <c r="E155" s="66"/>
      <c r="F155" s="5"/>
    </row>
  </sheetData>
  <autoFilter ref="$D$2:$F$149"/>
  <mergeCells count="1">
    <mergeCell ref="A1:G1"/>
  </mergeCells>
  <dataValidations>
    <dataValidation type="list" allowBlank="1" showInputMessage="1" prompt="Click and enter a value from the list of items" sqref="D3:F149">
      <formula1>"Sí,No,-"</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5.29"/>
    <col customWidth="1" min="2" max="2" width="25.0"/>
    <col customWidth="1" min="3" max="5" width="34.86"/>
    <col customWidth="1" min="6" max="6" width="26.43"/>
    <col customWidth="1" min="8" max="8" width="10.71"/>
    <col customWidth="1" min="9" max="9" width="13.86"/>
    <col customWidth="1" min="10" max="12" width="27.29"/>
  </cols>
  <sheetData>
    <row r="1">
      <c r="A1" s="67" t="s">
        <v>967</v>
      </c>
      <c r="B1" s="11"/>
      <c r="C1" s="68"/>
      <c r="D1" s="68"/>
      <c r="E1" s="68"/>
      <c r="F1" s="69"/>
      <c r="G1" s="70"/>
      <c r="H1" s="68"/>
      <c r="I1" s="68"/>
      <c r="J1" s="68"/>
      <c r="K1" s="68"/>
      <c r="L1" s="68"/>
      <c r="M1" s="68"/>
    </row>
    <row r="2">
      <c r="A2" s="71" t="s">
        <v>991</v>
      </c>
      <c r="B2" s="47" t="s">
        <v>997</v>
      </c>
      <c r="C2" s="47" t="s">
        <v>998</v>
      </c>
      <c r="D2" s="47" t="s">
        <v>999</v>
      </c>
      <c r="E2" s="47" t="s">
        <v>1000</v>
      </c>
      <c r="F2" s="72" t="s">
        <v>1002</v>
      </c>
      <c r="G2" s="73"/>
      <c r="H2" s="47" t="s">
        <v>1012</v>
      </c>
      <c r="I2" s="47" t="s">
        <v>1013</v>
      </c>
      <c r="J2" s="47" t="s">
        <v>1014</v>
      </c>
      <c r="K2" s="47" t="s">
        <v>1015</v>
      </c>
      <c r="L2" s="47" t="s">
        <v>1018</v>
      </c>
      <c r="M2" s="47" t="s">
        <v>1020</v>
      </c>
    </row>
    <row r="3">
      <c r="A3" s="82" t="str">
        <f t="array" ref="A3">IF(A2="#",1,""+1)</f>
        <v>1</v>
      </c>
      <c r="B3" s="84" t="s">
        <v>1082</v>
      </c>
      <c r="C3" s="85"/>
      <c r="D3" s="85"/>
      <c r="E3" s="85" t="str">
        <f>IFERROR(__xludf.DUMMYFUNCTION("CONCATENATE(ARRAYFORMULA(QUERY(QUERY(Indirect(C_Activos!$L$1&amp;""!A:F""),""SELECT A, B, C, D, E, F WHERE A MATCHES '""&amp;M3&amp;""'""),""select Col1"")&amp;"" ""&amp;QUERY(QUERY(Indirect(C_Activos!$L$1&amp;""!A:F""),""SELECT A, B, C, D, E, F WHERE A MATCHES '""&amp;M3&amp;""'""),""select Col2"")&amp;CHAR(10)&amp;""(Capa:""&amp;QUERY(QUERY(Indirect(C_Activos!$L$1&amp;""!A:F""),""SELECT A, B, C, D, E, F WHERE A MATCHES '""&amp;M3&amp;""'""),""select Col3"")&amp;"", Alcance:""&amp;QUERY(QUERY(Indirect(C_Activos!$L$1&amp;""!A:F""),""SELECT A, B, C, D, E, F WHERE A MATCHES '""&amp;M3&amp;""'""),""select Col5"")&amp;"", Activo:""&amp;QUERY(QUERY(Indirect(C_Activos!$L$1&amp;""!A:F""),""SELECT A, B, C, D, E, F WHERE A MATCHES '""&amp;M3&amp;""'""),""select Col4"")&amp;"", Fase:""&amp;QUERY(QUERY(Indirect(C_Activos!$L$1&amp;""!A:F""),""SELECT A, B, C, D, E, F WHERE A MATCHES '""&amp;M3&amp;""'""),""select Col6"")&amp;"")""&amp;CHAR(10)&amp;CHAR(10)))"),"REQ.0001 Los activos de información del sistema deben estar identificados.
(Capa:Capa de Recursos, Alcance:Adherencia, Activo:Activos de información, Fase:Análisis)
REQ.0002 Cada activo de información debe estar asociado con un responsable del activo.
(Capa:Capa de Recursos, Alcance:Adherencia, Activo:Activos de información, Fase:Análisis)
")</f>
        <v>REQ.0001 Los activos de información del sistema deben estar identificados.
(Capa:Capa de Recursos, Alcance:Adherencia, Activo:Activos de información, Fase:Análisis)
REQ.0002 Cada activo de información debe estar asociado con un responsable del activo.
(Capa:Capa de Recursos, Alcance:Adherencia, Activo:Activos de información, Fase:Análisis)
</v>
      </c>
      <c r="F3" s="86" t="str">
        <f>CVSSv2!$A$4</f>
        <v>Vector de acceso:</v>
      </c>
      <c r="G3" s="87" t="s">
        <v>1109</v>
      </c>
      <c r="H3" s="88" t="str">
        <f>ROUND(((0.6*(10.41*(1-(1-IF(G6=CVSSv2!$C$7,CVSSv2!$C$18,IF(G6=CVSSv2!$D$7,CVSSv2!$D$18,IF(G6=CVSSv2!$E$7,CVSSv2!$E$18,0))))*(1-IF(G7=CVSSv2!$C$8,CVSSv2!$C$19,IF(G7=CVSSv2!$D$8,CVSSv2!$D$19,IF(G7=CVSSv2!$E$8,CVSSv2!$E$19,0))))*(1-IF(G8=CVSSv2!$C$9,CVSSv2!$C$20,IF(G8=CVSSv2!$D$9,CVSSv2!$D$20,IF(G8=CVSSv2!$E$9,CVSSv2!$E$20,0))))))+0.4*(20*IF(G3=CVSSv2!$C$4,CVSSv2!$C$15,IF(G3=CVSSv2!$D$4,CVSSv2!$D$15,IF(G3=CVSSv2!$E$4,CVSSv2!$E$15,0)))*IF(G4=CVSSv2!$C$5,CVSSv2!$C$16,IF(G4=CVSSv2!$D$5,CVSSv2!$D$16,IF(G4=CVSSv2!$E$5,CVSSv2!$E$16,0)))*IF(G5=CVSSv2!$C$6,CVSSv2!$C$17,IF(G5=CVSSv2!$D$6,CVSSv2!$D$17,IF(G5=CVSSv2!$E$6,CVSSv2!$E$17,0))))-1.5)*(IF(10.41*(1-(1-IF(G6=CVSSv2!$C$7,CVSSv2!$C$18,IF(G6=CVSSv2!$D$7,CVSSv2!$D$18,IF(G6=CVSSv2!$E$7,CVSSv2!$E$18,0))))*(1-IF(G7=CVSSv2!$C$8,CVSSv2!$C$19,IF(G7=CVSSv2!$D$8,CVSSv2!$D$19,IF(G7=CVSSv2!$E$8,CVSSv2!$E$19,0))))*(1-IF(G8=CVSSv2!$C$9,CVSSv2!$C$20,IF(G8=CVSSv2!$D$9,CVSSv2!$D$20,IF(G8=CVSSv2!$E$9,CVSSv2!$E$20,0)))))=0,0,1.176)))*(IF(G9=CVSSv2!$C$10,CVSSv2!$C$21,IF(G9=CVSSv2!$D$10,CVSSv2!$D$21,IF(G9=CVSSv2!$E$10,CVSSv2!$E$21,IF(G9=CVSSv2!$F$10,CVSSv2!$F$21,0))))*IF(G10=CVSSv2!$C$11,CVSSv2!$C$22,IF(G10=CVSSv2!$D$11,CVSSv2!$D$22,IF(G10=CVSSv2!$E$11,CVSSv2!$E$22,IF(G10=CVSSv2!$F$11,CVSSv2!$F$22,0))))*IF(G11=CVSSv2!$C$12,CVSSv2!$C$23,IF(G11=CVSSv2!$D$12,CVSSv2!$D$23,IF(G11=CVSSv2!$E$12,CVSSv2!$E$23,0)))),1)</f>
        <v>10.0</v>
      </c>
      <c r="I3" s="90">
        <v>1.0</v>
      </c>
      <c r="J3" s="84" t="s">
        <v>1154</v>
      </c>
      <c r="K3" s="85"/>
      <c r="L3" s="84" t="s">
        <v>1155</v>
      </c>
      <c r="M3" s="94" t="s">
        <v>1156</v>
      </c>
    </row>
    <row r="4">
      <c r="A4" s="36"/>
      <c r="B4" s="36"/>
      <c r="C4" s="36"/>
      <c r="D4" s="36"/>
      <c r="E4" s="36"/>
      <c r="F4" s="96" t="str">
        <f>CVSSv2!$A$5</f>
        <v>Complejidad de acceso:</v>
      </c>
      <c r="G4" s="98" t="s">
        <v>1160</v>
      </c>
      <c r="H4" s="36"/>
      <c r="I4" s="36"/>
      <c r="J4" s="36"/>
      <c r="K4" s="36"/>
      <c r="L4" s="36"/>
      <c r="M4" s="36"/>
    </row>
    <row r="5">
      <c r="A5" s="36"/>
      <c r="B5" s="36"/>
      <c r="C5" s="36"/>
      <c r="D5" s="36"/>
      <c r="E5" s="36"/>
      <c r="F5" s="96" t="str">
        <f>CVSSv2!$A$6</f>
        <v>Autenticación:</v>
      </c>
      <c r="G5" s="98" t="s">
        <v>1167</v>
      </c>
      <c r="H5" s="36"/>
      <c r="I5" s="36"/>
      <c r="J5" s="36"/>
      <c r="K5" s="36"/>
      <c r="L5" s="36"/>
      <c r="M5" s="36"/>
    </row>
    <row r="6">
      <c r="A6" s="36"/>
      <c r="B6" s="36"/>
      <c r="C6" s="36"/>
      <c r="D6" s="36"/>
      <c r="E6" s="36"/>
      <c r="F6" s="96" t="str">
        <f>CVSSv2!$A$7</f>
        <v>Impacto a la confidencialidad:</v>
      </c>
      <c r="G6" s="98" t="s">
        <v>1171</v>
      </c>
      <c r="H6" s="36"/>
      <c r="I6" s="36"/>
      <c r="J6" s="36"/>
      <c r="K6" s="36"/>
      <c r="L6" s="36"/>
      <c r="M6" s="36"/>
    </row>
    <row r="7">
      <c r="A7" s="36"/>
      <c r="B7" s="36"/>
      <c r="C7" s="36"/>
      <c r="D7" s="36"/>
      <c r="E7" s="36"/>
      <c r="F7" s="96" t="str">
        <f>CVSSv2!$A$8</f>
        <v>Impacto a la integridad:</v>
      </c>
      <c r="G7" s="98" t="s">
        <v>1171</v>
      </c>
      <c r="H7" s="36"/>
      <c r="I7" s="36"/>
      <c r="J7" s="36"/>
      <c r="K7" s="36"/>
      <c r="L7" s="36"/>
      <c r="M7" s="36"/>
    </row>
    <row r="8">
      <c r="A8" s="36"/>
      <c r="B8" s="36"/>
      <c r="C8" s="36"/>
      <c r="D8" s="36"/>
      <c r="E8" s="36"/>
      <c r="F8" s="96" t="str">
        <f>CVSSv2!$A$9</f>
        <v>Impacto a la disponibilidad:</v>
      </c>
      <c r="G8" s="98" t="s">
        <v>1171</v>
      </c>
      <c r="H8" s="36"/>
      <c r="I8" s="36"/>
      <c r="J8" s="36"/>
      <c r="K8" s="36"/>
      <c r="L8" s="36"/>
      <c r="M8" s="36"/>
    </row>
    <row r="9">
      <c r="A9" s="36"/>
      <c r="B9" s="36"/>
      <c r="C9" s="36"/>
      <c r="D9" s="36"/>
      <c r="E9" s="36"/>
      <c r="F9" s="96" t="str">
        <f>CVSSv2!$A$10</f>
        <v>Explotabilidad:</v>
      </c>
      <c r="G9" s="98" t="s">
        <v>1172</v>
      </c>
      <c r="H9" s="36"/>
      <c r="I9" s="36"/>
      <c r="J9" s="36"/>
      <c r="K9" s="36"/>
      <c r="L9" s="36"/>
      <c r="M9" s="36"/>
    </row>
    <row r="10">
      <c r="A10" s="36"/>
      <c r="B10" s="36"/>
      <c r="C10" s="36"/>
      <c r="D10" s="36"/>
      <c r="E10" s="36"/>
      <c r="F10" s="96" t="str">
        <f>CVSSv2!$A$11</f>
        <v>Nivel de resolución:</v>
      </c>
      <c r="G10" s="98" t="s">
        <v>1177</v>
      </c>
      <c r="H10" s="36"/>
      <c r="I10" s="36"/>
      <c r="J10" s="36"/>
      <c r="K10" s="36"/>
      <c r="L10" s="36"/>
      <c r="M10" s="36"/>
    </row>
    <row r="11">
      <c r="A11" s="36"/>
      <c r="B11" s="36"/>
      <c r="C11" s="36"/>
      <c r="D11" s="36"/>
      <c r="E11" s="36"/>
      <c r="F11" s="96" t="str">
        <f>CVSSv2!$A$12</f>
        <v>Nivel de confianza:</v>
      </c>
      <c r="G11" s="102" t="s">
        <v>1186</v>
      </c>
      <c r="H11" s="36"/>
      <c r="I11" s="36"/>
      <c r="J11" s="36"/>
      <c r="K11" s="36"/>
      <c r="L11" s="36"/>
      <c r="M11" s="36"/>
    </row>
    <row r="12">
      <c r="A12" s="37"/>
      <c r="B12" s="37"/>
      <c r="C12" s="37"/>
      <c r="D12" s="37"/>
      <c r="E12" s="37"/>
      <c r="F12" s="103" t="str">
        <f>"("&amp;CVSSv2!$B$4&amp;":"&amp;IF(G3=CVSSv2!$C$4,CVSSv2!$C$26,IF(G3=CVSSv2!$D$4,CVSSv2!$D$26,IF(G3=CVSSv2!$E$4,CVSSv2!$E$26,"")))&amp;"/"&amp;CVSSv2!$B$5&amp;":"&amp;IF(G4=CVSSv2!$C$5,CVSSv2!$C$27,IF(G4=CVSSv2!$D$5,CVSSv2!$D$27,IF(G4=CVSSv2!$E$5,CVSSv2!$E$27,"")))&amp;"/"&amp;CVSSv2!$B$6&amp;":"&amp;IF(G5=CVSSv2!$C$6,CVSSv2!$C$28,IF(G5=CVSSv2!$D$6,CVSSv2!$D$28,IF(G5=CVSSv2!$E$6,CVSSv2!$E$28,"")))&amp;"/"&amp;CVSSv2!$B$7&amp;":"&amp;IF(G6=CVSSv2!$C$7,CVSSv2!$C$29,IF(G6=CVSSv2!$D$7,CVSSv2!$D$29,IF(G6=CVSSv2!$E$7,CVSSv2!$E$29,"")))&amp;"/"&amp;CVSSv2!$B$8&amp;":"&amp;IF(G7=CVSSv2!$C$8,CVSSv2!$C$30,IF(G7=CVSSv2!$D$8,CVSSv2!$D$30,IF(G7=CVSSv2!$E$8,CVSSv2!$E$30,"")))&amp;"/"&amp;CVSSv2!$B$9&amp;":"&amp;IF(G8=CVSSv2!$C$9,CVSSv2!$C$31,IF(G8=CVSSv2!$D$9,CVSSv2!$D$31,IF(G8=CVSSv2!$E$9,CVSSv2!$E$31,"")))&amp;"/"&amp;CVSSv2!$B$10&amp;":"&amp;IF(G9=CVSSv2!$C$10,CVSSv2!$C$32,IF(G9=CVSSv2!$D$10,CVSSv2!$D$32,IF(G9=CVSSv2!$E$10,CVSSv2!$E$32,IF(G9=CVSSv2!$F$10,CVSSv2!$F$32,""))))&amp;"/"&amp;CVSSv2!$B$11&amp;":"&amp;IF(G10=CVSSv2!$C$11,CVSSv2!$C$33,IF(G10=CVSSv2!$D$11,CVSSv2!$D$33,IF(G10=CVSSv2!$E$11,CVSSv2!$E$33,IF(G10=CVSSv2!$F$11,CVSSv2!$F$33,""))))&amp;"/"&amp;CVSSv2!$B$12&amp;":"&amp;IF(G11=CVSSv2!$C$12,CVSSv2!$C$34,IF(G11=CVSSv2!$D$12,CVSSv2!$D$34,IF(G11=CVSSv2!$E$12,CVSSv2!$E$34,"")))&amp;")"</f>
        <v>(AV:N/AC:N/Au:N/C:C/I:C/A:C/E:H/RL:U/RC:C)</v>
      </c>
      <c r="G12" s="104"/>
      <c r="H12" s="37"/>
      <c r="I12" s="37"/>
      <c r="J12" s="37"/>
      <c r="K12" s="37"/>
      <c r="L12" s="37"/>
      <c r="M12" s="37"/>
    </row>
    <row r="13">
      <c r="A13" s="82" t="str">
        <f>IF(A12="#",1,A3+1)</f>
        <v>2</v>
      </c>
      <c r="B13" s="84" t="s">
        <v>1187</v>
      </c>
      <c r="C13" s="85"/>
      <c r="D13" s="85"/>
      <c r="E13" s="85" t="str">
        <f>IFERROR(__xludf.DUMMYFUNCTION("CONCATENATE(ARRAYFORMULA(QUERY(QUERY(Indirect(C_Activos!$L$1&amp;""!A:F""),""SELECT A, B, C, D, E, F WHERE A MATCHES '""&amp;M13&amp;""'""),""select Col1"")&amp;"" ""&amp;QUERY(QUERY(Indirect(C_Activos!$L$1&amp;""!A:F""),""SELECT A, B, C, D, E, F WHERE A MATCHES '""&amp;M13&amp;""'""),""select Col2"")&amp;CHAR(10)&amp;""(Capa:""&amp;QUERY(QUERY(Indirect(C_Activos!$L$1&amp;""!A:F""),""SELECT A, B, C, D, E, F WHERE A MATCHES '""&amp;M13&amp;""'""),""select Col3"")&amp;"", Alcance:""&amp;QUERY(QUERY(Indirect(C_Activos!$L$1&amp;""!A:F""),""SELECT A, B, C, D, E, F WHERE A MATCHES '""&amp;M13&amp;""'""),""select Col5"")&amp;"", Activo:""&amp;QUERY(QUERY(Indirect(C_Activos!$L$1&amp;""!A:F""),""SELECT A, B, C, D, E, F WHERE A MATCHES '""&amp;M13&amp;""'""),""select Col4"")&amp;"", Fase:""&amp;QUERY(QUERY(Indirect(C_Activos!$L$1&amp;""!A:F""),""SELECT A, B, C, D, E, F WHERE A MATCHES '""&amp;M13&amp;""'""),""select Col6"")&amp;"")""&amp;CHAR(10)&amp;CHAR(10)))"),"REQ.0050 Los casos de seguridad del sistema deben estar documentados.
(Capa:Capa de Negocio, Alcance:Adherencia, Activo:Arquitectura de seguridad, Fase:Diseño)
")</f>
        <v>REQ.0050 Los casos de seguridad del sistema deben estar documentados.
(Capa:Capa de Negocio, Alcance:Adherencia, Activo:Arquitectura de seguridad, Fase:Diseño)
</v>
      </c>
      <c r="F13" s="86" t="str">
        <f>CVSSv2!$A$4</f>
        <v>Vector de acceso:</v>
      </c>
      <c r="G13" s="87" t="s">
        <v>1109</v>
      </c>
      <c r="H13" s="88" t="str">
        <f>ROUND(((0.6*(10.41*(1-(1-IF(G16=CVSSv2!$C$7,CVSSv2!$C$18,IF(G16=CVSSv2!$D$7,CVSSv2!$D$18,IF(G16=CVSSv2!$E$7,CVSSv2!$E$18,0))))*(1-IF(G17=CVSSv2!$C$8,CVSSv2!$C$19,IF(G17=CVSSv2!$D$8,CVSSv2!$D$19,IF(G17=CVSSv2!$E$8,CVSSv2!$E$19,0))))*(1-IF(G18=CVSSv2!$C$9,CVSSv2!$C$20,IF(G18=CVSSv2!$D$9,CVSSv2!$D$20,IF(G18=CVSSv2!$E$9,CVSSv2!$E$20,0))))))+0.4*(20*IF(G13=CVSSv2!$C$4,CVSSv2!$C$15,IF(G13=CVSSv2!$D$4,CVSSv2!$D$15,IF(G13=CVSSv2!$E$4,CVSSv2!$E$15,0)))*IF(G14=CVSSv2!$C$5,CVSSv2!$C$16,IF(G14=CVSSv2!$D$5,CVSSv2!$D$16,IF(G14=CVSSv2!$E$5,CVSSv2!$E$16,0)))*IF(G15=CVSSv2!$C$6,CVSSv2!$C$17,IF(G15=CVSSv2!$D$6,CVSSv2!$D$17,IF(G15=CVSSv2!$E$6,CVSSv2!$E$17,0))))-1.5)*(IF(10.41*(1-(1-IF(G16=CVSSv2!$C$7,CVSSv2!$C$18,IF(G16=CVSSv2!$D$7,CVSSv2!$D$18,IF(G16=CVSSv2!$E$7,CVSSv2!$E$18,0))))*(1-IF(G17=CVSSv2!$C$8,CVSSv2!$C$19,IF(G17=CVSSv2!$D$8,CVSSv2!$D$19,IF(G17=CVSSv2!$E$8,CVSSv2!$E$19,0))))*(1-IF(G18=CVSSv2!$C$9,CVSSv2!$C$20,IF(G18=CVSSv2!$D$9,CVSSv2!$D$20,IF(G18=CVSSv2!$E$9,CVSSv2!$E$20,0)))))=0,0,1.176)))*(IF(G19=CVSSv2!$C$10,CVSSv2!$C$21,IF(G19=CVSSv2!$D$10,CVSSv2!$D$21,IF(G19=CVSSv2!$E$10,CVSSv2!$E$21,IF(G19=CVSSv2!$F$10,CVSSv2!$F$21,0))))*IF(G20=CVSSv2!$C$11,CVSSv2!$C$22,IF(G20=CVSSv2!$D$11,CVSSv2!$D$22,IF(G20=CVSSv2!$E$11,CVSSv2!$E$22,IF(G20=CVSSv2!$F$11,CVSSv2!$F$22,0))))*IF(G21=CVSSv2!$C$12,CVSSv2!$C$23,IF(G21=CVSSv2!$D$12,CVSSv2!$D$23,IF(G21=CVSSv2!$E$12,CVSSv2!$E$23,0)))),1)</f>
        <v>10.0</v>
      </c>
      <c r="I13" s="90">
        <v>2.0</v>
      </c>
      <c r="J13" s="84" t="s">
        <v>1193</v>
      </c>
      <c r="K13" s="85"/>
      <c r="L13" s="84" t="s">
        <v>1194</v>
      </c>
      <c r="M13" s="94" t="s">
        <v>1195</v>
      </c>
    </row>
    <row r="14">
      <c r="A14" s="36"/>
      <c r="B14" s="36"/>
      <c r="C14" s="36"/>
      <c r="D14" s="36"/>
      <c r="E14" s="36"/>
      <c r="F14" s="96" t="str">
        <f>CVSSv2!$A$5</f>
        <v>Complejidad de acceso:</v>
      </c>
      <c r="G14" s="98" t="s">
        <v>1160</v>
      </c>
      <c r="H14" s="36"/>
      <c r="I14" s="36"/>
      <c r="J14" s="36"/>
      <c r="K14" s="36"/>
      <c r="L14" s="36"/>
      <c r="M14" s="36"/>
    </row>
    <row r="15">
      <c r="A15" s="36"/>
      <c r="B15" s="36"/>
      <c r="C15" s="36"/>
      <c r="D15" s="36"/>
      <c r="E15" s="36"/>
      <c r="F15" s="96" t="str">
        <f>CVSSv2!$A$6</f>
        <v>Autenticación:</v>
      </c>
      <c r="G15" s="102" t="s">
        <v>1167</v>
      </c>
      <c r="H15" s="36"/>
      <c r="I15" s="36"/>
      <c r="J15" s="36"/>
      <c r="K15" s="36"/>
      <c r="L15" s="36"/>
      <c r="M15" s="36"/>
    </row>
    <row r="16">
      <c r="A16" s="36"/>
      <c r="B16" s="36"/>
      <c r="C16" s="36"/>
      <c r="D16" s="36"/>
      <c r="E16" s="36"/>
      <c r="F16" s="96" t="str">
        <f>CVSSv2!$A$7</f>
        <v>Impacto a la confidencialidad:</v>
      </c>
      <c r="G16" s="98" t="s">
        <v>1171</v>
      </c>
      <c r="H16" s="36"/>
      <c r="I16" s="36"/>
      <c r="J16" s="36"/>
      <c r="K16" s="36"/>
      <c r="L16" s="36"/>
      <c r="M16" s="36"/>
    </row>
    <row r="17">
      <c r="A17" s="36"/>
      <c r="B17" s="36"/>
      <c r="C17" s="36"/>
      <c r="D17" s="36"/>
      <c r="E17" s="36"/>
      <c r="F17" s="96" t="str">
        <f>CVSSv2!$A$8</f>
        <v>Impacto a la integridad:</v>
      </c>
      <c r="G17" s="98" t="s">
        <v>1171</v>
      </c>
      <c r="H17" s="36"/>
      <c r="I17" s="36"/>
      <c r="J17" s="36"/>
      <c r="K17" s="36"/>
      <c r="L17" s="36"/>
      <c r="M17" s="36"/>
    </row>
    <row r="18">
      <c r="A18" s="36"/>
      <c r="B18" s="36"/>
      <c r="C18" s="36"/>
      <c r="D18" s="36"/>
      <c r="E18" s="36"/>
      <c r="F18" s="96" t="str">
        <f>CVSSv2!$A$9</f>
        <v>Impacto a la disponibilidad:</v>
      </c>
      <c r="G18" s="98" t="s">
        <v>1171</v>
      </c>
      <c r="H18" s="36"/>
      <c r="I18" s="36"/>
      <c r="J18" s="36"/>
      <c r="K18" s="36"/>
      <c r="L18" s="36"/>
      <c r="M18" s="36"/>
    </row>
    <row r="19">
      <c r="A19" s="36"/>
      <c r="B19" s="36"/>
      <c r="C19" s="36"/>
      <c r="D19" s="36"/>
      <c r="E19" s="36"/>
      <c r="F19" s="96" t="str">
        <f>CVSSv2!$A$10</f>
        <v>Explotabilidad:</v>
      </c>
      <c r="G19" s="98" t="s">
        <v>1172</v>
      </c>
      <c r="H19" s="36"/>
      <c r="I19" s="36"/>
      <c r="J19" s="36"/>
      <c r="K19" s="36"/>
      <c r="L19" s="36"/>
      <c r="M19" s="36"/>
    </row>
    <row r="20">
      <c r="A20" s="36"/>
      <c r="B20" s="36"/>
      <c r="C20" s="36"/>
      <c r="D20" s="36"/>
      <c r="E20" s="36"/>
      <c r="F20" s="96" t="str">
        <f>CVSSv2!$A$11</f>
        <v>Nivel de resolución:</v>
      </c>
      <c r="G20" s="98" t="s">
        <v>1177</v>
      </c>
      <c r="H20" s="36"/>
      <c r="I20" s="36"/>
      <c r="J20" s="36"/>
      <c r="K20" s="36"/>
      <c r="L20" s="36"/>
      <c r="M20" s="36"/>
    </row>
    <row r="21">
      <c r="A21" s="36"/>
      <c r="B21" s="36"/>
      <c r="C21" s="36"/>
      <c r="D21" s="36"/>
      <c r="E21" s="36"/>
      <c r="F21" s="96" t="str">
        <f>CVSSv2!$A$12</f>
        <v>Nivel de confianza:</v>
      </c>
      <c r="G21" s="102" t="s">
        <v>1186</v>
      </c>
      <c r="H21" s="36"/>
      <c r="I21" s="36"/>
      <c r="J21" s="36"/>
      <c r="K21" s="36"/>
      <c r="L21" s="36"/>
      <c r="M21" s="36"/>
    </row>
    <row r="22">
      <c r="A22" s="37"/>
      <c r="B22" s="37"/>
      <c r="C22" s="37"/>
      <c r="D22" s="37"/>
      <c r="E22" s="37"/>
      <c r="F22" s="103" t="str">
        <f>"("&amp;CVSSv2!$B$4&amp;":"&amp;IF(G13=CVSSv2!$C$4,CVSSv2!$C$26,IF(G13=CVSSv2!$D$4,CVSSv2!$D$26,IF(G13=CVSSv2!$E$4,CVSSv2!$E$26,"")))&amp;"/"&amp;CVSSv2!$B$5&amp;":"&amp;IF(G14=CVSSv2!$C$5,CVSSv2!$C$27,IF(G14=CVSSv2!$D$5,CVSSv2!$D$27,IF(G14=CVSSv2!$E$5,CVSSv2!$E$27,"")))&amp;"/"&amp;CVSSv2!$B$6&amp;":"&amp;IF(G15=CVSSv2!$C$6,CVSSv2!$C$28,IF(G15=CVSSv2!$D$6,CVSSv2!$D$28,IF(G15=CVSSv2!$E$6,CVSSv2!$E$28,"")))&amp;"/"&amp;CVSSv2!$B$7&amp;":"&amp;IF(G16=CVSSv2!$C$7,CVSSv2!$C$29,IF(G16=CVSSv2!$D$7,CVSSv2!$D$29,IF(G16=CVSSv2!$E$7,CVSSv2!$E$29,"")))&amp;"/"&amp;CVSSv2!$B$8&amp;":"&amp;IF(G17=CVSSv2!$C$8,CVSSv2!$C$30,IF(G17=CVSSv2!$D$8,CVSSv2!$D$30,IF(G17=CVSSv2!$E$8,CVSSv2!$E$30,"")))&amp;"/"&amp;CVSSv2!$B$9&amp;":"&amp;IF(G18=CVSSv2!$C$9,CVSSv2!$C$31,IF(G18=CVSSv2!$D$9,CVSSv2!$D$31,IF(G18=CVSSv2!$E$9,CVSSv2!$E$31,"")))&amp;"/"&amp;CVSSv2!$B$10&amp;":"&amp;IF(G19=CVSSv2!$C$10,CVSSv2!$C$32,IF(G19=CVSSv2!$D$10,CVSSv2!$D$32,IF(G19=CVSSv2!$E$10,CVSSv2!$E$32,IF(G19=CVSSv2!$F$10,CVSSv2!$F$32,""))))&amp;"/"&amp;CVSSv2!$B$11&amp;":"&amp;IF(G20=CVSSv2!$C$11,CVSSv2!$C$33,IF(G20=CVSSv2!$D$11,CVSSv2!$D$33,IF(G20=CVSSv2!$E$11,CVSSv2!$E$33,IF(G20=CVSSv2!$F$11,CVSSv2!$F$33,""))))&amp;"/"&amp;CVSSv2!$B$12&amp;":"&amp;IF(G21=CVSSv2!$C$12,CVSSv2!$C$34,IF(G21=CVSSv2!$D$12,CVSSv2!$D$34,IF(G21=CVSSv2!$E$12,CVSSv2!$E$34,"")))&amp;")"</f>
        <v>(AV:N/AC:N/Au:N/C:C/I:C/A:C/E:H/RL:U/RC:C)</v>
      </c>
      <c r="G22" s="104"/>
      <c r="H22" s="37"/>
      <c r="I22" s="37"/>
      <c r="J22" s="37"/>
      <c r="K22" s="37"/>
      <c r="L22" s="37"/>
      <c r="M22" s="37"/>
    </row>
    <row r="23">
      <c r="A23" s="82" t="str">
        <f>IF(A22="#",1,A13+1)</f>
        <v>3</v>
      </c>
      <c r="B23" s="84" t="s">
        <v>1200</v>
      </c>
      <c r="C23" s="85"/>
      <c r="D23" s="85"/>
      <c r="E23" s="85" t="str">
        <f>IFERROR(__xludf.DUMMYFUNCTION("CONCATENATE(ARRAYFORMULA(QUERY(QUERY(Indirect(C_Activos!$L$1&amp;""!A:F""),""SELECT A, B, C, D, E, F WHERE A MATCHES '""&amp;M23&amp;""'""),""select Col1"")&amp;"" ""&amp;QUERY(QUERY(Indirect(C_Activos!$L$1&amp;""!A:F""),""SELECT A, B, C, D, E, F WHERE A MATCHES '""&amp;M23&amp;""'""),""select Col2"")&amp;CHAR(10)&amp;""(Capa:""&amp;QUERY(QUERY(Indirect(C_Activos!$L$1&amp;""!A:F""),""SELECT A, B, C, D, E, F WHERE A MATCHES '""&amp;M23&amp;""'""),""select Col3"")&amp;"", Alcance:""&amp;QUERY(QUERY(Indirect(C_Activos!$L$1&amp;""!A:F""),""SELECT A, B, C, D, E, F WHERE A MATCHES '""&amp;M23&amp;""'""),""select Col5"")&amp;"", Activo:""&amp;QUERY(QUERY(Indirect(C_Activos!$L$1&amp;""!A:F""),""SELECT A, B, C, D, E, F WHERE A MATCHES '""&amp;M23&amp;""'""),""select Col4"")&amp;"", Fase:""&amp;QUERY(QUERY(Indirect(C_Activos!$L$1&amp;""!A:F""),""SELECT A, B, C, D, E, F WHERE A MATCHES '""&amp;M23&amp;""'""),""select Col6"")&amp;"")""&amp;CHAR(10)&amp;CHAR(10)))"),"REQ.0250 La organización debe cambiar el nombre por defecto de fábrica del SSID de la red inalámbrica.
(Capa:Capa de Recursos, Alcance:Confidencialidad, Activo:Redes inalámbricas, Fase:Operación)
")</f>
        <v>REQ.0250 La organización debe cambiar el nombre por defecto de fábrica del SSID de la red inalámbrica.
(Capa:Capa de Recursos, Alcance:Confidencialidad, Activo:Redes inalámbricas, Fase:Operación)
</v>
      </c>
      <c r="F23" s="86" t="str">
        <f>CVSSv2!$A$4</f>
        <v>Vector de acceso:</v>
      </c>
      <c r="G23" s="87" t="s">
        <v>1109</v>
      </c>
      <c r="H23" s="88" t="str">
        <f>ROUND(((0.6*(10.41*(1-(1-IF(G26=CVSSv2!$C$7,CVSSv2!$C$18,IF(G26=CVSSv2!$D$7,CVSSv2!$D$18,IF(G26=CVSSv2!$E$7,CVSSv2!$E$18,0))))*(1-IF(G27=CVSSv2!$C$8,CVSSv2!$C$19,IF(G27=CVSSv2!$D$8,CVSSv2!$D$19,IF(G27=CVSSv2!$E$8,CVSSv2!$E$19,0))))*(1-IF(G28=CVSSv2!$C$9,CVSSv2!$C$20,IF(G28=CVSSv2!$D$9,CVSSv2!$D$20,IF(G28=CVSSv2!$E$9,CVSSv2!$E$20,0))))))+0.4*(20*IF(G23=CVSSv2!$C$4,CVSSv2!$C$15,IF(G23=CVSSv2!$D$4,CVSSv2!$D$15,IF(G23=CVSSv2!$E$4,CVSSv2!$E$15,0)))*IF(G24=CVSSv2!$C$5,CVSSv2!$C$16,IF(G24=CVSSv2!$D$5,CVSSv2!$D$16,IF(G24=CVSSv2!$E$5,CVSSv2!$E$16,0)))*IF(G25=CVSSv2!$C$6,CVSSv2!$C$17,IF(G25=CVSSv2!$D$6,CVSSv2!$D$17,IF(G25=CVSSv2!$E$6,CVSSv2!$E$17,0))))-1.5)*(IF(10.41*(1-(1-IF(G26=CVSSv2!$C$7,CVSSv2!$C$18,IF(G26=CVSSv2!$D$7,CVSSv2!$D$18,IF(G26=CVSSv2!$E$7,CVSSv2!$E$18,0))))*(1-IF(G27=CVSSv2!$C$8,CVSSv2!$C$19,IF(G27=CVSSv2!$D$8,CVSSv2!$D$19,IF(G27=CVSSv2!$E$8,CVSSv2!$E$19,0))))*(1-IF(G28=CVSSv2!$C$9,CVSSv2!$C$20,IF(G28=CVSSv2!$D$9,CVSSv2!$D$20,IF(G28=CVSSv2!$E$9,CVSSv2!$E$20,0)))))=0,0,1.176)))*(IF(G29=CVSSv2!$C$10,CVSSv2!$C$21,IF(G29=CVSSv2!$D$10,CVSSv2!$D$21,IF(G29=CVSSv2!$E$10,CVSSv2!$E$21,IF(G29=CVSSv2!$F$10,CVSSv2!$F$21,0))))*IF(G30=CVSSv2!$C$11,CVSSv2!$C$22,IF(G30=CVSSv2!$D$11,CVSSv2!$D$22,IF(G30=CVSSv2!$E$11,CVSSv2!$E$22,IF(G30=CVSSv2!$F$11,CVSSv2!$F$22,0))))*IF(G31=CVSSv2!$C$12,CVSSv2!$C$23,IF(G31=CVSSv2!$D$12,CVSSv2!$D$23,IF(G31=CVSSv2!$E$12,CVSSv2!$E$23,0)))),1)</f>
        <v>10.0</v>
      </c>
      <c r="I23" s="90">
        <v>3.0</v>
      </c>
      <c r="J23" s="84" t="s">
        <v>1206</v>
      </c>
      <c r="K23" s="85"/>
      <c r="L23" s="85"/>
      <c r="M23" s="94" t="s">
        <v>1207</v>
      </c>
    </row>
    <row r="24">
      <c r="A24" s="36"/>
      <c r="B24" s="36"/>
      <c r="C24" s="36"/>
      <c r="D24" s="36"/>
      <c r="E24" s="36"/>
      <c r="F24" s="96" t="str">
        <f>CVSSv2!$A$5</f>
        <v>Complejidad de acceso:</v>
      </c>
      <c r="G24" s="98" t="s">
        <v>1160</v>
      </c>
      <c r="H24" s="36"/>
      <c r="I24" s="36"/>
      <c r="J24" s="36"/>
      <c r="K24" s="36"/>
      <c r="L24" s="36"/>
      <c r="M24" s="36"/>
    </row>
    <row r="25">
      <c r="A25" s="36"/>
      <c r="B25" s="36"/>
      <c r="C25" s="36"/>
      <c r="D25" s="36"/>
      <c r="E25" s="36"/>
      <c r="F25" s="96" t="str">
        <f>CVSSv2!$A$6</f>
        <v>Autenticación:</v>
      </c>
      <c r="G25" s="102" t="s">
        <v>1167</v>
      </c>
      <c r="H25" s="36"/>
      <c r="I25" s="36"/>
      <c r="J25" s="36"/>
      <c r="K25" s="36"/>
      <c r="L25" s="36"/>
      <c r="M25" s="36"/>
    </row>
    <row r="26">
      <c r="A26" s="36"/>
      <c r="B26" s="36"/>
      <c r="C26" s="36"/>
      <c r="D26" s="36"/>
      <c r="E26" s="36"/>
      <c r="F26" s="96" t="str">
        <f>CVSSv2!$A$7</f>
        <v>Impacto a la confidencialidad:</v>
      </c>
      <c r="G26" s="98" t="s">
        <v>1171</v>
      </c>
      <c r="H26" s="36"/>
      <c r="I26" s="36"/>
      <c r="J26" s="36"/>
      <c r="K26" s="36"/>
      <c r="L26" s="36"/>
      <c r="M26" s="36"/>
    </row>
    <row r="27">
      <c r="A27" s="36"/>
      <c r="B27" s="36"/>
      <c r="C27" s="36"/>
      <c r="D27" s="36"/>
      <c r="E27" s="36"/>
      <c r="F27" s="96" t="str">
        <f>CVSSv2!$A$8</f>
        <v>Impacto a la integridad:</v>
      </c>
      <c r="G27" s="98" t="s">
        <v>1171</v>
      </c>
      <c r="H27" s="36"/>
      <c r="I27" s="36"/>
      <c r="J27" s="36"/>
      <c r="K27" s="36"/>
      <c r="L27" s="36"/>
      <c r="M27" s="36"/>
    </row>
    <row r="28">
      <c r="A28" s="36"/>
      <c r="B28" s="36"/>
      <c r="C28" s="36"/>
      <c r="D28" s="36"/>
      <c r="E28" s="36"/>
      <c r="F28" s="96" t="str">
        <f>CVSSv2!$A$9</f>
        <v>Impacto a la disponibilidad:</v>
      </c>
      <c r="G28" s="98" t="s">
        <v>1171</v>
      </c>
      <c r="H28" s="36"/>
      <c r="I28" s="36"/>
      <c r="J28" s="36"/>
      <c r="K28" s="36"/>
      <c r="L28" s="36"/>
      <c r="M28" s="36"/>
    </row>
    <row r="29">
      <c r="A29" s="36"/>
      <c r="B29" s="36"/>
      <c r="C29" s="36"/>
      <c r="D29" s="36"/>
      <c r="E29" s="36"/>
      <c r="F29" s="96" t="str">
        <f>CVSSv2!$A$10</f>
        <v>Explotabilidad:</v>
      </c>
      <c r="G29" s="98" t="s">
        <v>1172</v>
      </c>
      <c r="H29" s="36"/>
      <c r="I29" s="36"/>
      <c r="J29" s="36"/>
      <c r="K29" s="36"/>
      <c r="L29" s="36"/>
      <c r="M29" s="36"/>
    </row>
    <row r="30">
      <c r="A30" s="36"/>
      <c r="B30" s="36"/>
      <c r="C30" s="36"/>
      <c r="D30" s="36"/>
      <c r="E30" s="36"/>
      <c r="F30" s="96" t="str">
        <f>CVSSv2!$A$11</f>
        <v>Nivel de resolución:</v>
      </c>
      <c r="G30" s="98" t="s">
        <v>1177</v>
      </c>
      <c r="H30" s="36"/>
      <c r="I30" s="36"/>
      <c r="J30" s="36"/>
      <c r="K30" s="36"/>
      <c r="L30" s="36"/>
      <c r="M30" s="36"/>
    </row>
    <row r="31">
      <c r="A31" s="36"/>
      <c r="B31" s="36"/>
      <c r="C31" s="36"/>
      <c r="D31" s="36"/>
      <c r="E31" s="36"/>
      <c r="F31" s="96" t="str">
        <f>CVSSv2!$A$12</f>
        <v>Nivel de confianza:</v>
      </c>
      <c r="G31" s="102" t="s">
        <v>1186</v>
      </c>
      <c r="H31" s="36"/>
      <c r="I31" s="36"/>
      <c r="J31" s="36"/>
      <c r="K31" s="36"/>
      <c r="L31" s="36"/>
      <c r="M31" s="36"/>
    </row>
    <row r="32">
      <c r="A32" s="37"/>
      <c r="B32" s="37"/>
      <c r="C32" s="37"/>
      <c r="D32" s="37"/>
      <c r="E32" s="37"/>
      <c r="F32" s="103" t="str">
        <f>"("&amp;CVSSv2!$B$4&amp;":"&amp;IF(G23=CVSSv2!$C$4,CVSSv2!$C$26,IF(G23=CVSSv2!$D$4,CVSSv2!$D$26,IF(G23=CVSSv2!$E$4,CVSSv2!$E$26,"")))&amp;"/"&amp;CVSSv2!$B$5&amp;":"&amp;IF(G24=CVSSv2!$C$5,CVSSv2!$C$27,IF(G24=CVSSv2!$D$5,CVSSv2!$D$27,IF(G24=CVSSv2!$E$5,CVSSv2!$E$27,"")))&amp;"/"&amp;CVSSv2!$B$6&amp;":"&amp;IF(G25=CVSSv2!$C$6,CVSSv2!$C$28,IF(G25=CVSSv2!$D$6,CVSSv2!$D$28,IF(G25=CVSSv2!$E$6,CVSSv2!$E$28,"")))&amp;"/"&amp;CVSSv2!$B$7&amp;":"&amp;IF(G26=CVSSv2!$C$7,CVSSv2!$C$29,IF(G26=CVSSv2!$D$7,CVSSv2!$D$29,IF(G26=CVSSv2!$E$7,CVSSv2!$E$29,"")))&amp;"/"&amp;CVSSv2!$B$8&amp;":"&amp;IF(G27=CVSSv2!$C$8,CVSSv2!$C$30,IF(G27=CVSSv2!$D$8,CVSSv2!$D$30,IF(G27=CVSSv2!$E$8,CVSSv2!$E$30,"")))&amp;"/"&amp;CVSSv2!$B$9&amp;":"&amp;IF(G28=CVSSv2!$C$9,CVSSv2!$C$31,IF(G28=CVSSv2!$D$9,CVSSv2!$D$31,IF(G28=CVSSv2!$E$9,CVSSv2!$E$31,"")))&amp;"/"&amp;CVSSv2!$B$10&amp;":"&amp;IF(G29=CVSSv2!$C$10,CVSSv2!$C$32,IF(G29=CVSSv2!$D$10,CVSSv2!$D$32,IF(G29=CVSSv2!$E$10,CVSSv2!$E$32,IF(G29=CVSSv2!$F$10,CVSSv2!$F$32,""))))&amp;"/"&amp;CVSSv2!$B$11&amp;":"&amp;IF(G30=CVSSv2!$C$11,CVSSv2!$C$33,IF(G30=CVSSv2!$D$11,CVSSv2!$D$33,IF(G30=CVSSv2!$E$11,CVSSv2!$E$33,IF(G30=CVSSv2!$F$11,CVSSv2!$F$33,""))))&amp;"/"&amp;CVSSv2!$B$12&amp;":"&amp;IF(G31=CVSSv2!$C$12,CVSSv2!$C$34,IF(G31=CVSSv2!$D$12,CVSSv2!$D$34,IF(G31=CVSSv2!$E$12,CVSSv2!$E$34,"")))&amp;")"</f>
        <v>(AV:N/AC:N/Au:N/C:C/I:C/A:C/E:H/RL:U/RC:C)</v>
      </c>
      <c r="G32" s="104"/>
      <c r="H32" s="37"/>
      <c r="I32" s="37"/>
      <c r="J32" s="37"/>
      <c r="K32" s="37"/>
      <c r="L32" s="37"/>
      <c r="M32" s="37"/>
    </row>
    <row r="33">
      <c r="A33" s="82" t="str">
        <f>IF(A32="#",1,A23+1)</f>
        <v>4</v>
      </c>
      <c r="B33" s="84" t="s">
        <v>1208</v>
      </c>
      <c r="C33" s="85"/>
      <c r="D33" s="85"/>
      <c r="E33" s="85" t="str">
        <f>IFERROR(__xludf.DUMMYFUNCTION("CONCATENATE(ARRAYFORMULA(QUERY(QUERY(Indirect(C_Activos!$L$1&amp;""!A:F""),""SELECT A, B, C, D, E, F WHERE A MATCHES '""&amp;M33&amp;""'""),""select Col1"")&amp;"" ""&amp;QUERY(QUERY(Indirect(C_Activos!$L$1&amp;""!A:F""),""SELECT A, B, C, D, E, F WHERE A MATCHES '""&amp;M33&amp;""'""),""select Col2"")&amp;CHAR(10)&amp;""(Capa:""&amp;QUERY(QUERY(Indirect(C_Activos!$L$1&amp;""!A:F""),""SELECT A, B, C, D, E, F WHERE A MATCHES '""&amp;M33&amp;""'""),""select Col3"")&amp;"", Alcance:""&amp;QUERY(QUERY(Indirect(C_Activos!$L$1&amp;""!A:F""),""SELECT A, B, C, D, E, F WHERE A MATCHES '""&amp;M33&amp;""'""),""select Col5"")&amp;"", Activo:""&amp;QUERY(QUERY(Indirect(C_Activos!$L$1&amp;""!A:F""),""SELECT A, B, C, D, E, F WHERE A MATCHES '""&amp;M33&amp;""'""),""select Col4"")&amp;"", Fase:""&amp;QUERY(QUERY(Indirect(C_Activos!$L$1&amp;""!A:F""),""SELECT A, B, C, D, E, F WHERE A MATCHES '""&amp;M33&amp;""'""),""select Col6"")&amp;"")""&amp;CHAR(10)&amp;CHAR(10)))"),"REQ.0040 Los archivos generados de forma dinámica por el sistema deben tener definido un Character-Set explícito.
(Capa:Capa de Aplicación, Alcance:Madurez, Activo:Archivos, Fase:Construcción)
")</f>
        <v>REQ.0040 Los archivos generados de forma dinámica por el sistema deben tener definido un Character-Set explícito.
(Capa:Capa de Aplicación, Alcance:Madurez, Activo:Archivos, Fase:Construcción)
</v>
      </c>
      <c r="F33" s="86" t="str">
        <f>CVSSv2!$A$4</f>
        <v>Vector de acceso:</v>
      </c>
      <c r="G33" s="87" t="s">
        <v>1109</v>
      </c>
      <c r="H33" s="88" t="str">
        <f>ROUND(((0.6*(10.41*(1-(1-IF(G36=CVSSv2!$C$7,CVSSv2!$C$18,IF(G36=CVSSv2!$D$7,CVSSv2!$D$18,IF(G36=CVSSv2!$E$7,CVSSv2!$E$18,0))))*(1-IF(G37=CVSSv2!$C$8,CVSSv2!$C$19,IF(G37=CVSSv2!$D$8,CVSSv2!$D$19,IF(G37=CVSSv2!$E$8,CVSSv2!$E$19,0))))*(1-IF(G38=CVSSv2!$C$9,CVSSv2!$C$20,IF(G38=CVSSv2!$D$9,CVSSv2!$D$20,IF(G38=CVSSv2!$E$9,CVSSv2!$E$20,0))))))+0.4*(20*IF(G33=CVSSv2!$C$4,CVSSv2!$C$15,IF(G33=CVSSv2!$D$4,CVSSv2!$D$15,IF(G33=CVSSv2!$E$4,CVSSv2!$E$15,0)))*IF(G34=CVSSv2!$C$5,CVSSv2!$C$16,IF(G34=CVSSv2!$D$5,CVSSv2!$D$16,IF(G34=CVSSv2!$E$5,CVSSv2!$E$16,0)))*IF(G35=CVSSv2!$C$6,CVSSv2!$C$17,IF(G35=CVSSv2!$D$6,CVSSv2!$D$17,IF(G35=CVSSv2!$E$6,CVSSv2!$E$17,0))))-1.5)*(IF(10.41*(1-(1-IF(G36=CVSSv2!$C$7,CVSSv2!$C$18,IF(G36=CVSSv2!$D$7,CVSSv2!$D$18,IF(G36=CVSSv2!$E$7,CVSSv2!$E$18,0))))*(1-IF(G37=CVSSv2!$C$8,CVSSv2!$C$19,IF(G37=CVSSv2!$D$8,CVSSv2!$D$19,IF(G37=CVSSv2!$E$8,CVSSv2!$E$19,0))))*(1-IF(G38=CVSSv2!$C$9,CVSSv2!$C$20,IF(G38=CVSSv2!$D$9,CVSSv2!$D$20,IF(G38=CVSSv2!$E$9,CVSSv2!$E$20,0)))))=0,0,1.176)))*(IF(G39=CVSSv2!$C$10,CVSSv2!$C$21,IF(G39=CVSSv2!$D$10,CVSSv2!$D$21,IF(G39=CVSSv2!$E$10,CVSSv2!$E$21,IF(G39=CVSSv2!$F$10,CVSSv2!$F$21,0))))*IF(G40=CVSSv2!$C$11,CVSSv2!$C$22,IF(G40=CVSSv2!$D$11,CVSSv2!$D$22,IF(G40=CVSSv2!$E$11,CVSSv2!$E$22,IF(G40=CVSSv2!$F$11,CVSSv2!$F$22,0))))*IF(G41=CVSSv2!$C$12,CVSSv2!$C$23,IF(G41=CVSSv2!$D$12,CVSSv2!$D$23,IF(G41=CVSSv2!$E$12,CVSSv2!$E$23,0)))),1)</f>
        <v>10.0</v>
      </c>
      <c r="I33" s="126">
        <v>4.0</v>
      </c>
      <c r="J33" s="85"/>
      <c r="K33" s="85"/>
      <c r="L33" s="85"/>
      <c r="M33" s="94" t="s">
        <v>1209</v>
      </c>
    </row>
    <row r="34">
      <c r="A34" s="36"/>
      <c r="B34" s="36"/>
      <c r="C34" s="36"/>
      <c r="D34" s="36"/>
      <c r="E34" s="36"/>
      <c r="F34" s="96" t="str">
        <f>CVSSv2!$A$5</f>
        <v>Complejidad de acceso:</v>
      </c>
      <c r="G34" s="98" t="s">
        <v>1160</v>
      </c>
      <c r="H34" s="36"/>
      <c r="I34" s="36"/>
      <c r="J34" s="36"/>
      <c r="K34" s="36"/>
      <c r="L34" s="36"/>
      <c r="M34" s="36"/>
    </row>
    <row r="35">
      <c r="A35" s="36"/>
      <c r="B35" s="36"/>
      <c r="C35" s="36"/>
      <c r="D35" s="36"/>
      <c r="E35" s="36"/>
      <c r="F35" s="96" t="str">
        <f>CVSSv2!$A$6</f>
        <v>Autenticación:</v>
      </c>
      <c r="G35" s="102" t="s">
        <v>1167</v>
      </c>
      <c r="H35" s="36"/>
      <c r="I35" s="36"/>
      <c r="J35" s="36"/>
      <c r="K35" s="36"/>
      <c r="L35" s="36"/>
      <c r="M35" s="36"/>
    </row>
    <row r="36">
      <c r="A36" s="36"/>
      <c r="B36" s="36"/>
      <c r="C36" s="36"/>
      <c r="D36" s="36"/>
      <c r="E36" s="36"/>
      <c r="F36" s="96" t="str">
        <f>CVSSv2!$A$7</f>
        <v>Impacto a la confidencialidad:</v>
      </c>
      <c r="G36" s="98" t="s">
        <v>1171</v>
      </c>
      <c r="H36" s="36"/>
      <c r="I36" s="36"/>
      <c r="J36" s="36"/>
      <c r="K36" s="36"/>
      <c r="L36" s="36"/>
      <c r="M36" s="36"/>
    </row>
    <row r="37">
      <c r="A37" s="36"/>
      <c r="B37" s="36"/>
      <c r="C37" s="36"/>
      <c r="D37" s="36"/>
      <c r="E37" s="36"/>
      <c r="F37" s="96" t="str">
        <f>CVSSv2!$A$8</f>
        <v>Impacto a la integridad:</v>
      </c>
      <c r="G37" s="98" t="s">
        <v>1171</v>
      </c>
      <c r="H37" s="36"/>
      <c r="I37" s="36"/>
      <c r="J37" s="36"/>
      <c r="K37" s="36"/>
      <c r="L37" s="36"/>
      <c r="M37" s="36"/>
    </row>
    <row r="38">
      <c r="A38" s="36"/>
      <c r="B38" s="36"/>
      <c r="C38" s="36"/>
      <c r="D38" s="36"/>
      <c r="E38" s="36"/>
      <c r="F38" s="96" t="str">
        <f>CVSSv2!$A$9</f>
        <v>Impacto a la disponibilidad:</v>
      </c>
      <c r="G38" s="98" t="s">
        <v>1171</v>
      </c>
      <c r="H38" s="36"/>
      <c r="I38" s="36"/>
      <c r="J38" s="36"/>
      <c r="K38" s="36"/>
      <c r="L38" s="36"/>
      <c r="M38" s="36"/>
    </row>
    <row r="39">
      <c r="A39" s="36"/>
      <c r="B39" s="36"/>
      <c r="C39" s="36"/>
      <c r="D39" s="36"/>
      <c r="E39" s="36"/>
      <c r="F39" s="96" t="str">
        <f>CVSSv2!$A$10</f>
        <v>Explotabilidad:</v>
      </c>
      <c r="G39" s="98" t="s">
        <v>1172</v>
      </c>
      <c r="H39" s="36"/>
      <c r="I39" s="36"/>
      <c r="J39" s="36"/>
      <c r="K39" s="36"/>
      <c r="L39" s="36"/>
      <c r="M39" s="36"/>
    </row>
    <row r="40">
      <c r="A40" s="36"/>
      <c r="B40" s="36"/>
      <c r="C40" s="36"/>
      <c r="D40" s="36"/>
      <c r="E40" s="36"/>
      <c r="F40" s="96" t="str">
        <f>CVSSv2!$A$11</f>
        <v>Nivel de resolución:</v>
      </c>
      <c r="G40" s="98" t="s">
        <v>1177</v>
      </c>
      <c r="H40" s="36"/>
      <c r="I40" s="36"/>
      <c r="J40" s="36"/>
      <c r="K40" s="36"/>
      <c r="L40" s="36"/>
      <c r="M40" s="36"/>
    </row>
    <row r="41">
      <c r="A41" s="36"/>
      <c r="B41" s="36"/>
      <c r="C41" s="36"/>
      <c r="D41" s="36"/>
      <c r="E41" s="36"/>
      <c r="F41" s="96" t="str">
        <f>CVSSv2!$A$12</f>
        <v>Nivel de confianza:</v>
      </c>
      <c r="G41" s="102" t="s">
        <v>1186</v>
      </c>
      <c r="H41" s="36"/>
      <c r="I41" s="36"/>
      <c r="J41" s="36"/>
      <c r="K41" s="36"/>
      <c r="L41" s="36"/>
      <c r="M41" s="36"/>
    </row>
    <row r="42">
      <c r="A42" s="37"/>
      <c r="B42" s="37"/>
      <c r="C42" s="37"/>
      <c r="D42" s="37"/>
      <c r="E42" s="37"/>
      <c r="F42" s="103" t="str">
        <f>"("&amp;CVSSv2!$B$4&amp;":"&amp;IF(G33=CVSSv2!$C$4,CVSSv2!$C$26,IF(G33=CVSSv2!$D$4,CVSSv2!$D$26,IF(G33=CVSSv2!$E$4,CVSSv2!$E$26,"")))&amp;"/"&amp;CVSSv2!$B$5&amp;":"&amp;IF(G34=CVSSv2!$C$5,CVSSv2!$C$27,IF(G34=CVSSv2!$D$5,CVSSv2!$D$27,IF(G34=CVSSv2!$E$5,CVSSv2!$E$27,"")))&amp;"/"&amp;CVSSv2!$B$6&amp;":"&amp;IF(G35=CVSSv2!$C$6,CVSSv2!$C$28,IF(G35=CVSSv2!$D$6,CVSSv2!$D$28,IF(G35=CVSSv2!$E$6,CVSSv2!$E$28,"")))&amp;"/"&amp;CVSSv2!$B$7&amp;":"&amp;IF(G36=CVSSv2!$C$7,CVSSv2!$C$29,IF(G36=CVSSv2!$D$7,CVSSv2!$D$29,IF(G36=CVSSv2!$E$7,CVSSv2!$E$29,"")))&amp;"/"&amp;CVSSv2!$B$8&amp;":"&amp;IF(G37=CVSSv2!$C$8,CVSSv2!$C$30,IF(G37=CVSSv2!$D$8,CVSSv2!$D$30,IF(G37=CVSSv2!$E$8,CVSSv2!$E$30,"")))&amp;"/"&amp;CVSSv2!$B$9&amp;":"&amp;IF(G38=CVSSv2!$C$9,CVSSv2!$C$31,IF(G38=CVSSv2!$D$9,CVSSv2!$D$31,IF(G38=CVSSv2!$E$9,CVSSv2!$E$31,"")))&amp;"/"&amp;CVSSv2!$B$10&amp;":"&amp;IF(G39=CVSSv2!$C$10,CVSSv2!$C$32,IF(G39=CVSSv2!$D$10,CVSSv2!$D$32,IF(G39=CVSSv2!$E$10,CVSSv2!$E$32,IF(G39=CVSSv2!$F$10,CVSSv2!$F$32,""))))&amp;"/"&amp;CVSSv2!$B$11&amp;":"&amp;IF(G40=CVSSv2!$C$11,CVSSv2!$C$33,IF(G40=CVSSv2!$D$11,CVSSv2!$D$33,IF(G40=CVSSv2!$E$11,CVSSv2!$E$33,IF(G40=CVSSv2!$F$11,CVSSv2!$F$33,""))))&amp;"/"&amp;CVSSv2!$B$12&amp;":"&amp;IF(G41=CVSSv2!$C$12,CVSSv2!$C$34,IF(G41=CVSSv2!$D$12,CVSSv2!$D$34,IF(G41=CVSSv2!$E$12,CVSSv2!$E$34,"")))&amp;")"</f>
        <v>(AV:N/AC:N/Au:N/C:C/I:C/A:C/E:H/RL:U/RC:C)</v>
      </c>
      <c r="G42" s="104"/>
      <c r="H42" s="37"/>
      <c r="I42" s="37"/>
      <c r="J42" s="37"/>
      <c r="K42" s="37"/>
      <c r="L42" s="37"/>
      <c r="M42" s="37"/>
    </row>
    <row r="43">
      <c r="A43" s="82" t="str">
        <f>IF(A42="#",1,A33+1)</f>
        <v>5</v>
      </c>
      <c r="B43" s="84" t="s">
        <v>1216</v>
      </c>
      <c r="C43" s="85"/>
      <c r="D43" s="85"/>
      <c r="E43" s="85" t="str">
        <f>IFERROR(__xludf.DUMMYFUNCTION("CONCATENATE(ARRAYFORMULA(QUERY(QUERY(Indirect(C_Activos!$L$1&amp;""!A:F""),""SELECT A, B, C, D, E, F WHERE A MATCHES '""&amp;M43&amp;""'""),""select Col1"")&amp;"" ""&amp;QUERY(QUERY(Indirect(C_Activos!$L$1&amp;""!A:F""),""SELECT A, B, C, D, E, F WHERE A MATCHES '""&amp;M43&amp;""'""),""select Col2"")&amp;CHAR(10)&amp;""(Capa:""&amp;QUERY(QUERY(Indirect(C_Activos!$L$1&amp;""!A:F""),""SELECT A, B, C, D, E, F WHERE A MATCHES '""&amp;M43&amp;""'""),""select Col3"")&amp;"", Alcance:""&amp;QUERY(QUERY(Indirect(C_Activos!$L$1&amp;""!A:F""),""SELECT A, B, C, D, E, F WHERE A MATCHES '""&amp;M43&amp;""'""),""select Col5"")&amp;"", Activo:""&amp;QUERY(QUERY(Indirect(C_Activos!$L$1&amp;""!A:F""),""SELECT A, B, C, D, E, F WHERE A MATCHES '""&amp;M43&amp;""'""),""select Col4"")&amp;"", Fase:""&amp;QUERY(QUERY(Indirect(C_Activos!$L$1&amp;""!A:F""),""SELECT A, B, C, D, E, F WHERE A MATCHES '""&amp;M43&amp;""'""),""select Col6"")&amp;"")""&amp;CHAR(10)&amp;CHAR(10)))"),"#VALUE!")</f>
        <v>#VALUE!</v>
      </c>
      <c r="F43" s="86" t="str">
        <f>CVSSv2!$A$4</f>
        <v>Vector de acceso:</v>
      </c>
      <c r="G43" s="87" t="s">
        <v>1109</v>
      </c>
      <c r="H43" s="88" t="str">
        <f>ROUND(((0.6*(10.41*(1-(1-IF(G46=CVSSv2!$C$7,CVSSv2!$C$18,IF(G46=CVSSv2!$D$7,CVSSv2!$D$18,IF(G46=CVSSv2!$E$7,CVSSv2!$E$18,0))))*(1-IF(G47=CVSSv2!$C$8,CVSSv2!$C$19,IF(G47=CVSSv2!$D$8,CVSSv2!$D$19,IF(G47=CVSSv2!$E$8,CVSSv2!$E$19,0))))*(1-IF(G48=CVSSv2!$C$9,CVSSv2!$C$20,IF(G48=CVSSv2!$D$9,CVSSv2!$D$20,IF(G48=CVSSv2!$E$9,CVSSv2!$E$20,0))))))+0.4*(20*IF(G43=CVSSv2!$C$4,CVSSv2!$C$15,IF(G43=CVSSv2!$D$4,CVSSv2!$D$15,IF(G43=CVSSv2!$E$4,CVSSv2!$E$15,0)))*IF(G44=CVSSv2!$C$5,CVSSv2!$C$16,IF(G44=CVSSv2!$D$5,CVSSv2!$D$16,IF(G44=CVSSv2!$E$5,CVSSv2!$E$16,0)))*IF(G45=CVSSv2!$C$6,CVSSv2!$C$17,IF(G45=CVSSv2!$D$6,CVSSv2!$D$17,IF(G45=CVSSv2!$E$6,CVSSv2!$E$17,0))))-1.5)*(IF(10.41*(1-(1-IF(G46=CVSSv2!$C$7,CVSSv2!$C$18,IF(G46=CVSSv2!$D$7,CVSSv2!$D$18,IF(G46=CVSSv2!$E$7,CVSSv2!$E$18,0))))*(1-IF(G47=CVSSv2!$C$8,CVSSv2!$C$19,IF(G47=CVSSv2!$D$8,CVSSv2!$D$19,IF(G47=CVSSv2!$E$8,CVSSv2!$E$19,0))))*(1-IF(G48=CVSSv2!$C$9,CVSSv2!$C$20,IF(G48=CVSSv2!$D$9,CVSSv2!$D$20,IF(G48=CVSSv2!$E$9,CVSSv2!$E$20,0)))))=0,0,1.176)))*(IF(G49=CVSSv2!$C$10,CVSSv2!$C$21,IF(G49=CVSSv2!$D$10,CVSSv2!$D$21,IF(G49=CVSSv2!$E$10,CVSSv2!$E$21,IF(G49=CVSSv2!$F$10,CVSSv2!$F$21,0))))*IF(G50=CVSSv2!$C$11,CVSSv2!$C$22,IF(G50=CVSSv2!$D$11,CVSSv2!$D$22,IF(G50=CVSSv2!$E$11,CVSSv2!$E$22,IF(G50=CVSSv2!$F$11,CVSSv2!$F$22,0))))*IF(G51=CVSSv2!$C$12,CVSSv2!$C$23,IF(G51=CVSSv2!$D$12,CVSSv2!$D$23,IF(G51=CVSSv2!$E$12,CVSSv2!$E$23,0)))),1)</f>
        <v>10.0</v>
      </c>
      <c r="I43" s="126">
        <v>5.0</v>
      </c>
      <c r="J43" s="85"/>
      <c r="K43" s="85"/>
      <c r="L43" s="85"/>
      <c r="M43" s="94" t="s">
        <v>1219</v>
      </c>
    </row>
    <row r="44">
      <c r="A44" s="36"/>
      <c r="B44" s="36"/>
      <c r="C44" s="36"/>
      <c r="D44" s="36"/>
      <c r="E44" s="36"/>
      <c r="F44" s="96" t="str">
        <f>CVSSv2!$A$5</f>
        <v>Complejidad de acceso:</v>
      </c>
      <c r="G44" s="98" t="s">
        <v>1160</v>
      </c>
      <c r="H44" s="36"/>
      <c r="I44" s="36"/>
      <c r="J44" s="36"/>
      <c r="K44" s="36"/>
      <c r="L44" s="36"/>
      <c r="M44" s="36"/>
    </row>
    <row r="45">
      <c r="A45" s="36"/>
      <c r="B45" s="36"/>
      <c r="C45" s="36"/>
      <c r="D45" s="36"/>
      <c r="E45" s="36"/>
      <c r="F45" s="96" t="str">
        <f>CVSSv2!$A$6</f>
        <v>Autenticación:</v>
      </c>
      <c r="G45" s="102" t="s">
        <v>1167</v>
      </c>
      <c r="H45" s="36"/>
      <c r="I45" s="36"/>
      <c r="J45" s="36"/>
      <c r="K45" s="36"/>
      <c r="L45" s="36"/>
      <c r="M45" s="36"/>
    </row>
    <row r="46">
      <c r="A46" s="36"/>
      <c r="B46" s="36"/>
      <c r="C46" s="36"/>
      <c r="D46" s="36"/>
      <c r="E46" s="36"/>
      <c r="F46" s="96" t="str">
        <f>CVSSv2!$A$7</f>
        <v>Impacto a la confidencialidad:</v>
      </c>
      <c r="G46" s="98" t="s">
        <v>1171</v>
      </c>
      <c r="H46" s="36"/>
      <c r="I46" s="36"/>
      <c r="J46" s="36"/>
      <c r="K46" s="36"/>
      <c r="L46" s="36"/>
      <c r="M46" s="36"/>
    </row>
    <row r="47">
      <c r="A47" s="36"/>
      <c r="B47" s="36"/>
      <c r="C47" s="36"/>
      <c r="D47" s="36"/>
      <c r="E47" s="36"/>
      <c r="F47" s="96" t="str">
        <f>CVSSv2!$A$8</f>
        <v>Impacto a la integridad:</v>
      </c>
      <c r="G47" s="98" t="s">
        <v>1171</v>
      </c>
      <c r="H47" s="36"/>
      <c r="I47" s="36"/>
      <c r="J47" s="36"/>
      <c r="K47" s="36"/>
      <c r="L47" s="36"/>
      <c r="M47" s="36"/>
    </row>
    <row r="48">
      <c r="A48" s="36"/>
      <c r="B48" s="36"/>
      <c r="C48" s="36"/>
      <c r="D48" s="36"/>
      <c r="E48" s="36"/>
      <c r="F48" s="96" t="str">
        <f>CVSSv2!$A$9</f>
        <v>Impacto a la disponibilidad:</v>
      </c>
      <c r="G48" s="98" t="s">
        <v>1171</v>
      </c>
      <c r="H48" s="36"/>
      <c r="I48" s="36"/>
      <c r="J48" s="36"/>
      <c r="K48" s="36"/>
      <c r="L48" s="36"/>
      <c r="M48" s="36"/>
    </row>
    <row r="49">
      <c r="A49" s="36"/>
      <c r="B49" s="36"/>
      <c r="C49" s="36"/>
      <c r="D49" s="36"/>
      <c r="E49" s="36"/>
      <c r="F49" s="96" t="str">
        <f>CVSSv2!$A$10</f>
        <v>Explotabilidad:</v>
      </c>
      <c r="G49" s="98" t="s">
        <v>1172</v>
      </c>
      <c r="H49" s="36"/>
      <c r="I49" s="36"/>
      <c r="J49" s="36"/>
      <c r="K49" s="36"/>
      <c r="L49" s="36"/>
      <c r="M49" s="36"/>
    </row>
    <row r="50">
      <c r="A50" s="36"/>
      <c r="B50" s="36"/>
      <c r="C50" s="36"/>
      <c r="D50" s="36"/>
      <c r="E50" s="36"/>
      <c r="F50" s="96" t="str">
        <f>CVSSv2!$A$11</f>
        <v>Nivel de resolución:</v>
      </c>
      <c r="G50" s="98" t="s">
        <v>1177</v>
      </c>
      <c r="H50" s="36"/>
      <c r="I50" s="36"/>
      <c r="J50" s="36"/>
      <c r="K50" s="36"/>
      <c r="L50" s="36"/>
      <c r="M50" s="36"/>
    </row>
    <row r="51">
      <c r="A51" s="36"/>
      <c r="B51" s="36"/>
      <c r="C51" s="36"/>
      <c r="D51" s="36"/>
      <c r="E51" s="36"/>
      <c r="F51" s="96" t="str">
        <f>CVSSv2!$A$12</f>
        <v>Nivel de confianza:</v>
      </c>
      <c r="G51" s="102" t="s">
        <v>1186</v>
      </c>
      <c r="H51" s="36"/>
      <c r="I51" s="36"/>
      <c r="J51" s="36"/>
      <c r="K51" s="36"/>
      <c r="L51" s="36"/>
      <c r="M51" s="36"/>
    </row>
    <row r="52">
      <c r="A52" s="37"/>
      <c r="B52" s="37"/>
      <c r="C52" s="37"/>
      <c r="D52" s="37"/>
      <c r="E52" s="37"/>
      <c r="F52" s="103" t="str">
        <f>"("&amp;CVSSv2!$B$4&amp;":"&amp;IF(G43=CVSSv2!$C$4,CVSSv2!$C$26,IF(G43=CVSSv2!$D$4,CVSSv2!$D$26,IF(G43=CVSSv2!$E$4,CVSSv2!$E$26,"")))&amp;"/"&amp;CVSSv2!$B$5&amp;":"&amp;IF(G44=CVSSv2!$C$5,CVSSv2!$C$27,IF(G44=CVSSv2!$D$5,CVSSv2!$D$27,IF(G44=CVSSv2!$E$5,CVSSv2!$E$27,"")))&amp;"/"&amp;CVSSv2!$B$6&amp;":"&amp;IF(G45=CVSSv2!$C$6,CVSSv2!$C$28,IF(G45=CVSSv2!$D$6,CVSSv2!$D$28,IF(G45=CVSSv2!$E$6,CVSSv2!$E$28,"")))&amp;"/"&amp;CVSSv2!$B$7&amp;":"&amp;IF(G46=CVSSv2!$C$7,CVSSv2!$C$29,IF(G46=CVSSv2!$D$7,CVSSv2!$D$29,IF(G46=CVSSv2!$E$7,CVSSv2!$E$29,"")))&amp;"/"&amp;CVSSv2!$B$8&amp;":"&amp;IF(G47=CVSSv2!$C$8,CVSSv2!$C$30,IF(G47=CVSSv2!$D$8,CVSSv2!$D$30,IF(G47=CVSSv2!$E$8,CVSSv2!$E$30,"")))&amp;"/"&amp;CVSSv2!$B$9&amp;":"&amp;IF(G48=CVSSv2!$C$9,CVSSv2!$C$31,IF(G48=CVSSv2!$D$9,CVSSv2!$D$31,IF(G48=CVSSv2!$E$9,CVSSv2!$E$31,"")))&amp;"/"&amp;CVSSv2!$B$10&amp;":"&amp;IF(G49=CVSSv2!$C$10,CVSSv2!$C$32,IF(G49=CVSSv2!$D$10,CVSSv2!$D$32,IF(G49=CVSSv2!$E$10,CVSSv2!$E$32,IF(G49=CVSSv2!$F$10,CVSSv2!$F$32,""))))&amp;"/"&amp;CVSSv2!$B$11&amp;":"&amp;IF(G50=CVSSv2!$C$11,CVSSv2!$C$33,IF(G50=CVSSv2!$D$11,CVSSv2!$D$33,IF(G50=CVSSv2!$E$11,CVSSv2!$E$33,IF(G50=CVSSv2!$F$11,CVSSv2!$F$33,""))))&amp;"/"&amp;CVSSv2!$B$12&amp;":"&amp;IF(G51=CVSSv2!$C$12,CVSSv2!$C$34,IF(G51=CVSSv2!$D$12,CVSSv2!$D$34,IF(G51=CVSSv2!$E$12,CVSSv2!$E$34,"")))&amp;")"</f>
        <v>(AV:N/AC:N/Au:N/C:C/I:C/A:C/E:H/RL:U/RC:C)</v>
      </c>
      <c r="G52" s="104"/>
      <c r="H52" s="37"/>
      <c r="I52" s="37"/>
      <c r="J52" s="37"/>
      <c r="K52" s="37"/>
      <c r="L52" s="37"/>
      <c r="M52" s="37"/>
    </row>
    <row r="53">
      <c r="A53" s="82" t="str">
        <f>IF(A52="#",1,A43+1)</f>
        <v>6</v>
      </c>
      <c r="B53" s="84" t="s">
        <v>1222</v>
      </c>
      <c r="C53" s="85"/>
      <c r="D53" s="85"/>
      <c r="E53" s="85" t="str">
        <f>IFERROR(__xludf.DUMMYFUNCTION("CONCATENATE(ARRAYFORMULA(QUERY(QUERY(Indirect(C_Activos!$L$1&amp;""!A:F""),""SELECT A, B, C, D, E, F WHERE A MATCHES '""&amp;M53&amp;""'""),""select Col1"")&amp;"" ""&amp;QUERY(QUERY(Indirect(C_Activos!$L$1&amp;""!A:F""),""SELECT A, B, C, D, E, F WHERE A MATCHES '""&amp;M53&amp;""'""),""select Col2"")&amp;CHAR(10)&amp;""(Capa:""&amp;QUERY(QUERY(Indirect(C_Activos!$L$1&amp;""!A:F""),""SELECT A, B, C, D, E, F WHERE A MATCHES '""&amp;M53&amp;""'""),""select Col3"")&amp;"", Alcance:""&amp;QUERY(QUERY(Indirect(C_Activos!$L$1&amp;""!A:F""),""SELECT A, B, C, D, E, F WHERE A MATCHES '""&amp;M53&amp;""'""),""select Col5"")&amp;"", Activo:""&amp;QUERY(QUERY(Indirect(C_Activos!$L$1&amp;""!A:F""),""SELECT A, B, C, D, E, F WHERE A MATCHES '""&amp;M53&amp;""'""),""select Col4"")&amp;"", Fase:""&amp;QUERY(QUERY(Indirect(C_Activos!$L$1&amp;""!A:F""),""SELECT A, B, C, D, E, F WHERE A MATCHES '""&amp;M53&amp;""'""),""select Col6"")&amp;"")""&amp;CHAR(10)&amp;CHAR(10)))"),"#VALUE!")</f>
        <v>#VALUE!</v>
      </c>
      <c r="F53" s="86" t="str">
        <f>CVSSv2!$A$4</f>
        <v>Vector de acceso:</v>
      </c>
      <c r="G53" s="87" t="s">
        <v>1109</v>
      </c>
      <c r="H53" s="88" t="str">
        <f>ROUND(((0.6*(10.41*(1-(1-IF(G56=CVSSv2!$C$7,CVSSv2!$C$18,IF(G56=CVSSv2!$D$7,CVSSv2!$D$18,IF(G56=CVSSv2!$E$7,CVSSv2!$E$18,0))))*(1-IF(G57=CVSSv2!$C$8,CVSSv2!$C$19,IF(G57=CVSSv2!$D$8,CVSSv2!$D$19,IF(G57=CVSSv2!$E$8,CVSSv2!$E$19,0))))*(1-IF(G58=CVSSv2!$C$9,CVSSv2!$C$20,IF(G58=CVSSv2!$D$9,CVSSv2!$D$20,IF(G58=CVSSv2!$E$9,CVSSv2!$E$20,0))))))+0.4*(20*IF(G53=CVSSv2!$C$4,CVSSv2!$C$15,IF(G53=CVSSv2!$D$4,CVSSv2!$D$15,IF(G53=CVSSv2!$E$4,CVSSv2!$E$15,0)))*IF(G54=CVSSv2!$C$5,CVSSv2!$C$16,IF(G54=CVSSv2!$D$5,CVSSv2!$D$16,IF(G54=CVSSv2!$E$5,CVSSv2!$E$16,0)))*IF(G55=CVSSv2!$C$6,CVSSv2!$C$17,IF(G55=CVSSv2!$D$6,CVSSv2!$D$17,IF(G55=CVSSv2!$E$6,CVSSv2!$E$17,0))))-1.5)*(IF(10.41*(1-(1-IF(G56=CVSSv2!$C$7,CVSSv2!$C$18,IF(G56=CVSSv2!$D$7,CVSSv2!$D$18,IF(G56=CVSSv2!$E$7,CVSSv2!$E$18,0))))*(1-IF(G57=CVSSv2!$C$8,CVSSv2!$C$19,IF(G57=CVSSv2!$D$8,CVSSv2!$D$19,IF(G57=CVSSv2!$E$8,CVSSv2!$E$19,0))))*(1-IF(G58=CVSSv2!$C$9,CVSSv2!$C$20,IF(G58=CVSSv2!$D$9,CVSSv2!$D$20,IF(G58=CVSSv2!$E$9,CVSSv2!$E$20,0)))))=0,0,1.176)))*(IF(G59=CVSSv2!$C$10,CVSSv2!$C$21,IF(G59=CVSSv2!$D$10,CVSSv2!$D$21,IF(G59=CVSSv2!$E$10,CVSSv2!$E$21,IF(G59=CVSSv2!$F$10,CVSSv2!$F$21,0))))*IF(G60=CVSSv2!$C$11,CVSSv2!$C$22,IF(G60=CVSSv2!$D$11,CVSSv2!$D$22,IF(G60=CVSSv2!$E$11,CVSSv2!$E$22,IF(G60=CVSSv2!$F$11,CVSSv2!$F$22,0))))*IF(G61=CVSSv2!$C$12,CVSSv2!$C$23,IF(G61=CVSSv2!$D$12,CVSSv2!$D$23,IF(G61=CVSSv2!$E$12,CVSSv2!$E$23,0)))),1)</f>
        <v>10.0</v>
      </c>
      <c r="I53" s="126">
        <v>6.0</v>
      </c>
      <c r="J53" s="85"/>
      <c r="K53" s="85"/>
      <c r="L53" s="85"/>
      <c r="M53" s="94" t="s">
        <v>1219</v>
      </c>
    </row>
    <row r="54">
      <c r="A54" s="36"/>
      <c r="B54" s="36"/>
      <c r="C54" s="36"/>
      <c r="D54" s="36"/>
      <c r="E54" s="36"/>
      <c r="F54" s="96" t="str">
        <f>CVSSv2!$A$5</f>
        <v>Complejidad de acceso:</v>
      </c>
      <c r="G54" s="98" t="s">
        <v>1160</v>
      </c>
      <c r="H54" s="36"/>
      <c r="I54" s="36"/>
      <c r="J54" s="36"/>
      <c r="K54" s="36"/>
      <c r="L54" s="36"/>
      <c r="M54" s="36"/>
    </row>
    <row r="55">
      <c r="A55" s="36"/>
      <c r="B55" s="36"/>
      <c r="C55" s="36"/>
      <c r="D55" s="36"/>
      <c r="E55" s="36"/>
      <c r="F55" s="96" t="str">
        <f>CVSSv2!$A$6</f>
        <v>Autenticación:</v>
      </c>
      <c r="G55" s="102" t="s">
        <v>1167</v>
      </c>
      <c r="H55" s="36"/>
      <c r="I55" s="36"/>
      <c r="J55" s="36"/>
      <c r="K55" s="36"/>
      <c r="L55" s="36"/>
      <c r="M55" s="36"/>
    </row>
    <row r="56">
      <c r="A56" s="36"/>
      <c r="B56" s="36"/>
      <c r="C56" s="36"/>
      <c r="D56" s="36"/>
      <c r="E56" s="36"/>
      <c r="F56" s="96" t="str">
        <f>CVSSv2!$A$7</f>
        <v>Impacto a la confidencialidad:</v>
      </c>
      <c r="G56" s="98" t="s">
        <v>1171</v>
      </c>
      <c r="H56" s="36"/>
      <c r="I56" s="36"/>
      <c r="J56" s="36"/>
      <c r="K56" s="36"/>
      <c r="L56" s="36"/>
      <c r="M56" s="36"/>
    </row>
    <row r="57">
      <c r="A57" s="36"/>
      <c r="B57" s="36"/>
      <c r="C57" s="36"/>
      <c r="D57" s="36"/>
      <c r="E57" s="36"/>
      <c r="F57" s="96" t="str">
        <f>CVSSv2!$A$8</f>
        <v>Impacto a la integridad:</v>
      </c>
      <c r="G57" s="98" t="s">
        <v>1171</v>
      </c>
      <c r="H57" s="36"/>
      <c r="I57" s="36"/>
      <c r="J57" s="36"/>
      <c r="K57" s="36"/>
      <c r="L57" s="36"/>
      <c r="M57" s="36"/>
    </row>
    <row r="58">
      <c r="A58" s="36"/>
      <c r="B58" s="36"/>
      <c r="C58" s="36"/>
      <c r="D58" s="36"/>
      <c r="E58" s="36"/>
      <c r="F58" s="96" t="str">
        <f>CVSSv2!$A$9</f>
        <v>Impacto a la disponibilidad:</v>
      </c>
      <c r="G58" s="98" t="s">
        <v>1171</v>
      </c>
      <c r="H58" s="36"/>
      <c r="I58" s="36"/>
      <c r="J58" s="36"/>
      <c r="K58" s="36"/>
      <c r="L58" s="36"/>
      <c r="M58" s="36"/>
    </row>
    <row r="59">
      <c r="A59" s="36"/>
      <c r="B59" s="36"/>
      <c r="C59" s="36"/>
      <c r="D59" s="36"/>
      <c r="E59" s="36"/>
      <c r="F59" s="96" t="str">
        <f>CVSSv2!$A$10</f>
        <v>Explotabilidad:</v>
      </c>
      <c r="G59" s="98" t="s">
        <v>1172</v>
      </c>
      <c r="H59" s="36"/>
      <c r="I59" s="36"/>
      <c r="J59" s="36"/>
      <c r="K59" s="36"/>
      <c r="L59" s="36"/>
      <c r="M59" s="36"/>
    </row>
    <row r="60">
      <c r="A60" s="36"/>
      <c r="B60" s="36"/>
      <c r="C60" s="36"/>
      <c r="D60" s="36"/>
      <c r="E60" s="36"/>
      <c r="F60" s="96" t="str">
        <f>CVSSv2!$A$11</f>
        <v>Nivel de resolución:</v>
      </c>
      <c r="G60" s="98" t="s">
        <v>1177</v>
      </c>
      <c r="H60" s="36"/>
      <c r="I60" s="36"/>
      <c r="J60" s="36"/>
      <c r="K60" s="36"/>
      <c r="L60" s="36"/>
      <c r="M60" s="36"/>
    </row>
    <row r="61">
      <c r="A61" s="36"/>
      <c r="B61" s="36"/>
      <c r="C61" s="36"/>
      <c r="D61" s="36"/>
      <c r="E61" s="36"/>
      <c r="F61" s="96" t="str">
        <f>CVSSv2!$A$12</f>
        <v>Nivel de confianza:</v>
      </c>
      <c r="G61" s="102" t="s">
        <v>1186</v>
      </c>
      <c r="H61" s="36"/>
      <c r="I61" s="36"/>
      <c r="J61" s="36"/>
      <c r="K61" s="36"/>
      <c r="L61" s="36"/>
      <c r="M61" s="36"/>
    </row>
    <row r="62">
      <c r="A62" s="37"/>
      <c r="B62" s="37"/>
      <c r="C62" s="37"/>
      <c r="D62" s="37"/>
      <c r="E62" s="37"/>
      <c r="F62" s="103" t="str">
        <f>"("&amp;CVSSv2!$B$4&amp;":"&amp;IF(G53=CVSSv2!$C$4,CVSSv2!$C$26,IF(G53=CVSSv2!$D$4,CVSSv2!$D$26,IF(G53=CVSSv2!$E$4,CVSSv2!$E$26,"")))&amp;"/"&amp;CVSSv2!$B$5&amp;":"&amp;IF(G54=CVSSv2!$C$5,CVSSv2!$C$27,IF(G54=CVSSv2!$D$5,CVSSv2!$D$27,IF(G54=CVSSv2!$E$5,CVSSv2!$E$27,"")))&amp;"/"&amp;CVSSv2!$B$6&amp;":"&amp;IF(G55=CVSSv2!$C$6,CVSSv2!$C$28,IF(G55=CVSSv2!$D$6,CVSSv2!$D$28,IF(G55=CVSSv2!$E$6,CVSSv2!$E$28,"")))&amp;"/"&amp;CVSSv2!$B$7&amp;":"&amp;IF(G56=CVSSv2!$C$7,CVSSv2!$C$29,IF(G56=CVSSv2!$D$7,CVSSv2!$D$29,IF(G56=CVSSv2!$E$7,CVSSv2!$E$29,"")))&amp;"/"&amp;CVSSv2!$B$8&amp;":"&amp;IF(G57=CVSSv2!$C$8,CVSSv2!$C$30,IF(G57=CVSSv2!$D$8,CVSSv2!$D$30,IF(G57=CVSSv2!$E$8,CVSSv2!$E$30,"")))&amp;"/"&amp;CVSSv2!$B$9&amp;":"&amp;IF(G58=CVSSv2!$C$9,CVSSv2!$C$31,IF(G58=CVSSv2!$D$9,CVSSv2!$D$31,IF(G58=CVSSv2!$E$9,CVSSv2!$E$31,"")))&amp;"/"&amp;CVSSv2!$B$10&amp;":"&amp;IF(G59=CVSSv2!$C$10,CVSSv2!$C$32,IF(G59=CVSSv2!$D$10,CVSSv2!$D$32,IF(G59=CVSSv2!$E$10,CVSSv2!$E$32,IF(G59=CVSSv2!$F$10,CVSSv2!$F$32,""))))&amp;"/"&amp;CVSSv2!$B$11&amp;":"&amp;IF(G60=CVSSv2!$C$11,CVSSv2!$C$33,IF(G60=CVSSv2!$D$11,CVSSv2!$D$33,IF(G60=CVSSv2!$E$11,CVSSv2!$E$33,IF(G60=CVSSv2!$F$11,CVSSv2!$F$33,""))))&amp;"/"&amp;CVSSv2!$B$12&amp;":"&amp;IF(G61=CVSSv2!$C$12,CVSSv2!$C$34,IF(G61=CVSSv2!$D$12,CVSSv2!$D$34,IF(G61=CVSSv2!$E$12,CVSSv2!$E$34,"")))&amp;")"</f>
        <v>(AV:N/AC:N/Au:N/C:C/I:C/A:C/E:H/RL:U/RC:C)</v>
      </c>
      <c r="G62" s="104"/>
      <c r="H62" s="37"/>
      <c r="I62" s="37"/>
      <c r="J62" s="37"/>
      <c r="K62" s="37"/>
      <c r="L62" s="37"/>
      <c r="M62" s="37"/>
    </row>
    <row r="63">
      <c r="A63" s="82" t="str">
        <f>IF(A62="#",1,A53+1)</f>
        <v>7</v>
      </c>
      <c r="B63" s="84" t="s">
        <v>1229</v>
      </c>
      <c r="C63" s="85"/>
      <c r="D63" s="85"/>
      <c r="E63" s="85" t="str">
        <f>IFERROR(__xludf.DUMMYFUNCTION("CONCATENATE(ARRAYFORMULA(QUERY(QUERY(Indirect(C_Activos!$L$1&amp;""!A:F""),""SELECT A, B, C, D, E, F WHERE A MATCHES '""&amp;M63&amp;""'""),""select Col1"")&amp;"" ""&amp;QUERY(QUERY(Indirect(C_Activos!$L$1&amp;""!A:F""),""SELECT A, B, C, D, E, F WHERE A MATCHES '""&amp;M63&amp;""'""),""select Col2"")&amp;CHAR(10)&amp;""(Capa:""&amp;QUERY(QUERY(Indirect(C_Activos!$L$1&amp;""!A:F""),""SELECT A, B, C, D, E, F WHERE A MATCHES '""&amp;M63&amp;""'""),""select Col3"")&amp;"", Alcance:""&amp;QUERY(QUERY(Indirect(C_Activos!$L$1&amp;""!A:F""),""SELECT A, B, C, D, E, F WHERE A MATCHES '""&amp;M63&amp;""'""),""select Col5"")&amp;"", Activo:""&amp;QUERY(QUERY(Indirect(C_Activos!$L$1&amp;""!A:F""),""SELECT A, B, C, D, E, F WHERE A MATCHES '""&amp;M63&amp;""'""),""select Col4"")&amp;"", Fase:""&amp;QUERY(QUERY(Indirect(C_Activos!$L$1&amp;""!A:F""),""SELECT A, B, C, D, E, F WHERE A MATCHES '""&amp;M63&amp;""'""),""select Col6"")&amp;"")""&amp;CHAR(10)&amp;CHAR(10)))"),"#VALUE!")</f>
        <v>#VALUE!</v>
      </c>
      <c r="F63" s="86" t="str">
        <f>CVSSv2!$A$4</f>
        <v>Vector de acceso:</v>
      </c>
      <c r="G63" s="87" t="s">
        <v>1109</v>
      </c>
      <c r="H63" s="88" t="str">
        <f>ROUND(((0.6*(10.41*(1-(1-IF(G66=CVSSv2!$C$7,CVSSv2!$C$18,IF(G66=CVSSv2!$D$7,CVSSv2!$D$18,IF(G66=CVSSv2!$E$7,CVSSv2!$E$18,0))))*(1-IF(G67=CVSSv2!$C$8,CVSSv2!$C$19,IF(G67=CVSSv2!$D$8,CVSSv2!$D$19,IF(G67=CVSSv2!$E$8,CVSSv2!$E$19,0))))*(1-IF(G68=CVSSv2!$C$9,CVSSv2!$C$20,IF(G68=CVSSv2!$D$9,CVSSv2!$D$20,IF(G68=CVSSv2!$E$9,CVSSv2!$E$20,0))))))+0.4*(20*IF(G63=CVSSv2!$C$4,CVSSv2!$C$15,IF(G63=CVSSv2!$D$4,CVSSv2!$D$15,IF(G63=CVSSv2!$E$4,CVSSv2!$E$15,0)))*IF(G64=CVSSv2!$C$5,CVSSv2!$C$16,IF(G64=CVSSv2!$D$5,CVSSv2!$D$16,IF(G64=CVSSv2!$E$5,CVSSv2!$E$16,0)))*IF(G65=CVSSv2!$C$6,CVSSv2!$C$17,IF(G65=CVSSv2!$D$6,CVSSv2!$D$17,IF(G65=CVSSv2!$E$6,CVSSv2!$E$17,0))))-1.5)*(IF(10.41*(1-(1-IF(G66=CVSSv2!$C$7,CVSSv2!$C$18,IF(G66=CVSSv2!$D$7,CVSSv2!$D$18,IF(G66=CVSSv2!$E$7,CVSSv2!$E$18,0))))*(1-IF(G67=CVSSv2!$C$8,CVSSv2!$C$19,IF(G67=CVSSv2!$D$8,CVSSv2!$D$19,IF(G67=CVSSv2!$E$8,CVSSv2!$E$19,0))))*(1-IF(G68=CVSSv2!$C$9,CVSSv2!$C$20,IF(G68=CVSSv2!$D$9,CVSSv2!$D$20,IF(G68=CVSSv2!$E$9,CVSSv2!$E$20,0)))))=0,0,1.176)))*(IF(G69=CVSSv2!$C$10,CVSSv2!$C$21,IF(G69=CVSSv2!$D$10,CVSSv2!$D$21,IF(G69=CVSSv2!$E$10,CVSSv2!$E$21,IF(G69=CVSSv2!$F$10,CVSSv2!$F$21,0))))*IF(G70=CVSSv2!$C$11,CVSSv2!$C$22,IF(G70=CVSSv2!$D$11,CVSSv2!$D$22,IF(G70=CVSSv2!$E$11,CVSSv2!$E$22,IF(G70=CVSSv2!$F$11,CVSSv2!$F$22,0))))*IF(G71=CVSSv2!$C$12,CVSSv2!$C$23,IF(G71=CVSSv2!$D$12,CVSSv2!$D$23,IF(G71=CVSSv2!$E$12,CVSSv2!$E$23,0)))),1)</f>
        <v>10.0</v>
      </c>
      <c r="I63" s="126">
        <v>7.0</v>
      </c>
      <c r="J63" s="85"/>
      <c r="K63" s="85"/>
      <c r="L63" s="85"/>
      <c r="M63" s="94" t="s">
        <v>1219</v>
      </c>
    </row>
    <row r="64">
      <c r="A64" s="36"/>
      <c r="B64" s="36"/>
      <c r="C64" s="36"/>
      <c r="D64" s="36"/>
      <c r="E64" s="36"/>
      <c r="F64" s="96" t="str">
        <f>CVSSv2!$A$5</f>
        <v>Complejidad de acceso:</v>
      </c>
      <c r="G64" s="98" t="s">
        <v>1160</v>
      </c>
      <c r="H64" s="36"/>
      <c r="I64" s="36"/>
      <c r="J64" s="36"/>
      <c r="K64" s="36"/>
      <c r="L64" s="36"/>
      <c r="M64" s="36"/>
    </row>
    <row r="65">
      <c r="A65" s="36"/>
      <c r="B65" s="36"/>
      <c r="C65" s="36"/>
      <c r="D65" s="36"/>
      <c r="E65" s="36"/>
      <c r="F65" s="96" t="str">
        <f>CVSSv2!$A$6</f>
        <v>Autenticación:</v>
      </c>
      <c r="G65" s="102" t="s">
        <v>1167</v>
      </c>
      <c r="H65" s="36"/>
      <c r="I65" s="36"/>
      <c r="J65" s="36"/>
      <c r="K65" s="36"/>
      <c r="L65" s="36"/>
      <c r="M65" s="36"/>
    </row>
    <row r="66">
      <c r="A66" s="36"/>
      <c r="B66" s="36"/>
      <c r="C66" s="36"/>
      <c r="D66" s="36"/>
      <c r="E66" s="36"/>
      <c r="F66" s="96" t="str">
        <f>CVSSv2!$A$7</f>
        <v>Impacto a la confidencialidad:</v>
      </c>
      <c r="G66" s="98" t="s">
        <v>1171</v>
      </c>
      <c r="H66" s="36"/>
      <c r="I66" s="36"/>
      <c r="J66" s="36"/>
      <c r="K66" s="36"/>
      <c r="L66" s="36"/>
      <c r="M66" s="36"/>
    </row>
    <row r="67">
      <c r="A67" s="36"/>
      <c r="B67" s="36"/>
      <c r="C67" s="36"/>
      <c r="D67" s="36"/>
      <c r="E67" s="36"/>
      <c r="F67" s="96" t="str">
        <f>CVSSv2!$A$8</f>
        <v>Impacto a la integridad:</v>
      </c>
      <c r="G67" s="98" t="s">
        <v>1171</v>
      </c>
      <c r="H67" s="36"/>
      <c r="I67" s="36"/>
      <c r="J67" s="36"/>
      <c r="K67" s="36"/>
      <c r="L67" s="36"/>
      <c r="M67" s="36"/>
    </row>
    <row r="68">
      <c r="A68" s="36"/>
      <c r="B68" s="36"/>
      <c r="C68" s="36"/>
      <c r="D68" s="36"/>
      <c r="E68" s="36"/>
      <c r="F68" s="96" t="str">
        <f>CVSSv2!$A$9</f>
        <v>Impacto a la disponibilidad:</v>
      </c>
      <c r="G68" s="98" t="s">
        <v>1171</v>
      </c>
      <c r="H68" s="36"/>
      <c r="I68" s="36"/>
      <c r="J68" s="36"/>
      <c r="K68" s="36"/>
      <c r="L68" s="36"/>
      <c r="M68" s="36"/>
    </row>
    <row r="69">
      <c r="A69" s="36"/>
      <c r="B69" s="36"/>
      <c r="C69" s="36"/>
      <c r="D69" s="36"/>
      <c r="E69" s="36"/>
      <c r="F69" s="96" t="str">
        <f>CVSSv2!$A$10</f>
        <v>Explotabilidad:</v>
      </c>
      <c r="G69" s="98" t="s">
        <v>1172</v>
      </c>
      <c r="H69" s="36"/>
      <c r="I69" s="36"/>
      <c r="J69" s="36"/>
      <c r="K69" s="36"/>
      <c r="L69" s="36"/>
      <c r="M69" s="36"/>
    </row>
    <row r="70">
      <c r="A70" s="36"/>
      <c r="B70" s="36"/>
      <c r="C70" s="36"/>
      <c r="D70" s="36"/>
      <c r="E70" s="36"/>
      <c r="F70" s="96" t="str">
        <f>CVSSv2!$A$11</f>
        <v>Nivel de resolución:</v>
      </c>
      <c r="G70" s="98" t="s">
        <v>1177</v>
      </c>
      <c r="H70" s="36"/>
      <c r="I70" s="36"/>
      <c r="J70" s="36"/>
      <c r="K70" s="36"/>
      <c r="L70" s="36"/>
      <c r="M70" s="36"/>
    </row>
    <row r="71">
      <c r="A71" s="36"/>
      <c r="B71" s="36"/>
      <c r="C71" s="36"/>
      <c r="D71" s="36"/>
      <c r="E71" s="36"/>
      <c r="F71" s="96" t="str">
        <f>CVSSv2!$A$12</f>
        <v>Nivel de confianza:</v>
      </c>
      <c r="G71" s="102" t="s">
        <v>1186</v>
      </c>
      <c r="H71" s="36"/>
      <c r="I71" s="36"/>
      <c r="J71" s="36"/>
      <c r="K71" s="36"/>
      <c r="L71" s="36"/>
      <c r="M71" s="36"/>
    </row>
    <row r="72">
      <c r="A72" s="37"/>
      <c r="B72" s="37"/>
      <c r="C72" s="37"/>
      <c r="D72" s="37"/>
      <c r="E72" s="37"/>
      <c r="F72" s="103" t="str">
        <f>"("&amp;CVSSv2!$B$4&amp;":"&amp;IF(G63=CVSSv2!$C$4,CVSSv2!$C$26,IF(G63=CVSSv2!$D$4,CVSSv2!$D$26,IF(G63=CVSSv2!$E$4,CVSSv2!$E$26,"")))&amp;"/"&amp;CVSSv2!$B$5&amp;":"&amp;IF(G64=CVSSv2!$C$5,CVSSv2!$C$27,IF(G64=CVSSv2!$D$5,CVSSv2!$D$27,IF(G64=CVSSv2!$E$5,CVSSv2!$E$27,"")))&amp;"/"&amp;CVSSv2!$B$6&amp;":"&amp;IF(G65=CVSSv2!$C$6,CVSSv2!$C$28,IF(G65=CVSSv2!$D$6,CVSSv2!$D$28,IF(G65=CVSSv2!$E$6,CVSSv2!$E$28,"")))&amp;"/"&amp;CVSSv2!$B$7&amp;":"&amp;IF(G66=CVSSv2!$C$7,CVSSv2!$C$29,IF(G66=CVSSv2!$D$7,CVSSv2!$D$29,IF(G66=CVSSv2!$E$7,CVSSv2!$E$29,"")))&amp;"/"&amp;CVSSv2!$B$8&amp;":"&amp;IF(G67=CVSSv2!$C$8,CVSSv2!$C$30,IF(G67=CVSSv2!$D$8,CVSSv2!$D$30,IF(G67=CVSSv2!$E$8,CVSSv2!$E$30,"")))&amp;"/"&amp;CVSSv2!$B$9&amp;":"&amp;IF(G68=CVSSv2!$C$9,CVSSv2!$C$31,IF(G68=CVSSv2!$D$9,CVSSv2!$D$31,IF(G68=CVSSv2!$E$9,CVSSv2!$E$31,"")))&amp;"/"&amp;CVSSv2!$B$10&amp;":"&amp;IF(G69=CVSSv2!$C$10,CVSSv2!$C$32,IF(G69=CVSSv2!$D$10,CVSSv2!$D$32,IF(G69=CVSSv2!$E$10,CVSSv2!$E$32,IF(G69=CVSSv2!$F$10,CVSSv2!$F$32,""))))&amp;"/"&amp;CVSSv2!$B$11&amp;":"&amp;IF(G70=CVSSv2!$C$11,CVSSv2!$C$33,IF(G70=CVSSv2!$D$11,CVSSv2!$D$33,IF(G70=CVSSv2!$E$11,CVSSv2!$E$33,IF(G70=CVSSv2!$F$11,CVSSv2!$F$33,""))))&amp;"/"&amp;CVSSv2!$B$12&amp;":"&amp;IF(G71=CVSSv2!$C$12,CVSSv2!$C$34,IF(G71=CVSSv2!$D$12,CVSSv2!$D$34,IF(G71=CVSSv2!$E$12,CVSSv2!$E$34,"")))&amp;")"</f>
        <v>(AV:N/AC:N/Au:N/C:C/I:C/A:C/E:H/RL:U/RC:C)</v>
      </c>
      <c r="G72" s="104"/>
      <c r="H72" s="37"/>
      <c r="I72" s="37"/>
      <c r="J72" s="37"/>
      <c r="K72" s="37"/>
      <c r="L72" s="37"/>
      <c r="M72" s="37"/>
    </row>
    <row r="73">
      <c r="A73" s="82" t="str">
        <f>IF(A72="#",1,A63+1)</f>
        <v>8</v>
      </c>
      <c r="B73" s="84" t="s">
        <v>1356</v>
      </c>
      <c r="C73" s="85"/>
      <c r="D73" s="85"/>
      <c r="E73" s="85" t="str">
        <f>IFERROR(__xludf.DUMMYFUNCTION("CONCATENATE(ARRAYFORMULA(QUERY(QUERY(Indirect(C_Activos!$L$1&amp;""!A:F""),""SELECT A, B, C, D, E, F WHERE A MATCHES '""&amp;M73&amp;""'""),""select Col1"")&amp;"" ""&amp;QUERY(QUERY(Indirect(C_Activos!$L$1&amp;""!A:F""),""SELECT A, B, C, D, E, F WHERE A MATCHES '""&amp;M73&amp;""'""),""select Col2"")&amp;CHAR(10)&amp;""(Capa:""&amp;QUERY(QUERY(Indirect(C_Activos!$L$1&amp;""!A:F""),""SELECT A, B, C, D, E, F WHERE A MATCHES '""&amp;M73&amp;""'""),""select Col3"")&amp;"", Alcance:""&amp;QUERY(QUERY(Indirect(C_Activos!$L$1&amp;""!A:F""),""SELECT A, B, C, D, E, F WHERE A MATCHES '""&amp;M73&amp;""'""),""select Col5"")&amp;"", Activo:""&amp;QUERY(QUERY(Indirect(C_Activos!$L$1&amp;""!A:F""),""SELECT A, B, C, D, E, F WHERE A MATCHES '""&amp;M73&amp;""'""),""select Col4"")&amp;"", Fase:""&amp;QUERY(QUERY(Indirect(C_Activos!$L$1&amp;""!A:F""),""SELECT A, B, C, D, E, F WHERE A MATCHES '""&amp;M73&amp;""'""),""select Col6"")&amp;"")""&amp;CHAR(10)&amp;CHAR(10)))"),"#VALUE!")</f>
        <v>#VALUE!</v>
      </c>
      <c r="F73" s="86" t="str">
        <f>CVSSv2!$A$4</f>
        <v>Vector de acceso:</v>
      </c>
      <c r="G73" s="87" t="s">
        <v>1109</v>
      </c>
      <c r="H73" s="88" t="str">
        <f>ROUND(((0.6*(10.41*(1-(1-IF(G76=CVSSv2!$C$7,CVSSv2!$C$18,IF(G76=CVSSv2!$D$7,CVSSv2!$D$18,IF(G76=CVSSv2!$E$7,CVSSv2!$E$18,0))))*(1-IF(G77=CVSSv2!$C$8,CVSSv2!$C$19,IF(G77=CVSSv2!$D$8,CVSSv2!$D$19,IF(G77=CVSSv2!$E$8,CVSSv2!$E$19,0))))*(1-IF(G78=CVSSv2!$C$9,CVSSv2!$C$20,IF(G78=CVSSv2!$D$9,CVSSv2!$D$20,IF(G78=CVSSv2!$E$9,CVSSv2!$E$20,0))))))+0.4*(20*IF(G73=CVSSv2!$C$4,CVSSv2!$C$15,IF(G73=CVSSv2!$D$4,CVSSv2!$D$15,IF(G73=CVSSv2!$E$4,CVSSv2!$E$15,0)))*IF(G74=CVSSv2!$C$5,CVSSv2!$C$16,IF(G74=CVSSv2!$D$5,CVSSv2!$D$16,IF(G74=CVSSv2!$E$5,CVSSv2!$E$16,0)))*IF(G75=CVSSv2!$C$6,CVSSv2!$C$17,IF(G75=CVSSv2!$D$6,CVSSv2!$D$17,IF(G75=CVSSv2!$E$6,CVSSv2!$E$17,0))))-1.5)*(IF(10.41*(1-(1-IF(G76=CVSSv2!$C$7,CVSSv2!$C$18,IF(G76=CVSSv2!$D$7,CVSSv2!$D$18,IF(G76=CVSSv2!$E$7,CVSSv2!$E$18,0))))*(1-IF(G77=CVSSv2!$C$8,CVSSv2!$C$19,IF(G77=CVSSv2!$D$8,CVSSv2!$D$19,IF(G77=CVSSv2!$E$8,CVSSv2!$E$19,0))))*(1-IF(G78=CVSSv2!$C$9,CVSSv2!$C$20,IF(G78=CVSSv2!$D$9,CVSSv2!$D$20,IF(G78=CVSSv2!$E$9,CVSSv2!$E$20,0)))))=0,0,1.176)))*(IF(G79=CVSSv2!$C$10,CVSSv2!$C$21,IF(G79=CVSSv2!$D$10,CVSSv2!$D$21,IF(G79=CVSSv2!$E$10,CVSSv2!$E$21,IF(G79=CVSSv2!$F$10,CVSSv2!$F$21,0))))*IF(G80=CVSSv2!$C$11,CVSSv2!$C$22,IF(G80=CVSSv2!$D$11,CVSSv2!$D$22,IF(G80=CVSSv2!$E$11,CVSSv2!$E$22,IF(G80=CVSSv2!$F$11,CVSSv2!$F$22,0))))*IF(G81=CVSSv2!$C$12,CVSSv2!$C$23,IF(G81=CVSSv2!$D$12,CVSSv2!$D$23,IF(G81=CVSSv2!$E$12,CVSSv2!$E$23,0)))),1)</f>
        <v>10.0</v>
      </c>
      <c r="I73" s="126">
        <v>8.0</v>
      </c>
      <c r="J73" s="85"/>
      <c r="K73" s="85"/>
      <c r="L73" s="85"/>
      <c r="M73" s="94" t="s">
        <v>1219</v>
      </c>
    </row>
    <row r="74">
      <c r="A74" s="36"/>
      <c r="B74" s="36"/>
      <c r="C74" s="36"/>
      <c r="D74" s="36"/>
      <c r="E74" s="36"/>
      <c r="F74" s="96" t="str">
        <f>CVSSv2!$A$5</f>
        <v>Complejidad de acceso:</v>
      </c>
      <c r="G74" s="98" t="s">
        <v>1160</v>
      </c>
      <c r="H74" s="36"/>
      <c r="I74" s="36"/>
      <c r="J74" s="36"/>
      <c r="K74" s="36"/>
      <c r="L74" s="36"/>
      <c r="M74" s="36"/>
    </row>
    <row r="75">
      <c r="A75" s="36"/>
      <c r="B75" s="36"/>
      <c r="C75" s="36"/>
      <c r="D75" s="36"/>
      <c r="E75" s="36"/>
      <c r="F75" s="96" t="str">
        <f>CVSSv2!$A$6</f>
        <v>Autenticación:</v>
      </c>
      <c r="G75" s="102" t="s">
        <v>1167</v>
      </c>
      <c r="H75" s="36"/>
      <c r="I75" s="36"/>
      <c r="J75" s="36"/>
      <c r="K75" s="36"/>
      <c r="L75" s="36"/>
      <c r="M75" s="36"/>
    </row>
    <row r="76">
      <c r="A76" s="36"/>
      <c r="B76" s="36"/>
      <c r="C76" s="36"/>
      <c r="D76" s="36"/>
      <c r="E76" s="36"/>
      <c r="F76" s="96" t="str">
        <f>CVSSv2!$A$7</f>
        <v>Impacto a la confidencialidad:</v>
      </c>
      <c r="G76" s="98" t="s">
        <v>1171</v>
      </c>
      <c r="H76" s="36"/>
      <c r="I76" s="36"/>
      <c r="J76" s="36"/>
      <c r="K76" s="36"/>
      <c r="L76" s="36"/>
      <c r="M76" s="36"/>
    </row>
    <row r="77">
      <c r="A77" s="36"/>
      <c r="B77" s="36"/>
      <c r="C77" s="36"/>
      <c r="D77" s="36"/>
      <c r="E77" s="36"/>
      <c r="F77" s="96" t="str">
        <f>CVSSv2!$A$8</f>
        <v>Impacto a la integridad:</v>
      </c>
      <c r="G77" s="98" t="s">
        <v>1171</v>
      </c>
      <c r="H77" s="36"/>
      <c r="I77" s="36"/>
      <c r="J77" s="36"/>
      <c r="K77" s="36"/>
      <c r="L77" s="36"/>
      <c r="M77" s="36"/>
    </row>
    <row r="78">
      <c r="A78" s="36"/>
      <c r="B78" s="36"/>
      <c r="C78" s="36"/>
      <c r="D78" s="36"/>
      <c r="E78" s="36"/>
      <c r="F78" s="96" t="str">
        <f>CVSSv2!$A$9</f>
        <v>Impacto a la disponibilidad:</v>
      </c>
      <c r="G78" s="98" t="s">
        <v>1171</v>
      </c>
      <c r="H78" s="36"/>
      <c r="I78" s="36"/>
      <c r="J78" s="36"/>
      <c r="K78" s="36"/>
      <c r="L78" s="36"/>
      <c r="M78" s="36"/>
    </row>
    <row r="79">
      <c r="A79" s="36"/>
      <c r="B79" s="36"/>
      <c r="C79" s="36"/>
      <c r="D79" s="36"/>
      <c r="E79" s="36"/>
      <c r="F79" s="96" t="str">
        <f>CVSSv2!$A$10</f>
        <v>Explotabilidad:</v>
      </c>
      <c r="G79" s="98" t="s">
        <v>1172</v>
      </c>
      <c r="H79" s="36"/>
      <c r="I79" s="36"/>
      <c r="J79" s="36"/>
      <c r="K79" s="36"/>
      <c r="L79" s="36"/>
      <c r="M79" s="36"/>
    </row>
    <row r="80">
      <c r="A80" s="36"/>
      <c r="B80" s="36"/>
      <c r="C80" s="36"/>
      <c r="D80" s="36"/>
      <c r="E80" s="36"/>
      <c r="F80" s="96" t="str">
        <f>CVSSv2!$A$11</f>
        <v>Nivel de resolución:</v>
      </c>
      <c r="G80" s="98" t="s">
        <v>1177</v>
      </c>
      <c r="H80" s="36"/>
      <c r="I80" s="36"/>
      <c r="J80" s="36"/>
      <c r="K80" s="36"/>
      <c r="L80" s="36"/>
      <c r="M80" s="36"/>
    </row>
    <row r="81">
      <c r="A81" s="36"/>
      <c r="B81" s="36"/>
      <c r="C81" s="36"/>
      <c r="D81" s="36"/>
      <c r="E81" s="36"/>
      <c r="F81" s="96" t="str">
        <f>CVSSv2!$A$12</f>
        <v>Nivel de confianza:</v>
      </c>
      <c r="G81" s="102" t="s">
        <v>1186</v>
      </c>
      <c r="H81" s="36"/>
      <c r="I81" s="36"/>
      <c r="J81" s="36"/>
      <c r="K81" s="36"/>
      <c r="L81" s="36"/>
      <c r="M81" s="36"/>
    </row>
    <row r="82">
      <c r="A82" s="37"/>
      <c r="B82" s="37"/>
      <c r="C82" s="37"/>
      <c r="D82" s="37"/>
      <c r="E82" s="37"/>
      <c r="F82" s="103" t="str">
        <f>"("&amp;CVSSv2!$B$4&amp;":"&amp;IF(G73=CVSSv2!$C$4,CVSSv2!$C$26,IF(G73=CVSSv2!$D$4,CVSSv2!$D$26,IF(G73=CVSSv2!$E$4,CVSSv2!$E$26,"")))&amp;"/"&amp;CVSSv2!$B$5&amp;":"&amp;IF(G74=CVSSv2!$C$5,CVSSv2!$C$27,IF(G74=CVSSv2!$D$5,CVSSv2!$D$27,IF(G74=CVSSv2!$E$5,CVSSv2!$E$27,"")))&amp;"/"&amp;CVSSv2!$B$6&amp;":"&amp;IF(G75=CVSSv2!$C$6,CVSSv2!$C$28,IF(G75=CVSSv2!$D$6,CVSSv2!$D$28,IF(G75=CVSSv2!$E$6,CVSSv2!$E$28,"")))&amp;"/"&amp;CVSSv2!$B$7&amp;":"&amp;IF(G76=CVSSv2!$C$7,CVSSv2!$C$29,IF(G76=CVSSv2!$D$7,CVSSv2!$D$29,IF(G76=CVSSv2!$E$7,CVSSv2!$E$29,"")))&amp;"/"&amp;CVSSv2!$B$8&amp;":"&amp;IF(G77=CVSSv2!$C$8,CVSSv2!$C$30,IF(G77=CVSSv2!$D$8,CVSSv2!$D$30,IF(G77=CVSSv2!$E$8,CVSSv2!$E$30,"")))&amp;"/"&amp;CVSSv2!$B$9&amp;":"&amp;IF(G78=CVSSv2!$C$9,CVSSv2!$C$31,IF(G78=CVSSv2!$D$9,CVSSv2!$D$31,IF(G78=CVSSv2!$E$9,CVSSv2!$E$31,"")))&amp;"/"&amp;CVSSv2!$B$10&amp;":"&amp;IF(G79=CVSSv2!$C$10,CVSSv2!$C$32,IF(G79=CVSSv2!$D$10,CVSSv2!$D$32,IF(G79=CVSSv2!$E$10,CVSSv2!$E$32,IF(G79=CVSSv2!$F$10,CVSSv2!$F$32,""))))&amp;"/"&amp;CVSSv2!$B$11&amp;":"&amp;IF(G80=CVSSv2!$C$11,CVSSv2!$C$33,IF(G80=CVSSv2!$D$11,CVSSv2!$D$33,IF(G80=CVSSv2!$E$11,CVSSv2!$E$33,IF(G80=CVSSv2!$F$11,CVSSv2!$F$33,""))))&amp;"/"&amp;CVSSv2!$B$12&amp;":"&amp;IF(G81=CVSSv2!$C$12,CVSSv2!$C$34,IF(G81=CVSSv2!$D$12,CVSSv2!$D$34,IF(G81=CVSSv2!$E$12,CVSSv2!$E$34,"")))&amp;")"</f>
        <v>(AV:N/AC:N/Au:N/C:C/I:C/A:C/E:H/RL:U/RC:C)</v>
      </c>
      <c r="G82" s="104"/>
      <c r="H82" s="37"/>
      <c r="I82" s="37"/>
      <c r="J82" s="37"/>
      <c r="K82" s="37"/>
      <c r="L82" s="37"/>
      <c r="M82" s="37"/>
    </row>
    <row r="83">
      <c r="A83" s="82" t="str">
        <f>IF(A82="#",1,A73+1)</f>
        <v>9</v>
      </c>
      <c r="B83" s="84" t="s">
        <v>1537</v>
      </c>
      <c r="C83" s="85"/>
      <c r="D83" s="85"/>
      <c r="E83" s="85" t="str">
        <f>IFERROR(__xludf.DUMMYFUNCTION("CONCATENATE(ARRAYFORMULA(QUERY(QUERY(Indirect(C_Activos!$L$1&amp;""!A:F""),""SELECT A, B, C, D, E, F WHERE A MATCHES '""&amp;M83&amp;""'""),""select Col1"")&amp;"" ""&amp;QUERY(QUERY(Indirect(C_Activos!$L$1&amp;""!A:F""),""SELECT A, B, C, D, E, F WHERE A MATCHES '""&amp;M83&amp;""'""),""select Col2"")&amp;CHAR(10)&amp;""(Capa:""&amp;QUERY(QUERY(Indirect(C_Activos!$L$1&amp;""!A:F""),""SELECT A, B, C, D, E, F WHERE A MATCHES '""&amp;M83&amp;""'""),""select Col3"")&amp;"", Alcance:""&amp;QUERY(QUERY(Indirect(C_Activos!$L$1&amp;""!A:F""),""SELECT A, B, C, D, E, F WHERE A MATCHES '""&amp;M83&amp;""'""),""select Col5"")&amp;"", Activo:""&amp;QUERY(QUERY(Indirect(C_Activos!$L$1&amp;""!A:F""),""SELECT A, B, C, D, E, F WHERE A MATCHES '""&amp;M83&amp;""'""),""select Col4"")&amp;"", Fase:""&amp;QUERY(QUERY(Indirect(C_Activos!$L$1&amp;""!A:F""),""SELECT A, B, C, D, E, F WHERE A MATCHES '""&amp;M83&amp;""'""),""select Col6"")&amp;"")""&amp;CHAR(10)&amp;CHAR(10)))"),"#VALUE!")</f>
        <v>#VALUE!</v>
      </c>
      <c r="F83" s="86" t="str">
        <f>CVSSv2!$A$4</f>
        <v>Vector de acceso:</v>
      </c>
      <c r="G83" s="87" t="s">
        <v>1109</v>
      </c>
      <c r="H83" s="88" t="str">
        <f>ROUND(((0.6*(10.41*(1-(1-IF(G86=CVSSv2!$C$7,CVSSv2!$C$18,IF(G86=CVSSv2!$D$7,CVSSv2!$D$18,IF(G86=CVSSv2!$E$7,CVSSv2!$E$18,0))))*(1-IF(G87=CVSSv2!$C$8,CVSSv2!$C$19,IF(G87=CVSSv2!$D$8,CVSSv2!$D$19,IF(G87=CVSSv2!$E$8,CVSSv2!$E$19,0))))*(1-IF(G88=CVSSv2!$C$9,CVSSv2!$C$20,IF(G88=CVSSv2!$D$9,CVSSv2!$D$20,IF(G88=CVSSv2!$E$9,CVSSv2!$E$20,0))))))+0.4*(20*IF(G83=CVSSv2!$C$4,CVSSv2!$C$15,IF(G83=CVSSv2!$D$4,CVSSv2!$D$15,IF(G83=CVSSv2!$E$4,CVSSv2!$E$15,0)))*IF(G84=CVSSv2!$C$5,CVSSv2!$C$16,IF(G84=CVSSv2!$D$5,CVSSv2!$D$16,IF(G84=CVSSv2!$E$5,CVSSv2!$E$16,0)))*IF(G85=CVSSv2!$C$6,CVSSv2!$C$17,IF(G85=CVSSv2!$D$6,CVSSv2!$D$17,IF(G85=CVSSv2!$E$6,CVSSv2!$E$17,0))))-1.5)*(IF(10.41*(1-(1-IF(G86=CVSSv2!$C$7,CVSSv2!$C$18,IF(G86=CVSSv2!$D$7,CVSSv2!$D$18,IF(G86=CVSSv2!$E$7,CVSSv2!$E$18,0))))*(1-IF(G87=CVSSv2!$C$8,CVSSv2!$C$19,IF(G87=CVSSv2!$D$8,CVSSv2!$D$19,IF(G87=CVSSv2!$E$8,CVSSv2!$E$19,0))))*(1-IF(G88=CVSSv2!$C$9,CVSSv2!$C$20,IF(G88=CVSSv2!$D$9,CVSSv2!$D$20,IF(G88=CVSSv2!$E$9,CVSSv2!$E$20,0)))))=0,0,1.176)))*(IF(G89=CVSSv2!$C$10,CVSSv2!$C$21,IF(G89=CVSSv2!$D$10,CVSSv2!$D$21,IF(G89=CVSSv2!$E$10,CVSSv2!$E$21,IF(G89=CVSSv2!$F$10,CVSSv2!$F$21,0))))*IF(G90=CVSSv2!$C$11,CVSSv2!$C$22,IF(G90=CVSSv2!$D$11,CVSSv2!$D$22,IF(G90=CVSSv2!$E$11,CVSSv2!$E$22,IF(G90=CVSSv2!$F$11,CVSSv2!$F$22,0))))*IF(G91=CVSSv2!$C$12,CVSSv2!$C$23,IF(G91=CVSSv2!$D$12,CVSSv2!$D$23,IF(G91=CVSSv2!$E$12,CVSSv2!$E$23,0)))),1)</f>
        <v>10.0</v>
      </c>
      <c r="I83" s="126">
        <v>9.0</v>
      </c>
      <c r="J83" s="85"/>
      <c r="K83" s="85"/>
      <c r="L83" s="85"/>
      <c r="M83" s="94" t="s">
        <v>1219</v>
      </c>
    </row>
    <row r="84">
      <c r="A84" s="36"/>
      <c r="B84" s="36"/>
      <c r="C84" s="36"/>
      <c r="D84" s="36"/>
      <c r="E84" s="36"/>
      <c r="F84" s="96" t="str">
        <f>CVSSv2!$A$5</f>
        <v>Complejidad de acceso:</v>
      </c>
      <c r="G84" s="98" t="s">
        <v>1160</v>
      </c>
      <c r="H84" s="36"/>
      <c r="I84" s="36"/>
      <c r="J84" s="36"/>
      <c r="K84" s="36"/>
      <c r="L84" s="36"/>
      <c r="M84" s="36"/>
    </row>
    <row r="85">
      <c r="A85" s="36"/>
      <c r="B85" s="36"/>
      <c r="C85" s="36"/>
      <c r="D85" s="36"/>
      <c r="E85" s="36"/>
      <c r="F85" s="96" t="str">
        <f>CVSSv2!$A$6</f>
        <v>Autenticación:</v>
      </c>
      <c r="G85" s="102" t="s">
        <v>1167</v>
      </c>
      <c r="H85" s="36"/>
      <c r="I85" s="36"/>
      <c r="J85" s="36"/>
      <c r="K85" s="36"/>
      <c r="L85" s="36"/>
      <c r="M85" s="36"/>
    </row>
    <row r="86">
      <c r="A86" s="36"/>
      <c r="B86" s="36"/>
      <c r="C86" s="36"/>
      <c r="D86" s="36"/>
      <c r="E86" s="36"/>
      <c r="F86" s="96" t="str">
        <f>CVSSv2!$A$7</f>
        <v>Impacto a la confidencialidad:</v>
      </c>
      <c r="G86" s="98" t="s">
        <v>1171</v>
      </c>
      <c r="H86" s="36"/>
      <c r="I86" s="36"/>
      <c r="J86" s="36"/>
      <c r="K86" s="36"/>
      <c r="L86" s="36"/>
      <c r="M86" s="36"/>
    </row>
    <row r="87">
      <c r="A87" s="36"/>
      <c r="B87" s="36"/>
      <c r="C87" s="36"/>
      <c r="D87" s="36"/>
      <c r="E87" s="36"/>
      <c r="F87" s="96" t="str">
        <f>CVSSv2!$A$8</f>
        <v>Impacto a la integridad:</v>
      </c>
      <c r="G87" s="98" t="s">
        <v>1171</v>
      </c>
      <c r="H87" s="36"/>
      <c r="I87" s="36"/>
      <c r="J87" s="36"/>
      <c r="K87" s="36"/>
      <c r="L87" s="36"/>
      <c r="M87" s="36"/>
    </row>
    <row r="88">
      <c r="A88" s="36"/>
      <c r="B88" s="36"/>
      <c r="C88" s="36"/>
      <c r="D88" s="36"/>
      <c r="E88" s="36"/>
      <c r="F88" s="96" t="str">
        <f>CVSSv2!$A$9</f>
        <v>Impacto a la disponibilidad:</v>
      </c>
      <c r="G88" s="98" t="s">
        <v>1171</v>
      </c>
      <c r="H88" s="36"/>
      <c r="I88" s="36"/>
      <c r="J88" s="36"/>
      <c r="K88" s="36"/>
      <c r="L88" s="36"/>
      <c r="M88" s="36"/>
    </row>
    <row r="89">
      <c r="A89" s="36"/>
      <c r="B89" s="36"/>
      <c r="C89" s="36"/>
      <c r="D89" s="36"/>
      <c r="E89" s="36"/>
      <c r="F89" s="96" t="str">
        <f>CVSSv2!$A$10</f>
        <v>Explotabilidad:</v>
      </c>
      <c r="G89" s="98" t="s">
        <v>1172</v>
      </c>
      <c r="H89" s="36"/>
      <c r="I89" s="36"/>
      <c r="J89" s="36"/>
      <c r="K89" s="36"/>
      <c r="L89" s="36"/>
      <c r="M89" s="36"/>
    </row>
    <row r="90">
      <c r="A90" s="36"/>
      <c r="B90" s="36"/>
      <c r="C90" s="36"/>
      <c r="D90" s="36"/>
      <c r="E90" s="36"/>
      <c r="F90" s="96" t="str">
        <f>CVSSv2!$A$11</f>
        <v>Nivel de resolución:</v>
      </c>
      <c r="G90" s="98" t="s">
        <v>1177</v>
      </c>
      <c r="H90" s="36"/>
      <c r="I90" s="36"/>
      <c r="J90" s="36"/>
      <c r="K90" s="36"/>
      <c r="L90" s="36"/>
      <c r="M90" s="36"/>
    </row>
    <row r="91">
      <c r="A91" s="36"/>
      <c r="B91" s="36"/>
      <c r="C91" s="36"/>
      <c r="D91" s="36"/>
      <c r="E91" s="36"/>
      <c r="F91" s="96" t="str">
        <f>CVSSv2!$A$12</f>
        <v>Nivel de confianza:</v>
      </c>
      <c r="G91" s="102" t="s">
        <v>1186</v>
      </c>
      <c r="H91" s="36"/>
      <c r="I91" s="36"/>
      <c r="J91" s="36"/>
      <c r="K91" s="36"/>
      <c r="L91" s="36"/>
      <c r="M91" s="36"/>
    </row>
    <row r="92">
      <c r="A92" s="37"/>
      <c r="B92" s="37"/>
      <c r="C92" s="37"/>
      <c r="D92" s="37"/>
      <c r="E92" s="37"/>
      <c r="F92" s="103" t="str">
        <f>"("&amp;CVSSv2!$B$4&amp;":"&amp;IF(G83=CVSSv2!$C$4,CVSSv2!$C$26,IF(G83=CVSSv2!$D$4,CVSSv2!$D$26,IF(G83=CVSSv2!$E$4,CVSSv2!$E$26,"")))&amp;"/"&amp;CVSSv2!$B$5&amp;":"&amp;IF(G84=CVSSv2!$C$5,CVSSv2!$C$27,IF(G84=CVSSv2!$D$5,CVSSv2!$D$27,IF(G84=CVSSv2!$E$5,CVSSv2!$E$27,"")))&amp;"/"&amp;CVSSv2!$B$6&amp;":"&amp;IF(G85=CVSSv2!$C$6,CVSSv2!$C$28,IF(G85=CVSSv2!$D$6,CVSSv2!$D$28,IF(G85=CVSSv2!$E$6,CVSSv2!$E$28,"")))&amp;"/"&amp;CVSSv2!$B$7&amp;":"&amp;IF(G86=CVSSv2!$C$7,CVSSv2!$C$29,IF(G86=CVSSv2!$D$7,CVSSv2!$D$29,IF(G86=CVSSv2!$E$7,CVSSv2!$E$29,"")))&amp;"/"&amp;CVSSv2!$B$8&amp;":"&amp;IF(G87=CVSSv2!$C$8,CVSSv2!$C$30,IF(G87=CVSSv2!$D$8,CVSSv2!$D$30,IF(G87=CVSSv2!$E$8,CVSSv2!$E$30,"")))&amp;"/"&amp;CVSSv2!$B$9&amp;":"&amp;IF(G88=CVSSv2!$C$9,CVSSv2!$C$31,IF(G88=CVSSv2!$D$9,CVSSv2!$D$31,IF(G88=CVSSv2!$E$9,CVSSv2!$E$31,"")))&amp;"/"&amp;CVSSv2!$B$10&amp;":"&amp;IF(G89=CVSSv2!$C$10,CVSSv2!$C$32,IF(G89=CVSSv2!$D$10,CVSSv2!$D$32,IF(G89=CVSSv2!$E$10,CVSSv2!$E$32,IF(G89=CVSSv2!$F$10,CVSSv2!$F$32,""))))&amp;"/"&amp;CVSSv2!$B$11&amp;":"&amp;IF(G90=CVSSv2!$C$11,CVSSv2!$C$33,IF(G90=CVSSv2!$D$11,CVSSv2!$D$33,IF(G90=CVSSv2!$E$11,CVSSv2!$E$33,IF(G90=CVSSv2!$F$11,CVSSv2!$F$33,""))))&amp;"/"&amp;CVSSv2!$B$12&amp;":"&amp;IF(G91=CVSSv2!$C$12,CVSSv2!$C$34,IF(G91=CVSSv2!$D$12,CVSSv2!$D$34,IF(G91=CVSSv2!$E$12,CVSSv2!$E$34,"")))&amp;")"</f>
        <v>(AV:N/AC:N/Au:N/C:C/I:C/A:C/E:H/RL:U/RC:C)</v>
      </c>
      <c r="G92" s="104"/>
      <c r="H92" s="37"/>
      <c r="I92" s="37"/>
      <c r="J92" s="37"/>
      <c r="K92" s="37"/>
      <c r="L92" s="37"/>
      <c r="M92" s="37"/>
    </row>
    <row r="93">
      <c r="A93" s="82" t="str">
        <f>IF(A92="#",1,A83+1)</f>
        <v>10</v>
      </c>
      <c r="B93" s="84" t="s">
        <v>1562</v>
      </c>
      <c r="C93" s="85"/>
      <c r="D93" s="85"/>
      <c r="E93" s="85" t="str">
        <f>IFERROR(__xludf.DUMMYFUNCTION("CONCATENATE(ARRAYFORMULA(QUERY(QUERY(Indirect(C_Activos!$L$1&amp;""!A:F""),""SELECT A, B, C, D, E, F WHERE A MATCHES '""&amp;M93&amp;""'""),""select Col1"")&amp;"" ""&amp;QUERY(QUERY(Indirect(C_Activos!$L$1&amp;""!A:F""),""SELECT A, B, C, D, E, F WHERE A MATCHES '""&amp;M93&amp;""'""),""select Col2"")&amp;CHAR(10)&amp;""(Capa:""&amp;QUERY(QUERY(Indirect(C_Activos!$L$1&amp;""!A:F""),""SELECT A, B, C, D, E, F WHERE A MATCHES '""&amp;M93&amp;""'""),""select Col3"")&amp;"", Alcance:""&amp;QUERY(QUERY(Indirect(C_Activos!$L$1&amp;""!A:F""),""SELECT A, B, C, D, E, F WHERE A MATCHES '""&amp;M93&amp;""'""),""select Col5"")&amp;"", Activo:""&amp;QUERY(QUERY(Indirect(C_Activos!$L$1&amp;""!A:F""),""SELECT A, B, C, D, E, F WHERE A MATCHES '""&amp;M93&amp;""'""),""select Col4"")&amp;"", Fase:""&amp;QUERY(QUERY(Indirect(C_Activos!$L$1&amp;""!A:F""),""SELECT A, B, C, D, E, F WHERE A MATCHES '""&amp;M93&amp;""'""),""select Col6"")&amp;"")""&amp;CHAR(10)&amp;CHAR(10)))"),"#VALUE!")</f>
        <v>#VALUE!</v>
      </c>
      <c r="F93" s="86" t="str">
        <f>CVSSv2!$A$4</f>
        <v>Vector de acceso:</v>
      </c>
      <c r="G93" s="87" t="s">
        <v>1109</v>
      </c>
      <c r="H93" s="88" t="str">
        <f>ROUND(((0.6*(10.41*(1-(1-IF(G96=CVSSv2!$C$7,CVSSv2!$C$18,IF(G96=CVSSv2!$D$7,CVSSv2!$D$18,IF(G96=CVSSv2!$E$7,CVSSv2!$E$18,0))))*(1-IF(G97=CVSSv2!$C$8,CVSSv2!$C$19,IF(G97=CVSSv2!$D$8,CVSSv2!$D$19,IF(G97=CVSSv2!$E$8,CVSSv2!$E$19,0))))*(1-IF(G98=CVSSv2!$C$9,CVSSv2!$C$20,IF(G98=CVSSv2!$D$9,CVSSv2!$D$20,IF(G98=CVSSv2!$E$9,CVSSv2!$E$20,0))))))+0.4*(20*IF(G93=CVSSv2!$C$4,CVSSv2!$C$15,IF(G93=CVSSv2!$D$4,CVSSv2!$D$15,IF(G93=CVSSv2!$E$4,CVSSv2!$E$15,0)))*IF(G94=CVSSv2!$C$5,CVSSv2!$C$16,IF(G94=CVSSv2!$D$5,CVSSv2!$D$16,IF(G94=CVSSv2!$E$5,CVSSv2!$E$16,0)))*IF(G95=CVSSv2!$C$6,CVSSv2!$C$17,IF(G95=CVSSv2!$D$6,CVSSv2!$D$17,IF(G95=CVSSv2!$E$6,CVSSv2!$E$17,0))))-1.5)*(IF(10.41*(1-(1-IF(G96=CVSSv2!$C$7,CVSSv2!$C$18,IF(G96=CVSSv2!$D$7,CVSSv2!$D$18,IF(G96=CVSSv2!$E$7,CVSSv2!$E$18,0))))*(1-IF(G97=CVSSv2!$C$8,CVSSv2!$C$19,IF(G97=CVSSv2!$D$8,CVSSv2!$D$19,IF(G97=CVSSv2!$E$8,CVSSv2!$E$19,0))))*(1-IF(G98=CVSSv2!$C$9,CVSSv2!$C$20,IF(G98=CVSSv2!$D$9,CVSSv2!$D$20,IF(G98=CVSSv2!$E$9,CVSSv2!$E$20,0)))))=0,0,1.176)))*(IF(G99=CVSSv2!$C$10,CVSSv2!$C$21,IF(G99=CVSSv2!$D$10,CVSSv2!$D$21,IF(G99=CVSSv2!$E$10,CVSSv2!$E$21,IF(G99=CVSSv2!$F$10,CVSSv2!$F$21,0))))*IF(G100=CVSSv2!$C$11,CVSSv2!$C$22,IF(G100=CVSSv2!$D$11,CVSSv2!$D$22,IF(G100=CVSSv2!$E$11,CVSSv2!$E$22,IF(G100=CVSSv2!$F$11,CVSSv2!$F$22,0))))*IF(G101=CVSSv2!$C$12,CVSSv2!$C$23,IF(G101=CVSSv2!$D$12,CVSSv2!$D$23,IF(G101=CVSSv2!$E$12,CVSSv2!$E$23,0)))),1)</f>
        <v>10.0</v>
      </c>
      <c r="I93" s="126">
        <v>10.0</v>
      </c>
      <c r="J93" s="85"/>
      <c r="K93" s="85"/>
      <c r="L93" s="85"/>
      <c r="M93" s="94" t="s">
        <v>1219</v>
      </c>
    </row>
    <row r="94">
      <c r="A94" s="36"/>
      <c r="B94" s="36"/>
      <c r="C94" s="36"/>
      <c r="D94" s="36"/>
      <c r="E94" s="36"/>
      <c r="F94" s="96" t="str">
        <f>CVSSv2!$A$5</f>
        <v>Complejidad de acceso:</v>
      </c>
      <c r="G94" s="98" t="s">
        <v>1160</v>
      </c>
      <c r="H94" s="36"/>
      <c r="I94" s="36"/>
      <c r="J94" s="36"/>
      <c r="K94" s="36"/>
      <c r="L94" s="36"/>
      <c r="M94" s="36"/>
    </row>
    <row r="95">
      <c r="A95" s="36"/>
      <c r="B95" s="36"/>
      <c r="C95" s="36"/>
      <c r="D95" s="36"/>
      <c r="E95" s="36"/>
      <c r="F95" s="96" t="str">
        <f>CVSSv2!$A$6</f>
        <v>Autenticación:</v>
      </c>
      <c r="G95" s="102" t="s">
        <v>1167</v>
      </c>
      <c r="H95" s="36"/>
      <c r="I95" s="36"/>
      <c r="J95" s="36"/>
      <c r="K95" s="36"/>
      <c r="L95" s="36"/>
      <c r="M95" s="36"/>
    </row>
    <row r="96">
      <c r="A96" s="36"/>
      <c r="B96" s="36"/>
      <c r="C96" s="36"/>
      <c r="D96" s="36"/>
      <c r="E96" s="36"/>
      <c r="F96" s="96" t="str">
        <f>CVSSv2!$A$7</f>
        <v>Impacto a la confidencialidad:</v>
      </c>
      <c r="G96" s="98" t="s">
        <v>1171</v>
      </c>
      <c r="H96" s="36"/>
      <c r="I96" s="36"/>
      <c r="J96" s="36"/>
      <c r="K96" s="36"/>
      <c r="L96" s="36"/>
      <c r="M96" s="36"/>
    </row>
    <row r="97">
      <c r="A97" s="36"/>
      <c r="B97" s="36"/>
      <c r="C97" s="36"/>
      <c r="D97" s="36"/>
      <c r="E97" s="36"/>
      <c r="F97" s="96" t="str">
        <f>CVSSv2!$A$8</f>
        <v>Impacto a la integridad:</v>
      </c>
      <c r="G97" s="98" t="s">
        <v>1171</v>
      </c>
      <c r="H97" s="36"/>
      <c r="I97" s="36"/>
      <c r="J97" s="36"/>
      <c r="K97" s="36"/>
      <c r="L97" s="36"/>
      <c r="M97" s="36"/>
    </row>
    <row r="98">
      <c r="A98" s="36"/>
      <c r="B98" s="36"/>
      <c r="C98" s="36"/>
      <c r="D98" s="36"/>
      <c r="E98" s="36"/>
      <c r="F98" s="96" t="str">
        <f>CVSSv2!$A$9</f>
        <v>Impacto a la disponibilidad:</v>
      </c>
      <c r="G98" s="98" t="s">
        <v>1171</v>
      </c>
      <c r="H98" s="36"/>
      <c r="I98" s="36"/>
      <c r="J98" s="36"/>
      <c r="K98" s="36"/>
      <c r="L98" s="36"/>
      <c r="M98" s="36"/>
    </row>
    <row r="99">
      <c r="A99" s="36"/>
      <c r="B99" s="36"/>
      <c r="C99" s="36"/>
      <c r="D99" s="36"/>
      <c r="E99" s="36"/>
      <c r="F99" s="96" t="str">
        <f>CVSSv2!$A$10</f>
        <v>Explotabilidad:</v>
      </c>
      <c r="G99" s="98" t="s">
        <v>1172</v>
      </c>
      <c r="H99" s="36"/>
      <c r="I99" s="36"/>
      <c r="J99" s="36"/>
      <c r="K99" s="36"/>
      <c r="L99" s="36"/>
      <c r="M99" s="36"/>
    </row>
    <row r="100">
      <c r="A100" s="36"/>
      <c r="B100" s="36"/>
      <c r="C100" s="36"/>
      <c r="D100" s="36"/>
      <c r="E100" s="36"/>
      <c r="F100" s="96" t="str">
        <f>CVSSv2!$A$11</f>
        <v>Nivel de resolución:</v>
      </c>
      <c r="G100" s="98" t="s">
        <v>1177</v>
      </c>
      <c r="H100" s="36"/>
      <c r="I100" s="36"/>
      <c r="J100" s="36"/>
      <c r="K100" s="36"/>
      <c r="L100" s="36"/>
      <c r="M100" s="36"/>
    </row>
    <row r="101">
      <c r="A101" s="36"/>
      <c r="B101" s="36"/>
      <c r="C101" s="36"/>
      <c r="D101" s="36"/>
      <c r="E101" s="36"/>
      <c r="F101" s="96" t="str">
        <f>CVSSv2!$A$12</f>
        <v>Nivel de confianza:</v>
      </c>
      <c r="G101" s="102" t="s">
        <v>1186</v>
      </c>
      <c r="H101" s="36"/>
      <c r="I101" s="36"/>
      <c r="J101" s="36"/>
      <c r="K101" s="36"/>
      <c r="L101" s="36"/>
      <c r="M101" s="36"/>
    </row>
    <row r="102">
      <c r="A102" s="37"/>
      <c r="B102" s="37"/>
      <c r="C102" s="37"/>
      <c r="D102" s="37"/>
      <c r="E102" s="37"/>
      <c r="F102" s="103" t="str">
        <f>"("&amp;CVSSv2!$B$4&amp;":"&amp;IF(G93=CVSSv2!$C$4,CVSSv2!$C$26,IF(G93=CVSSv2!$D$4,CVSSv2!$D$26,IF(G93=CVSSv2!$E$4,CVSSv2!$E$26,"")))&amp;"/"&amp;CVSSv2!$B$5&amp;":"&amp;IF(G94=CVSSv2!$C$5,CVSSv2!$C$27,IF(G94=CVSSv2!$D$5,CVSSv2!$D$27,IF(G94=CVSSv2!$E$5,CVSSv2!$E$27,"")))&amp;"/"&amp;CVSSv2!$B$6&amp;":"&amp;IF(G95=CVSSv2!$C$6,CVSSv2!$C$28,IF(G95=CVSSv2!$D$6,CVSSv2!$D$28,IF(G95=CVSSv2!$E$6,CVSSv2!$E$28,"")))&amp;"/"&amp;CVSSv2!$B$7&amp;":"&amp;IF(G96=CVSSv2!$C$7,CVSSv2!$C$29,IF(G96=CVSSv2!$D$7,CVSSv2!$D$29,IF(G96=CVSSv2!$E$7,CVSSv2!$E$29,"")))&amp;"/"&amp;CVSSv2!$B$8&amp;":"&amp;IF(G97=CVSSv2!$C$8,CVSSv2!$C$30,IF(G97=CVSSv2!$D$8,CVSSv2!$D$30,IF(G97=CVSSv2!$E$8,CVSSv2!$E$30,"")))&amp;"/"&amp;CVSSv2!$B$9&amp;":"&amp;IF(G98=CVSSv2!$C$9,CVSSv2!$C$31,IF(G98=CVSSv2!$D$9,CVSSv2!$D$31,IF(G98=CVSSv2!$E$9,CVSSv2!$E$31,"")))&amp;"/"&amp;CVSSv2!$B$10&amp;":"&amp;IF(G99=CVSSv2!$C$10,CVSSv2!$C$32,IF(G99=CVSSv2!$D$10,CVSSv2!$D$32,IF(G99=CVSSv2!$E$10,CVSSv2!$E$32,IF(G99=CVSSv2!$F$10,CVSSv2!$F$32,""))))&amp;"/"&amp;CVSSv2!$B$11&amp;":"&amp;IF(G100=CVSSv2!$C$11,CVSSv2!$C$33,IF(G100=CVSSv2!$D$11,CVSSv2!$D$33,IF(G100=CVSSv2!$E$11,CVSSv2!$E$33,IF(G100=CVSSv2!$F$11,CVSSv2!$F$33,""))))&amp;"/"&amp;CVSSv2!$B$12&amp;":"&amp;IF(G101=CVSSv2!$C$12,CVSSv2!$C$34,IF(G101=CVSSv2!$D$12,CVSSv2!$D$34,IF(G101=CVSSv2!$E$12,CVSSv2!$E$34,"")))&amp;")"</f>
        <v>(AV:N/AC:N/Au:N/C:C/I:C/A:C/E:H/RL:U/RC:C)</v>
      </c>
      <c r="G102" s="104"/>
      <c r="H102" s="37"/>
      <c r="I102" s="37"/>
      <c r="J102" s="37"/>
      <c r="K102" s="37"/>
      <c r="L102" s="37"/>
      <c r="M102" s="37"/>
    </row>
    <row r="103">
      <c r="A103" s="82" t="str">
        <f>IF(A102="#",1,A93+1)</f>
        <v>11</v>
      </c>
      <c r="B103" s="84" t="s">
        <v>1563</v>
      </c>
      <c r="C103" s="85"/>
      <c r="D103" s="85"/>
      <c r="E103" s="85" t="str">
        <f>IFERROR(__xludf.DUMMYFUNCTION("CONCATENATE(ARRAYFORMULA(QUERY(QUERY(Indirect(C_Activos!$L$1&amp;""!A:F""),""SELECT A, B, C, D, E, F WHERE A MATCHES '""&amp;M103&amp;""'""),""select Col1"")&amp;"" ""&amp;QUERY(QUERY(Indirect(C_Activos!$L$1&amp;""!A:F""),""SELECT A, B, C, D, E, F WHERE A MATCHES '""&amp;M103&amp;""'""),""select Col2"")&amp;CHAR(10)&amp;""(Capa:""&amp;QUERY(QUERY(Indirect(C_Activos!$L$1&amp;""!A:F""),""SELECT A, B, C, D, E, F WHERE A MATCHES '""&amp;M103&amp;""'""),""select Col3"")&amp;"", Alcance:""&amp;QUERY(QUERY(Indirect(C_Activos!$L$1&amp;""!A:F""),""SELECT A, B, C, D, E, F WHERE A MATCHES '""&amp;M103&amp;""'""),""select Col5"")&amp;"", Activo:""&amp;QUERY(QUERY(Indirect(C_Activos!$L$1&amp;""!A:F""),""SELECT A, B, C, D, E, F WHERE A MATCHES '""&amp;M103&amp;""'""),""select Col4"")&amp;"", Fase:""&amp;QUERY(QUERY(Indirect(C_Activos!$L$1&amp;""!A:F""),""SELECT A, B, C, D, E, F WHERE A MATCHES '""&amp;M103&amp;""'""),""select Col6"")&amp;"")""&amp;CHAR(10)&amp;CHAR(10)))"),"#VALUE!")</f>
        <v>#VALUE!</v>
      </c>
      <c r="F103" s="86" t="str">
        <f>CVSSv2!$A$4</f>
        <v>Vector de acceso:</v>
      </c>
      <c r="G103" s="87" t="s">
        <v>1109</v>
      </c>
      <c r="H103" s="88" t="str">
        <f>ROUND(((0.6*(10.41*(1-(1-IF(G106=CVSSv2!$C$7,CVSSv2!$C$18,IF(G106=CVSSv2!$D$7,CVSSv2!$D$18,IF(G106=CVSSv2!$E$7,CVSSv2!$E$18,0))))*(1-IF(G107=CVSSv2!$C$8,CVSSv2!$C$19,IF(G107=CVSSv2!$D$8,CVSSv2!$D$19,IF(G107=CVSSv2!$E$8,CVSSv2!$E$19,0))))*(1-IF(G108=CVSSv2!$C$9,CVSSv2!$C$20,IF(G108=CVSSv2!$D$9,CVSSv2!$D$20,IF(G108=CVSSv2!$E$9,CVSSv2!$E$20,0))))))+0.4*(20*IF(G103=CVSSv2!$C$4,CVSSv2!$C$15,IF(G103=CVSSv2!$D$4,CVSSv2!$D$15,IF(G103=CVSSv2!$E$4,CVSSv2!$E$15,0)))*IF(G104=CVSSv2!$C$5,CVSSv2!$C$16,IF(G104=CVSSv2!$D$5,CVSSv2!$D$16,IF(G104=CVSSv2!$E$5,CVSSv2!$E$16,0)))*IF(G105=CVSSv2!$C$6,CVSSv2!$C$17,IF(G105=CVSSv2!$D$6,CVSSv2!$D$17,IF(G105=CVSSv2!$E$6,CVSSv2!$E$17,0))))-1.5)*(IF(10.41*(1-(1-IF(G106=CVSSv2!$C$7,CVSSv2!$C$18,IF(G106=CVSSv2!$D$7,CVSSv2!$D$18,IF(G106=CVSSv2!$E$7,CVSSv2!$E$18,0))))*(1-IF(G107=CVSSv2!$C$8,CVSSv2!$C$19,IF(G107=CVSSv2!$D$8,CVSSv2!$D$19,IF(G107=CVSSv2!$E$8,CVSSv2!$E$19,0))))*(1-IF(G108=CVSSv2!$C$9,CVSSv2!$C$20,IF(G108=CVSSv2!$D$9,CVSSv2!$D$20,IF(G108=CVSSv2!$E$9,CVSSv2!$E$20,0)))))=0,0,1.176)))*(IF(G109=CVSSv2!$C$10,CVSSv2!$C$21,IF(G109=CVSSv2!$D$10,CVSSv2!$D$21,IF(G109=CVSSv2!$E$10,CVSSv2!$E$21,IF(G109=CVSSv2!$F$10,CVSSv2!$F$21,0))))*IF(G110=CVSSv2!$C$11,CVSSv2!$C$22,IF(G110=CVSSv2!$D$11,CVSSv2!$D$22,IF(G110=CVSSv2!$E$11,CVSSv2!$E$22,IF(G110=CVSSv2!$F$11,CVSSv2!$F$22,0))))*IF(G111=CVSSv2!$C$12,CVSSv2!$C$23,IF(G111=CVSSv2!$D$12,CVSSv2!$D$23,IF(G111=CVSSv2!$E$12,CVSSv2!$E$23,0)))),1)</f>
        <v>10.0</v>
      </c>
      <c r="I103" s="126">
        <v>11.0</v>
      </c>
      <c r="J103" s="85"/>
      <c r="K103" s="85"/>
      <c r="L103" s="85"/>
      <c r="M103" s="94" t="s">
        <v>1219</v>
      </c>
    </row>
    <row r="104">
      <c r="A104" s="36"/>
      <c r="B104" s="36"/>
      <c r="C104" s="36"/>
      <c r="D104" s="36"/>
      <c r="E104" s="36"/>
      <c r="F104" s="96" t="str">
        <f>CVSSv2!$A$5</f>
        <v>Complejidad de acceso:</v>
      </c>
      <c r="G104" s="98" t="s">
        <v>1160</v>
      </c>
      <c r="H104" s="36"/>
      <c r="I104" s="36"/>
      <c r="J104" s="36"/>
      <c r="K104" s="36"/>
      <c r="L104" s="36"/>
      <c r="M104" s="36"/>
    </row>
    <row r="105">
      <c r="A105" s="36"/>
      <c r="B105" s="36"/>
      <c r="C105" s="36"/>
      <c r="D105" s="36"/>
      <c r="E105" s="36"/>
      <c r="F105" s="96" t="str">
        <f>CVSSv2!$A$6</f>
        <v>Autenticación:</v>
      </c>
      <c r="G105" s="102" t="s">
        <v>1167</v>
      </c>
      <c r="H105" s="36"/>
      <c r="I105" s="36"/>
      <c r="J105" s="36"/>
      <c r="K105" s="36"/>
      <c r="L105" s="36"/>
      <c r="M105" s="36"/>
    </row>
    <row r="106">
      <c r="A106" s="36"/>
      <c r="B106" s="36"/>
      <c r="C106" s="36"/>
      <c r="D106" s="36"/>
      <c r="E106" s="36"/>
      <c r="F106" s="96" t="str">
        <f>CVSSv2!$A$7</f>
        <v>Impacto a la confidencialidad:</v>
      </c>
      <c r="G106" s="98" t="s">
        <v>1171</v>
      </c>
      <c r="H106" s="36"/>
      <c r="I106" s="36"/>
      <c r="J106" s="36"/>
      <c r="K106" s="36"/>
      <c r="L106" s="36"/>
      <c r="M106" s="36"/>
    </row>
    <row r="107">
      <c r="A107" s="36"/>
      <c r="B107" s="36"/>
      <c r="C107" s="36"/>
      <c r="D107" s="36"/>
      <c r="E107" s="36"/>
      <c r="F107" s="96" t="str">
        <f>CVSSv2!$A$8</f>
        <v>Impacto a la integridad:</v>
      </c>
      <c r="G107" s="98" t="s">
        <v>1171</v>
      </c>
      <c r="H107" s="36"/>
      <c r="I107" s="36"/>
      <c r="J107" s="36"/>
      <c r="K107" s="36"/>
      <c r="L107" s="36"/>
      <c r="M107" s="36"/>
    </row>
    <row r="108">
      <c r="A108" s="36"/>
      <c r="B108" s="36"/>
      <c r="C108" s="36"/>
      <c r="D108" s="36"/>
      <c r="E108" s="36"/>
      <c r="F108" s="96" t="str">
        <f>CVSSv2!$A$9</f>
        <v>Impacto a la disponibilidad:</v>
      </c>
      <c r="G108" s="98" t="s">
        <v>1171</v>
      </c>
      <c r="H108" s="36"/>
      <c r="I108" s="36"/>
      <c r="J108" s="36"/>
      <c r="K108" s="36"/>
      <c r="L108" s="36"/>
      <c r="M108" s="36"/>
    </row>
    <row r="109">
      <c r="A109" s="36"/>
      <c r="B109" s="36"/>
      <c r="C109" s="36"/>
      <c r="D109" s="36"/>
      <c r="E109" s="36"/>
      <c r="F109" s="96" t="str">
        <f>CVSSv2!$A$10</f>
        <v>Explotabilidad:</v>
      </c>
      <c r="G109" s="98" t="s">
        <v>1172</v>
      </c>
      <c r="H109" s="36"/>
      <c r="I109" s="36"/>
      <c r="J109" s="36"/>
      <c r="K109" s="36"/>
      <c r="L109" s="36"/>
      <c r="M109" s="36"/>
    </row>
    <row r="110">
      <c r="A110" s="36"/>
      <c r="B110" s="36"/>
      <c r="C110" s="36"/>
      <c r="D110" s="36"/>
      <c r="E110" s="36"/>
      <c r="F110" s="96" t="str">
        <f>CVSSv2!$A$11</f>
        <v>Nivel de resolución:</v>
      </c>
      <c r="G110" s="98" t="s">
        <v>1177</v>
      </c>
      <c r="H110" s="36"/>
      <c r="I110" s="36"/>
      <c r="J110" s="36"/>
      <c r="K110" s="36"/>
      <c r="L110" s="36"/>
      <c r="M110" s="36"/>
    </row>
    <row r="111">
      <c r="A111" s="36"/>
      <c r="B111" s="36"/>
      <c r="C111" s="36"/>
      <c r="D111" s="36"/>
      <c r="E111" s="36"/>
      <c r="F111" s="96" t="str">
        <f>CVSSv2!$A$12</f>
        <v>Nivel de confianza:</v>
      </c>
      <c r="G111" s="102" t="s">
        <v>1186</v>
      </c>
      <c r="H111" s="36"/>
      <c r="I111" s="36"/>
      <c r="J111" s="36"/>
      <c r="K111" s="36"/>
      <c r="L111" s="36"/>
      <c r="M111" s="36"/>
    </row>
    <row r="112">
      <c r="A112" s="37"/>
      <c r="B112" s="37"/>
      <c r="C112" s="37"/>
      <c r="D112" s="37"/>
      <c r="E112" s="37"/>
      <c r="F112" s="103" t="str">
        <f>"("&amp;CVSSv2!$B$4&amp;":"&amp;IF(G103=CVSSv2!$C$4,CVSSv2!$C$26,IF(G103=CVSSv2!$D$4,CVSSv2!$D$26,IF(G103=CVSSv2!$E$4,CVSSv2!$E$26,"")))&amp;"/"&amp;CVSSv2!$B$5&amp;":"&amp;IF(G104=CVSSv2!$C$5,CVSSv2!$C$27,IF(G104=CVSSv2!$D$5,CVSSv2!$D$27,IF(G104=CVSSv2!$E$5,CVSSv2!$E$27,"")))&amp;"/"&amp;CVSSv2!$B$6&amp;":"&amp;IF(G105=CVSSv2!$C$6,CVSSv2!$C$28,IF(G105=CVSSv2!$D$6,CVSSv2!$D$28,IF(G105=CVSSv2!$E$6,CVSSv2!$E$28,"")))&amp;"/"&amp;CVSSv2!$B$7&amp;":"&amp;IF(G106=CVSSv2!$C$7,CVSSv2!$C$29,IF(G106=CVSSv2!$D$7,CVSSv2!$D$29,IF(G106=CVSSv2!$E$7,CVSSv2!$E$29,"")))&amp;"/"&amp;CVSSv2!$B$8&amp;":"&amp;IF(G107=CVSSv2!$C$8,CVSSv2!$C$30,IF(G107=CVSSv2!$D$8,CVSSv2!$D$30,IF(G107=CVSSv2!$E$8,CVSSv2!$E$30,"")))&amp;"/"&amp;CVSSv2!$B$9&amp;":"&amp;IF(G108=CVSSv2!$C$9,CVSSv2!$C$31,IF(G108=CVSSv2!$D$9,CVSSv2!$D$31,IF(G108=CVSSv2!$E$9,CVSSv2!$E$31,"")))&amp;"/"&amp;CVSSv2!$B$10&amp;":"&amp;IF(G109=CVSSv2!$C$10,CVSSv2!$C$32,IF(G109=CVSSv2!$D$10,CVSSv2!$D$32,IF(G109=CVSSv2!$E$10,CVSSv2!$E$32,IF(G109=CVSSv2!$F$10,CVSSv2!$F$32,""))))&amp;"/"&amp;CVSSv2!$B$11&amp;":"&amp;IF(G110=CVSSv2!$C$11,CVSSv2!$C$33,IF(G110=CVSSv2!$D$11,CVSSv2!$D$33,IF(G110=CVSSv2!$E$11,CVSSv2!$E$33,IF(G110=CVSSv2!$F$11,CVSSv2!$F$33,""))))&amp;"/"&amp;CVSSv2!$B$12&amp;":"&amp;IF(G111=CVSSv2!$C$12,CVSSv2!$C$34,IF(G111=CVSSv2!$D$12,CVSSv2!$D$34,IF(G111=CVSSv2!$E$12,CVSSv2!$E$34,"")))&amp;")"</f>
        <v>(AV:N/AC:N/Au:N/C:C/I:C/A:C/E:H/RL:U/RC:C)</v>
      </c>
      <c r="G112" s="104"/>
      <c r="H112" s="37"/>
      <c r="I112" s="37"/>
      <c r="J112" s="37"/>
      <c r="K112" s="37"/>
      <c r="L112" s="37"/>
      <c r="M112" s="37"/>
    </row>
    <row r="113">
      <c r="A113" s="82" t="str">
        <f>IF(A112="#",1,A103+1)</f>
        <v>12</v>
      </c>
      <c r="B113" s="84" t="s">
        <v>1564</v>
      </c>
      <c r="C113" s="85"/>
      <c r="D113" s="85"/>
      <c r="E113" s="85" t="str">
        <f>IFERROR(__xludf.DUMMYFUNCTION("CONCATENATE(ARRAYFORMULA(QUERY(QUERY(Indirect(C_Activos!$L$1&amp;""!A:F""),""SELECT A, B, C, D, E, F WHERE A MATCHES '""&amp;M113&amp;""'""),""select Col1"")&amp;"" ""&amp;QUERY(QUERY(Indirect(C_Activos!$L$1&amp;""!A:F""),""SELECT A, B, C, D, E, F WHERE A MATCHES '""&amp;M113&amp;""'""),""select Col2"")&amp;CHAR(10)&amp;""(Capa:""&amp;QUERY(QUERY(Indirect(C_Activos!$L$1&amp;""!A:F""),""SELECT A, B, C, D, E, F WHERE A MATCHES '""&amp;M113&amp;""'""),""select Col3"")&amp;"", Alcance:""&amp;QUERY(QUERY(Indirect(C_Activos!$L$1&amp;""!A:F""),""SELECT A, B, C, D, E, F WHERE A MATCHES '""&amp;M113&amp;""'""),""select Col5"")&amp;"", Activo:""&amp;QUERY(QUERY(Indirect(C_Activos!$L$1&amp;""!A:F""),""SELECT A, B, C, D, E, F WHERE A MATCHES '""&amp;M113&amp;""'""),""select Col4"")&amp;"", Fase:""&amp;QUERY(QUERY(Indirect(C_Activos!$L$1&amp;""!A:F""),""SELECT A, B, C, D, E, F WHERE A MATCHES '""&amp;M113&amp;""'""),""select Col6"")&amp;"")""&amp;CHAR(10)&amp;CHAR(10)))"),"#VALUE!")</f>
        <v>#VALUE!</v>
      </c>
      <c r="F113" s="86" t="str">
        <f>CVSSv2!$A$4</f>
        <v>Vector de acceso:</v>
      </c>
      <c r="G113" s="87" t="s">
        <v>1109</v>
      </c>
      <c r="H113" s="88" t="str">
        <f>ROUND(((0.6*(10.41*(1-(1-IF(G116=CVSSv2!$C$7,CVSSv2!$C$18,IF(G116=CVSSv2!$D$7,CVSSv2!$D$18,IF(G116=CVSSv2!$E$7,CVSSv2!$E$18,0))))*(1-IF(G117=CVSSv2!$C$8,CVSSv2!$C$19,IF(G117=CVSSv2!$D$8,CVSSv2!$D$19,IF(G117=CVSSv2!$E$8,CVSSv2!$E$19,0))))*(1-IF(G118=CVSSv2!$C$9,CVSSv2!$C$20,IF(G118=CVSSv2!$D$9,CVSSv2!$D$20,IF(G118=CVSSv2!$E$9,CVSSv2!$E$20,0))))))+0.4*(20*IF(G113=CVSSv2!$C$4,CVSSv2!$C$15,IF(G113=CVSSv2!$D$4,CVSSv2!$D$15,IF(G113=CVSSv2!$E$4,CVSSv2!$E$15,0)))*IF(G114=CVSSv2!$C$5,CVSSv2!$C$16,IF(G114=CVSSv2!$D$5,CVSSv2!$D$16,IF(G114=CVSSv2!$E$5,CVSSv2!$E$16,0)))*IF(G115=CVSSv2!$C$6,CVSSv2!$C$17,IF(G115=CVSSv2!$D$6,CVSSv2!$D$17,IF(G115=CVSSv2!$E$6,CVSSv2!$E$17,0))))-1.5)*(IF(10.41*(1-(1-IF(G116=CVSSv2!$C$7,CVSSv2!$C$18,IF(G116=CVSSv2!$D$7,CVSSv2!$D$18,IF(G116=CVSSv2!$E$7,CVSSv2!$E$18,0))))*(1-IF(G117=CVSSv2!$C$8,CVSSv2!$C$19,IF(G117=CVSSv2!$D$8,CVSSv2!$D$19,IF(G117=CVSSv2!$E$8,CVSSv2!$E$19,0))))*(1-IF(G118=CVSSv2!$C$9,CVSSv2!$C$20,IF(G118=CVSSv2!$D$9,CVSSv2!$D$20,IF(G118=CVSSv2!$E$9,CVSSv2!$E$20,0)))))=0,0,1.176)))*(IF(G119=CVSSv2!$C$10,CVSSv2!$C$21,IF(G119=CVSSv2!$D$10,CVSSv2!$D$21,IF(G119=CVSSv2!$E$10,CVSSv2!$E$21,IF(G119=CVSSv2!$F$10,CVSSv2!$F$21,0))))*IF(G120=CVSSv2!$C$11,CVSSv2!$C$22,IF(G120=CVSSv2!$D$11,CVSSv2!$D$22,IF(G120=CVSSv2!$E$11,CVSSv2!$E$22,IF(G120=CVSSv2!$F$11,CVSSv2!$F$22,0))))*IF(G121=CVSSv2!$C$12,CVSSv2!$C$23,IF(G121=CVSSv2!$D$12,CVSSv2!$D$23,IF(G121=CVSSv2!$E$12,CVSSv2!$E$23,0)))),1)</f>
        <v>10.0</v>
      </c>
      <c r="I113" s="126">
        <v>12.0</v>
      </c>
      <c r="J113" s="85"/>
      <c r="K113" s="85"/>
      <c r="L113" s="85"/>
      <c r="M113" s="94" t="s">
        <v>1219</v>
      </c>
    </row>
    <row r="114">
      <c r="A114" s="36"/>
      <c r="B114" s="36"/>
      <c r="C114" s="36"/>
      <c r="D114" s="36"/>
      <c r="E114" s="36"/>
      <c r="F114" s="96" t="str">
        <f>CVSSv2!$A$5</f>
        <v>Complejidad de acceso:</v>
      </c>
      <c r="G114" s="98" t="s">
        <v>1160</v>
      </c>
      <c r="H114" s="36"/>
      <c r="I114" s="36"/>
      <c r="J114" s="36"/>
      <c r="K114" s="36"/>
      <c r="L114" s="36"/>
      <c r="M114" s="36"/>
    </row>
    <row r="115">
      <c r="A115" s="36"/>
      <c r="B115" s="36"/>
      <c r="C115" s="36"/>
      <c r="D115" s="36"/>
      <c r="E115" s="36"/>
      <c r="F115" s="96" t="str">
        <f>CVSSv2!$A$6</f>
        <v>Autenticación:</v>
      </c>
      <c r="G115" s="102" t="s">
        <v>1167</v>
      </c>
      <c r="H115" s="36"/>
      <c r="I115" s="36"/>
      <c r="J115" s="36"/>
      <c r="K115" s="36"/>
      <c r="L115" s="36"/>
      <c r="M115" s="36"/>
    </row>
    <row r="116">
      <c r="A116" s="36"/>
      <c r="B116" s="36"/>
      <c r="C116" s="36"/>
      <c r="D116" s="36"/>
      <c r="E116" s="36"/>
      <c r="F116" s="96" t="str">
        <f>CVSSv2!$A$7</f>
        <v>Impacto a la confidencialidad:</v>
      </c>
      <c r="G116" s="98" t="s">
        <v>1171</v>
      </c>
      <c r="H116" s="36"/>
      <c r="I116" s="36"/>
      <c r="J116" s="36"/>
      <c r="K116" s="36"/>
      <c r="L116" s="36"/>
      <c r="M116" s="36"/>
    </row>
    <row r="117">
      <c r="A117" s="36"/>
      <c r="B117" s="36"/>
      <c r="C117" s="36"/>
      <c r="D117" s="36"/>
      <c r="E117" s="36"/>
      <c r="F117" s="96" t="str">
        <f>CVSSv2!$A$8</f>
        <v>Impacto a la integridad:</v>
      </c>
      <c r="G117" s="98" t="s">
        <v>1171</v>
      </c>
      <c r="H117" s="36"/>
      <c r="I117" s="36"/>
      <c r="J117" s="36"/>
      <c r="K117" s="36"/>
      <c r="L117" s="36"/>
      <c r="M117" s="36"/>
    </row>
    <row r="118">
      <c r="A118" s="36"/>
      <c r="B118" s="36"/>
      <c r="C118" s="36"/>
      <c r="D118" s="36"/>
      <c r="E118" s="36"/>
      <c r="F118" s="96" t="str">
        <f>CVSSv2!$A$9</f>
        <v>Impacto a la disponibilidad:</v>
      </c>
      <c r="G118" s="98" t="s">
        <v>1171</v>
      </c>
      <c r="H118" s="36"/>
      <c r="I118" s="36"/>
      <c r="J118" s="36"/>
      <c r="K118" s="36"/>
      <c r="L118" s="36"/>
      <c r="M118" s="36"/>
    </row>
    <row r="119">
      <c r="A119" s="36"/>
      <c r="B119" s="36"/>
      <c r="C119" s="36"/>
      <c r="D119" s="36"/>
      <c r="E119" s="36"/>
      <c r="F119" s="96" t="str">
        <f>CVSSv2!$A$10</f>
        <v>Explotabilidad:</v>
      </c>
      <c r="G119" s="98" t="s">
        <v>1172</v>
      </c>
      <c r="H119" s="36"/>
      <c r="I119" s="36"/>
      <c r="J119" s="36"/>
      <c r="K119" s="36"/>
      <c r="L119" s="36"/>
      <c r="M119" s="36"/>
    </row>
    <row r="120">
      <c r="A120" s="36"/>
      <c r="B120" s="36"/>
      <c r="C120" s="36"/>
      <c r="D120" s="36"/>
      <c r="E120" s="36"/>
      <c r="F120" s="96" t="str">
        <f>CVSSv2!$A$11</f>
        <v>Nivel de resolución:</v>
      </c>
      <c r="G120" s="98" t="s">
        <v>1177</v>
      </c>
      <c r="H120" s="36"/>
      <c r="I120" s="36"/>
      <c r="J120" s="36"/>
      <c r="K120" s="36"/>
      <c r="L120" s="36"/>
      <c r="M120" s="36"/>
    </row>
    <row r="121">
      <c r="A121" s="36"/>
      <c r="B121" s="36"/>
      <c r="C121" s="36"/>
      <c r="D121" s="36"/>
      <c r="E121" s="36"/>
      <c r="F121" s="96" t="str">
        <f>CVSSv2!$A$12</f>
        <v>Nivel de confianza:</v>
      </c>
      <c r="G121" s="102" t="s">
        <v>1186</v>
      </c>
      <c r="H121" s="36"/>
      <c r="I121" s="36"/>
      <c r="J121" s="36"/>
      <c r="K121" s="36"/>
      <c r="L121" s="36"/>
      <c r="M121" s="36"/>
    </row>
    <row r="122">
      <c r="A122" s="37"/>
      <c r="B122" s="37"/>
      <c r="C122" s="37"/>
      <c r="D122" s="37"/>
      <c r="E122" s="37"/>
      <c r="F122" s="103" t="str">
        <f>"("&amp;CVSSv2!$B$4&amp;":"&amp;IF(G113=CVSSv2!$C$4,CVSSv2!$C$26,IF(G113=CVSSv2!$D$4,CVSSv2!$D$26,IF(G113=CVSSv2!$E$4,CVSSv2!$E$26,"")))&amp;"/"&amp;CVSSv2!$B$5&amp;":"&amp;IF(G114=CVSSv2!$C$5,CVSSv2!$C$27,IF(G114=CVSSv2!$D$5,CVSSv2!$D$27,IF(G114=CVSSv2!$E$5,CVSSv2!$E$27,"")))&amp;"/"&amp;CVSSv2!$B$6&amp;":"&amp;IF(G115=CVSSv2!$C$6,CVSSv2!$C$28,IF(G115=CVSSv2!$D$6,CVSSv2!$D$28,IF(G115=CVSSv2!$E$6,CVSSv2!$E$28,"")))&amp;"/"&amp;CVSSv2!$B$7&amp;":"&amp;IF(G116=CVSSv2!$C$7,CVSSv2!$C$29,IF(G116=CVSSv2!$D$7,CVSSv2!$D$29,IF(G116=CVSSv2!$E$7,CVSSv2!$E$29,"")))&amp;"/"&amp;CVSSv2!$B$8&amp;":"&amp;IF(G117=CVSSv2!$C$8,CVSSv2!$C$30,IF(G117=CVSSv2!$D$8,CVSSv2!$D$30,IF(G117=CVSSv2!$E$8,CVSSv2!$E$30,"")))&amp;"/"&amp;CVSSv2!$B$9&amp;":"&amp;IF(G118=CVSSv2!$C$9,CVSSv2!$C$31,IF(G118=CVSSv2!$D$9,CVSSv2!$D$31,IF(G118=CVSSv2!$E$9,CVSSv2!$E$31,"")))&amp;"/"&amp;CVSSv2!$B$10&amp;":"&amp;IF(G119=CVSSv2!$C$10,CVSSv2!$C$32,IF(G119=CVSSv2!$D$10,CVSSv2!$D$32,IF(G119=CVSSv2!$E$10,CVSSv2!$E$32,IF(G119=CVSSv2!$F$10,CVSSv2!$F$32,""))))&amp;"/"&amp;CVSSv2!$B$11&amp;":"&amp;IF(G120=CVSSv2!$C$11,CVSSv2!$C$33,IF(G120=CVSSv2!$D$11,CVSSv2!$D$33,IF(G120=CVSSv2!$E$11,CVSSv2!$E$33,IF(G120=CVSSv2!$F$11,CVSSv2!$F$33,""))))&amp;"/"&amp;CVSSv2!$B$12&amp;":"&amp;IF(G121=CVSSv2!$C$12,CVSSv2!$C$34,IF(G121=CVSSv2!$D$12,CVSSv2!$D$34,IF(G121=CVSSv2!$E$12,CVSSv2!$E$34,"")))&amp;")"</f>
        <v>(AV:N/AC:N/Au:N/C:C/I:C/A:C/E:H/RL:U/RC:C)</v>
      </c>
      <c r="G122" s="104"/>
      <c r="H122" s="37"/>
      <c r="I122" s="37"/>
      <c r="J122" s="37"/>
      <c r="K122" s="37"/>
      <c r="L122" s="37"/>
      <c r="M122" s="37"/>
    </row>
    <row r="123">
      <c r="A123" s="82" t="str">
        <f>IF(A122="#",1,A113+1)</f>
        <v>13</v>
      </c>
      <c r="B123" s="84" t="s">
        <v>1565</v>
      </c>
      <c r="C123" s="85"/>
      <c r="D123" s="85"/>
      <c r="E123" s="85" t="str">
        <f>IFERROR(__xludf.DUMMYFUNCTION("CONCATENATE(ARRAYFORMULA(QUERY(QUERY(Indirect(C_Activos!$L$1&amp;""!A:F""),""SELECT A, B, C, D, E, F WHERE A MATCHES '""&amp;M123&amp;""'""),""select Col1"")&amp;"" ""&amp;QUERY(QUERY(Indirect(C_Activos!$L$1&amp;""!A:F""),""SELECT A, B, C, D, E, F WHERE A MATCHES '""&amp;M123&amp;""'""),""select Col2"")&amp;CHAR(10)&amp;""(Capa:""&amp;QUERY(QUERY(Indirect(C_Activos!$L$1&amp;""!A:F""),""SELECT A, B, C, D, E, F WHERE A MATCHES '""&amp;M123&amp;""'""),""select Col3"")&amp;"", Alcance:""&amp;QUERY(QUERY(Indirect(C_Activos!$L$1&amp;""!A:F""),""SELECT A, B, C, D, E, F WHERE A MATCHES '""&amp;M123&amp;""'""),""select Col5"")&amp;"", Activo:""&amp;QUERY(QUERY(Indirect(C_Activos!$L$1&amp;""!A:F""),""SELECT A, B, C, D, E, F WHERE A MATCHES '""&amp;M123&amp;""'""),""select Col4"")&amp;"", Fase:""&amp;QUERY(QUERY(Indirect(C_Activos!$L$1&amp;""!A:F""),""SELECT A, B, C, D, E, F WHERE A MATCHES '""&amp;M123&amp;""'""),""select Col6"")&amp;"")""&amp;CHAR(10)&amp;CHAR(10)))"),"#VALUE!")</f>
        <v>#VALUE!</v>
      </c>
      <c r="F123" s="86" t="str">
        <f>CVSSv2!$A$4</f>
        <v>Vector de acceso:</v>
      </c>
      <c r="G123" s="87" t="s">
        <v>1109</v>
      </c>
      <c r="H123" s="88" t="str">
        <f>ROUND(((0.6*(10.41*(1-(1-IF(G126=CVSSv2!$C$7,CVSSv2!$C$18,IF(G126=CVSSv2!$D$7,CVSSv2!$D$18,IF(G126=CVSSv2!$E$7,CVSSv2!$E$18,0))))*(1-IF(G127=CVSSv2!$C$8,CVSSv2!$C$19,IF(G127=CVSSv2!$D$8,CVSSv2!$D$19,IF(G127=CVSSv2!$E$8,CVSSv2!$E$19,0))))*(1-IF(G128=CVSSv2!$C$9,CVSSv2!$C$20,IF(G128=CVSSv2!$D$9,CVSSv2!$D$20,IF(G128=CVSSv2!$E$9,CVSSv2!$E$20,0))))))+0.4*(20*IF(G123=CVSSv2!$C$4,CVSSv2!$C$15,IF(G123=CVSSv2!$D$4,CVSSv2!$D$15,IF(G123=CVSSv2!$E$4,CVSSv2!$E$15,0)))*IF(G124=CVSSv2!$C$5,CVSSv2!$C$16,IF(G124=CVSSv2!$D$5,CVSSv2!$D$16,IF(G124=CVSSv2!$E$5,CVSSv2!$E$16,0)))*IF(G125=CVSSv2!$C$6,CVSSv2!$C$17,IF(G125=CVSSv2!$D$6,CVSSv2!$D$17,IF(G125=CVSSv2!$E$6,CVSSv2!$E$17,0))))-1.5)*(IF(10.41*(1-(1-IF(G126=CVSSv2!$C$7,CVSSv2!$C$18,IF(G126=CVSSv2!$D$7,CVSSv2!$D$18,IF(G126=CVSSv2!$E$7,CVSSv2!$E$18,0))))*(1-IF(G127=CVSSv2!$C$8,CVSSv2!$C$19,IF(G127=CVSSv2!$D$8,CVSSv2!$D$19,IF(G127=CVSSv2!$E$8,CVSSv2!$E$19,0))))*(1-IF(G128=CVSSv2!$C$9,CVSSv2!$C$20,IF(G128=CVSSv2!$D$9,CVSSv2!$D$20,IF(G128=CVSSv2!$E$9,CVSSv2!$E$20,0)))))=0,0,1.176)))*(IF(G129=CVSSv2!$C$10,CVSSv2!$C$21,IF(G129=CVSSv2!$D$10,CVSSv2!$D$21,IF(G129=CVSSv2!$E$10,CVSSv2!$E$21,IF(G129=CVSSv2!$F$10,CVSSv2!$F$21,0))))*IF(G130=CVSSv2!$C$11,CVSSv2!$C$22,IF(G130=CVSSv2!$D$11,CVSSv2!$D$22,IF(G130=CVSSv2!$E$11,CVSSv2!$E$22,IF(G130=CVSSv2!$F$11,CVSSv2!$F$22,0))))*IF(G131=CVSSv2!$C$12,CVSSv2!$C$23,IF(G131=CVSSv2!$D$12,CVSSv2!$D$23,IF(G131=CVSSv2!$E$12,CVSSv2!$E$23,0)))),1)</f>
        <v>10.0</v>
      </c>
      <c r="I123" s="126">
        <v>13.0</v>
      </c>
      <c r="J123" s="85"/>
      <c r="K123" s="85"/>
      <c r="L123" s="85"/>
      <c r="M123" s="94" t="s">
        <v>1219</v>
      </c>
    </row>
    <row r="124">
      <c r="A124" s="36"/>
      <c r="B124" s="36"/>
      <c r="C124" s="36"/>
      <c r="D124" s="36"/>
      <c r="E124" s="36"/>
      <c r="F124" s="96" t="str">
        <f>CVSSv2!$A$5</f>
        <v>Complejidad de acceso:</v>
      </c>
      <c r="G124" s="98" t="s">
        <v>1160</v>
      </c>
      <c r="H124" s="36"/>
      <c r="I124" s="36"/>
      <c r="J124" s="36"/>
      <c r="K124" s="36"/>
      <c r="L124" s="36"/>
      <c r="M124" s="36"/>
    </row>
    <row r="125">
      <c r="A125" s="36"/>
      <c r="B125" s="36"/>
      <c r="C125" s="36"/>
      <c r="D125" s="36"/>
      <c r="E125" s="36"/>
      <c r="F125" s="96" t="str">
        <f>CVSSv2!$A$6</f>
        <v>Autenticación:</v>
      </c>
      <c r="G125" s="102" t="s">
        <v>1167</v>
      </c>
      <c r="H125" s="36"/>
      <c r="I125" s="36"/>
      <c r="J125" s="36"/>
      <c r="K125" s="36"/>
      <c r="L125" s="36"/>
      <c r="M125" s="36"/>
    </row>
    <row r="126">
      <c r="A126" s="36"/>
      <c r="B126" s="36"/>
      <c r="C126" s="36"/>
      <c r="D126" s="36"/>
      <c r="E126" s="36"/>
      <c r="F126" s="96" t="str">
        <f>CVSSv2!$A$7</f>
        <v>Impacto a la confidencialidad:</v>
      </c>
      <c r="G126" s="98" t="s">
        <v>1171</v>
      </c>
      <c r="H126" s="36"/>
      <c r="I126" s="36"/>
      <c r="J126" s="36"/>
      <c r="K126" s="36"/>
      <c r="L126" s="36"/>
      <c r="M126" s="36"/>
    </row>
    <row r="127">
      <c r="A127" s="36"/>
      <c r="B127" s="36"/>
      <c r="C127" s="36"/>
      <c r="D127" s="36"/>
      <c r="E127" s="36"/>
      <c r="F127" s="96" t="str">
        <f>CVSSv2!$A$8</f>
        <v>Impacto a la integridad:</v>
      </c>
      <c r="G127" s="98" t="s">
        <v>1171</v>
      </c>
      <c r="H127" s="36"/>
      <c r="I127" s="36"/>
      <c r="J127" s="36"/>
      <c r="K127" s="36"/>
      <c r="L127" s="36"/>
      <c r="M127" s="36"/>
    </row>
    <row r="128">
      <c r="A128" s="36"/>
      <c r="B128" s="36"/>
      <c r="C128" s="36"/>
      <c r="D128" s="36"/>
      <c r="E128" s="36"/>
      <c r="F128" s="96" t="str">
        <f>CVSSv2!$A$9</f>
        <v>Impacto a la disponibilidad:</v>
      </c>
      <c r="G128" s="98" t="s">
        <v>1171</v>
      </c>
      <c r="H128" s="36"/>
      <c r="I128" s="36"/>
      <c r="J128" s="36"/>
      <c r="K128" s="36"/>
      <c r="L128" s="36"/>
      <c r="M128" s="36"/>
    </row>
    <row r="129">
      <c r="A129" s="36"/>
      <c r="B129" s="36"/>
      <c r="C129" s="36"/>
      <c r="D129" s="36"/>
      <c r="E129" s="36"/>
      <c r="F129" s="96" t="str">
        <f>CVSSv2!$A$10</f>
        <v>Explotabilidad:</v>
      </c>
      <c r="G129" s="98" t="s">
        <v>1172</v>
      </c>
      <c r="H129" s="36"/>
      <c r="I129" s="36"/>
      <c r="J129" s="36"/>
      <c r="K129" s="36"/>
      <c r="L129" s="36"/>
      <c r="M129" s="36"/>
    </row>
    <row r="130">
      <c r="A130" s="36"/>
      <c r="B130" s="36"/>
      <c r="C130" s="36"/>
      <c r="D130" s="36"/>
      <c r="E130" s="36"/>
      <c r="F130" s="96" t="str">
        <f>CVSSv2!$A$11</f>
        <v>Nivel de resolución:</v>
      </c>
      <c r="G130" s="98" t="s">
        <v>1177</v>
      </c>
      <c r="H130" s="36"/>
      <c r="I130" s="36"/>
      <c r="J130" s="36"/>
      <c r="K130" s="36"/>
      <c r="L130" s="36"/>
      <c r="M130" s="36"/>
    </row>
    <row r="131">
      <c r="A131" s="36"/>
      <c r="B131" s="36"/>
      <c r="C131" s="36"/>
      <c r="D131" s="36"/>
      <c r="E131" s="36"/>
      <c r="F131" s="96" t="str">
        <f>CVSSv2!$A$12</f>
        <v>Nivel de confianza:</v>
      </c>
      <c r="G131" s="102" t="s">
        <v>1186</v>
      </c>
      <c r="H131" s="36"/>
      <c r="I131" s="36"/>
      <c r="J131" s="36"/>
      <c r="K131" s="36"/>
      <c r="L131" s="36"/>
      <c r="M131" s="36"/>
    </row>
    <row r="132">
      <c r="A132" s="37"/>
      <c r="B132" s="37"/>
      <c r="C132" s="37"/>
      <c r="D132" s="37"/>
      <c r="E132" s="37"/>
      <c r="F132" s="103" t="str">
        <f>"("&amp;CVSSv2!$B$4&amp;":"&amp;IF(G123=CVSSv2!$C$4,CVSSv2!$C$26,IF(G123=CVSSv2!$D$4,CVSSv2!$D$26,IF(G123=CVSSv2!$E$4,CVSSv2!$E$26,"")))&amp;"/"&amp;CVSSv2!$B$5&amp;":"&amp;IF(G124=CVSSv2!$C$5,CVSSv2!$C$27,IF(G124=CVSSv2!$D$5,CVSSv2!$D$27,IF(G124=CVSSv2!$E$5,CVSSv2!$E$27,"")))&amp;"/"&amp;CVSSv2!$B$6&amp;":"&amp;IF(G125=CVSSv2!$C$6,CVSSv2!$C$28,IF(G125=CVSSv2!$D$6,CVSSv2!$D$28,IF(G125=CVSSv2!$E$6,CVSSv2!$E$28,"")))&amp;"/"&amp;CVSSv2!$B$7&amp;":"&amp;IF(G126=CVSSv2!$C$7,CVSSv2!$C$29,IF(G126=CVSSv2!$D$7,CVSSv2!$D$29,IF(G126=CVSSv2!$E$7,CVSSv2!$E$29,"")))&amp;"/"&amp;CVSSv2!$B$8&amp;":"&amp;IF(G127=CVSSv2!$C$8,CVSSv2!$C$30,IF(G127=CVSSv2!$D$8,CVSSv2!$D$30,IF(G127=CVSSv2!$E$8,CVSSv2!$E$30,"")))&amp;"/"&amp;CVSSv2!$B$9&amp;":"&amp;IF(G128=CVSSv2!$C$9,CVSSv2!$C$31,IF(G128=CVSSv2!$D$9,CVSSv2!$D$31,IF(G128=CVSSv2!$E$9,CVSSv2!$E$31,"")))&amp;"/"&amp;CVSSv2!$B$10&amp;":"&amp;IF(G129=CVSSv2!$C$10,CVSSv2!$C$32,IF(G129=CVSSv2!$D$10,CVSSv2!$D$32,IF(G129=CVSSv2!$E$10,CVSSv2!$E$32,IF(G129=CVSSv2!$F$10,CVSSv2!$F$32,""))))&amp;"/"&amp;CVSSv2!$B$11&amp;":"&amp;IF(G130=CVSSv2!$C$11,CVSSv2!$C$33,IF(G130=CVSSv2!$D$11,CVSSv2!$D$33,IF(G130=CVSSv2!$E$11,CVSSv2!$E$33,IF(G130=CVSSv2!$F$11,CVSSv2!$F$33,""))))&amp;"/"&amp;CVSSv2!$B$12&amp;":"&amp;IF(G131=CVSSv2!$C$12,CVSSv2!$C$34,IF(G131=CVSSv2!$D$12,CVSSv2!$D$34,IF(G131=CVSSv2!$E$12,CVSSv2!$E$34,"")))&amp;")"</f>
        <v>(AV:N/AC:N/Au:N/C:C/I:C/A:C/E:H/RL:U/RC:C)</v>
      </c>
      <c r="G132" s="104"/>
      <c r="H132" s="37"/>
      <c r="I132" s="37"/>
      <c r="J132" s="37"/>
      <c r="K132" s="37"/>
      <c r="L132" s="37"/>
      <c r="M132" s="37"/>
    </row>
    <row r="133">
      <c r="A133" s="82" t="str">
        <f>IF(A132="#",1,A123+1)</f>
        <v>14</v>
      </c>
      <c r="B133" s="84" t="s">
        <v>1566</v>
      </c>
      <c r="C133" s="85"/>
      <c r="D133" s="85"/>
      <c r="E133" s="85" t="str">
        <f>IFERROR(__xludf.DUMMYFUNCTION("CONCATENATE(ARRAYFORMULA(QUERY(QUERY(Indirect(C_Activos!$L$1&amp;""!A:F""),""SELECT A, B, C, D, E, F WHERE A MATCHES '""&amp;M133&amp;""'""),""select Col1"")&amp;"" ""&amp;QUERY(QUERY(Indirect(C_Activos!$L$1&amp;""!A:F""),""SELECT A, B, C, D, E, F WHERE A MATCHES '""&amp;M133&amp;""'""),""select Col2"")&amp;CHAR(10)&amp;""(Capa:""&amp;QUERY(QUERY(Indirect(C_Activos!$L$1&amp;""!A:F""),""SELECT A, B, C, D, E, F WHERE A MATCHES '""&amp;M133&amp;""'""),""select Col3"")&amp;"", Alcance:""&amp;QUERY(QUERY(Indirect(C_Activos!$L$1&amp;""!A:F""),""SELECT A, B, C, D, E, F WHERE A MATCHES '""&amp;M133&amp;""'""),""select Col5"")&amp;"", Activo:""&amp;QUERY(QUERY(Indirect(C_Activos!$L$1&amp;""!A:F""),""SELECT A, B, C, D, E, F WHERE A MATCHES '""&amp;M133&amp;""'""),""select Col4"")&amp;"", Fase:""&amp;QUERY(QUERY(Indirect(C_Activos!$L$1&amp;""!A:F""),""SELECT A, B, C, D, E, F WHERE A MATCHES '""&amp;M133&amp;""'""),""select Col6"")&amp;"")""&amp;CHAR(10)&amp;CHAR(10)))"),"#VALUE!")</f>
        <v>#VALUE!</v>
      </c>
      <c r="F133" s="86" t="str">
        <f>CVSSv2!$A$4</f>
        <v>Vector de acceso:</v>
      </c>
      <c r="G133" s="87" t="s">
        <v>1109</v>
      </c>
      <c r="H133" s="88" t="str">
        <f>ROUND(((0.6*(10.41*(1-(1-IF(G136=CVSSv2!$C$7,CVSSv2!$C$18,IF(G136=CVSSv2!$D$7,CVSSv2!$D$18,IF(G136=CVSSv2!$E$7,CVSSv2!$E$18,0))))*(1-IF(G137=CVSSv2!$C$8,CVSSv2!$C$19,IF(G137=CVSSv2!$D$8,CVSSv2!$D$19,IF(G137=CVSSv2!$E$8,CVSSv2!$E$19,0))))*(1-IF(G138=CVSSv2!$C$9,CVSSv2!$C$20,IF(G138=CVSSv2!$D$9,CVSSv2!$D$20,IF(G138=CVSSv2!$E$9,CVSSv2!$E$20,0))))))+0.4*(20*IF(G133=CVSSv2!$C$4,CVSSv2!$C$15,IF(G133=CVSSv2!$D$4,CVSSv2!$D$15,IF(G133=CVSSv2!$E$4,CVSSv2!$E$15,0)))*IF(G134=CVSSv2!$C$5,CVSSv2!$C$16,IF(G134=CVSSv2!$D$5,CVSSv2!$D$16,IF(G134=CVSSv2!$E$5,CVSSv2!$E$16,0)))*IF(G135=CVSSv2!$C$6,CVSSv2!$C$17,IF(G135=CVSSv2!$D$6,CVSSv2!$D$17,IF(G135=CVSSv2!$E$6,CVSSv2!$E$17,0))))-1.5)*(IF(10.41*(1-(1-IF(G136=CVSSv2!$C$7,CVSSv2!$C$18,IF(G136=CVSSv2!$D$7,CVSSv2!$D$18,IF(G136=CVSSv2!$E$7,CVSSv2!$E$18,0))))*(1-IF(G137=CVSSv2!$C$8,CVSSv2!$C$19,IF(G137=CVSSv2!$D$8,CVSSv2!$D$19,IF(G137=CVSSv2!$E$8,CVSSv2!$E$19,0))))*(1-IF(G138=CVSSv2!$C$9,CVSSv2!$C$20,IF(G138=CVSSv2!$D$9,CVSSv2!$D$20,IF(G138=CVSSv2!$E$9,CVSSv2!$E$20,0)))))=0,0,1.176)))*(IF(G139=CVSSv2!$C$10,CVSSv2!$C$21,IF(G139=CVSSv2!$D$10,CVSSv2!$D$21,IF(G139=CVSSv2!$E$10,CVSSv2!$E$21,IF(G139=CVSSv2!$F$10,CVSSv2!$F$21,0))))*IF(G140=CVSSv2!$C$11,CVSSv2!$C$22,IF(G140=CVSSv2!$D$11,CVSSv2!$D$22,IF(G140=CVSSv2!$E$11,CVSSv2!$E$22,IF(G140=CVSSv2!$F$11,CVSSv2!$F$22,0))))*IF(G141=CVSSv2!$C$12,CVSSv2!$C$23,IF(G141=CVSSv2!$D$12,CVSSv2!$D$23,IF(G141=CVSSv2!$E$12,CVSSv2!$E$23,0)))),1)</f>
        <v>10.0</v>
      </c>
      <c r="I133" s="126">
        <v>14.0</v>
      </c>
      <c r="J133" s="85"/>
      <c r="K133" s="85"/>
      <c r="L133" s="85"/>
      <c r="M133" s="94" t="s">
        <v>1219</v>
      </c>
    </row>
    <row r="134">
      <c r="A134" s="36"/>
      <c r="B134" s="36"/>
      <c r="C134" s="36"/>
      <c r="D134" s="36"/>
      <c r="E134" s="36"/>
      <c r="F134" s="96" t="str">
        <f>CVSSv2!$A$5</f>
        <v>Complejidad de acceso:</v>
      </c>
      <c r="G134" s="98" t="s">
        <v>1160</v>
      </c>
      <c r="H134" s="36"/>
      <c r="I134" s="36"/>
      <c r="J134" s="36"/>
      <c r="K134" s="36"/>
      <c r="L134" s="36"/>
      <c r="M134" s="36"/>
    </row>
    <row r="135">
      <c r="A135" s="36"/>
      <c r="B135" s="36"/>
      <c r="C135" s="36"/>
      <c r="D135" s="36"/>
      <c r="E135" s="36"/>
      <c r="F135" s="96" t="str">
        <f>CVSSv2!$A$6</f>
        <v>Autenticación:</v>
      </c>
      <c r="G135" s="102" t="s">
        <v>1167</v>
      </c>
      <c r="H135" s="36"/>
      <c r="I135" s="36"/>
      <c r="J135" s="36"/>
      <c r="K135" s="36"/>
      <c r="L135" s="36"/>
      <c r="M135" s="36"/>
    </row>
    <row r="136">
      <c r="A136" s="36"/>
      <c r="B136" s="36"/>
      <c r="C136" s="36"/>
      <c r="D136" s="36"/>
      <c r="E136" s="36"/>
      <c r="F136" s="96" t="str">
        <f>CVSSv2!$A$7</f>
        <v>Impacto a la confidencialidad:</v>
      </c>
      <c r="G136" s="98" t="s">
        <v>1171</v>
      </c>
      <c r="H136" s="36"/>
      <c r="I136" s="36"/>
      <c r="J136" s="36"/>
      <c r="K136" s="36"/>
      <c r="L136" s="36"/>
      <c r="M136" s="36"/>
    </row>
    <row r="137">
      <c r="A137" s="36"/>
      <c r="B137" s="36"/>
      <c r="C137" s="36"/>
      <c r="D137" s="36"/>
      <c r="E137" s="36"/>
      <c r="F137" s="96" t="str">
        <f>CVSSv2!$A$8</f>
        <v>Impacto a la integridad:</v>
      </c>
      <c r="G137" s="98" t="s">
        <v>1171</v>
      </c>
      <c r="H137" s="36"/>
      <c r="I137" s="36"/>
      <c r="J137" s="36"/>
      <c r="K137" s="36"/>
      <c r="L137" s="36"/>
      <c r="M137" s="36"/>
    </row>
    <row r="138">
      <c r="A138" s="36"/>
      <c r="B138" s="36"/>
      <c r="C138" s="36"/>
      <c r="D138" s="36"/>
      <c r="E138" s="36"/>
      <c r="F138" s="96" t="str">
        <f>CVSSv2!$A$9</f>
        <v>Impacto a la disponibilidad:</v>
      </c>
      <c r="G138" s="98" t="s">
        <v>1171</v>
      </c>
      <c r="H138" s="36"/>
      <c r="I138" s="36"/>
      <c r="J138" s="36"/>
      <c r="K138" s="36"/>
      <c r="L138" s="36"/>
      <c r="M138" s="36"/>
    </row>
    <row r="139">
      <c r="A139" s="36"/>
      <c r="B139" s="36"/>
      <c r="C139" s="36"/>
      <c r="D139" s="36"/>
      <c r="E139" s="36"/>
      <c r="F139" s="96" t="str">
        <f>CVSSv2!$A$10</f>
        <v>Explotabilidad:</v>
      </c>
      <c r="G139" s="98" t="s">
        <v>1172</v>
      </c>
      <c r="H139" s="36"/>
      <c r="I139" s="36"/>
      <c r="J139" s="36"/>
      <c r="K139" s="36"/>
      <c r="L139" s="36"/>
      <c r="M139" s="36"/>
    </row>
    <row r="140">
      <c r="A140" s="36"/>
      <c r="B140" s="36"/>
      <c r="C140" s="36"/>
      <c r="D140" s="36"/>
      <c r="E140" s="36"/>
      <c r="F140" s="96" t="str">
        <f>CVSSv2!$A$11</f>
        <v>Nivel de resolución:</v>
      </c>
      <c r="G140" s="98" t="s">
        <v>1177</v>
      </c>
      <c r="H140" s="36"/>
      <c r="I140" s="36"/>
      <c r="J140" s="36"/>
      <c r="K140" s="36"/>
      <c r="L140" s="36"/>
      <c r="M140" s="36"/>
    </row>
    <row r="141">
      <c r="A141" s="36"/>
      <c r="B141" s="36"/>
      <c r="C141" s="36"/>
      <c r="D141" s="36"/>
      <c r="E141" s="36"/>
      <c r="F141" s="96" t="str">
        <f>CVSSv2!$A$12</f>
        <v>Nivel de confianza:</v>
      </c>
      <c r="G141" s="102" t="s">
        <v>1186</v>
      </c>
      <c r="H141" s="36"/>
      <c r="I141" s="36"/>
      <c r="J141" s="36"/>
      <c r="K141" s="36"/>
      <c r="L141" s="36"/>
      <c r="M141" s="36"/>
    </row>
    <row r="142">
      <c r="A142" s="37"/>
      <c r="B142" s="37"/>
      <c r="C142" s="37"/>
      <c r="D142" s="37"/>
      <c r="E142" s="37"/>
      <c r="F142" s="103" t="str">
        <f>"("&amp;CVSSv2!$B$4&amp;":"&amp;IF(G133=CVSSv2!$C$4,CVSSv2!$C$26,IF(G133=CVSSv2!$D$4,CVSSv2!$D$26,IF(G133=CVSSv2!$E$4,CVSSv2!$E$26,"")))&amp;"/"&amp;CVSSv2!$B$5&amp;":"&amp;IF(G134=CVSSv2!$C$5,CVSSv2!$C$27,IF(G134=CVSSv2!$D$5,CVSSv2!$D$27,IF(G134=CVSSv2!$E$5,CVSSv2!$E$27,"")))&amp;"/"&amp;CVSSv2!$B$6&amp;":"&amp;IF(G135=CVSSv2!$C$6,CVSSv2!$C$28,IF(G135=CVSSv2!$D$6,CVSSv2!$D$28,IF(G135=CVSSv2!$E$6,CVSSv2!$E$28,"")))&amp;"/"&amp;CVSSv2!$B$7&amp;":"&amp;IF(G136=CVSSv2!$C$7,CVSSv2!$C$29,IF(G136=CVSSv2!$D$7,CVSSv2!$D$29,IF(G136=CVSSv2!$E$7,CVSSv2!$E$29,"")))&amp;"/"&amp;CVSSv2!$B$8&amp;":"&amp;IF(G137=CVSSv2!$C$8,CVSSv2!$C$30,IF(G137=CVSSv2!$D$8,CVSSv2!$D$30,IF(G137=CVSSv2!$E$8,CVSSv2!$E$30,"")))&amp;"/"&amp;CVSSv2!$B$9&amp;":"&amp;IF(G138=CVSSv2!$C$9,CVSSv2!$C$31,IF(G138=CVSSv2!$D$9,CVSSv2!$D$31,IF(G138=CVSSv2!$E$9,CVSSv2!$E$31,"")))&amp;"/"&amp;CVSSv2!$B$10&amp;":"&amp;IF(G139=CVSSv2!$C$10,CVSSv2!$C$32,IF(G139=CVSSv2!$D$10,CVSSv2!$D$32,IF(G139=CVSSv2!$E$10,CVSSv2!$E$32,IF(G139=CVSSv2!$F$10,CVSSv2!$F$32,""))))&amp;"/"&amp;CVSSv2!$B$11&amp;":"&amp;IF(G140=CVSSv2!$C$11,CVSSv2!$C$33,IF(G140=CVSSv2!$D$11,CVSSv2!$D$33,IF(G140=CVSSv2!$E$11,CVSSv2!$E$33,IF(G140=CVSSv2!$F$11,CVSSv2!$F$33,""))))&amp;"/"&amp;CVSSv2!$B$12&amp;":"&amp;IF(G141=CVSSv2!$C$12,CVSSv2!$C$34,IF(G141=CVSSv2!$D$12,CVSSv2!$D$34,IF(G141=CVSSv2!$E$12,CVSSv2!$E$34,"")))&amp;")"</f>
        <v>(AV:N/AC:N/Au:N/C:C/I:C/A:C/E:H/RL:U/RC:C)</v>
      </c>
      <c r="G142" s="104"/>
      <c r="H142" s="37"/>
      <c r="I142" s="37"/>
      <c r="J142" s="37"/>
      <c r="K142" s="37"/>
      <c r="L142" s="37"/>
      <c r="M142" s="37"/>
    </row>
    <row r="143">
      <c r="A143" s="82" t="str">
        <f>IF(A142="#",1,A133+1)</f>
        <v>15</v>
      </c>
      <c r="B143" s="84" t="s">
        <v>1567</v>
      </c>
      <c r="C143" s="85"/>
      <c r="D143" s="85"/>
      <c r="E143" s="85" t="str">
        <f>IFERROR(__xludf.DUMMYFUNCTION("CONCATENATE(ARRAYFORMULA(QUERY(QUERY(Indirect(C_Activos!$L$1&amp;""!A:F""),""SELECT A, B, C, D, E, F WHERE A MATCHES '""&amp;M143&amp;""'""),""select Col1"")&amp;"" ""&amp;QUERY(QUERY(Indirect(C_Activos!$L$1&amp;""!A:F""),""SELECT A, B, C, D, E, F WHERE A MATCHES '""&amp;M143&amp;""'""),""select Col2"")&amp;CHAR(10)&amp;""(Capa:""&amp;QUERY(QUERY(Indirect(C_Activos!$L$1&amp;""!A:F""),""SELECT A, B, C, D, E, F WHERE A MATCHES '""&amp;M143&amp;""'""),""select Col3"")&amp;"", Alcance:""&amp;QUERY(QUERY(Indirect(C_Activos!$L$1&amp;""!A:F""),""SELECT A, B, C, D, E, F WHERE A MATCHES '""&amp;M143&amp;""'""),""select Col5"")&amp;"", Activo:""&amp;QUERY(QUERY(Indirect(C_Activos!$L$1&amp;""!A:F""),""SELECT A, B, C, D, E, F WHERE A MATCHES '""&amp;M143&amp;""'""),""select Col4"")&amp;"", Fase:""&amp;QUERY(QUERY(Indirect(C_Activos!$L$1&amp;""!A:F""),""SELECT A, B, C, D, E, F WHERE A MATCHES '""&amp;M143&amp;""'""),""select Col6"")&amp;"")""&amp;CHAR(10)&amp;CHAR(10)))"),"#VALUE!")</f>
        <v>#VALUE!</v>
      </c>
      <c r="F143" s="86" t="str">
        <f>CVSSv2!$A$4</f>
        <v>Vector de acceso:</v>
      </c>
      <c r="G143" s="87" t="s">
        <v>1109</v>
      </c>
      <c r="H143" s="88" t="str">
        <f>ROUND(((0.6*(10.41*(1-(1-IF(G146=CVSSv2!$C$7,CVSSv2!$C$18,IF(G146=CVSSv2!$D$7,CVSSv2!$D$18,IF(G146=CVSSv2!$E$7,CVSSv2!$E$18,0))))*(1-IF(G147=CVSSv2!$C$8,CVSSv2!$C$19,IF(G147=CVSSv2!$D$8,CVSSv2!$D$19,IF(G147=CVSSv2!$E$8,CVSSv2!$E$19,0))))*(1-IF(G148=CVSSv2!$C$9,CVSSv2!$C$20,IF(G148=CVSSv2!$D$9,CVSSv2!$D$20,IF(G148=CVSSv2!$E$9,CVSSv2!$E$20,0))))))+0.4*(20*IF(G143=CVSSv2!$C$4,CVSSv2!$C$15,IF(G143=CVSSv2!$D$4,CVSSv2!$D$15,IF(G143=CVSSv2!$E$4,CVSSv2!$E$15,0)))*IF(G144=CVSSv2!$C$5,CVSSv2!$C$16,IF(G144=CVSSv2!$D$5,CVSSv2!$D$16,IF(G144=CVSSv2!$E$5,CVSSv2!$E$16,0)))*IF(G145=CVSSv2!$C$6,CVSSv2!$C$17,IF(G145=CVSSv2!$D$6,CVSSv2!$D$17,IF(G145=CVSSv2!$E$6,CVSSv2!$E$17,0))))-1.5)*(IF(10.41*(1-(1-IF(G146=CVSSv2!$C$7,CVSSv2!$C$18,IF(G146=CVSSv2!$D$7,CVSSv2!$D$18,IF(G146=CVSSv2!$E$7,CVSSv2!$E$18,0))))*(1-IF(G147=CVSSv2!$C$8,CVSSv2!$C$19,IF(G147=CVSSv2!$D$8,CVSSv2!$D$19,IF(G147=CVSSv2!$E$8,CVSSv2!$E$19,0))))*(1-IF(G148=CVSSv2!$C$9,CVSSv2!$C$20,IF(G148=CVSSv2!$D$9,CVSSv2!$D$20,IF(G148=CVSSv2!$E$9,CVSSv2!$E$20,0)))))=0,0,1.176)))*(IF(G149=CVSSv2!$C$10,CVSSv2!$C$21,IF(G149=CVSSv2!$D$10,CVSSv2!$D$21,IF(G149=CVSSv2!$E$10,CVSSv2!$E$21,IF(G149=CVSSv2!$F$10,CVSSv2!$F$21,0))))*IF(G150=CVSSv2!$C$11,CVSSv2!$C$22,IF(G150=CVSSv2!$D$11,CVSSv2!$D$22,IF(G150=CVSSv2!$E$11,CVSSv2!$E$22,IF(G150=CVSSv2!$F$11,CVSSv2!$F$22,0))))*IF(G151=CVSSv2!$C$12,CVSSv2!$C$23,IF(G151=CVSSv2!$D$12,CVSSv2!$D$23,IF(G151=CVSSv2!$E$12,CVSSv2!$E$23,0)))),1)</f>
        <v>10.0</v>
      </c>
      <c r="I143" s="126">
        <v>15.0</v>
      </c>
      <c r="J143" s="85"/>
      <c r="K143" s="85"/>
      <c r="L143" s="85"/>
      <c r="M143" s="94" t="s">
        <v>1219</v>
      </c>
    </row>
    <row r="144">
      <c r="A144" s="36"/>
      <c r="B144" s="36"/>
      <c r="C144" s="36"/>
      <c r="D144" s="36"/>
      <c r="E144" s="36"/>
      <c r="F144" s="96" t="str">
        <f>CVSSv2!$A$5</f>
        <v>Complejidad de acceso:</v>
      </c>
      <c r="G144" s="98" t="s">
        <v>1160</v>
      </c>
      <c r="H144" s="36"/>
      <c r="I144" s="36"/>
      <c r="J144" s="36"/>
      <c r="K144" s="36"/>
      <c r="L144" s="36"/>
      <c r="M144" s="36"/>
    </row>
    <row r="145">
      <c r="A145" s="36"/>
      <c r="B145" s="36"/>
      <c r="C145" s="36"/>
      <c r="D145" s="36"/>
      <c r="E145" s="36"/>
      <c r="F145" s="96" t="str">
        <f>CVSSv2!$A$6</f>
        <v>Autenticación:</v>
      </c>
      <c r="G145" s="102" t="s">
        <v>1167</v>
      </c>
      <c r="H145" s="36"/>
      <c r="I145" s="36"/>
      <c r="J145" s="36"/>
      <c r="K145" s="36"/>
      <c r="L145" s="36"/>
      <c r="M145" s="36"/>
    </row>
    <row r="146">
      <c r="A146" s="36"/>
      <c r="B146" s="36"/>
      <c r="C146" s="36"/>
      <c r="D146" s="36"/>
      <c r="E146" s="36"/>
      <c r="F146" s="96" t="str">
        <f>CVSSv2!$A$7</f>
        <v>Impacto a la confidencialidad:</v>
      </c>
      <c r="G146" s="98" t="s">
        <v>1171</v>
      </c>
      <c r="H146" s="36"/>
      <c r="I146" s="36"/>
      <c r="J146" s="36"/>
      <c r="K146" s="36"/>
      <c r="L146" s="36"/>
      <c r="M146" s="36"/>
    </row>
    <row r="147">
      <c r="A147" s="36"/>
      <c r="B147" s="36"/>
      <c r="C147" s="36"/>
      <c r="D147" s="36"/>
      <c r="E147" s="36"/>
      <c r="F147" s="96" t="str">
        <f>CVSSv2!$A$8</f>
        <v>Impacto a la integridad:</v>
      </c>
      <c r="G147" s="98" t="s">
        <v>1171</v>
      </c>
      <c r="H147" s="36"/>
      <c r="I147" s="36"/>
      <c r="J147" s="36"/>
      <c r="K147" s="36"/>
      <c r="L147" s="36"/>
      <c r="M147" s="36"/>
    </row>
    <row r="148">
      <c r="A148" s="36"/>
      <c r="B148" s="36"/>
      <c r="C148" s="36"/>
      <c r="D148" s="36"/>
      <c r="E148" s="36"/>
      <c r="F148" s="96" t="str">
        <f>CVSSv2!$A$9</f>
        <v>Impacto a la disponibilidad:</v>
      </c>
      <c r="G148" s="98" t="s">
        <v>1171</v>
      </c>
      <c r="H148" s="36"/>
      <c r="I148" s="36"/>
      <c r="J148" s="36"/>
      <c r="K148" s="36"/>
      <c r="L148" s="36"/>
      <c r="M148" s="36"/>
    </row>
    <row r="149">
      <c r="A149" s="36"/>
      <c r="B149" s="36"/>
      <c r="C149" s="36"/>
      <c r="D149" s="36"/>
      <c r="E149" s="36"/>
      <c r="F149" s="96" t="str">
        <f>CVSSv2!$A$10</f>
        <v>Explotabilidad:</v>
      </c>
      <c r="G149" s="98" t="s">
        <v>1172</v>
      </c>
      <c r="H149" s="36"/>
      <c r="I149" s="36"/>
      <c r="J149" s="36"/>
      <c r="K149" s="36"/>
      <c r="L149" s="36"/>
      <c r="M149" s="36"/>
    </row>
    <row r="150">
      <c r="A150" s="36"/>
      <c r="B150" s="36"/>
      <c r="C150" s="36"/>
      <c r="D150" s="36"/>
      <c r="E150" s="36"/>
      <c r="F150" s="96" t="str">
        <f>CVSSv2!$A$11</f>
        <v>Nivel de resolución:</v>
      </c>
      <c r="G150" s="98" t="s">
        <v>1177</v>
      </c>
      <c r="H150" s="36"/>
      <c r="I150" s="36"/>
      <c r="J150" s="36"/>
      <c r="K150" s="36"/>
      <c r="L150" s="36"/>
      <c r="M150" s="36"/>
    </row>
    <row r="151">
      <c r="A151" s="36"/>
      <c r="B151" s="36"/>
      <c r="C151" s="36"/>
      <c r="D151" s="36"/>
      <c r="E151" s="36"/>
      <c r="F151" s="96" t="str">
        <f>CVSSv2!$A$12</f>
        <v>Nivel de confianza:</v>
      </c>
      <c r="G151" s="102" t="s">
        <v>1186</v>
      </c>
      <c r="H151" s="36"/>
      <c r="I151" s="36"/>
      <c r="J151" s="36"/>
      <c r="K151" s="36"/>
      <c r="L151" s="36"/>
      <c r="M151" s="36"/>
    </row>
    <row r="152">
      <c r="A152" s="37"/>
      <c r="B152" s="37"/>
      <c r="C152" s="37"/>
      <c r="D152" s="37"/>
      <c r="E152" s="37"/>
      <c r="F152" s="103" t="str">
        <f>"("&amp;CVSSv2!$B$4&amp;":"&amp;IF(G143=CVSSv2!$C$4,CVSSv2!$C$26,IF(G143=CVSSv2!$D$4,CVSSv2!$D$26,IF(G143=CVSSv2!$E$4,CVSSv2!$E$26,"")))&amp;"/"&amp;CVSSv2!$B$5&amp;":"&amp;IF(G144=CVSSv2!$C$5,CVSSv2!$C$27,IF(G144=CVSSv2!$D$5,CVSSv2!$D$27,IF(G144=CVSSv2!$E$5,CVSSv2!$E$27,"")))&amp;"/"&amp;CVSSv2!$B$6&amp;":"&amp;IF(G145=CVSSv2!$C$6,CVSSv2!$C$28,IF(G145=CVSSv2!$D$6,CVSSv2!$D$28,IF(G145=CVSSv2!$E$6,CVSSv2!$E$28,"")))&amp;"/"&amp;CVSSv2!$B$7&amp;":"&amp;IF(G146=CVSSv2!$C$7,CVSSv2!$C$29,IF(G146=CVSSv2!$D$7,CVSSv2!$D$29,IF(G146=CVSSv2!$E$7,CVSSv2!$E$29,"")))&amp;"/"&amp;CVSSv2!$B$8&amp;":"&amp;IF(G147=CVSSv2!$C$8,CVSSv2!$C$30,IF(G147=CVSSv2!$D$8,CVSSv2!$D$30,IF(G147=CVSSv2!$E$8,CVSSv2!$E$30,"")))&amp;"/"&amp;CVSSv2!$B$9&amp;":"&amp;IF(G148=CVSSv2!$C$9,CVSSv2!$C$31,IF(G148=CVSSv2!$D$9,CVSSv2!$D$31,IF(G148=CVSSv2!$E$9,CVSSv2!$E$31,"")))&amp;"/"&amp;CVSSv2!$B$10&amp;":"&amp;IF(G149=CVSSv2!$C$10,CVSSv2!$C$32,IF(G149=CVSSv2!$D$10,CVSSv2!$D$32,IF(G149=CVSSv2!$E$10,CVSSv2!$E$32,IF(G149=CVSSv2!$F$10,CVSSv2!$F$32,""))))&amp;"/"&amp;CVSSv2!$B$11&amp;":"&amp;IF(G150=CVSSv2!$C$11,CVSSv2!$C$33,IF(G150=CVSSv2!$D$11,CVSSv2!$D$33,IF(G150=CVSSv2!$E$11,CVSSv2!$E$33,IF(G150=CVSSv2!$F$11,CVSSv2!$F$33,""))))&amp;"/"&amp;CVSSv2!$B$12&amp;":"&amp;IF(G151=CVSSv2!$C$12,CVSSv2!$C$34,IF(G151=CVSSv2!$D$12,CVSSv2!$D$34,IF(G151=CVSSv2!$E$12,CVSSv2!$E$34,"")))&amp;")"</f>
        <v>(AV:N/AC:N/Au:N/C:C/I:C/A:C/E:H/RL:U/RC:C)</v>
      </c>
      <c r="G152" s="104"/>
      <c r="H152" s="37"/>
      <c r="I152" s="37"/>
      <c r="J152" s="37"/>
      <c r="K152" s="37"/>
      <c r="L152" s="37"/>
      <c r="M152" s="37"/>
    </row>
    <row r="153">
      <c r="A153" s="82" t="str">
        <f>IF(A152="#",1,A143+1)</f>
        <v>16</v>
      </c>
      <c r="B153" s="84" t="s">
        <v>1568</v>
      </c>
      <c r="C153" s="85"/>
      <c r="D153" s="85"/>
      <c r="E153" s="85" t="str">
        <f>IFERROR(__xludf.DUMMYFUNCTION("CONCATENATE(ARRAYFORMULA(QUERY(QUERY(Indirect(C_Activos!$L$1&amp;""!A:F""),""SELECT A, B, C, D, E, F WHERE A MATCHES '""&amp;M153&amp;""'""),""select Col1"")&amp;"" ""&amp;QUERY(QUERY(Indirect(C_Activos!$L$1&amp;""!A:F""),""SELECT A, B, C, D, E, F WHERE A MATCHES '""&amp;M153&amp;""'""),""select Col2"")&amp;CHAR(10)&amp;""(Capa:""&amp;QUERY(QUERY(Indirect(C_Activos!$L$1&amp;""!A:F""),""SELECT A, B, C, D, E, F WHERE A MATCHES '""&amp;M153&amp;""'""),""select Col3"")&amp;"", Alcance:""&amp;QUERY(QUERY(Indirect(C_Activos!$L$1&amp;""!A:F""),""SELECT A, B, C, D, E, F WHERE A MATCHES '""&amp;M153&amp;""'""),""select Col5"")&amp;"", Activo:""&amp;QUERY(QUERY(Indirect(C_Activos!$L$1&amp;""!A:F""),""SELECT A, B, C, D, E, F WHERE A MATCHES '""&amp;M153&amp;""'""),""select Col4"")&amp;"", Fase:""&amp;QUERY(QUERY(Indirect(C_Activos!$L$1&amp;""!A:F""),""SELECT A, B, C, D, E, F WHERE A MATCHES '""&amp;M153&amp;""'""),""select Col6"")&amp;"")""&amp;CHAR(10)&amp;CHAR(10)))"),"#VALUE!")</f>
        <v>#VALUE!</v>
      </c>
      <c r="F153" s="86" t="str">
        <f>CVSSv2!$A$4</f>
        <v>Vector de acceso:</v>
      </c>
      <c r="G153" s="87" t="s">
        <v>1109</v>
      </c>
      <c r="H153" s="88" t="str">
        <f>ROUND(((0.6*(10.41*(1-(1-IF(G156=CVSSv2!$C$7,CVSSv2!$C$18,IF(G156=CVSSv2!$D$7,CVSSv2!$D$18,IF(G156=CVSSv2!$E$7,CVSSv2!$E$18,0))))*(1-IF(G157=CVSSv2!$C$8,CVSSv2!$C$19,IF(G157=CVSSv2!$D$8,CVSSv2!$D$19,IF(G157=CVSSv2!$E$8,CVSSv2!$E$19,0))))*(1-IF(G158=CVSSv2!$C$9,CVSSv2!$C$20,IF(G158=CVSSv2!$D$9,CVSSv2!$D$20,IF(G158=CVSSv2!$E$9,CVSSv2!$E$20,0))))))+0.4*(20*IF(G153=CVSSv2!$C$4,CVSSv2!$C$15,IF(G153=CVSSv2!$D$4,CVSSv2!$D$15,IF(G153=CVSSv2!$E$4,CVSSv2!$E$15,0)))*IF(G154=CVSSv2!$C$5,CVSSv2!$C$16,IF(G154=CVSSv2!$D$5,CVSSv2!$D$16,IF(G154=CVSSv2!$E$5,CVSSv2!$E$16,0)))*IF(G155=CVSSv2!$C$6,CVSSv2!$C$17,IF(G155=CVSSv2!$D$6,CVSSv2!$D$17,IF(G155=CVSSv2!$E$6,CVSSv2!$E$17,0))))-1.5)*(IF(10.41*(1-(1-IF(G156=CVSSv2!$C$7,CVSSv2!$C$18,IF(G156=CVSSv2!$D$7,CVSSv2!$D$18,IF(G156=CVSSv2!$E$7,CVSSv2!$E$18,0))))*(1-IF(G157=CVSSv2!$C$8,CVSSv2!$C$19,IF(G157=CVSSv2!$D$8,CVSSv2!$D$19,IF(G157=CVSSv2!$E$8,CVSSv2!$E$19,0))))*(1-IF(G158=CVSSv2!$C$9,CVSSv2!$C$20,IF(G158=CVSSv2!$D$9,CVSSv2!$D$20,IF(G158=CVSSv2!$E$9,CVSSv2!$E$20,0)))))=0,0,1.176)))*(IF(G159=CVSSv2!$C$10,CVSSv2!$C$21,IF(G159=CVSSv2!$D$10,CVSSv2!$D$21,IF(G159=CVSSv2!$E$10,CVSSv2!$E$21,IF(G159=CVSSv2!$F$10,CVSSv2!$F$21,0))))*IF(G160=CVSSv2!$C$11,CVSSv2!$C$22,IF(G160=CVSSv2!$D$11,CVSSv2!$D$22,IF(G160=CVSSv2!$E$11,CVSSv2!$E$22,IF(G160=CVSSv2!$F$11,CVSSv2!$F$22,0))))*IF(G161=CVSSv2!$C$12,CVSSv2!$C$23,IF(G161=CVSSv2!$D$12,CVSSv2!$D$23,IF(G161=CVSSv2!$E$12,CVSSv2!$E$23,0)))),1)</f>
        <v>10.0</v>
      </c>
      <c r="I153" s="126">
        <v>16.0</v>
      </c>
      <c r="J153" s="85"/>
      <c r="K153" s="85"/>
      <c r="L153" s="85"/>
      <c r="M153" s="94" t="s">
        <v>1219</v>
      </c>
    </row>
    <row r="154">
      <c r="A154" s="36"/>
      <c r="B154" s="36"/>
      <c r="C154" s="36"/>
      <c r="D154" s="36"/>
      <c r="E154" s="36"/>
      <c r="F154" s="96" t="str">
        <f>CVSSv2!$A$5</f>
        <v>Complejidad de acceso:</v>
      </c>
      <c r="G154" s="98" t="s">
        <v>1160</v>
      </c>
      <c r="H154" s="36"/>
      <c r="I154" s="36"/>
      <c r="J154" s="36"/>
      <c r="K154" s="36"/>
      <c r="L154" s="36"/>
      <c r="M154" s="36"/>
    </row>
    <row r="155">
      <c r="A155" s="36"/>
      <c r="B155" s="36"/>
      <c r="C155" s="36"/>
      <c r="D155" s="36"/>
      <c r="E155" s="36"/>
      <c r="F155" s="96" t="str">
        <f>CVSSv2!$A$6</f>
        <v>Autenticación:</v>
      </c>
      <c r="G155" s="102" t="s">
        <v>1167</v>
      </c>
      <c r="H155" s="36"/>
      <c r="I155" s="36"/>
      <c r="J155" s="36"/>
      <c r="K155" s="36"/>
      <c r="L155" s="36"/>
      <c r="M155" s="36"/>
    </row>
    <row r="156">
      <c r="A156" s="36"/>
      <c r="B156" s="36"/>
      <c r="C156" s="36"/>
      <c r="D156" s="36"/>
      <c r="E156" s="36"/>
      <c r="F156" s="96" t="str">
        <f>CVSSv2!$A$7</f>
        <v>Impacto a la confidencialidad:</v>
      </c>
      <c r="G156" s="98" t="s">
        <v>1171</v>
      </c>
      <c r="H156" s="36"/>
      <c r="I156" s="36"/>
      <c r="J156" s="36"/>
      <c r="K156" s="36"/>
      <c r="L156" s="36"/>
      <c r="M156" s="36"/>
    </row>
    <row r="157">
      <c r="A157" s="36"/>
      <c r="B157" s="36"/>
      <c r="C157" s="36"/>
      <c r="D157" s="36"/>
      <c r="E157" s="36"/>
      <c r="F157" s="96" t="str">
        <f>CVSSv2!$A$8</f>
        <v>Impacto a la integridad:</v>
      </c>
      <c r="G157" s="98" t="s">
        <v>1171</v>
      </c>
      <c r="H157" s="36"/>
      <c r="I157" s="36"/>
      <c r="J157" s="36"/>
      <c r="K157" s="36"/>
      <c r="L157" s="36"/>
      <c r="M157" s="36"/>
    </row>
    <row r="158">
      <c r="A158" s="36"/>
      <c r="B158" s="36"/>
      <c r="C158" s="36"/>
      <c r="D158" s="36"/>
      <c r="E158" s="36"/>
      <c r="F158" s="96" t="str">
        <f>CVSSv2!$A$9</f>
        <v>Impacto a la disponibilidad:</v>
      </c>
      <c r="G158" s="98" t="s">
        <v>1171</v>
      </c>
      <c r="H158" s="36"/>
      <c r="I158" s="36"/>
      <c r="J158" s="36"/>
      <c r="K158" s="36"/>
      <c r="L158" s="36"/>
      <c r="M158" s="36"/>
    </row>
    <row r="159">
      <c r="A159" s="36"/>
      <c r="B159" s="36"/>
      <c r="C159" s="36"/>
      <c r="D159" s="36"/>
      <c r="E159" s="36"/>
      <c r="F159" s="96" t="str">
        <f>CVSSv2!$A$10</f>
        <v>Explotabilidad:</v>
      </c>
      <c r="G159" s="98" t="s">
        <v>1172</v>
      </c>
      <c r="H159" s="36"/>
      <c r="I159" s="36"/>
      <c r="J159" s="36"/>
      <c r="K159" s="36"/>
      <c r="L159" s="36"/>
      <c r="M159" s="36"/>
    </row>
    <row r="160">
      <c r="A160" s="36"/>
      <c r="B160" s="36"/>
      <c r="C160" s="36"/>
      <c r="D160" s="36"/>
      <c r="E160" s="36"/>
      <c r="F160" s="96" t="str">
        <f>CVSSv2!$A$11</f>
        <v>Nivel de resolución:</v>
      </c>
      <c r="G160" s="98" t="s">
        <v>1177</v>
      </c>
      <c r="H160" s="36"/>
      <c r="I160" s="36"/>
      <c r="J160" s="36"/>
      <c r="K160" s="36"/>
      <c r="L160" s="36"/>
      <c r="M160" s="36"/>
    </row>
    <row r="161">
      <c r="A161" s="36"/>
      <c r="B161" s="36"/>
      <c r="C161" s="36"/>
      <c r="D161" s="36"/>
      <c r="E161" s="36"/>
      <c r="F161" s="96" t="str">
        <f>CVSSv2!$A$12</f>
        <v>Nivel de confianza:</v>
      </c>
      <c r="G161" s="102" t="s">
        <v>1186</v>
      </c>
      <c r="H161" s="36"/>
      <c r="I161" s="36"/>
      <c r="J161" s="36"/>
      <c r="K161" s="36"/>
      <c r="L161" s="36"/>
      <c r="M161" s="36"/>
    </row>
    <row r="162">
      <c r="A162" s="37"/>
      <c r="B162" s="37"/>
      <c r="C162" s="37"/>
      <c r="D162" s="37"/>
      <c r="E162" s="37"/>
      <c r="F162" s="103" t="str">
        <f>"("&amp;CVSSv2!$B$4&amp;":"&amp;IF(G153=CVSSv2!$C$4,CVSSv2!$C$26,IF(G153=CVSSv2!$D$4,CVSSv2!$D$26,IF(G153=CVSSv2!$E$4,CVSSv2!$E$26,"")))&amp;"/"&amp;CVSSv2!$B$5&amp;":"&amp;IF(G154=CVSSv2!$C$5,CVSSv2!$C$27,IF(G154=CVSSv2!$D$5,CVSSv2!$D$27,IF(G154=CVSSv2!$E$5,CVSSv2!$E$27,"")))&amp;"/"&amp;CVSSv2!$B$6&amp;":"&amp;IF(G155=CVSSv2!$C$6,CVSSv2!$C$28,IF(G155=CVSSv2!$D$6,CVSSv2!$D$28,IF(G155=CVSSv2!$E$6,CVSSv2!$E$28,"")))&amp;"/"&amp;CVSSv2!$B$7&amp;":"&amp;IF(G156=CVSSv2!$C$7,CVSSv2!$C$29,IF(G156=CVSSv2!$D$7,CVSSv2!$D$29,IF(G156=CVSSv2!$E$7,CVSSv2!$E$29,"")))&amp;"/"&amp;CVSSv2!$B$8&amp;":"&amp;IF(G157=CVSSv2!$C$8,CVSSv2!$C$30,IF(G157=CVSSv2!$D$8,CVSSv2!$D$30,IF(G157=CVSSv2!$E$8,CVSSv2!$E$30,"")))&amp;"/"&amp;CVSSv2!$B$9&amp;":"&amp;IF(G158=CVSSv2!$C$9,CVSSv2!$C$31,IF(G158=CVSSv2!$D$9,CVSSv2!$D$31,IF(G158=CVSSv2!$E$9,CVSSv2!$E$31,"")))&amp;"/"&amp;CVSSv2!$B$10&amp;":"&amp;IF(G159=CVSSv2!$C$10,CVSSv2!$C$32,IF(G159=CVSSv2!$D$10,CVSSv2!$D$32,IF(G159=CVSSv2!$E$10,CVSSv2!$E$32,IF(G159=CVSSv2!$F$10,CVSSv2!$F$32,""))))&amp;"/"&amp;CVSSv2!$B$11&amp;":"&amp;IF(G160=CVSSv2!$C$11,CVSSv2!$C$33,IF(G160=CVSSv2!$D$11,CVSSv2!$D$33,IF(G160=CVSSv2!$E$11,CVSSv2!$E$33,IF(G160=CVSSv2!$F$11,CVSSv2!$F$33,""))))&amp;"/"&amp;CVSSv2!$B$12&amp;":"&amp;IF(G161=CVSSv2!$C$12,CVSSv2!$C$34,IF(G161=CVSSv2!$D$12,CVSSv2!$D$34,IF(G161=CVSSv2!$E$12,CVSSv2!$E$34,"")))&amp;")"</f>
        <v>(AV:N/AC:N/Au:N/C:C/I:C/A:C/E:H/RL:U/RC:C)</v>
      </c>
      <c r="G162" s="104"/>
      <c r="H162" s="37"/>
      <c r="I162" s="37"/>
      <c r="J162" s="37"/>
      <c r="K162" s="37"/>
      <c r="L162" s="37"/>
      <c r="M162" s="37"/>
    </row>
    <row r="163">
      <c r="A163" s="82" t="str">
        <f>IF(A162="#",1,A153+1)</f>
        <v>17</v>
      </c>
      <c r="B163" s="84" t="s">
        <v>1569</v>
      </c>
      <c r="C163" s="85"/>
      <c r="D163" s="85"/>
      <c r="E163" s="85" t="str">
        <f>IFERROR(__xludf.DUMMYFUNCTION("CONCATENATE(ARRAYFORMULA(QUERY(QUERY(Indirect(C_Activos!$L$1&amp;""!A:F""),""SELECT A, B, C, D, E, F WHERE A MATCHES '""&amp;M163&amp;""'""),""select Col1"")&amp;"" ""&amp;QUERY(QUERY(Indirect(C_Activos!$L$1&amp;""!A:F""),""SELECT A, B, C, D, E, F WHERE A MATCHES '""&amp;M163&amp;""'""),""select Col2"")&amp;CHAR(10)&amp;""(Capa:""&amp;QUERY(QUERY(Indirect(C_Activos!$L$1&amp;""!A:F""),""SELECT A, B, C, D, E, F WHERE A MATCHES '""&amp;M163&amp;""'""),""select Col3"")&amp;"", Alcance:""&amp;QUERY(QUERY(Indirect(C_Activos!$L$1&amp;""!A:F""),""SELECT A, B, C, D, E, F WHERE A MATCHES '""&amp;M163&amp;""'""),""select Col5"")&amp;"", Activo:""&amp;QUERY(QUERY(Indirect(C_Activos!$L$1&amp;""!A:F""),""SELECT A, B, C, D, E, F WHERE A MATCHES '""&amp;M163&amp;""'""),""select Col4"")&amp;"", Fase:""&amp;QUERY(QUERY(Indirect(C_Activos!$L$1&amp;""!A:F""),""SELECT A, B, C, D, E, F WHERE A MATCHES '""&amp;M163&amp;""'""),""select Col6"")&amp;"")""&amp;CHAR(10)&amp;CHAR(10)))"),"#VALUE!")</f>
        <v>#VALUE!</v>
      </c>
      <c r="F163" s="86" t="str">
        <f>CVSSv2!$A$4</f>
        <v>Vector de acceso:</v>
      </c>
      <c r="G163" s="87" t="s">
        <v>1109</v>
      </c>
      <c r="H163" s="88" t="str">
        <f>ROUND(((0.6*(10.41*(1-(1-IF(G166=CVSSv2!$C$7,CVSSv2!$C$18,IF(G166=CVSSv2!$D$7,CVSSv2!$D$18,IF(G166=CVSSv2!$E$7,CVSSv2!$E$18,0))))*(1-IF(G167=CVSSv2!$C$8,CVSSv2!$C$19,IF(G167=CVSSv2!$D$8,CVSSv2!$D$19,IF(G167=CVSSv2!$E$8,CVSSv2!$E$19,0))))*(1-IF(G168=CVSSv2!$C$9,CVSSv2!$C$20,IF(G168=CVSSv2!$D$9,CVSSv2!$D$20,IF(G168=CVSSv2!$E$9,CVSSv2!$E$20,0))))))+0.4*(20*IF(G163=CVSSv2!$C$4,CVSSv2!$C$15,IF(G163=CVSSv2!$D$4,CVSSv2!$D$15,IF(G163=CVSSv2!$E$4,CVSSv2!$E$15,0)))*IF(G164=CVSSv2!$C$5,CVSSv2!$C$16,IF(G164=CVSSv2!$D$5,CVSSv2!$D$16,IF(G164=CVSSv2!$E$5,CVSSv2!$E$16,0)))*IF(G165=CVSSv2!$C$6,CVSSv2!$C$17,IF(G165=CVSSv2!$D$6,CVSSv2!$D$17,IF(G165=CVSSv2!$E$6,CVSSv2!$E$17,0))))-1.5)*(IF(10.41*(1-(1-IF(G166=CVSSv2!$C$7,CVSSv2!$C$18,IF(G166=CVSSv2!$D$7,CVSSv2!$D$18,IF(G166=CVSSv2!$E$7,CVSSv2!$E$18,0))))*(1-IF(G167=CVSSv2!$C$8,CVSSv2!$C$19,IF(G167=CVSSv2!$D$8,CVSSv2!$D$19,IF(G167=CVSSv2!$E$8,CVSSv2!$E$19,0))))*(1-IF(G168=CVSSv2!$C$9,CVSSv2!$C$20,IF(G168=CVSSv2!$D$9,CVSSv2!$D$20,IF(G168=CVSSv2!$E$9,CVSSv2!$E$20,0)))))=0,0,1.176)))*(IF(G169=CVSSv2!$C$10,CVSSv2!$C$21,IF(G169=CVSSv2!$D$10,CVSSv2!$D$21,IF(G169=CVSSv2!$E$10,CVSSv2!$E$21,IF(G169=CVSSv2!$F$10,CVSSv2!$F$21,0))))*IF(G170=CVSSv2!$C$11,CVSSv2!$C$22,IF(G170=CVSSv2!$D$11,CVSSv2!$D$22,IF(G170=CVSSv2!$E$11,CVSSv2!$E$22,IF(G170=CVSSv2!$F$11,CVSSv2!$F$22,0))))*IF(G171=CVSSv2!$C$12,CVSSv2!$C$23,IF(G171=CVSSv2!$D$12,CVSSv2!$D$23,IF(G171=CVSSv2!$E$12,CVSSv2!$E$23,0)))),1)</f>
        <v>10.0</v>
      </c>
      <c r="I163" s="126">
        <v>17.0</v>
      </c>
      <c r="J163" s="85"/>
      <c r="K163" s="85"/>
      <c r="L163" s="85"/>
      <c r="M163" s="94" t="s">
        <v>1219</v>
      </c>
    </row>
    <row r="164">
      <c r="A164" s="36"/>
      <c r="B164" s="36"/>
      <c r="C164" s="36"/>
      <c r="D164" s="36"/>
      <c r="E164" s="36"/>
      <c r="F164" s="96" t="str">
        <f>CVSSv2!$A$5</f>
        <v>Complejidad de acceso:</v>
      </c>
      <c r="G164" s="98" t="s">
        <v>1160</v>
      </c>
      <c r="H164" s="36"/>
      <c r="I164" s="36"/>
      <c r="J164" s="36"/>
      <c r="K164" s="36"/>
      <c r="L164" s="36"/>
      <c r="M164" s="36"/>
    </row>
    <row r="165">
      <c r="A165" s="36"/>
      <c r="B165" s="36"/>
      <c r="C165" s="36"/>
      <c r="D165" s="36"/>
      <c r="E165" s="36"/>
      <c r="F165" s="96" t="str">
        <f>CVSSv2!$A$6</f>
        <v>Autenticación:</v>
      </c>
      <c r="G165" s="102" t="s">
        <v>1167</v>
      </c>
      <c r="H165" s="36"/>
      <c r="I165" s="36"/>
      <c r="J165" s="36"/>
      <c r="K165" s="36"/>
      <c r="L165" s="36"/>
      <c r="M165" s="36"/>
    </row>
    <row r="166">
      <c r="A166" s="36"/>
      <c r="B166" s="36"/>
      <c r="C166" s="36"/>
      <c r="D166" s="36"/>
      <c r="E166" s="36"/>
      <c r="F166" s="96" t="str">
        <f>CVSSv2!$A$7</f>
        <v>Impacto a la confidencialidad:</v>
      </c>
      <c r="G166" s="98" t="s">
        <v>1171</v>
      </c>
      <c r="H166" s="36"/>
      <c r="I166" s="36"/>
      <c r="J166" s="36"/>
      <c r="K166" s="36"/>
      <c r="L166" s="36"/>
      <c r="M166" s="36"/>
    </row>
    <row r="167">
      <c r="A167" s="36"/>
      <c r="B167" s="36"/>
      <c r="C167" s="36"/>
      <c r="D167" s="36"/>
      <c r="E167" s="36"/>
      <c r="F167" s="96" t="str">
        <f>CVSSv2!$A$8</f>
        <v>Impacto a la integridad:</v>
      </c>
      <c r="G167" s="98" t="s">
        <v>1171</v>
      </c>
      <c r="H167" s="36"/>
      <c r="I167" s="36"/>
      <c r="J167" s="36"/>
      <c r="K167" s="36"/>
      <c r="L167" s="36"/>
      <c r="M167" s="36"/>
    </row>
    <row r="168">
      <c r="A168" s="36"/>
      <c r="B168" s="36"/>
      <c r="C168" s="36"/>
      <c r="D168" s="36"/>
      <c r="E168" s="36"/>
      <c r="F168" s="96" t="str">
        <f>CVSSv2!$A$9</f>
        <v>Impacto a la disponibilidad:</v>
      </c>
      <c r="G168" s="98" t="s">
        <v>1171</v>
      </c>
      <c r="H168" s="36"/>
      <c r="I168" s="36"/>
      <c r="J168" s="36"/>
      <c r="K168" s="36"/>
      <c r="L168" s="36"/>
      <c r="M168" s="36"/>
    </row>
    <row r="169">
      <c r="A169" s="36"/>
      <c r="B169" s="36"/>
      <c r="C169" s="36"/>
      <c r="D169" s="36"/>
      <c r="E169" s="36"/>
      <c r="F169" s="96" t="str">
        <f>CVSSv2!$A$10</f>
        <v>Explotabilidad:</v>
      </c>
      <c r="G169" s="98" t="s">
        <v>1172</v>
      </c>
      <c r="H169" s="36"/>
      <c r="I169" s="36"/>
      <c r="J169" s="36"/>
      <c r="K169" s="36"/>
      <c r="L169" s="36"/>
      <c r="M169" s="36"/>
    </row>
    <row r="170">
      <c r="A170" s="36"/>
      <c r="B170" s="36"/>
      <c r="C170" s="36"/>
      <c r="D170" s="36"/>
      <c r="E170" s="36"/>
      <c r="F170" s="96" t="str">
        <f>CVSSv2!$A$11</f>
        <v>Nivel de resolución:</v>
      </c>
      <c r="G170" s="98" t="s">
        <v>1177</v>
      </c>
      <c r="H170" s="36"/>
      <c r="I170" s="36"/>
      <c r="J170" s="36"/>
      <c r="K170" s="36"/>
      <c r="L170" s="36"/>
      <c r="M170" s="36"/>
    </row>
    <row r="171">
      <c r="A171" s="36"/>
      <c r="B171" s="36"/>
      <c r="C171" s="36"/>
      <c r="D171" s="36"/>
      <c r="E171" s="36"/>
      <c r="F171" s="96" t="str">
        <f>CVSSv2!$A$12</f>
        <v>Nivel de confianza:</v>
      </c>
      <c r="G171" s="102" t="s">
        <v>1186</v>
      </c>
      <c r="H171" s="36"/>
      <c r="I171" s="36"/>
      <c r="J171" s="36"/>
      <c r="K171" s="36"/>
      <c r="L171" s="36"/>
      <c r="M171" s="36"/>
    </row>
    <row r="172">
      <c r="A172" s="37"/>
      <c r="B172" s="37"/>
      <c r="C172" s="37"/>
      <c r="D172" s="37"/>
      <c r="E172" s="37"/>
      <c r="F172" s="103" t="str">
        <f>"("&amp;CVSSv2!$B$4&amp;":"&amp;IF(G163=CVSSv2!$C$4,CVSSv2!$C$26,IF(G163=CVSSv2!$D$4,CVSSv2!$D$26,IF(G163=CVSSv2!$E$4,CVSSv2!$E$26,"")))&amp;"/"&amp;CVSSv2!$B$5&amp;":"&amp;IF(G164=CVSSv2!$C$5,CVSSv2!$C$27,IF(G164=CVSSv2!$D$5,CVSSv2!$D$27,IF(G164=CVSSv2!$E$5,CVSSv2!$E$27,"")))&amp;"/"&amp;CVSSv2!$B$6&amp;":"&amp;IF(G165=CVSSv2!$C$6,CVSSv2!$C$28,IF(G165=CVSSv2!$D$6,CVSSv2!$D$28,IF(G165=CVSSv2!$E$6,CVSSv2!$E$28,"")))&amp;"/"&amp;CVSSv2!$B$7&amp;":"&amp;IF(G166=CVSSv2!$C$7,CVSSv2!$C$29,IF(G166=CVSSv2!$D$7,CVSSv2!$D$29,IF(G166=CVSSv2!$E$7,CVSSv2!$E$29,"")))&amp;"/"&amp;CVSSv2!$B$8&amp;":"&amp;IF(G167=CVSSv2!$C$8,CVSSv2!$C$30,IF(G167=CVSSv2!$D$8,CVSSv2!$D$30,IF(G167=CVSSv2!$E$8,CVSSv2!$E$30,"")))&amp;"/"&amp;CVSSv2!$B$9&amp;":"&amp;IF(G168=CVSSv2!$C$9,CVSSv2!$C$31,IF(G168=CVSSv2!$D$9,CVSSv2!$D$31,IF(G168=CVSSv2!$E$9,CVSSv2!$E$31,"")))&amp;"/"&amp;CVSSv2!$B$10&amp;":"&amp;IF(G169=CVSSv2!$C$10,CVSSv2!$C$32,IF(G169=CVSSv2!$D$10,CVSSv2!$D$32,IF(G169=CVSSv2!$E$10,CVSSv2!$E$32,IF(G169=CVSSv2!$F$10,CVSSv2!$F$32,""))))&amp;"/"&amp;CVSSv2!$B$11&amp;":"&amp;IF(G170=CVSSv2!$C$11,CVSSv2!$C$33,IF(G170=CVSSv2!$D$11,CVSSv2!$D$33,IF(G170=CVSSv2!$E$11,CVSSv2!$E$33,IF(G170=CVSSv2!$F$11,CVSSv2!$F$33,""))))&amp;"/"&amp;CVSSv2!$B$12&amp;":"&amp;IF(G171=CVSSv2!$C$12,CVSSv2!$C$34,IF(G171=CVSSv2!$D$12,CVSSv2!$D$34,IF(G171=CVSSv2!$E$12,CVSSv2!$E$34,"")))&amp;")"</f>
        <v>(AV:N/AC:N/Au:N/C:C/I:C/A:C/E:H/RL:U/RC:C)</v>
      </c>
      <c r="G172" s="104"/>
      <c r="H172" s="37"/>
      <c r="I172" s="37"/>
      <c r="J172" s="37"/>
      <c r="K172" s="37"/>
      <c r="L172" s="37"/>
      <c r="M172" s="37"/>
    </row>
    <row r="173">
      <c r="A173" s="82" t="str">
        <f>IF(A172="#",1,A163+1)</f>
        <v>18</v>
      </c>
      <c r="B173" s="84" t="s">
        <v>1570</v>
      </c>
      <c r="C173" s="85"/>
      <c r="D173" s="85"/>
      <c r="E173" s="85" t="str">
        <f>IFERROR(__xludf.DUMMYFUNCTION("CONCATENATE(ARRAYFORMULA(QUERY(QUERY(Indirect(C_Activos!$L$1&amp;""!A:F""),""SELECT A, B, C, D, E, F WHERE A MATCHES '""&amp;M173&amp;""'""),""select Col1"")&amp;"" ""&amp;QUERY(QUERY(Indirect(C_Activos!$L$1&amp;""!A:F""),""SELECT A, B, C, D, E, F WHERE A MATCHES '""&amp;M173&amp;""'""),""select Col2"")&amp;CHAR(10)&amp;""(Capa:""&amp;QUERY(QUERY(Indirect(C_Activos!$L$1&amp;""!A:F""),""SELECT A, B, C, D, E, F WHERE A MATCHES '""&amp;M173&amp;""'""),""select Col3"")&amp;"", Alcance:""&amp;QUERY(QUERY(Indirect(C_Activos!$L$1&amp;""!A:F""),""SELECT A, B, C, D, E, F WHERE A MATCHES '""&amp;M173&amp;""'""),""select Col5"")&amp;"", Activo:""&amp;QUERY(QUERY(Indirect(C_Activos!$L$1&amp;""!A:F""),""SELECT A, B, C, D, E, F WHERE A MATCHES '""&amp;M173&amp;""'""),""select Col4"")&amp;"", Fase:""&amp;QUERY(QUERY(Indirect(C_Activos!$L$1&amp;""!A:F""),""SELECT A, B, C, D, E, F WHERE A MATCHES '""&amp;M173&amp;""'""),""select Col6"")&amp;"")""&amp;CHAR(10)&amp;CHAR(10)))"),"#VALUE!")</f>
        <v>#VALUE!</v>
      </c>
      <c r="F173" s="86" t="str">
        <f>CVSSv2!$A$4</f>
        <v>Vector de acceso:</v>
      </c>
      <c r="G173" s="87" t="s">
        <v>1109</v>
      </c>
      <c r="H173" s="88" t="str">
        <f>ROUND(((0.6*(10.41*(1-(1-IF(G176=CVSSv2!$C$7,CVSSv2!$C$18,IF(G176=CVSSv2!$D$7,CVSSv2!$D$18,IF(G176=CVSSv2!$E$7,CVSSv2!$E$18,0))))*(1-IF(G177=CVSSv2!$C$8,CVSSv2!$C$19,IF(G177=CVSSv2!$D$8,CVSSv2!$D$19,IF(G177=CVSSv2!$E$8,CVSSv2!$E$19,0))))*(1-IF(G178=CVSSv2!$C$9,CVSSv2!$C$20,IF(G178=CVSSv2!$D$9,CVSSv2!$D$20,IF(G178=CVSSv2!$E$9,CVSSv2!$E$20,0))))))+0.4*(20*IF(G173=CVSSv2!$C$4,CVSSv2!$C$15,IF(G173=CVSSv2!$D$4,CVSSv2!$D$15,IF(G173=CVSSv2!$E$4,CVSSv2!$E$15,0)))*IF(G174=CVSSv2!$C$5,CVSSv2!$C$16,IF(G174=CVSSv2!$D$5,CVSSv2!$D$16,IF(G174=CVSSv2!$E$5,CVSSv2!$E$16,0)))*IF(G175=CVSSv2!$C$6,CVSSv2!$C$17,IF(G175=CVSSv2!$D$6,CVSSv2!$D$17,IF(G175=CVSSv2!$E$6,CVSSv2!$E$17,0))))-1.5)*(IF(10.41*(1-(1-IF(G176=CVSSv2!$C$7,CVSSv2!$C$18,IF(G176=CVSSv2!$D$7,CVSSv2!$D$18,IF(G176=CVSSv2!$E$7,CVSSv2!$E$18,0))))*(1-IF(G177=CVSSv2!$C$8,CVSSv2!$C$19,IF(G177=CVSSv2!$D$8,CVSSv2!$D$19,IF(G177=CVSSv2!$E$8,CVSSv2!$E$19,0))))*(1-IF(G178=CVSSv2!$C$9,CVSSv2!$C$20,IF(G178=CVSSv2!$D$9,CVSSv2!$D$20,IF(G178=CVSSv2!$E$9,CVSSv2!$E$20,0)))))=0,0,1.176)))*(IF(G179=CVSSv2!$C$10,CVSSv2!$C$21,IF(G179=CVSSv2!$D$10,CVSSv2!$D$21,IF(G179=CVSSv2!$E$10,CVSSv2!$E$21,IF(G179=CVSSv2!$F$10,CVSSv2!$F$21,0))))*IF(G180=CVSSv2!$C$11,CVSSv2!$C$22,IF(G180=CVSSv2!$D$11,CVSSv2!$D$22,IF(G180=CVSSv2!$E$11,CVSSv2!$E$22,IF(G180=CVSSv2!$F$11,CVSSv2!$F$22,0))))*IF(G181=CVSSv2!$C$12,CVSSv2!$C$23,IF(G181=CVSSv2!$D$12,CVSSv2!$D$23,IF(G181=CVSSv2!$E$12,CVSSv2!$E$23,0)))),1)</f>
        <v>10.0</v>
      </c>
      <c r="I173" s="126">
        <v>18.0</v>
      </c>
      <c r="J173" s="85"/>
      <c r="K173" s="85"/>
      <c r="L173" s="85"/>
      <c r="M173" s="94" t="s">
        <v>1219</v>
      </c>
    </row>
    <row r="174">
      <c r="A174" s="36"/>
      <c r="B174" s="36"/>
      <c r="C174" s="36"/>
      <c r="D174" s="36"/>
      <c r="E174" s="36"/>
      <c r="F174" s="96" t="str">
        <f>CVSSv2!$A$5</f>
        <v>Complejidad de acceso:</v>
      </c>
      <c r="G174" s="98" t="s">
        <v>1160</v>
      </c>
      <c r="H174" s="36"/>
      <c r="I174" s="36"/>
      <c r="J174" s="36"/>
      <c r="K174" s="36"/>
      <c r="L174" s="36"/>
      <c r="M174" s="36"/>
    </row>
    <row r="175">
      <c r="A175" s="36"/>
      <c r="B175" s="36"/>
      <c r="C175" s="36"/>
      <c r="D175" s="36"/>
      <c r="E175" s="36"/>
      <c r="F175" s="96" t="str">
        <f>CVSSv2!$A$6</f>
        <v>Autenticación:</v>
      </c>
      <c r="G175" s="102" t="s">
        <v>1167</v>
      </c>
      <c r="H175" s="36"/>
      <c r="I175" s="36"/>
      <c r="J175" s="36"/>
      <c r="K175" s="36"/>
      <c r="L175" s="36"/>
      <c r="M175" s="36"/>
    </row>
    <row r="176">
      <c r="A176" s="36"/>
      <c r="B176" s="36"/>
      <c r="C176" s="36"/>
      <c r="D176" s="36"/>
      <c r="E176" s="36"/>
      <c r="F176" s="96" t="str">
        <f>CVSSv2!$A$7</f>
        <v>Impacto a la confidencialidad:</v>
      </c>
      <c r="G176" s="98" t="s">
        <v>1171</v>
      </c>
      <c r="H176" s="36"/>
      <c r="I176" s="36"/>
      <c r="J176" s="36"/>
      <c r="K176" s="36"/>
      <c r="L176" s="36"/>
      <c r="M176" s="36"/>
    </row>
    <row r="177">
      <c r="A177" s="36"/>
      <c r="B177" s="36"/>
      <c r="C177" s="36"/>
      <c r="D177" s="36"/>
      <c r="E177" s="36"/>
      <c r="F177" s="96" t="str">
        <f>CVSSv2!$A$8</f>
        <v>Impacto a la integridad:</v>
      </c>
      <c r="G177" s="98" t="s">
        <v>1171</v>
      </c>
      <c r="H177" s="36"/>
      <c r="I177" s="36"/>
      <c r="J177" s="36"/>
      <c r="K177" s="36"/>
      <c r="L177" s="36"/>
      <c r="M177" s="36"/>
    </row>
    <row r="178">
      <c r="A178" s="36"/>
      <c r="B178" s="36"/>
      <c r="C178" s="36"/>
      <c r="D178" s="36"/>
      <c r="E178" s="36"/>
      <c r="F178" s="96" t="str">
        <f>CVSSv2!$A$9</f>
        <v>Impacto a la disponibilidad:</v>
      </c>
      <c r="G178" s="98" t="s">
        <v>1171</v>
      </c>
      <c r="H178" s="36"/>
      <c r="I178" s="36"/>
      <c r="J178" s="36"/>
      <c r="K178" s="36"/>
      <c r="L178" s="36"/>
      <c r="M178" s="36"/>
    </row>
    <row r="179">
      <c r="A179" s="36"/>
      <c r="B179" s="36"/>
      <c r="C179" s="36"/>
      <c r="D179" s="36"/>
      <c r="E179" s="36"/>
      <c r="F179" s="96" t="str">
        <f>CVSSv2!$A$10</f>
        <v>Explotabilidad:</v>
      </c>
      <c r="G179" s="98" t="s">
        <v>1172</v>
      </c>
      <c r="H179" s="36"/>
      <c r="I179" s="36"/>
      <c r="J179" s="36"/>
      <c r="K179" s="36"/>
      <c r="L179" s="36"/>
      <c r="M179" s="36"/>
    </row>
    <row r="180">
      <c r="A180" s="36"/>
      <c r="B180" s="36"/>
      <c r="C180" s="36"/>
      <c r="D180" s="36"/>
      <c r="E180" s="36"/>
      <c r="F180" s="96" t="str">
        <f>CVSSv2!$A$11</f>
        <v>Nivel de resolución:</v>
      </c>
      <c r="G180" s="98" t="s">
        <v>1177</v>
      </c>
      <c r="H180" s="36"/>
      <c r="I180" s="36"/>
      <c r="J180" s="36"/>
      <c r="K180" s="36"/>
      <c r="L180" s="36"/>
      <c r="M180" s="36"/>
    </row>
    <row r="181">
      <c r="A181" s="36"/>
      <c r="B181" s="36"/>
      <c r="C181" s="36"/>
      <c r="D181" s="36"/>
      <c r="E181" s="36"/>
      <c r="F181" s="96" t="str">
        <f>CVSSv2!$A$12</f>
        <v>Nivel de confianza:</v>
      </c>
      <c r="G181" s="102" t="s">
        <v>1186</v>
      </c>
      <c r="H181" s="36"/>
      <c r="I181" s="36"/>
      <c r="J181" s="36"/>
      <c r="K181" s="36"/>
      <c r="L181" s="36"/>
      <c r="M181" s="36"/>
    </row>
    <row r="182">
      <c r="A182" s="37"/>
      <c r="B182" s="37"/>
      <c r="C182" s="37"/>
      <c r="D182" s="37"/>
      <c r="E182" s="37"/>
      <c r="F182" s="103" t="str">
        <f>"("&amp;CVSSv2!$B$4&amp;":"&amp;IF(G173=CVSSv2!$C$4,CVSSv2!$C$26,IF(G173=CVSSv2!$D$4,CVSSv2!$D$26,IF(G173=CVSSv2!$E$4,CVSSv2!$E$26,"")))&amp;"/"&amp;CVSSv2!$B$5&amp;":"&amp;IF(G174=CVSSv2!$C$5,CVSSv2!$C$27,IF(G174=CVSSv2!$D$5,CVSSv2!$D$27,IF(G174=CVSSv2!$E$5,CVSSv2!$E$27,"")))&amp;"/"&amp;CVSSv2!$B$6&amp;":"&amp;IF(G175=CVSSv2!$C$6,CVSSv2!$C$28,IF(G175=CVSSv2!$D$6,CVSSv2!$D$28,IF(G175=CVSSv2!$E$6,CVSSv2!$E$28,"")))&amp;"/"&amp;CVSSv2!$B$7&amp;":"&amp;IF(G176=CVSSv2!$C$7,CVSSv2!$C$29,IF(G176=CVSSv2!$D$7,CVSSv2!$D$29,IF(G176=CVSSv2!$E$7,CVSSv2!$E$29,"")))&amp;"/"&amp;CVSSv2!$B$8&amp;":"&amp;IF(G177=CVSSv2!$C$8,CVSSv2!$C$30,IF(G177=CVSSv2!$D$8,CVSSv2!$D$30,IF(G177=CVSSv2!$E$8,CVSSv2!$E$30,"")))&amp;"/"&amp;CVSSv2!$B$9&amp;":"&amp;IF(G178=CVSSv2!$C$9,CVSSv2!$C$31,IF(G178=CVSSv2!$D$9,CVSSv2!$D$31,IF(G178=CVSSv2!$E$9,CVSSv2!$E$31,"")))&amp;"/"&amp;CVSSv2!$B$10&amp;":"&amp;IF(G179=CVSSv2!$C$10,CVSSv2!$C$32,IF(G179=CVSSv2!$D$10,CVSSv2!$D$32,IF(G179=CVSSv2!$E$10,CVSSv2!$E$32,IF(G179=CVSSv2!$F$10,CVSSv2!$F$32,""))))&amp;"/"&amp;CVSSv2!$B$11&amp;":"&amp;IF(G180=CVSSv2!$C$11,CVSSv2!$C$33,IF(G180=CVSSv2!$D$11,CVSSv2!$D$33,IF(G180=CVSSv2!$E$11,CVSSv2!$E$33,IF(G180=CVSSv2!$F$11,CVSSv2!$F$33,""))))&amp;"/"&amp;CVSSv2!$B$12&amp;":"&amp;IF(G181=CVSSv2!$C$12,CVSSv2!$C$34,IF(G181=CVSSv2!$D$12,CVSSv2!$D$34,IF(G181=CVSSv2!$E$12,CVSSv2!$E$34,"")))&amp;")"</f>
        <v>(AV:N/AC:N/Au:N/C:C/I:C/A:C/E:H/RL:U/RC:C)</v>
      </c>
      <c r="G182" s="104"/>
      <c r="H182" s="37"/>
      <c r="I182" s="37"/>
      <c r="J182" s="37"/>
      <c r="K182" s="37"/>
      <c r="L182" s="37"/>
      <c r="M182" s="37"/>
    </row>
    <row r="183">
      <c r="A183" s="82" t="str">
        <f>IF(A182="#",1,A173+1)</f>
        <v>19</v>
      </c>
      <c r="B183" s="84" t="s">
        <v>1571</v>
      </c>
      <c r="C183" s="85"/>
      <c r="D183" s="85"/>
      <c r="E183" s="85" t="str">
        <f>IFERROR(__xludf.DUMMYFUNCTION("CONCATENATE(ARRAYFORMULA(QUERY(QUERY(Indirect(C_Activos!$L$1&amp;""!A:F""),""SELECT A, B, C, D, E, F WHERE A MATCHES '""&amp;M183&amp;""'""),""select Col1"")&amp;"" ""&amp;QUERY(QUERY(Indirect(C_Activos!$L$1&amp;""!A:F""),""SELECT A, B, C, D, E, F WHERE A MATCHES '""&amp;M183&amp;""'""),""select Col2"")&amp;CHAR(10)&amp;""(Capa:""&amp;QUERY(QUERY(Indirect(C_Activos!$L$1&amp;""!A:F""),""SELECT A, B, C, D, E, F WHERE A MATCHES '""&amp;M183&amp;""'""),""select Col3"")&amp;"", Alcance:""&amp;QUERY(QUERY(Indirect(C_Activos!$L$1&amp;""!A:F""),""SELECT A, B, C, D, E, F WHERE A MATCHES '""&amp;M183&amp;""'""),""select Col5"")&amp;"", Activo:""&amp;QUERY(QUERY(Indirect(C_Activos!$L$1&amp;""!A:F""),""SELECT A, B, C, D, E, F WHERE A MATCHES '""&amp;M183&amp;""'""),""select Col4"")&amp;"", Fase:""&amp;QUERY(QUERY(Indirect(C_Activos!$L$1&amp;""!A:F""),""SELECT A, B, C, D, E, F WHERE A MATCHES '""&amp;M183&amp;""'""),""select Col6"")&amp;"")""&amp;CHAR(10)&amp;CHAR(10)))"),"#VALUE!")</f>
        <v>#VALUE!</v>
      </c>
      <c r="F183" s="86" t="str">
        <f>CVSSv2!$A$4</f>
        <v>Vector de acceso:</v>
      </c>
      <c r="G183" s="158" t="s">
        <v>1230</v>
      </c>
      <c r="H183" s="88" t="str">
        <f>ROUND(((0.6*(10.41*(1-(1-IF(G186=CVSSv2!$C$7,CVSSv2!$C$18,IF(G186=CVSSv2!$D$7,CVSSv2!$D$18,IF(G186=CVSSv2!$E$7,CVSSv2!$E$18,0))))*(1-IF(G187=CVSSv2!$C$8,CVSSv2!$C$19,IF(G187=CVSSv2!$D$8,CVSSv2!$D$19,IF(G187=CVSSv2!$E$8,CVSSv2!$E$19,0))))*(1-IF(G188=CVSSv2!$C$9,CVSSv2!$C$20,IF(G188=CVSSv2!$D$9,CVSSv2!$D$20,IF(G188=CVSSv2!$E$9,CVSSv2!$E$20,0))))))+0.4*(20*IF(G183=CVSSv2!$C$4,CVSSv2!$C$15,IF(G183=CVSSv2!$D$4,CVSSv2!$D$15,IF(G183=CVSSv2!$E$4,CVSSv2!$E$15,0)))*IF(G184=CVSSv2!$C$5,CVSSv2!$C$16,IF(G184=CVSSv2!$D$5,CVSSv2!$D$16,IF(G184=CVSSv2!$E$5,CVSSv2!$E$16,0)))*IF(G185=CVSSv2!$C$6,CVSSv2!$C$17,IF(G185=CVSSv2!$D$6,CVSSv2!$D$17,IF(G185=CVSSv2!$E$6,CVSSv2!$E$17,0))))-1.5)*(IF(10.41*(1-(1-IF(G186=CVSSv2!$C$7,CVSSv2!$C$18,IF(G186=CVSSv2!$D$7,CVSSv2!$D$18,IF(G186=CVSSv2!$E$7,CVSSv2!$E$18,0))))*(1-IF(G187=CVSSv2!$C$8,CVSSv2!$C$19,IF(G187=CVSSv2!$D$8,CVSSv2!$D$19,IF(G187=CVSSv2!$E$8,CVSSv2!$E$19,0))))*(1-IF(G188=CVSSv2!$C$9,CVSSv2!$C$20,IF(G188=CVSSv2!$D$9,CVSSv2!$D$20,IF(G188=CVSSv2!$E$9,CVSSv2!$E$20,0)))))=0,0,1.176)))*(IF(G189=CVSSv2!$C$10,CVSSv2!$C$21,IF(G189=CVSSv2!$D$10,CVSSv2!$D$21,IF(G189=CVSSv2!$E$10,CVSSv2!$E$21,IF(G189=CVSSv2!$F$10,CVSSv2!$F$21,0))))*IF(G190=CVSSv2!$C$11,CVSSv2!$C$22,IF(G190=CVSSv2!$D$11,CVSSv2!$D$22,IF(G190=CVSSv2!$E$11,CVSSv2!$E$22,IF(G190=CVSSv2!$F$11,CVSSv2!$F$22,0))))*IF(G191=CVSSv2!$C$12,CVSSv2!$C$23,IF(G191=CVSSv2!$D$12,CVSSv2!$D$23,IF(G191=CVSSv2!$E$12,CVSSv2!$E$23,0)))),1)</f>
        <v>6.2</v>
      </c>
      <c r="I183" s="126">
        <v>19.0</v>
      </c>
      <c r="J183" s="85"/>
      <c r="K183" s="85"/>
      <c r="L183" s="85"/>
      <c r="M183" s="94" t="s">
        <v>1219</v>
      </c>
    </row>
    <row r="184">
      <c r="A184" s="36"/>
      <c r="B184" s="36"/>
      <c r="C184" s="36"/>
      <c r="D184" s="36"/>
      <c r="E184" s="36"/>
      <c r="F184" s="96" t="str">
        <f>CVSSv2!$A$5</f>
        <v>Complejidad de acceso:</v>
      </c>
      <c r="G184" s="98" t="s">
        <v>1172</v>
      </c>
      <c r="H184" s="36"/>
      <c r="I184" s="36"/>
      <c r="J184" s="36"/>
      <c r="K184" s="36"/>
      <c r="L184" s="36"/>
      <c r="M184" s="36"/>
    </row>
    <row r="185">
      <c r="A185" s="36"/>
      <c r="B185" s="36"/>
      <c r="C185" s="36"/>
      <c r="D185" s="36"/>
      <c r="E185" s="36"/>
      <c r="F185" s="96" t="str">
        <f>CVSSv2!$A$6</f>
        <v>Autenticación:</v>
      </c>
      <c r="G185" s="102" t="s">
        <v>1167</v>
      </c>
      <c r="H185" s="36"/>
      <c r="I185" s="36"/>
      <c r="J185" s="36"/>
      <c r="K185" s="36"/>
      <c r="L185" s="36"/>
      <c r="M185" s="36"/>
    </row>
    <row r="186">
      <c r="A186" s="36"/>
      <c r="B186" s="36"/>
      <c r="C186" s="36"/>
      <c r="D186" s="36"/>
      <c r="E186" s="36"/>
      <c r="F186" s="96" t="str">
        <f>CVSSv2!$A$7</f>
        <v>Impacto a la confidencialidad:</v>
      </c>
      <c r="G186" s="98" t="s">
        <v>1171</v>
      </c>
      <c r="H186" s="36"/>
      <c r="I186" s="36"/>
      <c r="J186" s="36"/>
      <c r="K186" s="36"/>
      <c r="L186" s="36"/>
      <c r="M186" s="36"/>
    </row>
    <row r="187">
      <c r="A187" s="36"/>
      <c r="B187" s="36"/>
      <c r="C187" s="36"/>
      <c r="D187" s="36"/>
      <c r="E187" s="36"/>
      <c r="F187" s="96" t="str">
        <f>CVSSv2!$A$8</f>
        <v>Impacto a la integridad:</v>
      </c>
      <c r="G187" s="98" t="s">
        <v>1171</v>
      </c>
      <c r="H187" s="36"/>
      <c r="I187" s="36"/>
      <c r="J187" s="36"/>
      <c r="K187" s="36"/>
      <c r="L187" s="36"/>
      <c r="M187" s="36"/>
    </row>
    <row r="188">
      <c r="A188" s="36"/>
      <c r="B188" s="36"/>
      <c r="C188" s="36"/>
      <c r="D188" s="36"/>
      <c r="E188" s="36"/>
      <c r="F188" s="96" t="str">
        <f>CVSSv2!$A$9</f>
        <v>Impacto a la disponibilidad:</v>
      </c>
      <c r="G188" s="98" t="s">
        <v>1171</v>
      </c>
      <c r="H188" s="36"/>
      <c r="I188" s="36"/>
      <c r="J188" s="36"/>
      <c r="K188" s="36"/>
      <c r="L188" s="36"/>
      <c r="M188" s="36"/>
    </row>
    <row r="189">
      <c r="A189" s="36"/>
      <c r="B189" s="36"/>
      <c r="C189" s="36"/>
      <c r="D189" s="36"/>
      <c r="E189" s="36"/>
      <c r="F189" s="96" t="str">
        <f>CVSSv2!$A$10</f>
        <v>Explotabilidad:</v>
      </c>
      <c r="G189" s="98" t="s">
        <v>1172</v>
      </c>
      <c r="H189" s="36"/>
      <c r="I189" s="36"/>
      <c r="J189" s="36"/>
      <c r="K189" s="36"/>
      <c r="L189" s="36"/>
      <c r="M189" s="36"/>
    </row>
    <row r="190">
      <c r="A190" s="36"/>
      <c r="B190" s="36"/>
      <c r="C190" s="36"/>
      <c r="D190" s="36"/>
      <c r="E190" s="36"/>
      <c r="F190" s="96" t="str">
        <f>CVSSv2!$A$11</f>
        <v>Nivel de resolución:</v>
      </c>
      <c r="G190" s="98" t="s">
        <v>1177</v>
      </c>
      <c r="H190" s="36"/>
      <c r="I190" s="36"/>
      <c r="J190" s="36"/>
      <c r="K190" s="36"/>
      <c r="L190" s="36"/>
      <c r="M190" s="36"/>
    </row>
    <row r="191">
      <c r="A191" s="36"/>
      <c r="B191" s="36"/>
      <c r="C191" s="36"/>
      <c r="D191" s="36"/>
      <c r="E191" s="36"/>
      <c r="F191" s="96" t="str">
        <f>CVSSv2!$A$12</f>
        <v>Nivel de confianza:</v>
      </c>
      <c r="G191" s="102" t="s">
        <v>1186</v>
      </c>
      <c r="H191" s="36"/>
      <c r="I191" s="36"/>
      <c r="J191" s="36"/>
      <c r="K191" s="36"/>
      <c r="L191" s="36"/>
      <c r="M191" s="36"/>
    </row>
    <row r="192">
      <c r="A192" s="37"/>
      <c r="B192" s="37"/>
      <c r="C192" s="37"/>
      <c r="D192" s="37"/>
      <c r="E192" s="37"/>
      <c r="F192" s="103" t="str">
        <f>"("&amp;CVSSv2!$B$4&amp;":"&amp;IF(G183=CVSSv2!$C$4,CVSSv2!$C$26,IF(G183=CVSSv2!$D$4,CVSSv2!$D$26,IF(G183=CVSSv2!$E$4,CVSSv2!$E$26,"")))&amp;"/"&amp;CVSSv2!$B$5&amp;":"&amp;IF(G184=CVSSv2!$C$5,CVSSv2!$C$27,IF(G184=CVSSv2!$D$5,CVSSv2!$D$27,IF(G184=CVSSv2!$E$5,CVSSv2!$E$27,"")))&amp;"/"&amp;CVSSv2!$B$6&amp;":"&amp;IF(G185=CVSSv2!$C$6,CVSSv2!$C$28,IF(G185=CVSSv2!$D$6,CVSSv2!$D$28,IF(G185=CVSSv2!$E$6,CVSSv2!$E$28,"")))&amp;"/"&amp;CVSSv2!$B$7&amp;":"&amp;IF(G186=CVSSv2!$C$7,CVSSv2!$C$29,IF(G186=CVSSv2!$D$7,CVSSv2!$D$29,IF(G186=CVSSv2!$E$7,CVSSv2!$E$29,"")))&amp;"/"&amp;CVSSv2!$B$8&amp;":"&amp;IF(G187=CVSSv2!$C$8,CVSSv2!$C$30,IF(G187=CVSSv2!$D$8,CVSSv2!$D$30,IF(G187=CVSSv2!$E$8,CVSSv2!$E$30,"")))&amp;"/"&amp;CVSSv2!$B$9&amp;":"&amp;IF(G188=CVSSv2!$C$9,CVSSv2!$C$31,IF(G188=CVSSv2!$D$9,CVSSv2!$D$31,IF(G188=CVSSv2!$E$9,CVSSv2!$E$31,"")))&amp;"/"&amp;CVSSv2!$B$10&amp;":"&amp;IF(G189=CVSSv2!$C$10,CVSSv2!$C$32,IF(G189=CVSSv2!$D$10,CVSSv2!$D$32,IF(G189=CVSSv2!$E$10,CVSSv2!$E$32,IF(G189=CVSSv2!$F$10,CVSSv2!$F$32,""))))&amp;"/"&amp;CVSSv2!$B$11&amp;":"&amp;IF(G190=CVSSv2!$C$11,CVSSv2!$C$33,IF(G190=CVSSv2!$D$11,CVSSv2!$D$33,IF(G190=CVSSv2!$E$11,CVSSv2!$E$33,IF(G190=CVSSv2!$F$11,CVSSv2!$F$33,""))))&amp;"/"&amp;CVSSv2!$B$12&amp;":"&amp;IF(G191=CVSSv2!$C$12,CVSSv2!$C$34,IF(G191=CVSSv2!$D$12,CVSSv2!$D$34,IF(G191=CVSSv2!$E$12,CVSSv2!$E$34,"")))&amp;")"</f>
        <v>(AV:L/AC:H/Au:N/C:C/I:C/A:C/E:H/RL:U/RC:C)</v>
      </c>
      <c r="G192" s="104"/>
      <c r="H192" s="37"/>
      <c r="I192" s="37"/>
      <c r="J192" s="37"/>
      <c r="K192" s="37"/>
      <c r="L192" s="37"/>
      <c r="M192" s="37"/>
    </row>
  </sheetData>
  <mergeCells count="230">
    <mergeCell ref="A53:A62"/>
    <mergeCell ref="A63:A72"/>
    <mergeCell ref="A73:A82"/>
    <mergeCell ref="A83:A92"/>
    <mergeCell ref="B53:B62"/>
    <mergeCell ref="B63:B72"/>
    <mergeCell ref="D83:D92"/>
    <mergeCell ref="D63:D72"/>
    <mergeCell ref="B83:B92"/>
    <mergeCell ref="B73:B82"/>
    <mergeCell ref="C63:C72"/>
    <mergeCell ref="C53:C62"/>
    <mergeCell ref="D73:D82"/>
    <mergeCell ref="D53:D62"/>
    <mergeCell ref="C3:C12"/>
    <mergeCell ref="B3:B12"/>
    <mergeCell ref="D23:D32"/>
    <mergeCell ref="D13:D22"/>
    <mergeCell ref="C13:C22"/>
    <mergeCell ref="C23:C32"/>
    <mergeCell ref="D3:D12"/>
    <mergeCell ref="E13:E22"/>
    <mergeCell ref="B23:B32"/>
    <mergeCell ref="A133:A142"/>
    <mergeCell ref="A153:A162"/>
    <mergeCell ref="A123:A132"/>
    <mergeCell ref="A143:A152"/>
    <mergeCell ref="C153:C162"/>
    <mergeCell ref="C143:C152"/>
    <mergeCell ref="D153:D162"/>
    <mergeCell ref="E153:E162"/>
    <mergeCell ref="B133:B142"/>
    <mergeCell ref="B123:B132"/>
    <mergeCell ref="B143:B152"/>
    <mergeCell ref="B153:B162"/>
    <mergeCell ref="B113:B122"/>
    <mergeCell ref="A113:A122"/>
    <mergeCell ref="A93:A102"/>
    <mergeCell ref="E113:E122"/>
    <mergeCell ref="B103:B112"/>
    <mergeCell ref="C103:C112"/>
    <mergeCell ref="A103:A112"/>
    <mergeCell ref="E93:E102"/>
    <mergeCell ref="F102:G102"/>
    <mergeCell ref="F92:G92"/>
    <mergeCell ref="B93:B102"/>
    <mergeCell ref="D93:D102"/>
    <mergeCell ref="H93:H102"/>
    <mergeCell ref="H83:H92"/>
    <mergeCell ref="H73:H82"/>
    <mergeCell ref="H103:H112"/>
    <mergeCell ref="E73:E82"/>
    <mergeCell ref="E83:E92"/>
    <mergeCell ref="C33:C42"/>
    <mergeCell ref="C43:C52"/>
    <mergeCell ref="C133:C142"/>
    <mergeCell ref="C93:C102"/>
    <mergeCell ref="C83:C92"/>
    <mergeCell ref="C73:C82"/>
    <mergeCell ref="C113:C122"/>
    <mergeCell ref="C123:C132"/>
    <mergeCell ref="E3:E12"/>
    <mergeCell ref="F2:G2"/>
    <mergeCell ref="B33:B42"/>
    <mergeCell ref="B43:B52"/>
    <mergeCell ref="B13:B22"/>
    <mergeCell ref="A13:A22"/>
    <mergeCell ref="A3:A12"/>
    <mergeCell ref="A1:B1"/>
    <mergeCell ref="A33:A42"/>
    <mergeCell ref="A43:A52"/>
    <mergeCell ref="A23:A32"/>
    <mergeCell ref="A163:A172"/>
    <mergeCell ref="A183:A192"/>
    <mergeCell ref="B183:B192"/>
    <mergeCell ref="A173:A182"/>
    <mergeCell ref="H163:H172"/>
    <mergeCell ref="F172:G172"/>
    <mergeCell ref="E163:E172"/>
    <mergeCell ref="B163:B172"/>
    <mergeCell ref="D163:D172"/>
    <mergeCell ref="C163:C172"/>
    <mergeCell ref="B173:B182"/>
    <mergeCell ref="F82:G82"/>
    <mergeCell ref="F62:G62"/>
    <mergeCell ref="F52:G52"/>
    <mergeCell ref="K23:K32"/>
    <mergeCell ref="J23:J32"/>
    <mergeCell ref="E33:E42"/>
    <mergeCell ref="F42:G42"/>
    <mergeCell ref="H23:H32"/>
    <mergeCell ref="I23:I32"/>
    <mergeCell ref="H53:H62"/>
    <mergeCell ref="H43:H52"/>
    <mergeCell ref="E63:E72"/>
    <mergeCell ref="F72:G72"/>
    <mergeCell ref="H63:H72"/>
    <mergeCell ref="I63:I72"/>
    <mergeCell ref="I53:I62"/>
    <mergeCell ref="J53:J62"/>
    <mergeCell ref="K43:K52"/>
    <mergeCell ref="K53:K62"/>
    <mergeCell ref="F32:G32"/>
    <mergeCell ref="J33:J42"/>
    <mergeCell ref="I33:I42"/>
    <mergeCell ref="H33:H42"/>
    <mergeCell ref="J43:J52"/>
    <mergeCell ref="I43:I52"/>
    <mergeCell ref="K33:K42"/>
    <mergeCell ref="L33:L42"/>
    <mergeCell ref="L43:L52"/>
    <mergeCell ref="L53:L62"/>
    <mergeCell ref="M43:M52"/>
    <mergeCell ref="M53:M62"/>
    <mergeCell ref="D33:D42"/>
    <mergeCell ref="D43:D52"/>
    <mergeCell ref="E53:E62"/>
    <mergeCell ref="E43:E52"/>
    <mergeCell ref="M23:M32"/>
    <mergeCell ref="E23:E32"/>
    <mergeCell ref="L23:L32"/>
    <mergeCell ref="M33:M42"/>
    <mergeCell ref="J93:J102"/>
    <mergeCell ref="I93:I102"/>
    <mergeCell ref="H123:H132"/>
    <mergeCell ref="H113:H122"/>
    <mergeCell ref="J123:J132"/>
    <mergeCell ref="I123:I132"/>
    <mergeCell ref="F122:G122"/>
    <mergeCell ref="F112:G112"/>
    <mergeCell ref="H143:H152"/>
    <mergeCell ref="H133:H142"/>
    <mergeCell ref="F152:G152"/>
    <mergeCell ref="F162:G162"/>
    <mergeCell ref="H153:H162"/>
    <mergeCell ref="J163:J172"/>
    <mergeCell ref="I163:I172"/>
    <mergeCell ref="F132:G132"/>
    <mergeCell ref="F142:G142"/>
    <mergeCell ref="J143:J152"/>
    <mergeCell ref="J133:J142"/>
    <mergeCell ref="J153:J162"/>
    <mergeCell ref="I133:I142"/>
    <mergeCell ref="I143:I152"/>
    <mergeCell ref="I153:I162"/>
    <mergeCell ref="E183:E192"/>
    <mergeCell ref="D183:D192"/>
    <mergeCell ref="H173:H182"/>
    <mergeCell ref="J173:J182"/>
    <mergeCell ref="J183:J192"/>
    <mergeCell ref="I183:I192"/>
    <mergeCell ref="I173:I182"/>
    <mergeCell ref="F182:G182"/>
    <mergeCell ref="H183:H192"/>
    <mergeCell ref="F192:G192"/>
    <mergeCell ref="E173:E182"/>
    <mergeCell ref="C173:C182"/>
    <mergeCell ref="D173:D182"/>
    <mergeCell ref="C183:C192"/>
    <mergeCell ref="E143:E152"/>
    <mergeCell ref="E133:E142"/>
    <mergeCell ref="E103:E112"/>
    <mergeCell ref="D103:D112"/>
    <mergeCell ref="D143:D152"/>
    <mergeCell ref="D133:D142"/>
    <mergeCell ref="E123:E132"/>
    <mergeCell ref="D113:D122"/>
    <mergeCell ref="D123:D132"/>
    <mergeCell ref="H13:H22"/>
    <mergeCell ref="F12:G12"/>
    <mergeCell ref="F22:G22"/>
    <mergeCell ref="H3:H12"/>
    <mergeCell ref="I3:I12"/>
    <mergeCell ref="L3:L12"/>
    <mergeCell ref="L13:L22"/>
    <mergeCell ref="M13:M22"/>
    <mergeCell ref="K13:K22"/>
    <mergeCell ref="K3:K12"/>
    <mergeCell ref="J13:J22"/>
    <mergeCell ref="I13:I22"/>
    <mergeCell ref="M3:M12"/>
    <mergeCell ref="J3:J12"/>
    <mergeCell ref="M153:M162"/>
    <mergeCell ref="M143:M152"/>
    <mergeCell ref="M83:M92"/>
    <mergeCell ref="M93:M102"/>
    <mergeCell ref="M163:M172"/>
    <mergeCell ref="M123:M132"/>
    <mergeCell ref="M133:M142"/>
    <mergeCell ref="M173:M182"/>
    <mergeCell ref="M183:M192"/>
    <mergeCell ref="L63:L72"/>
    <mergeCell ref="M63:M72"/>
    <mergeCell ref="L73:L82"/>
    <mergeCell ref="L83:L92"/>
    <mergeCell ref="L93:L102"/>
    <mergeCell ref="M103:M112"/>
    <mergeCell ref="M113:M122"/>
    <mergeCell ref="L103:L112"/>
    <mergeCell ref="M73:M82"/>
    <mergeCell ref="K133:K142"/>
    <mergeCell ref="K153:K162"/>
    <mergeCell ref="K143:K152"/>
    <mergeCell ref="K83:K92"/>
    <mergeCell ref="K93:K102"/>
    <mergeCell ref="K73:K82"/>
    <mergeCell ref="K183:K192"/>
    <mergeCell ref="L183:L192"/>
    <mergeCell ref="K173:K182"/>
    <mergeCell ref="K163:K172"/>
    <mergeCell ref="L133:L142"/>
    <mergeCell ref="L143:L152"/>
    <mergeCell ref="L113:L122"/>
    <mergeCell ref="L123:L132"/>
    <mergeCell ref="K123:K132"/>
    <mergeCell ref="K113:K122"/>
    <mergeCell ref="K103:K112"/>
    <mergeCell ref="L173:L182"/>
    <mergeCell ref="L163:L172"/>
    <mergeCell ref="L153:L162"/>
    <mergeCell ref="I83:I92"/>
    <mergeCell ref="I73:I82"/>
    <mergeCell ref="J63:J72"/>
    <mergeCell ref="K63:K72"/>
    <mergeCell ref="J113:J122"/>
    <mergeCell ref="I113:I122"/>
    <mergeCell ref="J103:J112"/>
    <mergeCell ref="J83:J92"/>
    <mergeCell ref="J73:J82"/>
    <mergeCell ref="I103:I112"/>
  </mergeCells>
  <conditionalFormatting sqref="H3">
    <cfRule type="cellIs" dxfId="2" priority="1" operator="between">
      <formula>0</formula>
      <formula>3.9</formula>
    </cfRule>
  </conditionalFormatting>
  <conditionalFormatting sqref="H13">
    <cfRule type="cellIs" dxfId="2" priority="2" operator="between">
      <formula>0</formula>
      <formula>3.9</formula>
    </cfRule>
  </conditionalFormatting>
  <conditionalFormatting sqref="H23">
    <cfRule type="cellIs" dxfId="2" priority="3" operator="between">
      <formula>0</formula>
      <formula>3.9</formula>
    </cfRule>
  </conditionalFormatting>
  <conditionalFormatting sqref="H33">
    <cfRule type="cellIs" dxfId="2" priority="4" operator="between">
      <formula>0</formula>
      <formula>3.9</formula>
    </cfRule>
  </conditionalFormatting>
  <conditionalFormatting sqref="H43">
    <cfRule type="cellIs" dxfId="2" priority="5" operator="between">
      <formula>0</formula>
      <formula>3.9</formula>
    </cfRule>
  </conditionalFormatting>
  <conditionalFormatting sqref="H53">
    <cfRule type="cellIs" dxfId="2" priority="6" operator="between">
      <formula>0</formula>
      <formula>3.9</formula>
    </cfRule>
  </conditionalFormatting>
  <conditionalFormatting sqref="H63">
    <cfRule type="cellIs" dxfId="2" priority="7" operator="between">
      <formula>0</formula>
      <formula>3.9</formula>
    </cfRule>
  </conditionalFormatting>
  <conditionalFormatting sqref="H73">
    <cfRule type="cellIs" dxfId="2" priority="8" operator="between">
      <formula>0</formula>
      <formula>3.9</formula>
    </cfRule>
  </conditionalFormatting>
  <conditionalFormatting sqref="H83">
    <cfRule type="cellIs" dxfId="2" priority="9" operator="between">
      <formula>0</formula>
      <formula>3.9</formula>
    </cfRule>
  </conditionalFormatting>
  <conditionalFormatting sqref="H93">
    <cfRule type="cellIs" dxfId="2" priority="10" operator="between">
      <formula>0</formula>
      <formula>3.9</formula>
    </cfRule>
  </conditionalFormatting>
  <conditionalFormatting sqref="H103">
    <cfRule type="cellIs" dxfId="2" priority="11" operator="between">
      <formula>0</formula>
      <formula>3.9</formula>
    </cfRule>
  </conditionalFormatting>
  <conditionalFormatting sqref="H113">
    <cfRule type="cellIs" dxfId="2" priority="12" operator="between">
      <formula>0</formula>
      <formula>3.9</formula>
    </cfRule>
  </conditionalFormatting>
  <conditionalFormatting sqref="H123">
    <cfRule type="cellIs" dxfId="2" priority="13" operator="between">
      <formula>0</formula>
      <formula>3.9</formula>
    </cfRule>
  </conditionalFormatting>
  <conditionalFormatting sqref="H133">
    <cfRule type="cellIs" dxfId="2" priority="14" operator="between">
      <formula>0</formula>
      <formula>3.9</formula>
    </cfRule>
  </conditionalFormatting>
  <conditionalFormatting sqref="H143">
    <cfRule type="cellIs" dxfId="2" priority="15" operator="between">
      <formula>0</formula>
      <formula>3.9</formula>
    </cfRule>
  </conditionalFormatting>
  <conditionalFormatting sqref="H153">
    <cfRule type="cellIs" dxfId="2" priority="16" operator="between">
      <formula>0</formula>
      <formula>3.9</formula>
    </cfRule>
  </conditionalFormatting>
  <conditionalFormatting sqref="H163">
    <cfRule type="cellIs" dxfId="2" priority="17" operator="between">
      <formula>0</formula>
      <formula>3.9</formula>
    </cfRule>
  </conditionalFormatting>
  <conditionalFormatting sqref="H173">
    <cfRule type="cellIs" dxfId="2" priority="18" operator="between">
      <formula>0</formula>
      <formula>3.9</formula>
    </cfRule>
  </conditionalFormatting>
  <conditionalFormatting sqref="H183">
    <cfRule type="cellIs" dxfId="2" priority="19" operator="between">
      <formula>0</formula>
      <formula>3.9</formula>
    </cfRule>
  </conditionalFormatting>
  <conditionalFormatting sqref="H3">
    <cfRule type="cellIs" dxfId="3" priority="20" operator="between">
      <formula>4</formula>
      <formula>6.9</formula>
    </cfRule>
  </conditionalFormatting>
  <conditionalFormatting sqref="H13">
    <cfRule type="cellIs" dxfId="3" priority="21" operator="between">
      <formula>4</formula>
      <formula>6.9</formula>
    </cfRule>
  </conditionalFormatting>
  <conditionalFormatting sqref="H23">
    <cfRule type="cellIs" dxfId="3" priority="22" operator="between">
      <formula>4</formula>
      <formula>6.9</formula>
    </cfRule>
  </conditionalFormatting>
  <conditionalFormatting sqref="H33">
    <cfRule type="cellIs" dxfId="3" priority="23" operator="between">
      <formula>4</formula>
      <formula>6.9</formula>
    </cfRule>
  </conditionalFormatting>
  <conditionalFormatting sqref="H43">
    <cfRule type="cellIs" dxfId="3" priority="24" operator="between">
      <formula>4</formula>
      <formula>6.9</formula>
    </cfRule>
  </conditionalFormatting>
  <conditionalFormatting sqref="H53">
    <cfRule type="cellIs" dxfId="3" priority="25" operator="between">
      <formula>4</formula>
      <formula>6.9</formula>
    </cfRule>
  </conditionalFormatting>
  <conditionalFormatting sqref="H63">
    <cfRule type="cellIs" dxfId="3" priority="26" operator="between">
      <formula>4</formula>
      <formula>6.9</formula>
    </cfRule>
  </conditionalFormatting>
  <conditionalFormatting sqref="H73">
    <cfRule type="cellIs" dxfId="3" priority="27" operator="between">
      <formula>4</formula>
      <formula>6.9</formula>
    </cfRule>
  </conditionalFormatting>
  <conditionalFormatting sqref="H83">
    <cfRule type="cellIs" dxfId="3" priority="28" operator="between">
      <formula>4</formula>
      <formula>6.9</formula>
    </cfRule>
  </conditionalFormatting>
  <conditionalFormatting sqref="H93">
    <cfRule type="cellIs" dxfId="3" priority="29" operator="between">
      <formula>4</formula>
      <formula>6.9</formula>
    </cfRule>
  </conditionalFormatting>
  <conditionalFormatting sqref="H103">
    <cfRule type="cellIs" dxfId="3" priority="30" operator="between">
      <formula>4</formula>
      <formula>6.9</formula>
    </cfRule>
  </conditionalFormatting>
  <conditionalFormatting sqref="H113">
    <cfRule type="cellIs" dxfId="3" priority="31" operator="between">
      <formula>4</formula>
      <formula>6.9</formula>
    </cfRule>
  </conditionalFormatting>
  <conditionalFormatting sqref="H123">
    <cfRule type="cellIs" dxfId="3" priority="32" operator="between">
      <formula>4</formula>
      <formula>6.9</formula>
    </cfRule>
  </conditionalFormatting>
  <conditionalFormatting sqref="H133">
    <cfRule type="cellIs" dxfId="3" priority="33" operator="between">
      <formula>4</formula>
      <formula>6.9</formula>
    </cfRule>
  </conditionalFormatting>
  <conditionalFormatting sqref="H143">
    <cfRule type="cellIs" dxfId="3" priority="34" operator="between">
      <formula>4</formula>
      <formula>6.9</formula>
    </cfRule>
  </conditionalFormatting>
  <conditionalFormatting sqref="H153">
    <cfRule type="cellIs" dxfId="3" priority="35" operator="between">
      <formula>4</formula>
      <formula>6.9</formula>
    </cfRule>
  </conditionalFormatting>
  <conditionalFormatting sqref="H163">
    <cfRule type="cellIs" dxfId="3" priority="36" operator="between">
      <formula>4</formula>
      <formula>6.9</formula>
    </cfRule>
  </conditionalFormatting>
  <conditionalFormatting sqref="H173">
    <cfRule type="cellIs" dxfId="3" priority="37" operator="between">
      <formula>4</formula>
      <formula>6.9</formula>
    </cfRule>
  </conditionalFormatting>
  <conditionalFormatting sqref="H183">
    <cfRule type="cellIs" dxfId="3" priority="38" operator="between">
      <formula>4</formula>
      <formula>6.9</formula>
    </cfRule>
  </conditionalFormatting>
  <conditionalFormatting sqref="H3">
    <cfRule type="cellIs" dxfId="1" priority="39" operator="between">
      <formula>7</formula>
      <formula>10</formula>
    </cfRule>
  </conditionalFormatting>
  <conditionalFormatting sqref="H13">
    <cfRule type="cellIs" dxfId="1" priority="40" operator="between">
      <formula>7</formula>
      <formula>10</formula>
    </cfRule>
  </conditionalFormatting>
  <conditionalFormatting sqref="H23">
    <cfRule type="cellIs" dxfId="1" priority="41" operator="between">
      <formula>7</formula>
      <formula>10</formula>
    </cfRule>
  </conditionalFormatting>
  <conditionalFormatting sqref="H33">
    <cfRule type="cellIs" dxfId="1" priority="42" operator="between">
      <formula>7</formula>
      <formula>10</formula>
    </cfRule>
  </conditionalFormatting>
  <conditionalFormatting sqref="H43">
    <cfRule type="cellIs" dxfId="1" priority="43" operator="between">
      <formula>7</formula>
      <formula>10</formula>
    </cfRule>
  </conditionalFormatting>
  <conditionalFormatting sqref="H53">
    <cfRule type="cellIs" dxfId="1" priority="44" operator="between">
      <formula>7</formula>
      <formula>10</formula>
    </cfRule>
  </conditionalFormatting>
  <conditionalFormatting sqref="H63">
    <cfRule type="cellIs" dxfId="1" priority="45" operator="between">
      <formula>7</formula>
      <formula>10</formula>
    </cfRule>
  </conditionalFormatting>
  <conditionalFormatting sqref="H73">
    <cfRule type="cellIs" dxfId="1" priority="46" operator="between">
      <formula>7</formula>
      <formula>10</formula>
    </cfRule>
  </conditionalFormatting>
  <conditionalFormatting sqref="H83">
    <cfRule type="cellIs" dxfId="1" priority="47" operator="between">
      <formula>7</formula>
      <formula>10</formula>
    </cfRule>
  </conditionalFormatting>
  <conditionalFormatting sqref="H93">
    <cfRule type="cellIs" dxfId="1" priority="48" operator="between">
      <formula>7</formula>
      <formula>10</formula>
    </cfRule>
  </conditionalFormatting>
  <conditionalFormatting sqref="H103">
    <cfRule type="cellIs" dxfId="1" priority="49" operator="between">
      <formula>7</formula>
      <formula>10</formula>
    </cfRule>
  </conditionalFormatting>
  <conditionalFormatting sqref="H113">
    <cfRule type="cellIs" dxfId="1" priority="50" operator="between">
      <formula>7</formula>
      <formula>10</formula>
    </cfRule>
  </conditionalFormatting>
  <conditionalFormatting sqref="H123">
    <cfRule type="cellIs" dxfId="1" priority="51" operator="between">
      <formula>7</formula>
      <formula>10</formula>
    </cfRule>
  </conditionalFormatting>
  <conditionalFormatting sqref="H133">
    <cfRule type="cellIs" dxfId="1" priority="52" operator="between">
      <formula>7</formula>
      <formula>10</formula>
    </cfRule>
  </conditionalFormatting>
  <conditionalFormatting sqref="H143">
    <cfRule type="cellIs" dxfId="1" priority="53" operator="between">
      <formula>7</formula>
      <formula>10</formula>
    </cfRule>
  </conditionalFormatting>
  <conditionalFormatting sqref="H153">
    <cfRule type="cellIs" dxfId="1" priority="54" operator="between">
      <formula>7</formula>
      <formula>10</formula>
    </cfRule>
  </conditionalFormatting>
  <conditionalFormatting sqref="H163">
    <cfRule type="cellIs" dxfId="1" priority="55" operator="between">
      <formula>7</formula>
      <formula>10</formula>
    </cfRule>
  </conditionalFormatting>
  <conditionalFormatting sqref="H173">
    <cfRule type="cellIs" dxfId="1" priority="56" operator="between">
      <formula>7</formula>
      <formula>10</formula>
    </cfRule>
  </conditionalFormatting>
  <conditionalFormatting sqref="H183">
    <cfRule type="cellIs" dxfId="1" priority="57" operator="between">
      <formula>7</formula>
      <formula>10</formula>
    </cfRule>
  </conditionalFormatting>
  <dataValidations>
    <dataValidation type="list" allowBlank="1" showErrorMessage="1" sqref="G11 G21 G31 G41 G51 G61 G71 G81 G91 G101 G111 G121 G131 G141 G151 G161 G171 G181 G191">
      <formula1>CVSSv2!C$12:F$12</formula1>
    </dataValidation>
    <dataValidation type="list" allowBlank="1" showErrorMessage="1" sqref="G3 G13 G23 G33 G43 G53 G63 G73 G83 G93 G103 G113 G123 G133 G143 G153 G163 G173 G183">
      <formula1>CVSSv2!C$4:F$4</formula1>
    </dataValidation>
    <dataValidation type="list" allowBlank="1" showErrorMessage="1" sqref="G10 G20 G30 G40 G50 G60 G70 G80 G90 G100 G110 G120 G130 G140 G150 G160 G170 G180 G190">
      <formula1>CVSSv2!C$11:F$11</formula1>
    </dataValidation>
    <dataValidation type="list" allowBlank="1" showErrorMessage="1" sqref="G7 G17 G27 G37 G47 G57 G67 G77 G87 G97 G107 G117 G127 G137 G147 G157 G167 G177 G187">
      <formula1>CVSSv2!C$8:F$8</formula1>
    </dataValidation>
    <dataValidation type="list" allowBlank="1" showErrorMessage="1" sqref="G4 G14 G24 G34 G44 G54 G64 G74 G84 G94 G104 G114 G124 G134 G144 G154 G164 G174 G184">
      <formula1>CVSSv2!C$5:F$5</formula1>
    </dataValidation>
    <dataValidation type="list" allowBlank="1" showErrorMessage="1" sqref="G9 G19 G29 G39 G49 G59 G69 G79 G89 G99 G109 G119 G129 G139 G149 G159 G169 G179 G189">
      <formula1>CVSSv2!C$10:F$10</formula1>
    </dataValidation>
    <dataValidation type="list" allowBlank="1" showErrorMessage="1" sqref="G5 G15 G25 G35 G45 G55 G65 G75 G85 G95 G105 G115 G125 G135 G145 G155 G165 G175 G185">
      <formula1>CVSSv2!C$6:F$6</formula1>
    </dataValidation>
    <dataValidation type="list" allowBlank="1" showErrorMessage="1" sqref="G8 G18 G28 G38 G48 G58 G68 G78 G88 G98 G108 G118 G128 G138 G148 G158 G168 G178 G188">
      <formula1>CVSSv2!C$9:F$9</formula1>
    </dataValidation>
    <dataValidation type="list" allowBlank="1" showErrorMessage="1" sqref="G6 G16 G26 G36 G46 G56 G66 G76 G86 G96 G106 G116 G126 G136 G146 G156 G166 G176 G186">
      <formula1>CVSSv2!C$7:F$7</formula1>
    </dataValidation>
  </dataValidation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workbookViewId="0"/>
  </sheetViews>
  <sheetFormatPr customHeight="1" defaultColWidth="14.43" defaultRowHeight="15.75"/>
  <cols>
    <col customWidth="1" min="1" max="1" width="12.29"/>
    <col customWidth="1" min="2" max="2" width="7.86"/>
    <col customWidth="1" min="7" max="7" width="3.14"/>
    <col customWidth="1" min="8" max="8" width="15.43"/>
    <col customWidth="1" min="11" max="11" width="7.43"/>
  </cols>
  <sheetData>
    <row r="1">
      <c r="A1" s="93" t="s">
        <v>1153</v>
      </c>
      <c r="B1" s="95" t="str">
        <f>HYPERLINK("http://www.ezimba.com/","EZIMBA")</f>
        <v>EZIMBA</v>
      </c>
      <c r="C1" s="93" t="s">
        <v>1157</v>
      </c>
      <c r="D1" s="93" t="s">
        <v>1158</v>
      </c>
      <c r="E1" s="97" t="s">
        <v>1159</v>
      </c>
      <c r="F1" s="99">
        <v>0.3</v>
      </c>
    </row>
    <row r="2">
      <c r="A2" s="93" t="s">
        <v>1161</v>
      </c>
      <c r="B2" s="93">
        <v>2.0</v>
      </c>
    </row>
    <row r="3">
      <c r="A3" s="93" t="s">
        <v>1162</v>
      </c>
      <c r="B3" s="93">
        <v>10.0</v>
      </c>
      <c r="L3" s="93" t="s">
        <v>1163</v>
      </c>
      <c r="M3" s="93" t="s">
        <v>1164</v>
      </c>
      <c r="N3" s="93" t="s">
        <v>1165</v>
      </c>
      <c r="O3" s="93" t="s">
        <v>19</v>
      </c>
      <c r="P3" s="93" t="s">
        <v>1013</v>
      </c>
    </row>
    <row r="4">
      <c r="L4" s="100" t="s">
        <v>1166</v>
      </c>
      <c r="M4" s="100">
        <v>0.0</v>
      </c>
      <c r="N4" s="100">
        <v>0.0</v>
      </c>
      <c r="O4" s="101" t="s">
        <v>967</v>
      </c>
      <c r="P4" s="100">
        <v>0.0</v>
      </c>
      <c r="Q4" s="100" t="s">
        <v>1168</v>
      </c>
    </row>
    <row r="5">
      <c r="A5" s="7" t="s">
        <v>1169</v>
      </c>
      <c r="B5" s="7" t="s">
        <v>1170</v>
      </c>
      <c r="C5" s="8" t="str">
        <f>CVSSv2!A4</f>
        <v>Vector de acceso:</v>
      </c>
      <c r="D5" s="8" t="str">
        <f>CVSSv2!A5</f>
        <v>Complejidad de acceso:</v>
      </c>
      <c r="E5" s="8" t="str">
        <f>CVSSv2!A6</f>
        <v>Autenticación:</v>
      </c>
      <c r="F5" s="8" t="str">
        <f>CVSSv2!A10</f>
        <v>Explotabilidad:</v>
      </c>
      <c r="G5" s="8"/>
      <c r="H5" s="8" t="str">
        <f>CVSSv2!A7</f>
        <v>Impacto a la confidencialidad:</v>
      </c>
      <c r="I5" s="8" t="str">
        <f>CVSSv2!A8</f>
        <v>Impacto a la integridad:</v>
      </c>
      <c r="J5" s="8" t="str">
        <f>CVSSv2!A9</f>
        <v>Impacto a la disponibilidad:</v>
      </c>
      <c r="L5" s="100" t="s">
        <v>1166</v>
      </c>
      <c r="M5" s="100">
        <v>0.0</v>
      </c>
      <c r="N5" s="100">
        <v>0.0</v>
      </c>
      <c r="O5" s="101" t="s">
        <v>1166</v>
      </c>
      <c r="P5" s="100">
        <v>0.0</v>
      </c>
      <c r="Q5" s="100" t="s">
        <v>1168</v>
      </c>
    </row>
    <row r="6">
      <c r="A6" s="93">
        <v>1.0</v>
      </c>
      <c r="B6" t="str">
        <f t="shared" ref="B6:B30" si="1">((A6-1)*$B$3)+$B$2+1</f>
        <v>3</v>
      </c>
      <c r="C6" t="str">
        <f>IF(INDIRECT("Hallazgos!G"&amp;B6)=CVSSv2!$C$4,CVSSv2!$C$15,IF(INDIRECT("Hallazgos!G"&amp;B6)=CVSSv2!$D$4,CVSSv2!$D$15,IF(INDIRECT("Hallazgos!G"&amp;B6)=CVSSv2!$E$4,CVSSv2!$E$15,0)))</f>
        <v>1</v>
      </c>
      <c r="D6" t="str">
        <f>IF(INDIRECT("Hallazgos!G"&amp;B6+1)=CVSSv2!$C$5,CVSSv2!$C$16,IF(INDIRECT("Hallazgos!G"&amp;B6+1)=CVSSv2!$D$5,CVSSv2!$D$16,IF(INDIRECT("Hallazgos!G"&amp;B6+1)=CVSSv2!$E$5,CVSSv2!$E$16,0)))</f>
        <v>0.71</v>
      </c>
      <c r="E6" t="str">
        <f>IF(INDIRECT("Hallazgos!G"&amp;B6+2)=CVSSv2!$C$6,CVSSv2!$C$17,IF(INDIRECT("Hallazgos!G"&amp;B6+2)=CVSSv2!$D$6,CVSSv2!$D$17,IF(INDIRECT("Hallazgos!G"&amp;B6+2)=CVSSv2!$E$6,CVSSv2!$E$17,0)))</f>
        <v>0.704</v>
      </c>
      <c r="F6" t="str">
        <f>IF(INDIRECT("Hallazgos!G"&amp;B6+6)=CVSSv2!$C$10,CVSSv2!$C$21,IF(INDIRECT("Hallazgos!G"&amp;B6+6)=CVSSv2!$D$10,CVSSv2!$D$21,IF(INDIRECT("Hallazgos!G"&amp;B6+6)=CVSSv2!$E$10,CVSSv2!$E$21,IF(INDIRECT("Hallazgos!G"&amp;B6+6)=CVSSv2!$F$10,CVSSv2!$F$21,0))))</f>
        <v>1</v>
      </c>
      <c r="H6" t="str">
        <f>IF(INDIRECT("Hallazgos!G"&amp;B6+3)=CVSSv2!$C$7,CVSSv2!$C$18,IF(INDIRECT("Hallazgos!G"&amp;B6+3)=CVSSv2!$D$7,CVSSv2!$D$18,IF(INDIRECT("Hallazgos!G"&amp;B6+3)=CVSSv2!$E$7,CVSSv2!$E$18,0)))</f>
        <v>0.66</v>
      </c>
      <c r="I6" t="str">
        <f>IF(INDIRECT("Hallazgos!G"&amp;B6+4)=CVSSv2!$C$8,CVSSv2!$C$19,IF(INDIRECT("Hallazgos!G"&amp;B6+4)=CVSSv2!$D$8,CVSSv2!$D$19,IF(INDIRECT("Hallazgos!G"&amp;B6+4)=CVSSv2!$E$8,CVSSv2!$E$19,0)))</f>
        <v>0.66</v>
      </c>
      <c r="J6" t="str">
        <f>IF(INDIRECT("Hallazgos!G"&amp;B6+5)=CVSSv2!$C$9,CVSSv2!$C$20,IF(INDIRECT("Hallazgos!G"&amp;B6+5)=CVSSv2!$D$9,CVSSv2!$D$20,IF(INDIRECT("Hallazgos!G"&amp;B6+5)=CVSSv2!$E$9,CVSSv2!$E$20,0)))</f>
        <v>0.66</v>
      </c>
      <c r="L6" t="str">
        <f t="shared" ref="L6:L30" si="2">IF(P6&lt;1,"x",A6&amp;" ")</f>
        <v>1 </v>
      </c>
      <c r="M6" t="str">
        <f t="shared" ref="M6:M30" si="3">10*C6*D6*E6*F6</f>
        <v>4.9984</v>
      </c>
      <c r="N6" t="str">
        <f t="shared" ref="N6:N30" si="4">IF((5.21*(1-(1-H6)*(1-I6)*(1-J6)))=0,0.2,(5.21*(1-(1-H6)*(1-I6)*(1-J6))))</f>
        <v>5.00522616</v>
      </c>
      <c r="O6" t="str">
        <f t="shared" ref="O6:O30" si="5">L6&amp;INDIRECT("Hallazgos!B"&amp;B6)&amp;" ("&amp;P6&amp;")"</f>
        <v>1 Vulnerabilidad 1 (1)</v>
      </c>
      <c r="P6" t="str">
        <f t="shared" ref="P6:P30" si="6">IF(INDIRECT("Hallazgos!I"&amp;B6)&gt;0,INDIRECT("Hallazgos!I"&amp;B6),0)</f>
        <v>1</v>
      </c>
    </row>
    <row r="7">
      <c r="A7" s="93">
        <v>2.0</v>
      </c>
      <c r="B7" t="str">
        <f t="shared" si="1"/>
        <v>13</v>
      </c>
      <c r="C7" t="str">
        <f>IF(INDIRECT("Hallazgos!G"&amp;B7)=CVSSv2!$C$4,CVSSv2!$C$15,IF(INDIRECT("Hallazgos!G"&amp;B7)=CVSSv2!$D$4,CVSSv2!$D$15,IF(INDIRECT("Hallazgos!G"&amp;B7)=CVSSv2!$E$4,CVSSv2!$E$15,0)))</f>
        <v>1</v>
      </c>
      <c r="D7" t="str">
        <f>IF(INDIRECT("Hallazgos!G"&amp;B7+1)=CVSSv2!$C$5,CVSSv2!$C$16,IF(INDIRECT("Hallazgos!G"&amp;B7+1)=CVSSv2!$D$5,CVSSv2!$D$16,IF(INDIRECT("Hallazgos!G"&amp;B7+1)=CVSSv2!$E$5,CVSSv2!$E$16,0)))</f>
        <v>0.71</v>
      </c>
      <c r="E7" t="str">
        <f>IF(INDIRECT("Hallazgos!G"&amp;B7+2)=CVSSv2!$C$6,CVSSv2!$C$17,IF(INDIRECT("Hallazgos!G"&amp;B7+2)=CVSSv2!$D$6,CVSSv2!$D$17,IF(INDIRECT("Hallazgos!G"&amp;B7+2)=CVSSv2!$E$6,CVSSv2!$E$17,0)))</f>
        <v>0.704</v>
      </c>
      <c r="F7" t="str">
        <f>IF(INDIRECT("Hallazgos!G"&amp;B7+6)=CVSSv2!$C$10,CVSSv2!$C$21,IF(INDIRECT("Hallazgos!G"&amp;B7+6)=CVSSv2!$D$10,CVSSv2!$D$21,IF(INDIRECT("Hallazgos!G"&amp;B7+6)=CVSSv2!$E$10,CVSSv2!$E$21,IF(INDIRECT("Hallazgos!G"&amp;B7+6)=CVSSv2!$F$10,CVSSv2!$F$21,0))))</f>
        <v>1</v>
      </c>
      <c r="H7" t="str">
        <f>IF(INDIRECT("Hallazgos!G"&amp;B7+3)=CVSSv2!$C$7,CVSSv2!$C$18,IF(INDIRECT("Hallazgos!G"&amp;B7+3)=CVSSv2!$D$7,CVSSv2!$D$18,IF(INDIRECT("Hallazgos!G"&amp;B7+3)=CVSSv2!$E$7,CVSSv2!$E$18,0)))</f>
        <v>0.66</v>
      </c>
      <c r="I7" t="str">
        <f>IF(INDIRECT("Hallazgos!G"&amp;B7+4)=CVSSv2!$C$8,CVSSv2!$C$19,IF(INDIRECT("Hallazgos!G"&amp;B7+4)=CVSSv2!$D$8,CVSSv2!$D$19,IF(INDIRECT("Hallazgos!G"&amp;B7+4)=CVSSv2!$E$8,CVSSv2!$E$19,0)))</f>
        <v>0.66</v>
      </c>
      <c r="J7" t="str">
        <f>IF(INDIRECT("Hallazgos!G"&amp;B7+5)=CVSSv2!$C$9,CVSSv2!$C$20,IF(INDIRECT("Hallazgos!G"&amp;B7+5)=CVSSv2!$D$9,CVSSv2!$D$20,IF(INDIRECT("Hallazgos!G"&amp;B7+5)=CVSSv2!$E$9,CVSSv2!$E$20,0)))</f>
        <v>0.66</v>
      </c>
      <c r="L7" t="str">
        <f t="shared" si="2"/>
        <v>2 </v>
      </c>
      <c r="M7" t="str">
        <f t="shared" si="3"/>
        <v>4.9984</v>
      </c>
      <c r="N7" t="str">
        <f t="shared" si="4"/>
        <v>5.00522616</v>
      </c>
      <c r="O7" t="str">
        <f t="shared" si="5"/>
        <v>2 Vulnerabilidad 2 (2)</v>
      </c>
      <c r="P7" t="str">
        <f t="shared" si="6"/>
        <v>2</v>
      </c>
    </row>
    <row r="8">
      <c r="A8" s="93">
        <v>3.0</v>
      </c>
      <c r="B8" t="str">
        <f t="shared" si="1"/>
        <v>23</v>
      </c>
      <c r="C8" t="str">
        <f>IF(INDIRECT("Hallazgos!G"&amp;B8)=CVSSv2!$C$4,CVSSv2!$C$15,IF(INDIRECT("Hallazgos!G"&amp;B8)=CVSSv2!$D$4,CVSSv2!$D$15,IF(INDIRECT("Hallazgos!G"&amp;B8)=CVSSv2!$E$4,CVSSv2!$E$15,0)))</f>
        <v>1</v>
      </c>
      <c r="D8" t="str">
        <f>IF(INDIRECT("Hallazgos!G"&amp;B8+1)=CVSSv2!$C$5,CVSSv2!$C$16,IF(INDIRECT("Hallazgos!G"&amp;B8+1)=CVSSv2!$D$5,CVSSv2!$D$16,IF(INDIRECT("Hallazgos!G"&amp;B8+1)=CVSSv2!$E$5,CVSSv2!$E$16,0)))</f>
        <v>0.71</v>
      </c>
      <c r="E8" t="str">
        <f>IF(INDIRECT("Hallazgos!G"&amp;B8+2)=CVSSv2!$C$6,CVSSv2!$C$17,IF(INDIRECT("Hallazgos!G"&amp;B8+2)=CVSSv2!$D$6,CVSSv2!$D$17,IF(INDIRECT("Hallazgos!G"&amp;B8+2)=CVSSv2!$E$6,CVSSv2!$E$17,0)))</f>
        <v>0.704</v>
      </c>
      <c r="F8" t="str">
        <f>IF(INDIRECT("Hallazgos!G"&amp;B8+6)=CVSSv2!$C$10,CVSSv2!$C$21,IF(INDIRECT("Hallazgos!G"&amp;B8+6)=CVSSv2!$D$10,CVSSv2!$D$21,IF(INDIRECT("Hallazgos!G"&amp;B8+6)=CVSSv2!$E$10,CVSSv2!$E$21,IF(INDIRECT("Hallazgos!G"&amp;B8+6)=CVSSv2!$F$10,CVSSv2!$F$21,0))))</f>
        <v>1</v>
      </c>
      <c r="H8" t="str">
        <f>IF(INDIRECT("Hallazgos!G"&amp;B8+3)=CVSSv2!$C$7,CVSSv2!$C$18,IF(INDIRECT("Hallazgos!G"&amp;B8+3)=CVSSv2!$D$7,CVSSv2!$D$18,IF(INDIRECT("Hallazgos!G"&amp;B8+3)=CVSSv2!$E$7,CVSSv2!$E$18,0)))</f>
        <v>0.66</v>
      </c>
      <c r="I8" t="str">
        <f>IF(INDIRECT("Hallazgos!G"&amp;B8+4)=CVSSv2!$C$8,CVSSv2!$C$19,IF(INDIRECT("Hallazgos!G"&amp;B8+4)=CVSSv2!$D$8,CVSSv2!$D$19,IF(INDIRECT("Hallazgos!G"&amp;B8+4)=CVSSv2!$E$8,CVSSv2!$E$19,0)))</f>
        <v>0.66</v>
      </c>
      <c r="J8" t="str">
        <f>IF(INDIRECT("Hallazgos!G"&amp;B8+5)=CVSSv2!$C$9,CVSSv2!$C$20,IF(INDIRECT("Hallazgos!G"&amp;B8+5)=CVSSv2!$D$9,CVSSv2!$D$20,IF(INDIRECT("Hallazgos!G"&amp;B8+5)=CVSSv2!$E$9,CVSSv2!$E$20,0)))</f>
        <v>0.66</v>
      </c>
      <c r="L8" t="str">
        <f t="shared" si="2"/>
        <v>3 </v>
      </c>
      <c r="M8" t="str">
        <f t="shared" si="3"/>
        <v>4.9984</v>
      </c>
      <c r="N8" t="str">
        <f t="shared" si="4"/>
        <v>5.00522616</v>
      </c>
      <c r="O8" t="str">
        <f t="shared" si="5"/>
        <v>3 Vulnerabilidad 3 (3)</v>
      </c>
      <c r="P8" t="str">
        <f t="shared" si="6"/>
        <v>3</v>
      </c>
    </row>
    <row r="9">
      <c r="A9" s="93">
        <v>4.0</v>
      </c>
      <c r="B9" t="str">
        <f t="shared" si="1"/>
        <v>33</v>
      </c>
      <c r="C9" t="str">
        <f>IF(INDIRECT("Hallazgos!G"&amp;B9)=CVSSv2!$C$4,CVSSv2!$C$15,IF(INDIRECT("Hallazgos!G"&amp;B9)=CVSSv2!$D$4,CVSSv2!$D$15,IF(INDIRECT("Hallazgos!G"&amp;B9)=CVSSv2!$E$4,CVSSv2!$E$15,0)))</f>
        <v>1</v>
      </c>
      <c r="D9" t="str">
        <f>IF(INDIRECT("Hallazgos!G"&amp;B9+1)=CVSSv2!$C$5,CVSSv2!$C$16,IF(INDIRECT("Hallazgos!G"&amp;B9+1)=CVSSv2!$D$5,CVSSv2!$D$16,IF(INDIRECT("Hallazgos!G"&amp;B9+1)=CVSSv2!$E$5,CVSSv2!$E$16,0)))</f>
        <v>0.71</v>
      </c>
      <c r="E9" t="str">
        <f>IF(INDIRECT("Hallazgos!G"&amp;B9+2)=CVSSv2!$C$6,CVSSv2!$C$17,IF(INDIRECT("Hallazgos!G"&amp;B9+2)=CVSSv2!$D$6,CVSSv2!$D$17,IF(INDIRECT("Hallazgos!G"&amp;B9+2)=CVSSv2!$E$6,CVSSv2!$E$17,0)))</f>
        <v>0.704</v>
      </c>
      <c r="F9" t="str">
        <f>IF(INDIRECT("Hallazgos!G"&amp;B9+6)=CVSSv2!$C$10,CVSSv2!$C$21,IF(INDIRECT("Hallazgos!G"&amp;B9+6)=CVSSv2!$D$10,CVSSv2!$D$21,IF(INDIRECT("Hallazgos!G"&amp;B9+6)=CVSSv2!$E$10,CVSSv2!$E$21,IF(INDIRECT("Hallazgos!G"&amp;B9+6)=CVSSv2!$F$10,CVSSv2!$F$21,0))))</f>
        <v>1</v>
      </c>
      <c r="H9" t="str">
        <f>IF(INDIRECT("Hallazgos!G"&amp;B9+3)=CVSSv2!$C$7,CVSSv2!$C$18,IF(INDIRECT("Hallazgos!G"&amp;B9+3)=CVSSv2!$D$7,CVSSv2!$D$18,IF(INDIRECT("Hallazgos!G"&amp;B9+3)=CVSSv2!$E$7,CVSSv2!$E$18,0)))</f>
        <v>0.66</v>
      </c>
      <c r="I9" t="str">
        <f>IF(INDIRECT("Hallazgos!G"&amp;B9+4)=CVSSv2!$C$8,CVSSv2!$C$19,IF(INDIRECT("Hallazgos!G"&amp;B9+4)=CVSSv2!$D$8,CVSSv2!$D$19,IF(INDIRECT("Hallazgos!G"&amp;B9+4)=CVSSv2!$E$8,CVSSv2!$E$19,0)))</f>
        <v>0.66</v>
      </c>
      <c r="J9" t="str">
        <f>IF(INDIRECT("Hallazgos!G"&amp;B9+5)=CVSSv2!$C$9,CVSSv2!$C$20,IF(INDIRECT("Hallazgos!G"&amp;B9+5)=CVSSv2!$D$9,CVSSv2!$D$20,IF(INDIRECT("Hallazgos!G"&amp;B9+5)=CVSSv2!$E$9,CVSSv2!$E$20,0)))</f>
        <v>0.66</v>
      </c>
      <c r="L9" t="str">
        <f t="shared" si="2"/>
        <v>4 </v>
      </c>
      <c r="M9" t="str">
        <f t="shared" si="3"/>
        <v>4.9984</v>
      </c>
      <c r="N9" t="str">
        <f t="shared" si="4"/>
        <v>5.00522616</v>
      </c>
      <c r="O9" t="str">
        <f t="shared" si="5"/>
        <v>4 Vulnerabilidad 4 (4)</v>
      </c>
      <c r="P9" t="str">
        <f t="shared" si="6"/>
        <v>4</v>
      </c>
    </row>
    <row r="10">
      <c r="A10" s="93">
        <v>5.0</v>
      </c>
      <c r="B10" t="str">
        <f t="shared" si="1"/>
        <v>43</v>
      </c>
      <c r="C10" t="str">
        <f>IF(INDIRECT("Hallazgos!G"&amp;B10)=CVSSv2!$C$4,CVSSv2!$C$15,IF(INDIRECT("Hallazgos!G"&amp;B10)=CVSSv2!$D$4,CVSSv2!$D$15,IF(INDIRECT("Hallazgos!G"&amp;B10)=CVSSv2!$E$4,CVSSv2!$E$15,0)))</f>
        <v>1</v>
      </c>
      <c r="D10" t="str">
        <f>IF(INDIRECT("Hallazgos!G"&amp;B10+1)=CVSSv2!$C$5,CVSSv2!$C$16,IF(INDIRECT("Hallazgos!G"&amp;B10+1)=CVSSv2!$D$5,CVSSv2!$D$16,IF(INDIRECT("Hallazgos!G"&amp;B10+1)=CVSSv2!$E$5,CVSSv2!$E$16,0)))</f>
        <v>0.71</v>
      </c>
      <c r="E10" t="str">
        <f>IF(INDIRECT("Hallazgos!G"&amp;B10+2)=CVSSv2!$C$6,CVSSv2!$C$17,IF(INDIRECT("Hallazgos!G"&amp;B10+2)=CVSSv2!$D$6,CVSSv2!$D$17,IF(INDIRECT("Hallazgos!G"&amp;B10+2)=CVSSv2!$E$6,CVSSv2!$E$17,0)))</f>
        <v>0.704</v>
      </c>
      <c r="F10" t="str">
        <f>IF(INDIRECT("Hallazgos!G"&amp;B10+6)=CVSSv2!$C$10,CVSSv2!$C$21,IF(INDIRECT("Hallazgos!G"&amp;B10+6)=CVSSv2!$D$10,CVSSv2!$D$21,IF(INDIRECT("Hallazgos!G"&amp;B10+6)=CVSSv2!$E$10,CVSSv2!$E$21,IF(INDIRECT("Hallazgos!G"&amp;B10+6)=CVSSv2!$F$10,CVSSv2!$F$21,0))))</f>
        <v>1</v>
      </c>
      <c r="H10" t="str">
        <f>IF(INDIRECT("Hallazgos!G"&amp;B10+3)=CVSSv2!$C$7,CVSSv2!$C$18,IF(INDIRECT("Hallazgos!G"&amp;B10+3)=CVSSv2!$D$7,CVSSv2!$D$18,IF(INDIRECT("Hallazgos!G"&amp;B10+3)=CVSSv2!$E$7,CVSSv2!$E$18,0)))</f>
        <v>0.66</v>
      </c>
      <c r="I10" t="str">
        <f>IF(INDIRECT("Hallazgos!G"&amp;B10+4)=CVSSv2!$C$8,CVSSv2!$C$19,IF(INDIRECT("Hallazgos!G"&amp;B10+4)=CVSSv2!$D$8,CVSSv2!$D$19,IF(INDIRECT("Hallazgos!G"&amp;B10+4)=CVSSv2!$E$8,CVSSv2!$E$19,0)))</f>
        <v>0.66</v>
      </c>
      <c r="J10" t="str">
        <f>IF(INDIRECT("Hallazgos!G"&amp;B10+5)=CVSSv2!$C$9,CVSSv2!$C$20,IF(INDIRECT("Hallazgos!G"&amp;B10+5)=CVSSv2!$D$9,CVSSv2!$D$20,IF(INDIRECT("Hallazgos!G"&amp;B10+5)=CVSSv2!$E$9,CVSSv2!$E$20,0)))</f>
        <v>0.66</v>
      </c>
      <c r="L10" t="str">
        <f t="shared" si="2"/>
        <v>5 </v>
      </c>
      <c r="M10" t="str">
        <f t="shared" si="3"/>
        <v>4.9984</v>
      </c>
      <c r="N10" t="str">
        <f t="shared" si="4"/>
        <v>5.00522616</v>
      </c>
      <c r="O10" t="str">
        <f t="shared" si="5"/>
        <v>5 Vulnerabilidad 5 (5)</v>
      </c>
      <c r="P10" t="str">
        <f t="shared" si="6"/>
        <v>5</v>
      </c>
    </row>
    <row r="11">
      <c r="A11" s="93">
        <v>6.0</v>
      </c>
      <c r="B11" t="str">
        <f t="shared" si="1"/>
        <v>53</v>
      </c>
      <c r="C11" t="str">
        <f>IF(INDIRECT("Hallazgos!G"&amp;B11)=CVSSv2!$C$4,CVSSv2!$C$15,IF(INDIRECT("Hallazgos!G"&amp;B11)=CVSSv2!$D$4,CVSSv2!$D$15,IF(INDIRECT("Hallazgos!G"&amp;B11)=CVSSv2!$E$4,CVSSv2!$E$15,0)))</f>
        <v>1</v>
      </c>
      <c r="D11" t="str">
        <f>IF(INDIRECT("Hallazgos!G"&amp;B11+1)=CVSSv2!$C$5,CVSSv2!$C$16,IF(INDIRECT("Hallazgos!G"&amp;B11+1)=CVSSv2!$D$5,CVSSv2!$D$16,IF(INDIRECT("Hallazgos!G"&amp;B11+1)=CVSSv2!$E$5,CVSSv2!$E$16,0)))</f>
        <v>0.71</v>
      </c>
      <c r="E11" t="str">
        <f>IF(INDIRECT("Hallazgos!G"&amp;B11+2)=CVSSv2!$C$6,CVSSv2!$C$17,IF(INDIRECT("Hallazgos!G"&amp;B11+2)=CVSSv2!$D$6,CVSSv2!$D$17,IF(INDIRECT("Hallazgos!G"&amp;B11+2)=CVSSv2!$E$6,CVSSv2!$E$17,0)))</f>
        <v>0.704</v>
      </c>
      <c r="F11" t="str">
        <f>IF(INDIRECT("Hallazgos!G"&amp;B11+6)=CVSSv2!$C$10,CVSSv2!$C$21,IF(INDIRECT("Hallazgos!G"&amp;B11+6)=CVSSv2!$D$10,CVSSv2!$D$21,IF(INDIRECT("Hallazgos!G"&amp;B11+6)=CVSSv2!$E$10,CVSSv2!$E$21,IF(INDIRECT("Hallazgos!G"&amp;B11+6)=CVSSv2!$F$10,CVSSv2!$F$21,0))))</f>
        <v>1</v>
      </c>
      <c r="H11" t="str">
        <f>IF(INDIRECT("Hallazgos!G"&amp;B11+3)=CVSSv2!$C$7,CVSSv2!$C$18,IF(INDIRECT("Hallazgos!G"&amp;B11+3)=CVSSv2!$D$7,CVSSv2!$D$18,IF(INDIRECT("Hallazgos!G"&amp;B11+3)=CVSSv2!$E$7,CVSSv2!$E$18,0)))</f>
        <v>0.66</v>
      </c>
      <c r="I11" t="str">
        <f>IF(INDIRECT("Hallazgos!G"&amp;B11+4)=CVSSv2!$C$8,CVSSv2!$C$19,IF(INDIRECT("Hallazgos!G"&amp;B11+4)=CVSSv2!$D$8,CVSSv2!$D$19,IF(INDIRECT("Hallazgos!G"&amp;B11+4)=CVSSv2!$E$8,CVSSv2!$E$19,0)))</f>
        <v>0.66</v>
      </c>
      <c r="J11" t="str">
        <f>IF(INDIRECT("Hallazgos!G"&amp;B11+5)=CVSSv2!$C$9,CVSSv2!$C$20,IF(INDIRECT("Hallazgos!G"&amp;B11+5)=CVSSv2!$D$9,CVSSv2!$D$20,IF(INDIRECT("Hallazgos!G"&amp;B11+5)=CVSSv2!$E$9,CVSSv2!$E$20,0)))</f>
        <v>0.66</v>
      </c>
      <c r="L11" t="str">
        <f t="shared" si="2"/>
        <v>6 </v>
      </c>
      <c r="M11" t="str">
        <f t="shared" si="3"/>
        <v>4.9984</v>
      </c>
      <c r="N11" t="str">
        <f t="shared" si="4"/>
        <v>5.00522616</v>
      </c>
      <c r="O11" t="str">
        <f t="shared" si="5"/>
        <v>6 Vulnerabilidad 6 (6)</v>
      </c>
      <c r="P11" t="str">
        <f t="shared" si="6"/>
        <v>6</v>
      </c>
    </row>
    <row r="12">
      <c r="A12" s="93">
        <v>7.0</v>
      </c>
      <c r="B12" t="str">
        <f t="shared" si="1"/>
        <v>63</v>
      </c>
      <c r="C12" t="str">
        <f>IF(INDIRECT("Hallazgos!G"&amp;B12)=CVSSv2!$C$4,CVSSv2!$C$15,IF(INDIRECT("Hallazgos!G"&amp;B12)=CVSSv2!$D$4,CVSSv2!$D$15,IF(INDIRECT("Hallazgos!G"&amp;B12)=CVSSv2!$E$4,CVSSv2!$E$15,0)))</f>
        <v>1</v>
      </c>
      <c r="D12" t="str">
        <f>IF(INDIRECT("Hallazgos!G"&amp;B12+1)=CVSSv2!$C$5,CVSSv2!$C$16,IF(INDIRECT("Hallazgos!G"&amp;B12+1)=CVSSv2!$D$5,CVSSv2!$D$16,IF(INDIRECT("Hallazgos!G"&amp;B12+1)=CVSSv2!$E$5,CVSSv2!$E$16,0)))</f>
        <v>0.71</v>
      </c>
      <c r="E12" t="str">
        <f>IF(INDIRECT("Hallazgos!G"&amp;B12+2)=CVSSv2!$C$6,CVSSv2!$C$17,IF(INDIRECT("Hallazgos!G"&amp;B12+2)=CVSSv2!$D$6,CVSSv2!$D$17,IF(INDIRECT("Hallazgos!G"&amp;B12+2)=CVSSv2!$E$6,CVSSv2!$E$17,0)))</f>
        <v>0.704</v>
      </c>
      <c r="F12" t="str">
        <f>IF(INDIRECT("Hallazgos!G"&amp;B12+6)=CVSSv2!$C$10,CVSSv2!$C$21,IF(INDIRECT("Hallazgos!G"&amp;B12+6)=CVSSv2!$D$10,CVSSv2!$D$21,IF(INDIRECT("Hallazgos!G"&amp;B12+6)=CVSSv2!$E$10,CVSSv2!$E$21,IF(INDIRECT("Hallazgos!G"&amp;B12+6)=CVSSv2!$F$10,CVSSv2!$F$21,0))))</f>
        <v>1</v>
      </c>
      <c r="H12" t="str">
        <f>IF(INDIRECT("Hallazgos!G"&amp;B12+3)=CVSSv2!$C$7,CVSSv2!$C$18,IF(INDIRECT("Hallazgos!G"&amp;B12+3)=CVSSv2!$D$7,CVSSv2!$D$18,IF(INDIRECT("Hallazgos!G"&amp;B12+3)=CVSSv2!$E$7,CVSSv2!$E$18,0)))</f>
        <v>0.66</v>
      </c>
      <c r="I12" t="str">
        <f>IF(INDIRECT("Hallazgos!G"&amp;B12+4)=CVSSv2!$C$8,CVSSv2!$C$19,IF(INDIRECT("Hallazgos!G"&amp;B12+4)=CVSSv2!$D$8,CVSSv2!$D$19,IF(INDIRECT("Hallazgos!G"&amp;B12+4)=CVSSv2!$E$8,CVSSv2!$E$19,0)))</f>
        <v>0.66</v>
      </c>
      <c r="J12" t="str">
        <f>IF(INDIRECT("Hallazgos!G"&amp;B12+5)=CVSSv2!$C$9,CVSSv2!$C$20,IF(INDIRECT("Hallazgos!G"&amp;B12+5)=CVSSv2!$D$9,CVSSv2!$D$20,IF(INDIRECT("Hallazgos!G"&amp;B12+5)=CVSSv2!$E$9,CVSSv2!$E$20,0)))</f>
        <v>0.66</v>
      </c>
      <c r="L12" t="str">
        <f t="shared" si="2"/>
        <v>7 </v>
      </c>
      <c r="M12" t="str">
        <f t="shared" si="3"/>
        <v>4.9984</v>
      </c>
      <c r="N12" t="str">
        <f t="shared" si="4"/>
        <v>5.00522616</v>
      </c>
      <c r="O12" t="str">
        <f t="shared" si="5"/>
        <v>7 Vulnerabilidad 7 (7)</v>
      </c>
      <c r="P12" t="str">
        <f t="shared" si="6"/>
        <v>7</v>
      </c>
    </row>
    <row r="13">
      <c r="A13" s="93">
        <v>8.0</v>
      </c>
      <c r="B13" t="str">
        <f t="shared" si="1"/>
        <v>73</v>
      </c>
      <c r="C13" t="str">
        <f>IF(INDIRECT("Hallazgos!G"&amp;B13)=CVSSv2!$C$4,CVSSv2!$C$15,IF(INDIRECT("Hallazgos!G"&amp;B13)=CVSSv2!$D$4,CVSSv2!$D$15,IF(INDIRECT("Hallazgos!G"&amp;B13)=CVSSv2!$E$4,CVSSv2!$E$15,0)))</f>
        <v>1</v>
      </c>
      <c r="D13" t="str">
        <f>IF(INDIRECT("Hallazgos!G"&amp;B13+1)=CVSSv2!$C$5,CVSSv2!$C$16,IF(INDIRECT("Hallazgos!G"&amp;B13+1)=CVSSv2!$D$5,CVSSv2!$D$16,IF(INDIRECT("Hallazgos!G"&amp;B13+1)=CVSSv2!$E$5,CVSSv2!$E$16,0)))</f>
        <v>0.71</v>
      </c>
      <c r="E13" t="str">
        <f>IF(INDIRECT("Hallazgos!G"&amp;B13+2)=CVSSv2!$C$6,CVSSv2!$C$17,IF(INDIRECT("Hallazgos!G"&amp;B13+2)=CVSSv2!$D$6,CVSSv2!$D$17,IF(INDIRECT("Hallazgos!G"&amp;B13+2)=CVSSv2!$E$6,CVSSv2!$E$17,0)))</f>
        <v>0.704</v>
      </c>
      <c r="F13" t="str">
        <f>IF(INDIRECT("Hallazgos!G"&amp;B13+6)=CVSSv2!$C$10,CVSSv2!$C$21,IF(INDIRECT("Hallazgos!G"&amp;B13+6)=CVSSv2!$D$10,CVSSv2!$D$21,IF(INDIRECT("Hallazgos!G"&amp;B13+6)=CVSSv2!$E$10,CVSSv2!$E$21,IF(INDIRECT("Hallazgos!G"&amp;B13+6)=CVSSv2!$F$10,CVSSv2!$F$21,0))))</f>
        <v>1</v>
      </c>
      <c r="H13" t="str">
        <f>IF(INDIRECT("Hallazgos!G"&amp;B13+3)=CVSSv2!$C$7,CVSSv2!$C$18,IF(INDIRECT("Hallazgos!G"&amp;B13+3)=CVSSv2!$D$7,CVSSv2!$D$18,IF(INDIRECT("Hallazgos!G"&amp;B13+3)=CVSSv2!$E$7,CVSSv2!$E$18,0)))</f>
        <v>0.66</v>
      </c>
      <c r="I13" t="str">
        <f>IF(INDIRECT("Hallazgos!G"&amp;B13+4)=CVSSv2!$C$8,CVSSv2!$C$19,IF(INDIRECT("Hallazgos!G"&amp;B13+4)=CVSSv2!$D$8,CVSSv2!$D$19,IF(INDIRECT("Hallazgos!G"&amp;B13+4)=CVSSv2!$E$8,CVSSv2!$E$19,0)))</f>
        <v>0.66</v>
      </c>
      <c r="J13" t="str">
        <f>IF(INDIRECT("Hallazgos!G"&amp;B13+5)=CVSSv2!$C$9,CVSSv2!$C$20,IF(INDIRECT("Hallazgos!G"&amp;B13+5)=CVSSv2!$D$9,CVSSv2!$D$20,IF(INDIRECT("Hallazgos!G"&amp;B13+5)=CVSSv2!$E$9,CVSSv2!$E$20,0)))</f>
        <v>0.66</v>
      </c>
      <c r="L13" t="str">
        <f t="shared" si="2"/>
        <v>8 </v>
      </c>
      <c r="M13" t="str">
        <f t="shared" si="3"/>
        <v>4.9984</v>
      </c>
      <c r="N13" t="str">
        <f t="shared" si="4"/>
        <v>5.00522616</v>
      </c>
      <c r="O13" t="str">
        <f t="shared" si="5"/>
        <v>8 Vulnerabilidad 8 (8)</v>
      </c>
      <c r="P13" t="str">
        <f t="shared" si="6"/>
        <v>8</v>
      </c>
    </row>
    <row r="14">
      <c r="A14" s="93">
        <v>9.0</v>
      </c>
      <c r="B14" t="str">
        <f t="shared" si="1"/>
        <v>83</v>
      </c>
      <c r="C14" t="str">
        <f>IF(INDIRECT("Hallazgos!G"&amp;B14)=CVSSv2!$C$4,CVSSv2!$C$15,IF(INDIRECT("Hallazgos!G"&amp;B14)=CVSSv2!$D$4,CVSSv2!$D$15,IF(INDIRECT("Hallazgos!G"&amp;B14)=CVSSv2!$E$4,CVSSv2!$E$15,0)))</f>
        <v>1</v>
      </c>
      <c r="D14" t="str">
        <f>IF(INDIRECT("Hallazgos!G"&amp;B14+1)=CVSSv2!$C$5,CVSSv2!$C$16,IF(INDIRECT("Hallazgos!G"&amp;B14+1)=CVSSv2!$D$5,CVSSv2!$D$16,IF(INDIRECT("Hallazgos!G"&amp;B14+1)=CVSSv2!$E$5,CVSSv2!$E$16,0)))</f>
        <v>0.71</v>
      </c>
      <c r="E14" t="str">
        <f>IF(INDIRECT("Hallazgos!G"&amp;B14+2)=CVSSv2!$C$6,CVSSv2!$C$17,IF(INDIRECT("Hallazgos!G"&amp;B14+2)=CVSSv2!$D$6,CVSSv2!$D$17,IF(INDIRECT("Hallazgos!G"&amp;B14+2)=CVSSv2!$E$6,CVSSv2!$E$17,0)))</f>
        <v>0.704</v>
      </c>
      <c r="F14" t="str">
        <f>IF(INDIRECT("Hallazgos!G"&amp;B14+6)=CVSSv2!$C$10,CVSSv2!$C$21,IF(INDIRECT("Hallazgos!G"&amp;B14+6)=CVSSv2!$D$10,CVSSv2!$D$21,IF(INDIRECT("Hallazgos!G"&amp;B14+6)=CVSSv2!$E$10,CVSSv2!$E$21,IF(INDIRECT("Hallazgos!G"&amp;B14+6)=CVSSv2!$F$10,CVSSv2!$F$21,0))))</f>
        <v>1</v>
      </c>
      <c r="H14" t="str">
        <f>IF(INDIRECT("Hallazgos!G"&amp;B14+3)=CVSSv2!$C$7,CVSSv2!$C$18,IF(INDIRECT("Hallazgos!G"&amp;B14+3)=CVSSv2!$D$7,CVSSv2!$D$18,IF(INDIRECT("Hallazgos!G"&amp;B14+3)=CVSSv2!$E$7,CVSSv2!$E$18,0)))</f>
        <v>0.66</v>
      </c>
      <c r="I14" t="str">
        <f>IF(INDIRECT("Hallazgos!G"&amp;B14+4)=CVSSv2!$C$8,CVSSv2!$C$19,IF(INDIRECT("Hallazgos!G"&amp;B14+4)=CVSSv2!$D$8,CVSSv2!$D$19,IF(INDIRECT("Hallazgos!G"&amp;B14+4)=CVSSv2!$E$8,CVSSv2!$E$19,0)))</f>
        <v>0.66</v>
      </c>
      <c r="J14" t="str">
        <f>IF(INDIRECT("Hallazgos!G"&amp;B14+5)=CVSSv2!$C$9,CVSSv2!$C$20,IF(INDIRECT("Hallazgos!G"&amp;B14+5)=CVSSv2!$D$9,CVSSv2!$D$20,IF(INDIRECT("Hallazgos!G"&amp;B14+5)=CVSSv2!$E$9,CVSSv2!$E$20,0)))</f>
        <v>0.66</v>
      </c>
      <c r="L14" t="str">
        <f t="shared" si="2"/>
        <v>9 </v>
      </c>
      <c r="M14" t="str">
        <f t="shared" si="3"/>
        <v>4.9984</v>
      </c>
      <c r="N14" t="str">
        <f t="shared" si="4"/>
        <v>5.00522616</v>
      </c>
      <c r="O14" t="str">
        <f t="shared" si="5"/>
        <v>9 Vulnerabilidad 9 (9)</v>
      </c>
      <c r="P14" t="str">
        <f t="shared" si="6"/>
        <v>9</v>
      </c>
    </row>
    <row r="15">
      <c r="A15" s="93">
        <v>10.0</v>
      </c>
      <c r="B15" t="str">
        <f t="shared" si="1"/>
        <v>93</v>
      </c>
      <c r="C15" t="str">
        <f>IF(INDIRECT("Hallazgos!G"&amp;B15)=CVSSv2!$C$4,CVSSv2!$C$15,IF(INDIRECT("Hallazgos!G"&amp;B15)=CVSSv2!$D$4,CVSSv2!$D$15,IF(INDIRECT("Hallazgos!G"&amp;B15)=CVSSv2!$E$4,CVSSv2!$E$15,0)))</f>
        <v>1</v>
      </c>
      <c r="D15" t="str">
        <f>IF(INDIRECT("Hallazgos!G"&amp;B15+1)=CVSSv2!$C$5,CVSSv2!$C$16,IF(INDIRECT("Hallazgos!G"&amp;B15+1)=CVSSv2!$D$5,CVSSv2!$D$16,IF(INDIRECT("Hallazgos!G"&amp;B15+1)=CVSSv2!$E$5,CVSSv2!$E$16,0)))</f>
        <v>0.71</v>
      </c>
      <c r="E15" t="str">
        <f>IF(INDIRECT("Hallazgos!G"&amp;B15+2)=CVSSv2!$C$6,CVSSv2!$C$17,IF(INDIRECT("Hallazgos!G"&amp;B15+2)=CVSSv2!$D$6,CVSSv2!$D$17,IF(INDIRECT("Hallazgos!G"&amp;B15+2)=CVSSv2!$E$6,CVSSv2!$E$17,0)))</f>
        <v>0.704</v>
      </c>
      <c r="F15" t="str">
        <f>IF(INDIRECT("Hallazgos!G"&amp;B15+6)=CVSSv2!$C$10,CVSSv2!$C$21,IF(INDIRECT("Hallazgos!G"&amp;B15+6)=CVSSv2!$D$10,CVSSv2!$D$21,IF(INDIRECT("Hallazgos!G"&amp;B15+6)=CVSSv2!$E$10,CVSSv2!$E$21,IF(INDIRECT("Hallazgos!G"&amp;B15+6)=CVSSv2!$F$10,CVSSv2!$F$21,0))))</f>
        <v>1</v>
      </c>
      <c r="H15" t="str">
        <f>IF(INDIRECT("Hallazgos!G"&amp;B15+3)=CVSSv2!$C$7,CVSSv2!$C$18,IF(INDIRECT("Hallazgos!G"&amp;B15+3)=CVSSv2!$D$7,CVSSv2!$D$18,IF(INDIRECT("Hallazgos!G"&amp;B15+3)=CVSSv2!$E$7,CVSSv2!$E$18,0)))</f>
        <v>0.66</v>
      </c>
      <c r="I15" t="str">
        <f>IF(INDIRECT("Hallazgos!G"&amp;B15+4)=CVSSv2!$C$8,CVSSv2!$C$19,IF(INDIRECT("Hallazgos!G"&amp;B15+4)=CVSSv2!$D$8,CVSSv2!$D$19,IF(INDIRECT("Hallazgos!G"&amp;B15+4)=CVSSv2!$E$8,CVSSv2!$E$19,0)))</f>
        <v>0.66</v>
      </c>
      <c r="J15" t="str">
        <f>IF(INDIRECT("Hallazgos!G"&amp;B15+5)=CVSSv2!$C$9,CVSSv2!$C$20,IF(INDIRECT("Hallazgos!G"&amp;B15+5)=CVSSv2!$D$9,CVSSv2!$D$20,IF(INDIRECT("Hallazgos!G"&amp;B15+5)=CVSSv2!$E$9,CVSSv2!$E$20,0)))</f>
        <v>0.66</v>
      </c>
      <c r="L15" t="str">
        <f t="shared" si="2"/>
        <v>10 </v>
      </c>
      <c r="M15" t="str">
        <f t="shared" si="3"/>
        <v>4.9984</v>
      </c>
      <c r="N15" t="str">
        <f t="shared" si="4"/>
        <v>5.00522616</v>
      </c>
      <c r="O15" t="str">
        <f t="shared" si="5"/>
        <v>10 Vulnerabilidad 10 (10)</v>
      </c>
      <c r="P15" t="str">
        <f t="shared" si="6"/>
        <v>10</v>
      </c>
    </row>
    <row r="16">
      <c r="A16" s="93">
        <v>11.0</v>
      </c>
      <c r="B16" t="str">
        <f t="shared" si="1"/>
        <v>103</v>
      </c>
      <c r="C16" t="str">
        <f>IF(INDIRECT("Hallazgos!G"&amp;B16)=CVSSv2!$C$4,CVSSv2!$C$15,IF(INDIRECT("Hallazgos!G"&amp;B16)=CVSSv2!$D$4,CVSSv2!$D$15,IF(INDIRECT("Hallazgos!G"&amp;B16)=CVSSv2!$E$4,CVSSv2!$E$15,0)))</f>
        <v>1</v>
      </c>
      <c r="D16" t="str">
        <f>IF(INDIRECT("Hallazgos!G"&amp;B16+1)=CVSSv2!$C$5,CVSSv2!$C$16,IF(INDIRECT("Hallazgos!G"&amp;B16+1)=CVSSv2!$D$5,CVSSv2!$D$16,IF(INDIRECT("Hallazgos!G"&amp;B16+1)=CVSSv2!$E$5,CVSSv2!$E$16,0)))</f>
        <v>0.71</v>
      </c>
      <c r="E16" t="str">
        <f>IF(INDIRECT("Hallazgos!G"&amp;B16+2)=CVSSv2!$C$6,CVSSv2!$C$17,IF(INDIRECT("Hallazgos!G"&amp;B16+2)=CVSSv2!$D$6,CVSSv2!$D$17,IF(INDIRECT("Hallazgos!G"&amp;B16+2)=CVSSv2!$E$6,CVSSv2!$E$17,0)))</f>
        <v>0.704</v>
      </c>
      <c r="F16" t="str">
        <f>IF(INDIRECT("Hallazgos!G"&amp;B16+6)=CVSSv2!$C$10,CVSSv2!$C$21,IF(INDIRECT("Hallazgos!G"&amp;B16+6)=CVSSv2!$D$10,CVSSv2!$D$21,IF(INDIRECT("Hallazgos!G"&amp;B16+6)=CVSSv2!$E$10,CVSSv2!$E$21,IF(INDIRECT("Hallazgos!G"&amp;B16+6)=CVSSv2!$F$10,CVSSv2!$F$21,0))))</f>
        <v>1</v>
      </c>
      <c r="H16" t="str">
        <f>IF(INDIRECT("Hallazgos!G"&amp;B16+3)=CVSSv2!$C$7,CVSSv2!$C$18,IF(INDIRECT("Hallazgos!G"&amp;B16+3)=CVSSv2!$D$7,CVSSv2!$D$18,IF(INDIRECT("Hallazgos!G"&amp;B16+3)=CVSSv2!$E$7,CVSSv2!$E$18,0)))</f>
        <v>0.66</v>
      </c>
      <c r="I16" t="str">
        <f>IF(INDIRECT("Hallazgos!G"&amp;B16+4)=CVSSv2!$C$8,CVSSv2!$C$19,IF(INDIRECT("Hallazgos!G"&amp;B16+4)=CVSSv2!$D$8,CVSSv2!$D$19,IF(INDIRECT("Hallazgos!G"&amp;B16+4)=CVSSv2!$E$8,CVSSv2!$E$19,0)))</f>
        <v>0.66</v>
      </c>
      <c r="J16" t="str">
        <f>IF(INDIRECT("Hallazgos!G"&amp;B16+5)=CVSSv2!$C$9,CVSSv2!$C$20,IF(INDIRECT("Hallazgos!G"&amp;B16+5)=CVSSv2!$D$9,CVSSv2!$D$20,IF(INDIRECT("Hallazgos!G"&amp;B16+5)=CVSSv2!$E$9,CVSSv2!$E$20,0)))</f>
        <v>0.66</v>
      </c>
      <c r="L16" t="str">
        <f t="shared" si="2"/>
        <v>11 </v>
      </c>
      <c r="M16" t="str">
        <f t="shared" si="3"/>
        <v>4.9984</v>
      </c>
      <c r="N16" t="str">
        <f t="shared" si="4"/>
        <v>5.00522616</v>
      </c>
      <c r="O16" t="str">
        <f t="shared" si="5"/>
        <v>11 Vulnerabilidad 11 (11)</v>
      </c>
      <c r="P16" t="str">
        <f t="shared" si="6"/>
        <v>11</v>
      </c>
    </row>
    <row r="17">
      <c r="A17" s="93">
        <v>12.0</v>
      </c>
      <c r="B17" t="str">
        <f t="shared" si="1"/>
        <v>113</v>
      </c>
      <c r="C17" t="str">
        <f>IF(INDIRECT("Hallazgos!G"&amp;B17)=CVSSv2!$C$4,CVSSv2!$C$15,IF(INDIRECT("Hallazgos!G"&amp;B17)=CVSSv2!$D$4,CVSSv2!$D$15,IF(INDIRECT("Hallazgos!G"&amp;B17)=CVSSv2!$E$4,CVSSv2!$E$15,0)))</f>
        <v>1</v>
      </c>
      <c r="D17" t="str">
        <f>IF(INDIRECT("Hallazgos!G"&amp;B17+1)=CVSSv2!$C$5,CVSSv2!$C$16,IF(INDIRECT("Hallazgos!G"&amp;B17+1)=CVSSv2!$D$5,CVSSv2!$D$16,IF(INDIRECT("Hallazgos!G"&amp;B17+1)=CVSSv2!$E$5,CVSSv2!$E$16,0)))</f>
        <v>0.71</v>
      </c>
      <c r="E17" t="str">
        <f>IF(INDIRECT("Hallazgos!G"&amp;B17+2)=CVSSv2!$C$6,CVSSv2!$C$17,IF(INDIRECT("Hallazgos!G"&amp;B17+2)=CVSSv2!$D$6,CVSSv2!$D$17,IF(INDIRECT("Hallazgos!G"&amp;B17+2)=CVSSv2!$E$6,CVSSv2!$E$17,0)))</f>
        <v>0.704</v>
      </c>
      <c r="F17" t="str">
        <f>IF(INDIRECT("Hallazgos!G"&amp;B17+6)=CVSSv2!$C$10,CVSSv2!$C$21,IF(INDIRECT("Hallazgos!G"&amp;B17+6)=CVSSv2!$D$10,CVSSv2!$D$21,IF(INDIRECT("Hallazgos!G"&amp;B17+6)=CVSSv2!$E$10,CVSSv2!$E$21,IF(INDIRECT("Hallazgos!G"&amp;B17+6)=CVSSv2!$F$10,CVSSv2!$F$21,0))))</f>
        <v>1</v>
      </c>
      <c r="H17" t="str">
        <f>IF(INDIRECT("Hallazgos!G"&amp;B17+3)=CVSSv2!$C$7,CVSSv2!$C$18,IF(INDIRECT("Hallazgos!G"&amp;B17+3)=CVSSv2!$D$7,CVSSv2!$D$18,IF(INDIRECT("Hallazgos!G"&amp;B17+3)=CVSSv2!$E$7,CVSSv2!$E$18,0)))</f>
        <v>0.66</v>
      </c>
      <c r="I17" t="str">
        <f>IF(INDIRECT("Hallazgos!G"&amp;B17+4)=CVSSv2!$C$8,CVSSv2!$C$19,IF(INDIRECT("Hallazgos!G"&amp;B17+4)=CVSSv2!$D$8,CVSSv2!$D$19,IF(INDIRECT("Hallazgos!G"&amp;B17+4)=CVSSv2!$E$8,CVSSv2!$E$19,0)))</f>
        <v>0.66</v>
      </c>
      <c r="J17" t="str">
        <f>IF(INDIRECT("Hallazgos!G"&amp;B17+5)=CVSSv2!$C$9,CVSSv2!$C$20,IF(INDIRECT("Hallazgos!G"&amp;B17+5)=CVSSv2!$D$9,CVSSv2!$D$20,IF(INDIRECT("Hallazgos!G"&amp;B17+5)=CVSSv2!$E$9,CVSSv2!$E$20,0)))</f>
        <v>0.66</v>
      </c>
      <c r="L17" t="str">
        <f t="shared" si="2"/>
        <v>12 </v>
      </c>
      <c r="M17" t="str">
        <f t="shared" si="3"/>
        <v>4.9984</v>
      </c>
      <c r="N17" t="str">
        <f t="shared" si="4"/>
        <v>5.00522616</v>
      </c>
      <c r="O17" t="str">
        <f t="shared" si="5"/>
        <v>12 Vulnerabilidad 12 (12)</v>
      </c>
      <c r="P17" t="str">
        <f t="shared" si="6"/>
        <v>12</v>
      </c>
    </row>
    <row r="18">
      <c r="A18" s="93">
        <v>13.0</v>
      </c>
      <c r="B18" t="str">
        <f t="shared" si="1"/>
        <v>123</v>
      </c>
      <c r="C18" t="str">
        <f>IF(INDIRECT("Hallazgos!G"&amp;B18)=CVSSv2!$C$4,CVSSv2!$C$15,IF(INDIRECT("Hallazgos!G"&amp;B18)=CVSSv2!$D$4,CVSSv2!$D$15,IF(INDIRECT("Hallazgos!G"&amp;B18)=CVSSv2!$E$4,CVSSv2!$E$15,0)))</f>
        <v>1</v>
      </c>
      <c r="D18" t="str">
        <f>IF(INDIRECT("Hallazgos!G"&amp;B18+1)=CVSSv2!$C$5,CVSSv2!$C$16,IF(INDIRECT("Hallazgos!G"&amp;B18+1)=CVSSv2!$D$5,CVSSv2!$D$16,IF(INDIRECT("Hallazgos!G"&amp;B18+1)=CVSSv2!$E$5,CVSSv2!$E$16,0)))</f>
        <v>0.71</v>
      </c>
      <c r="E18" t="str">
        <f>IF(INDIRECT("Hallazgos!G"&amp;B18+2)=CVSSv2!$C$6,CVSSv2!$C$17,IF(INDIRECT("Hallazgos!G"&amp;B18+2)=CVSSv2!$D$6,CVSSv2!$D$17,IF(INDIRECT("Hallazgos!G"&amp;B18+2)=CVSSv2!$E$6,CVSSv2!$E$17,0)))</f>
        <v>0.704</v>
      </c>
      <c r="F18" t="str">
        <f>IF(INDIRECT("Hallazgos!G"&amp;B18+6)=CVSSv2!$C$10,CVSSv2!$C$21,IF(INDIRECT("Hallazgos!G"&amp;B18+6)=CVSSv2!$D$10,CVSSv2!$D$21,IF(INDIRECT("Hallazgos!G"&amp;B18+6)=CVSSv2!$E$10,CVSSv2!$E$21,IF(INDIRECT("Hallazgos!G"&amp;B18+6)=CVSSv2!$F$10,CVSSv2!$F$21,0))))</f>
        <v>1</v>
      </c>
      <c r="H18" t="str">
        <f>IF(INDIRECT("Hallazgos!G"&amp;B18+3)=CVSSv2!$C$7,CVSSv2!$C$18,IF(INDIRECT("Hallazgos!G"&amp;B18+3)=CVSSv2!$D$7,CVSSv2!$D$18,IF(INDIRECT("Hallazgos!G"&amp;B18+3)=CVSSv2!$E$7,CVSSv2!$E$18,0)))</f>
        <v>0.66</v>
      </c>
      <c r="I18" t="str">
        <f>IF(INDIRECT("Hallazgos!G"&amp;B18+4)=CVSSv2!$C$8,CVSSv2!$C$19,IF(INDIRECT("Hallazgos!G"&amp;B18+4)=CVSSv2!$D$8,CVSSv2!$D$19,IF(INDIRECT("Hallazgos!G"&amp;B18+4)=CVSSv2!$E$8,CVSSv2!$E$19,0)))</f>
        <v>0.66</v>
      </c>
      <c r="J18" t="str">
        <f>IF(INDIRECT("Hallazgos!G"&amp;B18+5)=CVSSv2!$C$9,CVSSv2!$C$20,IF(INDIRECT("Hallazgos!G"&amp;B18+5)=CVSSv2!$D$9,CVSSv2!$D$20,IF(INDIRECT("Hallazgos!G"&amp;B18+5)=CVSSv2!$E$9,CVSSv2!$E$20,0)))</f>
        <v>0.66</v>
      </c>
      <c r="L18" t="str">
        <f t="shared" si="2"/>
        <v>13 </v>
      </c>
      <c r="M18" t="str">
        <f t="shared" si="3"/>
        <v>4.9984</v>
      </c>
      <c r="N18" t="str">
        <f t="shared" si="4"/>
        <v>5.00522616</v>
      </c>
      <c r="O18" t="str">
        <f t="shared" si="5"/>
        <v>13 Vulnerabilidad 13 (13)</v>
      </c>
      <c r="P18" t="str">
        <f t="shared" si="6"/>
        <v>13</v>
      </c>
    </row>
    <row r="19">
      <c r="A19" s="93">
        <v>14.0</v>
      </c>
      <c r="B19" t="str">
        <f t="shared" si="1"/>
        <v>133</v>
      </c>
      <c r="C19" t="str">
        <f>IF(INDIRECT("Hallazgos!G"&amp;B19)=CVSSv2!$C$4,CVSSv2!$C$15,IF(INDIRECT("Hallazgos!G"&amp;B19)=CVSSv2!$D$4,CVSSv2!$D$15,IF(INDIRECT("Hallazgos!G"&amp;B19)=CVSSv2!$E$4,CVSSv2!$E$15,0)))</f>
        <v>1</v>
      </c>
      <c r="D19" t="str">
        <f>IF(INDIRECT("Hallazgos!G"&amp;B19+1)=CVSSv2!$C$5,CVSSv2!$C$16,IF(INDIRECT("Hallazgos!G"&amp;B19+1)=CVSSv2!$D$5,CVSSv2!$D$16,IF(INDIRECT("Hallazgos!G"&amp;B19+1)=CVSSv2!$E$5,CVSSv2!$E$16,0)))</f>
        <v>0.71</v>
      </c>
      <c r="E19" t="str">
        <f>IF(INDIRECT("Hallazgos!G"&amp;B19+2)=CVSSv2!$C$6,CVSSv2!$C$17,IF(INDIRECT("Hallazgos!G"&amp;B19+2)=CVSSv2!$D$6,CVSSv2!$D$17,IF(INDIRECT("Hallazgos!G"&amp;B19+2)=CVSSv2!$E$6,CVSSv2!$E$17,0)))</f>
        <v>0.704</v>
      </c>
      <c r="F19" t="str">
        <f>IF(INDIRECT("Hallazgos!G"&amp;B19+6)=CVSSv2!$C$10,CVSSv2!$C$21,IF(INDIRECT("Hallazgos!G"&amp;B19+6)=CVSSv2!$D$10,CVSSv2!$D$21,IF(INDIRECT("Hallazgos!G"&amp;B19+6)=CVSSv2!$E$10,CVSSv2!$E$21,IF(INDIRECT("Hallazgos!G"&amp;B19+6)=CVSSv2!$F$10,CVSSv2!$F$21,0))))</f>
        <v>1</v>
      </c>
      <c r="H19" t="str">
        <f>IF(INDIRECT("Hallazgos!G"&amp;B19+3)=CVSSv2!$C$7,CVSSv2!$C$18,IF(INDIRECT("Hallazgos!G"&amp;B19+3)=CVSSv2!$D$7,CVSSv2!$D$18,IF(INDIRECT("Hallazgos!G"&amp;B19+3)=CVSSv2!$E$7,CVSSv2!$E$18,0)))</f>
        <v>0.66</v>
      </c>
      <c r="I19" t="str">
        <f>IF(INDIRECT("Hallazgos!G"&amp;B19+4)=CVSSv2!$C$8,CVSSv2!$C$19,IF(INDIRECT("Hallazgos!G"&amp;B19+4)=CVSSv2!$D$8,CVSSv2!$D$19,IF(INDIRECT("Hallazgos!G"&amp;B19+4)=CVSSv2!$E$8,CVSSv2!$E$19,0)))</f>
        <v>0.66</v>
      </c>
      <c r="J19" t="str">
        <f>IF(INDIRECT("Hallazgos!G"&amp;B19+5)=CVSSv2!$C$9,CVSSv2!$C$20,IF(INDIRECT("Hallazgos!G"&amp;B19+5)=CVSSv2!$D$9,CVSSv2!$D$20,IF(INDIRECT("Hallazgos!G"&amp;B19+5)=CVSSv2!$E$9,CVSSv2!$E$20,0)))</f>
        <v>0.66</v>
      </c>
      <c r="L19" t="str">
        <f t="shared" si="2"/>
        <v>14 </v>
      </c>
      <c r="M19" t="str">
        <f t="shared" si="3"/>
        <v>4.9984</v>
      </c>
      <c r="N19" t="str">
        <f t="shared" si="4"/>
        <v>5.00522616</v>
      </c>
      <c r="O19" t="str">
        <f t="shared" si="5"/>
        <v>14 Vulnerabilidad 14 (14)</v>
      </c>
      <c r="P19" t="str">
        <f t="shared" si="6"/>
        <v>14</v>
      </c>
    </row>
    <row r="20">
      <c r="A20" s="93">
        <v>15.0</v>
      </c>
      <c r="B20" t="str">
        <f t="shared" si="1"/>
        <v>143</v>
      </c>
      <c r="C20" t="str">
        <f>IF(INDIRECT("Hallazgos!G"&amp;B20)=CVSSv2!$C$4,CVSSv2!$C$15,IF(INDIRECT("Hallazgos!G"&amp;B20)=CVSSv2!$D$4,CVSSv2!$D$15,IF(INDIRECT("Hallazgos!G"&amp;B20)=CVSSv2!$E$4,CVSSv2!$E$15,0)))</f>
        <v>1</v>
      </c>
      <c r="D20" t="str">
        <f>IF(INDIRECT("Hallazgos!G"&amp;B20+1)=CVSSv2!$C$5,CVSSv2!$C$16,IF(INDIRECT("Hallazgos!G"&amp;B20+1)=CVSSv2!$D$5,CVSSv2!$D$16,IF(INDIRECT("Hallazgos!G"&amp;B20+1)=CVSSv2!$E$5,CVSSv2!$E$16,0)))</f>
        <v>0.71</v>
      </c>
      <c r="E20" t="str">
        <f>IF(INDIRECT("Hallazgos!G"&amp;B20+2)=CVSSv2!$C$6,CVSSv2!$C$17,IF(INDIRECT("Hallazgos!G"&amp;B20+2)=CVSSv2!$D$6,CVSSv2!$D$17,IF(INDIRECT("Hallazgos!G"&amp;B20+2)=CVSSv2!$E$6,CVSSv2!$E$17,0)))</f>
        <v>0.704</v>
      </c>
      <c r="F20" t="str">
        <f>IF(INDIRECT("Hallazgos!G"&amp;B20+6)=CVSSv2!$C$10,CVSSv2!$C$21,IF(INDIRECT("Hallazgos!G"&amp;B20+6)=CVSSv2!$D$10,CVSSv2!$D$21,IF(INDIRECT("Hallazgos!G"&amp;B20+6)=CVSSv2!$E$10,CVSSv2!$E$21,IF(INDIRECT("Hallazgos!G"&amp;B20+6)=CVSSv2!$F$10,CVSSv2!$F$21,0))))</f>
        <v>1</v>
      </c>
      <c r="H20" t="str">
        <f>IF(INDIRECT("Hallazgos!G"&amp;B20+3)=CVSSv2!$C$7,CVSSv2!$C$18,IF(INDIRECT("Hallazgos!G"&amp;B20+3)=CVSSv2!$D$7,CVSSv2!$D$18,IF(INDIRECT("Hallazgos!G"&amp;B20+3)=CVSSv2!$E$7,CVSSv2!$E$18,0)))</f>
        <v>0.66</v>
      </c>
      <c r="I20" t="str">
        <f>IF(INDIRECT("Hallazgos!G"&amp;B20+4)=CVSSv2!$C$8,CVSSv2!$C$19,IF(INDIRECT("Hallazgos!G"&amp;B20+4)=CVSSv2!$D$8,CVSSv2!$D$19,IF(INDIRECT("Hallazgos!G"&amp;B20+4)=CVSSv2!$E$8,CVSSv2!$E$19,0)))</f>
        <v>0.66</v>
      </c>
      <c r="J20" t="str">
        <f>IF(INDIRECT("Hallazgos!G"&amp;B20+5)=CVSSv2!$C$9,CVSSv2!$C$20,IF(INDIRECT("Hallazgos!G"&amp;B20+5)=CVSSv2!$D$9,CVSSv2!$D$20,IF(INDIRECT("Hallazgos!G"&amp;B20+5)=CVSSv2!$E$9,CVSSv2!$E$20,0)))</f>
        <v>0.66</v>
      </c>
      <c r="L20" t="str">
        <f t="shared" si="2"/>
        <v>15 </v>
      </c>
      <c r="M20" t="str">
        <f t="shared" si="3"/>
        <v>4.9984</v>
      </c>
      <c r="N20" t="str">
        <f t="shared" si="4"/>
        <v>5.00522616</v>
      </c>
      <c r="O20" t="str">
        <f t="shared" si="5"/>
        <v>15 Vulnerabilidad 15 (15)</v>
      </c>
      <c r="P20" t="str">
        <f t="shared" si="6"/>
        <v>15</v>
      </c>
    </row>
    <row r="21">
      <c r="A21" s="93">
        <v>16.0</v>
      </c>
      <c r="B21" t="str">
        <f t="shared" si="1"/>
        <v>153</v>
      </c>
      <c r="C21" t="str">
        <f>IF(INDIRECT("Hallazgos!G"&amp;B21)=CVSSv2!$C$4,CVSSv2!$C$15,IF(INDIRECT("Hallazgos!G"&amp;B21)=CVSSv2!$D$4,CVSSv2!$D$15,IF(INDIRECT("Hallazgos!G"&amp;B21)=CVSSv2!$E$4,CVSSv2!$E$15,0)))</f>
        <v>1</v>
      </c>
      <c r="D21" t="str">
        <f>IF(INDIRECT("Hallazgos!G"&amp;B21+1)=CVSSv2!$C$5,CVSSv2!$C$16,IF(INDIRECT("Hallazgos!G"&amp;B21+1)=CVSSv2!$D$5,CVSSv2!$D$16,IF(INDIRECT("Hallazgos!G"&amp;B21+1)=CVSSv2!$E$5,CVSSv2!$E$16,0)))</f>
        <v>0.71</v>
      </c>
      <c r="E21" t="str">
        <f>IF(INDIRECT("Hallazgos!G"&amp;B21+2)=CVSSv2!$C$6,CVSSv2!$C$17,IF(INDIRECT("Hallazgos!G"&amp;B21+2)=CVSSv2!$D$6,CVSSv2!$D$17,IF(INDIRECT("Hallazgos!G"&amp;B21+2)=CVSSv2!$E$6,CVSSv2!$E$17,0)))</f>
        <v>0.704</v>
      </c>
      <c r="F21" t="str">
        <f>IF(INDIRECT("Hallazgos!G"&amp;B21+6)=CVSSv2!$C$10,CVSSv2!$C$21,IF(INDIRECT("Hallazgos!G"&amp;B21+6)=CVSSv2!$D$10,CVSSv2!$D$21,IF(INDIRECT("Hallazgos!G"&amp;B21+6)=CVSSv2!$E$10,CVSSv2!$E$21,IF(INDIRECT("Hallazgos!G"&amp;B21+6)=CVSSv2!$F$10,CVSSv2!$F$21,0))))</f>
        <v>1</v>
      </c>
      <c r="H21" t="str">
        <f>IF(INDIRECT("Hallazgos!G"&amp;B21+3)=CVSSv2!$C$7,CVSSv2!$C$18,IF(INDIRECT("Hallazgos!G"&amp;B21+3)=CVSSv2!$D$7,CVSSv2!$D$18,IF(INDIRECT("Hallazgos!G"&amp;B21+3)=CVSSv2!$E$7,CVSSv2!$E$18,0)))</f>
        <v>0.66</v>
      </c>
      <c r="I21" t="str">
        <f>IF(INDIRECT("Hallazgos!G"&amp;B21+4)=CVSSv2!$C$8,CVSSv2!$C$19,IF(INDIRECT("Hallazgos!G"&amp;B21+4)=CVSSv2!$D$8,CVSSv2!$D$19,IF(INDIRECT("Hallazgos!G"&amp;B21+4)=CVSSv2!$E$8,CVSSv2!$E$19,0)))</f>
        <v>0.66</v>
      </c>
      <c r="J21" t="str">
        <f>IF(INDIRECT("Hallazgos!G"&amp;B21+5)=CVSSv2!$C$9,CVSSv2!$C$20,IF(INDIRECT("Hallazgos!G"&amp;B21+5)=CVSSv2!$D$9,CVSSv2!$D$20,IF(INDIRECT("Hallazgos!G"&amp;B21+5)=CVSSv2!$E$9,CVSSv2!$E$20,0)))</f>
        <v>0.66</v>
      </c>
      <c r="L21" t="str">
        <f t="shared" si="2"/>
        <v>16 </v>
      </c>
      <c r="M21" t="str">
        <f t="shared" si="3"/>
        <v>4.9984</v>
      </c>
      <c r="N21" t="str">
        <f t="shared" si="4"/>
        <v>5.00522616</v>
      </c>
      <c r="O21" t="str">
        <f t="shared" si="5"/>
        <v>16 Vulnerabilidad 16 (16)</v>
      </c>
      <c r="P21" t="str">
        <f t="shared" si="6"/>
        <v>16</v>
      </c>
    </row>
    <row r="22">
      <c r="A22" s="93">
        <v>17.0</v>
      </c>
      <c r="B22" t="str">
        <f t="shared" si="1"/>
        <v>163</v>
      </c>
      <c r="C22" t="str">
        <f>IF(INDIRECT("Hallazgos!G"&amp;B22)=CVSSv2!$C$4,CVSSv2!$C$15,IF(INDIRECT("Hallazgos!G"&amp;B22)=CVSSv2!$D$4,CVSSv2!$D$15,IF(INDIRECT("Hallazgos!G"&amp;B22)=CVSSv2!$E$4,CVSSv2!$E$15,0)))</f>
        <v>1</v>
      </c>
      <c r="D22" t="str">
        <f>IF(INDIRECT("Hallazgos!G"&amp;B22+1)=CVSSv2!$C$5,CVSSv2!$C$16,IF(INDIRECT("Hallazgos!G"&amp;B22+1)=CVSSv2!$D$5,CVSSv2!$D$16,IF(INDIRECT("Hallazgos!G"&amp;B22+1)=CVSSv2!$E$5,CVSSv2!$E$16,0)))</f>
        <v>0.71</v>
      </c>
      <c r="E22" t="str">
        <f>IF(INDIRECT("Hallazgos!G"&amp;B22+2)=CVSSv2!$C$6,CVSSv2!$C$17,IF(INDIRECT("Hallazgos!G"&amp;B22+2)=CVSSv2!$D$6,CVSSv2!$D$17,IF(INDIRECT("Hallazgos!G"&amp;B22+2)=CVSSv2!$E$6,CVSSv2!$E$17,0)))</f>
        <v>0.704</v>
      </c>
      <c r="F22" t="str">
        <f>IF(INDIRECT("Hallazgos!G"&amp;B22+6)=CVSSv2!$C$10,CVSSv2!$C$21,IF(INDIRECT("Hallazgos!G"&amp;B22+6)=CVSSv2!$D$10,CVSSv2!$D$21,IF(INDIRECT("Hallazgos!G"&amp;B22+6)=CVSSv2!$E$10,CVSSv2!$E$21,IF(INDIRECT("Hallazgos!G"&amp;B22+6)=CVSSv2!$F$10,CVSSv2!$F$21,0))))</f>
        <v>1</v>
      </c>
      <c r="H22" t="str">
        <f>IF(INDIRECT("Hallazgos!G"&amp;B22+3)=CVSSv2!$C$7,CVSSv2!$C$18,IF(INDIRECT("Hallazgos!G"&amp;B22+3)=CVSSv2!$D$7,CVSSv2!$D$18,IF(INDIRECT("Hallazgos!G"&amp;B22+3)=CVSSv2!$E$7,CVSSv2!$E$18,0)))</f>
        <v>0.66</v>
      </c>
      <c r="I22" t="str">
        <f>IF(INDIRECT("Hallazgos!G"&amp;B22+4)=CVSSv2!$C$8,CVSSv2!$C$19,IF(INDIRECT("Hallazgos!G"&amp;B22+4)=CVSSv2!$D$8,CVSSv2!$D$19,IF(INDIRECT("Hallazgos!G"&amp;B22+4)=CVSSv2!$E$8,CVSSv2!$E$19,0)))</f>
        <v>0.66</v>
      </c>
      <c r="J22" t="str">
        <f>IF(INDIRECT("Hallazgos!G"&amp;B22+5)=CVSSv2!$C$9,CVSSv2!$C$20,IF(INDIRECT("Hallazgos!G"&amp;B22+5)=CVSSv2!$D$9,CVSSv2!$D$20,IF(INDIRECT("Hallazgos!G"&amp;B22+5)=CVSSv2!$E$9,CVSSv2!$E$20,0)))</f>
        <v>0.66</v>
      </c>
      <c r="L22" t="str">
        <f t="shared" si="2"/>
        <v>17 </v>
      </c>
      <c r="M22" t="str">
        <f t="shared" si="3"/>
        <v>4.9984</v>
      </c>
      <c r="N22" t="str">
        <f t="shared" si="4"/>
        <v>5.00522616</v>
      </c>
      <c r="O22" t="str">
        <f t="shared" si="5"/>
        <v>17 Vulnerabilidad 17 (17)</v>
      </c>
      <c r="P22" t="str">
        <f t="shared" si="6"/>
        <v>17</v>
      </c>
    </row>
    <row r="23">
      <c r="A23" s="93">
        <v>18.0</v>
      </c>
      <c r="B23" t="str">
        <f t="shared" si="1"/>
        <v>173</v>
      </c>
      <c r="C23" t="str">
        <f>IF(INDIRECT("Hallazgos!G"&amp;B23)=CVSSv2!$C$4,CVSSv2!$C$15,IF(INDIRECT("Hallazgos!G"&amp;B23)=CVSSv2!$D$4,CVSSv2!$D$15,IF(INDIRECT("Hallazgos!G"&amp;B23)=CVSSv2!$E$4,CVSSv2!$E$15,0)))</f>
        <v>1</v>
      </c>
      <c r="D23" t="str">
        <f>IF(INDIRECT("Hallazgos!G"&amp;B23+1)=CVSSv2!$C$5,CVSSv2!$C$16,IF(INDIRECT("Hallazgos!G"&amp;B23+1)=CVSSv2!$D$5,CVSSv2!$D$16,IF(INDIRECT("Hallazgos!G"&amp;B23+1)=CVSSv2!$E$5,CVSSv2!$E$16,0)))</f>
        <v>0.71</v>
      </c>
      <c r="E23" t="str">
        <f>IF(INDIRECT("Hallazgos!G"&amp;B23+2)=CVSSv2!$C$6,CVSSv2!$C$17,IF(INDIRECT("Hallazgos!G"&amp;B23+2)=CVSSv2!$D$6,CVSSv2!$D$17,IF(INDIRECT("Hallazgos!G"&amp;B23+2)=CVSSv2!$E$6,CVSSv2!$E$17,0)))</f>
        <v>0.704</v>
      </c>
      <c r="F23" t="str">
        <f>IF(INDIRECT("Hallazgos!G"&amp;B23+6)=CVSSv2!$C$10,CVSSv2!$C$21,IF(INDIRECT("Hallazgos!G"&amp;B23+6)=CVSSv2!$D$10,CVSSv2!$D$21,IF(INDIRECT("Hallazgos!G"&amp;B23+6)=CVSSv2!$E$10,CVSSv2!$E$21,IF(INDIRECT("Hallazgos!G"&amp;B23+6)=CVSSv2!$F$10,CVSSv2!$F$21,0))))</f>
        <v>1</v>
      </c>
      <c r="H23" t="str">
        <f>IF(INDIRECT("Hallazgos!G"&amp;B23+3)=CVSSv2!$C$7,CVSSv2!$C$18,IF(INDIRECT("Hallazgos!G"&amp;B23+3)=CVSSv2!$D$7,CVSSv2!$D$18,IF(INDIRECT("Hallazgos!G"&amp;B23+3)=CVSSv2!$E$7,CVSSv2!$E$18,0)))</f>
        <v>0.66</v>
      </c>
      <c r="I23" t="str">
        <f>IF(INDIRECT("Hallazgos!G"&amp;B23+4)=CVSSv2!$C$8,CVSSv2!$C$19,IF(INDIRECT("Hallazgos!G"&amp;B23+4)=CVSSv2!$D$8,CVSSv2!$D$19,IF(INDIRECT("Hallazgos!G"&amp;B23+4)=CVSSv2!$E$8,CVSSv2!$E$19,0)))</f>
        <v>0.66</v>
      </c>
      <c r="J23" t="str">
        <f>IF(INDIRECT("Hallazgos!G"&amp;B23+5)=CVSSv2!$C$9,CVSSv2!$C$20,IF(INDIRECT("Hallazgos!G"&amp;B23+5)=CVSSv2!$D$9,CVSSv2!$D$20,IF(INDIRECT("Hallazgos!G"&amp;B23+5)=CVSSv2!$E$9,CVSSv2!$E$20,0)))</f>
        <v>0.66</v>
      </c>
      <c r="L23" t="str">
        <f t="shared" si="2"/>
        <v>18 </v>
      </c>
      <c r="M23" t="str">
        <f t="shared" si="3"/>
        <v>4.9984</v>
      </c>
      <c r="N23" t="str">
        <f t="shared" si="4"/>
        <v>5.00522616</v>
      </c>
      <c r="O23" t="str">
        <f t="shared" si="5"/>
        <v>18 Vulnerabilidad 18 (18)</v>
      </c>
      <c r="P23" t="str">
        <f t="shared" si="6"/>
        <v>18</v>
      </c>
    </row>
    <row r="24">
      <c r="A24" s="93">
        <v>19.0</v>
      </c>
      <c r="B24" t="str">
        <f t="shared" si="1"/>
        <v>183</v>
      </c>
      <c r="C24" t="str">
        <f>IF(INDIRECT("Hallazgos!G"&amp;B24)=CVSSv2!$C$4,CVSSv2!$C$15,IF(INDIRECT("Hallazgos!G"&amp;B24)=CVSSv2!$D$4,CVSSv2!$D$15,IF(INDIRECT("Hallazgos!G"&amp;B24)=CVSSv2!$E$4,CVSSv2!$E$15,0)))</f>
        <v>0.395</v>
      </c>
      <c r="D24" t="str">
        <f>IF(INDIRECT("Hallazgos!G"&amp;B24+1)=CVSSv2!$C$5,CVSSv2!$C$16,IF(INDIRECT("Hallazgos!G"&amp;B24+1)=CVSSv2!$D$5,CVSSv2!$D$16,IF(INDIRECT("Hallazgos!G"&amp;B24+1)=CVSSv2!$E$5,CVSSv2!$E$16,0)))</f>
        <v>0.35</v>
      </c>
      <c r="E24" t="str">
        <f>IF(INDIRECT("Hallazgos!G"&amp;B24+2)=CVSSv2!$C$6,CVSSv2!$C$17,IF(INDIRECT("Hallazgos!G"&amp;B24+2)=CVSSv2!$D$6,CVSSv2!$D$17,IF(INDIRECT("Hallazgos!G"&amp;B24+2)=CVSSv2!$E$6,CVSSv2!$E$17,0)))</f>
        <v>0.704</v>
      </c>
      <c r="F24" t="str">
        <f>IF(INDIRECT("Hallazgos!G"&amp;B24+6)=CVSSv2!$C$10,CVSSv2!$C$21,IF(INDIRECT("Hallazgos!G"&amp;B24+6)=CVSSv2!$D$10,CVSSv2!$D$21,IF(INDIRECT("Hallazgos!G"&amp;B24+6)=CVSSv2!$E$10,CVSSv2!$E$21,IF(INDIRECT("Hallazgos!G"&amp;B24+6)=CVSSv2!$F$10,CVSSv2!$F$21,0))))</f>
        <v>1</v>
      </c>
      <c r="H24" t="str">
        <f>IF(INDIRECT("Hallazgos!G"&amp;B24+3)=CVSSv2!$C$7,CVSSv2!$C$18,IF(INDIRECT("Hallazgos!G"&amp;B24+3)=CVSSv2!$D$7,CVSSv2!$D$18,IF(INDIRECT("Hallazgos!G"&amp;B24+3)=CVSSv2!$E$7,CVSSv2!$E$18,0)))</f>
        <v>0.66</v>
      </c>
      <c r="I24" t="str">
        <f>IF(INDIRECT("Hallazgos!G"&amp;B24+4)=CVSSv2!$C$8,CVSSv2!$C$19,IF(INDIRECT("Hallazgos!G"&amp;B24+4)=CVSSv2!$D$8,CVSSv2!$D$19,IF(INDIRECT("Hallazgos!G"&amp;B24+4)=CVSSv2!$E$8,CVSSv2!$E$19,0)))</f>
        <v>0.66</v>
      </c>
      <c r="J24" t="str">
        <f>IF(INDIRECT("Hallazgos!G"&amp;B24+5)=CVSSv2!$C$9,CVSSv2!$C$20,IF(INDIRECT("Hallazgos!G"&amp;B24+5)=CVSSv2!$D$9,CVSSv2!$D$20,IF(INDIRECT("Hallazgos!G"&amp;B24+5)=CVSSv2!$E$9,CVSSv2!$E$20,0)))</f>
        <v>0.66</v>
      </c>
      <c r="L24" t="str">
        <f t="shared" si="2"/>
        <v>19 </v>
      </c>
      <c r="M24" t="str">
        <f t="shared" si="3"/>
        <v>0.97328</v>
      </c>
      <c r="N24" t="str">
        <f t="shared" si="4"/>
        <v>5.00522616</v>
      </c>
      <c r="O24" t="str">
        <f t="shared" si="5"/>
        <v>19 Vulnerabilidad 19 (19)</v>
      </c>
      <c r="P24" t="str">
        <f t="shared" si="6"/>
        <v>19</v>
      </c>
    </row>
    <row r="25">
      <c r="A25" s="93">
        <v>20.0</v>
      </c>
      <c r="B25" t="str">
        <f t="shared" si="1"/>
        <v>193</v>
      </c>
      <c r="C25" t="str">
        <f>IF(INDIRECT("Hallazgos!G"&amp;B25)=CVSSv2!$C$4,CVSSv2!$C$15,IF(INDIRECT("Hallazgos!G"&amp;B25)=CVSSv2!$D$4,CVSSv2!$D$15,IF(INDIRECT("Hallazgos!G"&amp;B25)=CVSSv2!$E$4,CVSSv2!$E$15,0)))</f>
        <v>0</v>
      </c>
      <c r="D25" t="str">
        <f>IF(INDIRECT("Hallazgos!G"&amp;B25+1)=CVSSv2!$C$5,CVSSv2!$C$16,IF(INDIRECT("Hallazgos!G"&amp;B25+1)=CVSSv2!$D$5,CVSSv2!$D$16,IF(INDIRECT("Hallazgos!G"&amp;B25+1)=CVSSv2!$E$5,CVSSv2!$E$16,0)))</f>
        <v>0</v>
      </c>
      <c r="E25" t="str">
        <f>IF(INDIRECT("Hallazgos!G"&amp;B25+2)=CVSSv2!$C$6,CVSSv2!$C$17,IF(INDIRECT("Hallazgos!G"&amp;B25+2)=CVSSv2!$D$6,CVSSv2!$D$17,IF(INDIRECT("Hallazgos!G"&amp;B25+2)=CVSSv2!$E$6,CVSSv2!$E$17,0)))</f>
        <v>0</v>
      </c>
      <c r="F25" t="str">
        <f>IF(INDIRECT("Hallazgos!G"&amp;B25+6)=CVSSv2!$C$10,CVSSv2!$C$21,IF(INDIRECT("Hallazgos!G"&amp;B25+6)=CVSSv2!$D$10,CVSSv2!$D$21,IF(INDIRECT("Hallazgos!G"&amp;B25+6)=CVSSv2!$E$10,CVSSv2!$E$21,IF(INDIRECT("Hallazgos!G"&amp;B25+6)=CVSSv2!$F$10,CVSSv2!$F$21,0))))</f>
        <v>0</v>
      </c>
      <c r="H25" t="str">
        <f>IF(INDIRECT("Hallazgos!G"&amp;B25+3)=CVSSv2!$C$7,CVSSv2!$C$18,IF(INDIRECT("Hallazgos!G"&amp;B25+3)=CVSSv2!$D$7,CVSSv2!$D$18,IF(INDIRECT("Hallazgos!G"&amp;B25+3)=CVSSv2!$E$7,CVSSv2!$E$18,0)))</f>
        <v>0</v>
      </c>
      <c r="I25" t="str">
        <f>IF(INDIRECT("Hallazgos!G"&amp;B25+4)=CVSSv2!$C$8,CVSSv2!$C$19,IF(INDIRECT("Hallazgos!G"&amp;B25+4)=CVSSv2!$D$8,CVSSv2!$D$19,IF(INDIRECT("Hallazgos!G"&amp;B25+4)=CVSSv2!$E$8,CVSSv2!$E$19,0)))</f>
        <v>0</v>
      </c>
      <c r="J25" t="str">
        <f>IF(INDIRECT("Hallazgos!G"&amp;B25+5)=CVSSv2!$C$9,CVSSv2!$C$20,IF(INDIRECT("Hallazgos!G"&amp;B25+5)=CVSSv2!$D$9,CVSSv2!$D$20,IF(INDIRECT("Hallazgos!G"&amp;B25+5)=CVSSv2!$E$9,CVSSv2!$E$20,0)))</f>
        <v>0</v>
      </c>
      <c r="L25" t="str">
        <f t="shared" si="2"/>
        <v>x</v>
      </c>
      <c r="M25" t="str">
        <f t="shared" si="3"/>
        <v>0</v>
      </c>
      <c r="N25" t="str">
        <f t="shared" si="4"/>
        <v>0.2</v>
      </c>
      <c r="O25" t="str">
        <f t="shared" si="5"/>
        <v>x (0)</v>
      </c>
      <c r="P25" t="str">
        <f t="shared" si="6"/>
        <v>0</v>
      </c>
    </row>
    <row r="26">
      <c r="A26" s="93">
        <v>21.0</v>
      </c>
      <c r="B26" t="str">
        <f t="shared" si="1"/>
        <v>203</v>
      </c>
      <c r="C26" t="str">
        <f>IF(INDIRECT("Hallazgos!G"&amp;B26)=CVSSv2!$C$4,CVSSv2!$C$15,IF(INDIRECT("Hallazgos!G"&amp;B26)=CVSSv2!$D$4,CVSSv2!$D$15,IF(INDIRECT("Hallazgos!G"&amp;B26)=CVSSv2!$E$4,CVSSv2!$E$15,0)))</f>
        <v>0</v>
      </c>
      <c r="D26" t="str">
        <f>IF(INDIRECT("Hallazgos!G"&amp;B26+1)=CVSSv2!$C$5,CVSSv2!$C$16,IF(INDIRECT("Hallazgos!G"&amp;B26+1)=CVSSv2!$D$5,CVSSv2!$D$16,IF(INDIRECT("Hallazgos!G"&amp;B26+1)=CVSSv2!$E$5,CVSSv2!$E$16,0)))</f>
        <v>0</v>
      </c>
      <c r="E26" t="str">
        <f>IF(INDIRECT("Hallazgos!G"&amp;B26+2)=CVSSv2!$C$6,CVSSv2!$C$17,IF(INDIRECT("Hallazgos!G"&amp;B26+2)=CVSSv2!$D$6,CVSSv2!$D$17,IF(INDIRECT("Hallazgos!G"&amp;B26+2)=CVSSv2!$E$6,CVSSv2!$E$17,0)))</f>
        <v>0</v>
      </c>
      <c r="F26" t="str">
        <f>IF(INDIRECT("Hallazgos!G"&amp;B26+6)=CVSSv2!$C$10,CVSSv2!$C$21,IF(INDIRECT("Hallazgos!G"&amp;B26+6)=CVSSv2!$D$10,CVSSv2!$D$21,IF(INDIRECT("Hallazgos!G"&amp;B26+6)=CVSSv2!$E$10,CVSSv2!$E$21,IF(INDIRECT("Hallazgos!G"&amp;B26+6)=CVSSv2!$F$10,CVSSv2!$F$21,0))))</f>
        <v>0</v>
      </c>
      <c r="H26" t="str">
        <f>IF(INDIRECT("Hallazgos!G"&amp;B26+3)=CVSSv2!$C$7,CVSSv2!$C$18,IF(INDIRECT("Hallazgos!G"&amp;B26+3)=CVSSv2!$D$7,CVSSv2!$D$18,IF(INDIRECT("Hallazgos!G"&amp;B26+3)=CVSSv2!$E$7,CVSSv2!$E$18,0)))</f>
        <v>0</v>
      </c>
      <c r="I26" t="str">
        <f>IF(INDIRECT("Hallazgos!G"&amp;B26+4)=CVSSv2!$C$8,CVSSv2!$C$19,IF(INDIRECT("Hallazgos!G"&amp;B26+4)=CVSSv2!$D$8,CVSSv2!$D$19,IF(INDIRECT("Hallazgos!G"&amp;B26+4)=CVSSv2!$E$8,CVSSv2!$E$19,0)))</f>
        <v>0</v>
      </c>
      <c r="J26" t="str">
        <f>IF(INDIRECT("Hallazgos!G"&amp;B26+5)=CVSSv2!$C$9,CVSSv2!$C$20,IF(INDIRECT("Hallazgos!G"&amp;B26+5)=CVSSv2!$D$9,CVSSv2!$D$20,IF(INDIRECT("Hallazgos!G"&amp;B26+5)=CVSSv2!$E$9,CVSSv2!$E$20,0)))</f>
        <v>0</v>
      </c>
      <c r="L26" t="str">
        <f t="shared" si="2"/>
        <v>x</v>
      </c>
      <c r="M26" t="str">
        <f t="shared" si="3"/>
        <v>0</v>
      </c>
      <c r="N26" t="str">
        <f t="shared" si="4"/>
        <v>0.2</v>
      </c>
      <c r="O26" t="str">
        <f t="shared" si="5"/>
        <v>x (0)</v>
      </c>
      <c r="P26" t="str">
        <f t="shared" si="6"/>
        <v>0</v>
      </c>
    </row>
    <row r="27">
      <c r="A27" s="93">
        <v>22.0</v>
      </c>
      <c r="B27" t="str">
        <f t="shared" si="1"/>
        <v>213</v>
      </c>
      <c r="C27" t="str">
        <f>IF(INDIRECT("Hallazgos!G"&amp;B27)=CVSSv2!$C$4,CVSSv2!$C$15,IF(INDIRECT("Hallazgos!G"&amp;B27)=CVSSv2!$D$4,CVSSv2!$D$15,IF(INDIRECT("Hallazgos!G"&amp;B27)=CVSSv2!$E$4,CVSSv2!$E$15,0)))</f>
        <v>0</v>
      </c>
      <c r="D27" t="str">
        <f>IF(INDIRECT("Hallazgos!G"&amp;B27+1)=CVSSv2!$C$5,CVSSv2!$C$16,IF(INDIRECT("Hallazgos!G"&amp;B27+1)=CVSSv2!$D$5,CVSSv2!$D$16,IF(INDIRECT("Hallazgos!G"&amp;B27+1)=CVSSv2!$E$5,CVSSv2!$E$16,0)))</f>
        <v>0</v>
      </c>
      <c r="E27" t="str">
        <f>IF(INDIRECT("Hallazgos!G"&amp;B27+2)=CVSSv2!$C$6,CVSSv2!$C$17,IF(INDIRECT("Hallazgos!G"&amp;B27+2)=CVSSv2!$D$6,CVSSv2!$D$17,IF(INDIRECT("Hallazgos!G"&amp;B27+2)=CVSSv2!$E$6,CVSSv2!$E$17,0)))</f>
        <v>0</v>
      </c>
      <c r="F27" t="str">
        <f>IF(INDIRECT("Hallazgos!G"&amp;B27+6)=CVSSv2!$C$10,CVSSv2!$C$21,IF(INDIRECT("Hallazgos!G"&amp;B27+6)=CVSSv2!$D$10,CVSSv2!$D$21,IF(INDIRECT("Hallazgos!G"&amp;B27+6)=CVSSv2!$E$10,CVSSv2!$E$21,IF(INDIRECT("Hallazgos!G"&amp;B27+6)=CVSSv2!$F$10,CVSSv2!$F$21,0))))</f>
        <v>0</v>
      </c>
      <c r="H27" t="str">
        <f>IF(INDIRECT("Hallazgos!G"&amp;B27+3)=CVSSv2!$C$7,CVSSv2!$C$18,IF(INDIRECT("Hallazgos!G"&amp;B27+3)=CVSSv2!$D$7,CVSSv2!$D$18,IF(INDIRECT("Hallazgos!G"&amp;B27+3)=CVSSv2!$E$7,CVSSv2!$E$18,0)))</f>
        <v>0</v>
      </c>
      <c r="I27" t="str">
        <f>IF(INDIRECT("Hallazgos!G"&amp;B27+4)=CVSSv2!$C$8,CVSSv2!$C$19,IF(INDIRECT("Hallazgos!G"&amp;B27+4)=CVSSv2!$D$8,CVSSv2!$D$19,IF(INDIRECT("Hallazgos!G"&amp;B27+4)=CVSSv2!$E$8,CVSSv2!$E$19,0)))</f>
        <v>0</v>
      </c>
      <c r="J27" t="str">
        <f>IF(INDIRECT("Hallazgos!G"&amp;B27+5)=CVSSv2!$C$9,CVSSv2!$C$20,IF(INDIRECT("Hallazgos!G"&amp;B27+5)=CVSSv2!$D$9,CVSSv2!$D$20,IF(INDIRECT("Hallazgos!G"&amp;B27+5)=CVSSv2!$E$9,CVSSv2!$E$20,0)))</f>
        <v>0</v>
      </c>
      <c r="L27" t="str">
        <f t="shared" si="2"/>
        <v>x</v>
      </c>
      <c r="M27" t="str">
        <f t="shared" si="3"/>
        <v>0</v>
      </c>
      <c r="N27" t="str">
        <f t="shared" si="4"/>
        <v>0.2</v>
      </c>
      <c r="O27" t="str">
        <f t="shared" si="5"/>
        <v>x (0)</v>
      </c>
      <c r="P27" t="str">
        <f t="shared" si="6"/>
        <v>0</v>
      </c>
    </row>
    <row r="28">
      <c r="A28" s="93">
        <v>23.0</v>
      </c>
      <c r="B28" t="str">
        <f t="shared" si="1"/>
        <v>223</v>
      </c>
      <c r="C28" t="str">
        <f>IF(INDIRECT("Hallazgos!G"&amp;B28)=CVSSv2!$C$4,CVSSv2!$C$15,IF(INDIRECT("Hallazgos!G"&amp;B28)=CVSSv2!$D$4,CVSSv2!$D$15,IF(INDIRECT("Hallazgos!G"&amp;B28)=CVSSv2!$E$4,CVSSv2!$E$15,0)))</f>
        <v>0</v>
      </c>
      <c r="D28" t="str">
        <f>IF(INDIRECT("Hallazgos!G"&amp;B28+1)=CVSSv2!$C$5,CVSSv2!$C$16,IF(INDIRECT("Hallazgos!G"&amp;B28+1)=CVSSv2!$D$5,CVSSv2!$D$16,IF(INDIRECT("Hallazgos!G"&amp;B28+1)=CVSSv2!$E$5,CVSSv2!$E$16,0)))</f>
        <v>0</v>
      </c>
      <c r="E28" t="str">
        <f>IF(INDIRECT("Hallazgos!G"&amp;B28+2)=CVSSv2!$C$6,CVSSv2!$C$17,IF(INDIRECT("Hallazgos!G"&amp;B28+2)=CVSSv2!$D$6,CVSSv2!$D$17,IF(INDIRECT("Hallazgos!G"&amp;B28+2)=CVSSv2!$E$6,CVSSv2!$E$17,0)))</f>
        <v>0</v>
      </c>
      <c r="F28" t="str">
        <f>IF(INDIRECT("Hallazgos!G"&amp;B28+6)=CVSSv2!$C$10,CVSSv2!$C$21,IF(INDIRECT("Hallazgos!G"&amp;B28+6)=CVSSv2!$D$10,CVSSv2!$D$21,IF(INDIRECT("Hallazgos!G"&amp;B28+6)=CVSSv2!$E$10,CVSSv2!$E$21,IF(INDIRECT("Hallazgos!G"&amp;B28+6)=CVSSv2!$F$10,CVSSv2!$F$21,0))))</f>
        <v>0</v>
      </c>
      <c r="H28" t="str">
        <f>IF(INDIRECT("Hallazgos!G"&amp;B28+3)=CVSSv2!$C$7,CVSSv2!$C$18,IF(INDIRECT("Hallazgos!G"&amp;B28+3)=CVSSv2!$D$7,CVSSv2!$D$18,IF(INDIRECT("Hallazgos!G"&amp;B28+3)=CVSSv2!$E$7,CVSSv2!$E$18,0)))</f>
        <v>0</v>
      </c>
      <c r="I28" t="str">
        <f>IF(INDIRECT("Hallazgos!G"&amp;B28+4)=CVSSv2!$C$8,CVSSv2!$C$19,IF(INDIRECT("Hallazgos!G"&amp;B28+4)=CVSSv2!$D$8,CVSSv2!$D$19,IF(INDIRECT("Hallazgos!G"&amp;B28+4)=CVSSv2!$E$8,CVSSv2!$E$19,0)))</f>
        <v>0</v>
      </c>
      <c r="J28" t="str">
        <f>IF(INDIRECT("Hallazgos!G"&amp;B28+5)=CVSSv2!$C$9,CVSSv2!$C$20,IF(INDIRECT("Hallazgos!G"&amp;B28+5)=CVSSv2!$D$9,CVSSv2!$D$20,IF(INDIRECT("Hallazgos!G"&amp;B28+5)=CVSSv2!$E$9,CVSSv2!$E$20,0)))</f>
        <v>0</v>
      </c>
      <c r="L28" t="str">
        <f t="shared" si="2"/>
        <v>x</v>
      </c>
      <c r="M28" t="str">
        <f t="shared" si="3"/>
        <v>0</v>
      </c>
      <c r="N28" t="str">
        <f t="shared" si="4"/>
        <v>0.2</v>
      </c>
      <c r="O28" t="str">
        <f t="shared" si="5"/>
        <v>x (0)</v>
      </c>
      <c r="P28" t="str">
        <f t="shared" si="6"/>
        <v>0</v>
      </c>
    </row>
    <row r="29">
      <c r="A29" s="93">
        <v>24.0</v>
      </c>
      <c r="B29" t="str">
        <f t="shared" si="1"/>
        <v>233</v>
      </c>
      <c r="C29" t="str">
        <f>IF(INDIRECT("Hallazgos!G"&amp;B29)=CVSSv2!$C$4,CVSSv2!$C$15,IF(INDIRECT("Hallazgos!G"&amp;B29)=CVSSv2!$D$4,CVSSv2!$D$15,IF(INDIRECT("Hallazgos!G"&amp;B29)=CVSSv2!$E$4,CVSSv2!$E$15,0)))</f>
        <v>0</v>
      </c>
      <c r="D29" t="str">
        <f>IF(INDIRECT("Hallazgos!G"&amp;B29+1)=CVSSv2!$C$5,CVSSv2!$C$16,IF(INDIRECT("Hallazgos!G"&amp;B29+1)=CVSSv2!$D$5,CVSSv2!$D$16,IF(INDIRECT("Hallazgos!G"&amp;B29+1)=CVSSv2!$E$5,CVSSv2!$E$16,0)))</f>
        <v>0</v>
      </c>
      <c r="E29" t="str">
        <f>IF(INDIRECT("Hallazgos!G"&amp;B29+2)=CVSSv2!$C$6,CVSSv2!$C$17,IF(INDIRECT("Hallazgos!G"&amp;B29+2)=CVSSv2!$D$6,CVSSv2!$D$17,IF(INDIRECT("Hallazgos!G"&amp;B29+2)=CVSSv2!$E$6,CVSSv2!$E$17,0)))</f>
        <v>0</v>
      </c>
      <c r="F29" t="str">
        <f>IF(INDIRECT("Hallazgos!G"&amp;B29+6)=CVSSv2!$C$10,CVSSv2!$C$21,IF(INDIRECT("Hallazgos!G"&amp;B29+6)=CVSSv2!$D$10,CVSSv2!$D$21,IF(INDIRECT("Hallazgos!G"&amp;B29+6)=CVSSv2!$E$10,CVSSv2!$E$21,IF(INDIRECT("Hallazgos!G"&amp;B29+6)=CVSSv2!$F$10,CVSSv2!$F$21,0))))</f>
        <v>0</v>
      </c>
      <c r="H29" t="str">
        <f>IF(INDIRECT("Hallazgos!G"&amp;B29+3)=CVSSv2!$C$7,CVSSv2!$C$18,IF(INDIRECT("Hallazgos!G"&amp;B29+3)=CVSSv2!$D$7,CVSSv2!$D$18,IF(INDIRECT("Hallazgos!G"&amp;B29+3)=CVSSv2!$E$7,CVSSv2!$E$18,0)))</f>
        <v>0</v>
      </c>
      <c r="I29" t="str">
        <f>IF(INDIRECT("Hallazgos!G"&amp;B29+4)=CVSSv2!$C$8,CVSSv2!$C$19,IF(INDIRECT("Hallazgos!G"&amp;B29+4)=CVSSv2!$D$8,CVSSv2!$D$19,IF(INDIRECT("Hallazgos!G"&amp;B29+4)=CVSSv2!$E$8,CVSSv2!$E$19,0)))</f>
        <v>0</v>
      </c>
      <c r="J29" t="str">
        <f>IF(INDIRECT("Hallazgos!G"&amp;B29+5)=CVSSv2!$C$9,CVSSv2!$C$20,IF(INDIRECT("Hallazgos!G"&amp;B29+5)=CVSSv2!$D$9,CVSSv2!$D$20,IF(INDIRECT("Hallazgos!G"&amp;B29+5)=CVSSv2!$E$9,CVSSv2!$E$20,0)))</f>
        <v>0</v>
      </c>
      <c r="L29" t="str">
        <f t="shared" si="2"/>
        <v>x</v>
      </c>
      <c r="M29" t="str">
        <f t="shared" si="3"/>
        <v>0</v>
      </c>
      <c r="N29" t="str">
        <f t="shared" si="4"/>
        <v>0.2</v>
      </c>
      <c r="O29" t="str">
        <f t="shared" si="5"/>
        <v>x (0)</v>
      </c>
      <c r="P29" t="str">
        <f t="shared" si="6"/>
        <v>0</v>
      </c>
    </row>
    <row r="30">
      <c r="A30" s="93">
        <v>25.0</v>
      </c>
      <c r="B30" t="str">
        <f t="shared" si="1"/>
        <v>243</v>
      </c>
      <c r="C30" t="str">
        <f>IF(INDIRECT("Hallazgos!G"&amp;B30)=CVSSv2!$C$4,CVSSv2!$C$15,IF(INDIRECT("Hallazgos!G"&amp;B30)=CVSSv2!$D$4,CVSSv2!$D$15,IF(INDIRECT("Hallazgos!G"&amp;B30)=CVSSv2!$E$4,CVSSv2!$E$15,0)))</f>
        <v>0</v>
      </c>
      <c r="D30" t="str">
        <f>IF(INDIRECT("Hallazgos!G"&amp;B30+1)=CVSSv2!$C$5,CVSSv2!$C$16,IF(INDIRECT("Hallazgos!G"&amp;B30+1)=CVSSv2!$D$5,CVSSv2!$D$16,IF(INDIRECT("Hallazgos!G"&amp;B30+1)=CVSSv2!$E$5,CVSSv2!$E$16,0)))</f>
        <v>0</v>
      </c>
      <c r="E30" t="str">
        <f>IF(INDIRECT("Hallazgos!G"&amp;B30+2)=CVSSv2!$C$6,CVSSv2!$C$17,IF(INDIRECT("Hallazgos!G"&amp;B30+2)=CVSSv2!$D$6,CVSSv2!$D$17,IF(INDIRECT("Hallazgos!G"&amp;B30+2)=CVSSv2!$E$6,CVSSv2!$E$17,0)))</f>
        <v>0</v>
      </c>
      <c r="F30" t="str">
        <f>IF(INDIRECT("Hallazgos!G"&amp;B30+6)=CVSSv2!$C$10,CVSSv2!$C$21,IF(INDIRECT("Hallazgos!G"&amp;B30+6)=CVSSv2!$D$10,CVSSv2!$D$21,IF(INDIRECT("Hallazgos!G"&amp;B30+6)=CVSSv2!$E$10,CVSSv2!$E$21,IF(INDIRECT("Hallazgos!G"&amp;B30+6)=CVSSv2!$F$10,CVSSv2!$F$21,0))))</f>
        <v>0</v>
      </c>
      <c r="H30" t="str">
        <f>IF(INDIRECT("Hallazgos!G"&amp;B30+3)=CVSSv2!$C$7,CVSSv2!$C$18,IF(INDIRECT("Hallazgos!G"&amp;B30+3)=CVSSv2!$D$7,CVSSv2!$D$18,IF(INDIRECT("Hallazgos!G"&amp;B30+3)=CVSSv2!$E$7,CVSSv2!$E$18,0)))</f>
        <v>0</v>
      </c>
      <c r="I30" t="str">
        <f>IF(INDIRECT("Hallazgos!G"&amp;B30+4)=CVSSv2!$C$8,CVSSv2!$C$19,IF(INDIRECT("Hallazgos!G"&amp;B30+4)=CVSSv2!$D$8,CVSSv2!$D$19,IF(INDIRECT("Hallazgos!G"&amp;B30+4)=CVSSv2!$E$8,CVSSv2!$E$19,0)))</f>
        <v>0</v>
      </c>
      <c r="J30" t="str">
        <f>IF(INDIRECT("Hallazgos!G"&amp;B30+5)=CVSSv2!$C$9,CVSSv2!$C$20,IF(INDIRECT("Hallazgos!G"&amp;B30+5)=CVSSv2!$D$9,CVSSv2!$D$20,IF(INDIRECT("Hallazgos!G"&amp;B30+5)=CVSSv2!$E$9,CVSSv2!$E$20,0)))</f>
        <v>0</v>
      </c>
      <c r="L30" t="str">
        <f t="shared" si="2"/>
        <v>x</v>
      </c>
      <c r="M30" t="str">
        <f t="shared" si="3"/>
        <v>0</v>
      </c>
      <c r="N30" t="str">
        <f t="shared" si="4"/>
        <v>0.2</v>
      </c>
      <c r="O30" t="str">
        <f t="shared" si="5"/>
        <v>x (0)</v>
      </c>
      <c r="P30" t="str">
        <f t="shared" si="6"/>
        <v>0</v>
      </c>
    </row>
  </sheetData>
  <hyperlinks>
    <hyperlink r:id="rId1" ref="B1"/>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workbookViewId="0"/>
  </sheetViews>
  <sheetFormatPr customHeight="1" defaultColWidth="14.43" defaultRowHeight="15.75"/>
  <cols>
    <col customWidth="1" min="1" max="1" width="33.29"/>
    <col customWidth="1" min="2" max="16" width="12.29"/>
  </cols>
  <sheetData>
    <row r="1">
      <c r="A1" s="97" t="s">
        <v>1173</v>
      </c>
      <c r="B1" s="97" t="s">
        <v>1174</v>
      </c>
      <c r="C1" s="93"/>
      <c r="D1" s="93"/>
      <c r="E1" s="93"/>
      <c r="F1" s="93"/>
      <c r="G1" s="93"/>
      <c r="H1" s="93"/>
      <c r="I1" s="93"/>
      <c r="J1" s="93"/>
      <c r="K1" s="93"/>
      <c r="L1" s="93"/>
      <c r="M1" s="93"/>
      <c r="N1" s="93"/>
      <c r="O1" s="93"/>
      <c r="P1" s="93"/>
    </row>
    <row r="2">
      <c r="A2" s="97" t="s">
        <v>1175</v>
      </c>
      <c r="B2" s="97">
        <v>95.0</v>
      </c>
      <c r="C2" s="93"/>
      <c r="D2" s="93"/>
      <c r="E2" s="93"/>
      <c r="F2" s="93"/>
      <c r="G2" s="93"/>
      <c r="H2" s="93"/>
      <c r="I2" s="93"/>
      <c r="J2" s="93"/>
      <c r="K2" s="93"/>
      <c r="L2" s="93"/>
      <c r="M2" s="93"/>
      <c r="N2" s="93"/>
      <c r="O2" s="93"/>
      <c r="P2" s="93"/>
    </row>
    <row r="3">
      <c r="A3" s="97" t="s">
        <v>1176</v>
      </c>
      <c r="B3" s="97">
        <v>67.0</v>
      </c>
      <c r="C3" s="93"/>
      <c r="D3" s="93"/>
      <c r="E3" s="93"/>
      <c r="F3" s="93"/>
      <c r="G3" s="93"/>
      <c r="H3" s="93"/>
      <c r="I3" s="93"/>
      <c r="J3" s="93"/>
      <c r="K3" s="93"/>
      <c r="L3" s="93"/>
      <c r="M3" s="93"/>
      <c r="N3" s="93"/>
      <c r="O3" s="93"/>
      <c r="P3" s="93"/>
    </row>
    <row r="4">
      <c r="A4" s="97" t="s">
        <v>1178</v>
      </c>
      <c r="B4" s="97">
        <v>60.0</v>
      </c>
      <c r="C4" s="93"/>
      <c r="D4" s="93"/>
      <c r="E4" s="93"/>
      <c r="F4" s="93"/>
      <c r="G4" s="93"/>
      <c r="H4" s="93"/>
      <c r="I4" s="93"/>
      <c r="J4" s="93"/>
      <c r="K4" s="93"/>
      <c r="L4" s="93"/>
      <c r="M4" s="93"/>
      <c r="N4" s="93"/>
      <c r="O4" s="93"/>
      <c r="P4" s="93"/>
    </row>
    <row r="5">
      <c r="A5" s="97" t="s">
        <v>1179</v>
      </c>
      <c r="B5" s="97">
        <v>53.0</v>
      </c>
      <c r="C5" s="93"/>
      <c r="D5" s="93"/>
      <c r="E5" s="93"/>
      <c r="F5" s="93"/>
      <c r="G5" s="93"/>
      <c r="H5" s="93"/>
      <c r="I5" s="93"/>
      <c r="J5" s="93"/>
      <c r="K5" s="93"/>
      <c r="L5" s="93"/>
      <c r="M5" s="93"/>
      <c r="N5" s="93"/>
      <c r="O5" s="93"/>
      <c r="P5" s="93"/>
    </row>
    <row r="6">
      <c r="A6" s="97" t="s">
        <v>1180</v>
      </c>
      <c r="B6" s="97">
        <v>39.0</v>
      </c>
      <c r="C6" s="93"/>
      <c r="D6" s="93"/>
      <c r="E6" s="93"/>
      <c r="F6" s="93"/>
      <c r="G6" s="93"/>
      <c r="H6" s="93"/>
      <c r="I6" s="93"/>
      <c r="J6" s="93"/>
      <c r="K6" s="93"/>
      <c r="L6" s="93"/>
      <c r="M6" s="93"/>
      <c r="N6" s="93"/>
      <c r="O6" s="93"/>
      <c r="P6" s="93"/>
    </row>
    <row r="7">
      <c r="A7" s="97" t="s">
        <v>1181</v>
      </c>
      <c r="B7" s="97">
        <v>20.0</v>
      </c>
      <c r="C7" s="93"/>
      <c r="D7" s="93"/>
      <c r="E7" s="93"/>
      <c r="F7" s="93"/>
      <c r="G7" s="93"/>
      <c r="H7" s="93"/>
      <c r="I7" s="93"/>
      <c r="J7" s="93"/>
      <c r="K7" s="93"/>
      <c r="L7" s="93"/>
      <c r="M7" s="93"/>
      <c r="N7" s="93"/>
      <c r="O7" s="93"/>
      <c r="P7" s="93"/>
    </row>
    <row r="8">
      <c r="A8" s="97" t="s">
        <v>1182</v>
      </c>
      <c r="B8" s="97">
        <v>15.0</v>
      </c>
      <c r="C8" s="93"/>
      <c r="D8" s="93"/>
      <c r="E8" s="93"/>
      <c r="F8" s="93"/>
      <c r="G8" s="93"/>
      <c r="H8" s="93"/>
      <c r="I8" s="93"/>
      <c r="J8" s="93"/>
      <c r="K8" s="93"/>
      <c r="L8" s="93"/>
      <c r="M8" s="93"/>
      <c r="N8" s="93"/>
      <c r="O8" s="93"/>
      <c r="P8" s="93"/>
    </row>
    <row r="9">
      <c r="A9" s="97" t="s">
        <v>1183</v>
      </c>
      <c r="B9" s="97">
        <v>13.0</v>
      </c>
      <c r="C9" s="93"/>
      <c r="D9" s="93"/>
      <c r="E9" s="93"/>
      <c r="F9" s="93"/>
      <c r="G9" s="93"/>
      <c r="H9" s="93"/>
      <c r="I9" s="93"/>
      <c r="J9" s="93"/>
      <c r="K9" s="93"/>
      <c r="L9" s="93"/>
      <c r="M9" s="93"/>
      <c r="N9" s="93"/>
      <c r="O9" s="93"/>
      <c r="P9" s="93"/>
    </row>
    <row r="10">
      <c r="A10" s="97" t="s">
        <v>1184</v>
      </c>
      <c r="B10" s="97">
        <v>13.0</v>
      </c>
      <c r="C10" s="93"/>
      <c r="D10" s="93"/>
      <c r="E10" s="93"/>
      <c r="F10" s="93"/>
      <c r="G10" s="93"/>
      <c r="H10" s="93"/>
      <c r="I10" s="93"/>
      <c r="J10" s="93"/>
      <c r="K10" s="93"/>
      <c r="L10" s="93"/>
      <c r="M10" s="93"/>
      <c r="N10" s="93"/>
      <c r="O10" s="93"/>
      <c r="P10" s="93"/>
    </row>
    <row r="11">
      <c r="A11" s="97" t="s">
        <v>1185</v>
      </c>
      <c r="B11" s="97">
        <v>5.0</v>
      </c>
      <c r="C11" s="93"/>
      <c r="D11" s="93"/>
      <c r="E11" s="93"/>
      <c r="F11" s="93"/>
      <c r="G11" s="93"/>
      <c r="H11" s="93"/>
      <c r="I11" s="93"/>
      <c r="J11" s="93"/>
      <c r="K11" s="93"/>
      <c r="L11" s="93"/>
      <c r="M11" s="93"/>
      <c r="N11" s="93"/>
      <c r="O11" s="93"/>
      <c r="P11" s="93"/>
    </row>
    <row r="12">
      <c r="A12" s="93"/>
      <c r="B12" s="97"/>
      <c r="C12" s="93"/>
      <c r="D12" s="93"/>
      <c r="E12" s="93"/>
      <c r="F12" s="93"/>
      <c r="G12" s="93"/>
      <c r="H12" s="93"/>
      <c r="I12" s="93"/>
      <c r="J12" s="93"/>
      <c r="K12" s="93"/>
      <c r="L12" s="93"/>
      <c r="M12" s="93"/>
      <c r="N12" s="93"/>
      <c r="O12" s="93"/>
      <c r="P12" s="93"/>
    </row>
    <row r="13">
      <c r="A13" s="93"/>
      <c r="B13" s="93"/>
      <c r="C13" s="93"/>
      <c r="D13" s="93"/>
      <c r="E13" s="93"/>
      <c r="F13" s="93"/>
      <c r="G13" s="93"/>
      <c r="H13" s="93"/>
      <c r="I13" s="93"/>
      <c r="J13" s="93"/>
      <c r="K13" s="93"/>
      <c r="L13" s="93"/>
      <c r="M13" s="93"/>
      <c r="N13" s="93"/>
      <c r="O13" s="93"/>
      <c r="P13" s="93"/>
    </row>
    <row r="14">
      <c r="A14" s="93"/>
      <c r="B14" s="93"/>
      <c r="C14" s="93"/>
      <c r="D14" s="93"/>
      <c r="E14" s="93"/>
      <c r="F14" s="93"/>
      <c r="G14" s="93"/>
      <c r="H14" s="93"/>
      <c r="I14" s="93"/>
      <c r="J14" s="93"/>
      <c r="K14" s="93"/>
      <c r="L14" s="93"/>
      <c r="M14" s="93"/>
      <c r="N14" s="93"/>
      <c r="O14" s="93"/>
      <c r="P14" s="93"/>
    </row>
    <row r="15">
      <c r="A15" s="93"/>
      <c r="B15" s="93"/>
      <c r="C15" s="93"/>
      <c r="D15" s="93"/>
      <c r="E15" s="93"/>
      <c r="F15" s="93"/>
      <c r="G15" s="93"/>
      <c r="H15" s="93"/>
      <c r="I15" s="93"/>
      <c r="J15" s="93"/>
      <c r="K15" s="93"/>
      <c r="L15" s="93"/>
      <c r="M15" s="93"/>
      <c r="N15" s="93"/>
      <c r="O15" s="93"/>
      <c r="P15" s="93"/>
    </row>
    <row r="16">
      <c r="A16" s="93"/>
      <c r="B16" s="93"/>
      <c r="C16" s="93"/>
      <c r="D16" s="93"/>
      <c r="E16" s="93"/>
      <c r="F16" s="93"/>
      <c r="G16" s="93"/>
      <c r="H16" s="93"/>
      <c r="I16" s="93"/>
      <c r="J16" s="93"/>
      <c r="K16" s="93"/>
      <c r="L16" s="93"/>
      <c r="M16" s="93"/>
      <c r="N16" s="93"/>
      <c r="O16" s="93"/>
      <c r="P16" s="93"/>
    </row>
    <row r="17">
      <c r="A17" s="93"/>
      <c r="B17" s="93"/>
      <c r="C17" s="93"/>
      <c r="D17" s="93"/>
      <c r="E17" s="93"/>
      <c r="F17" s="93"/>
      <c r="G17" s="93"/>
      <c r="H17" s="93"/>
      <c r="I17" s="93"/>
      <c r="J17" s="93"/>
      <c r="K17" s="93"/>
      <c r="L17" s="93"/>
      <c r="M17" s="93"/>
      <c r="N17" s="93"/>
      <c r="O17" s="93"/>
      <c r="P17" s="93"/>
    </row>
    <row r="18">
      <c r="A18" s="93"/>
      <c r="B18" s="93"/>
      <c r="C18" s="93"/>
      <c r="D18" s="93"/>
      <c r="E18" s="93"/>
      <c r="F18" s="93"/>
      <c r="G18" s="93"/>
      <c r="H18" s="93"/>
      <c r="I18" s="93"/>
      <c r="J18" s="93"/>
      <c r="K18" s="93"/>
      <c r="L18" s="93"/>
      <c r="M18" s="93"/>
      <c r="N18" s="93"/>
      <c r="O18" s="93"/>
      <c r="P18" s="93"/>
    </row>
    <row r="19">
      <c r="A19" s="93"/>
      <c r="B19" s="93"/>
      <c r="C19" s="93"/>
      <c r="D19" s="93"/>
      <c r="E19" s="93"/>
      <c r="F19" s="93"/>
      <c r="G19" s="93"/>
      <c r="H19" s="93"/>
      <c r="I19" s="93"/>
      <c r="J19" s="93"/>
      <c r="K19" s="93"/>
      <c r="L19" s="93"/>
      <c r="M19" s="93"/>
      <c r="N19" s="93"/>
      <c r="O19" s="93"/>
      <c r="P19" s="93"/>
    </row>
    <row r="20">
      <c r="A20" s="93"/>
      <c r="B20" s="93"/>
      <c r="C20" s="93"/>
      <c r="D20" s="93"/>
      <c r="E20" s="93"/>
      <c r="F20" s="93"/>
      <c r="G20" s="93"/>
      <c r="H20" s="93"/>
      <c r="I20" s="93"/>
      <c r="J20" s="93"/>
      <c r="K20" s="93"/>
      <c r="L20" s="93"/>
      <c r="M20" s="93"/>
      <c r="N20" s="93"/>
      <c r="O20" s="93"/>
      <c r="P20" s="93"/>
    </row>
    <row r="21">
      <c r="A21" s="93"/>
      <c r="B21" s="93"/>
      <c r="C21" s="93"/>
      <c r="D21" s="93"/>
      <c r="E21" s="93"/>
      <c r="F21" s="93"/>
      <c r="G21" s="93"/>
      <c r="H21" s="93"/>
      <c r="I21" s="93"/>
      <c r="J21" s="93"/>
      <c r="K21" s="93"/>
      <c r="L21" s="93"/>
      <c r="M21" s="93"/>
      <c r="N21" s="93"/>
      <c r="O21" s="93"/>
      <c r="P21" s="93"/>
    </row>
    <row r="22">
      <c r="A22" s="93"/>
      <c r="B22" s="93"/>
      <c r="C22" s="93"/>
      <c r="D22" s="93"/>
      <c r="E22" s="93"/>
      <c r="F22" s="93"/>
      <c r="G22" s="93"/>
      <c r="H22" s="93"/>
      <c r="I22" s="93"/>
      <c r="J22" s="93"/>
      <c r="K22" s="93"/>
      <c r="L22" s="93"/>
      <c r="M22" s="93"/>
      <c r="N22" s="93"/>
      <c r="O22" s="93"/>
      <c r="P22" s="93"/>
    </row>
    <row r="23">
      <c r="A23" s="93"/>
      <c r="B23" s="93"/>
      <c r="C23" s="93"/>
      <c r="D23" s="93"/>
      <c r="E23" s="93"/>
      <c r="F23" s="93"/>
      <c r="G23" s="93"/>
      <c r="H23" s="93"/>
      <c r="I23" s="93"/>
      <c r="J23" s="93"/>
      <c r="K23" s="93"/>
      <c r="L23" s="93"/>
      <c r="M23" s="93"/>
      <c r="N23" s="93"/>
      <c r="O23" s="93"/>
      <c r="P23" s="93"/>
    </row>
    <row r="24">
      <c r="A24" s="93"/>
      <c r="B24" s="93"/>
      <c r="C24" s="93"/>
      <c r="D24" s="93"/>
      <c r="E24" s="93"/>
      <c r="F24" s="93"/>
      <c r="G24" s="93"/>
      <c r="H24" s="93"/>
      <c r="I24" s="93"/>
      <c r="J24" s="93"/>
      <c r="K24" s="93"/>
      <c r="L24" s="93"/>
      <c r="M24" s="93"/>
      <c r="N24" s="93"/>
      <c r="O24" s="93"/>
      <c r="P24" s="93"/>
    </row>
    <row r="25">
      <c r="A25" s="93"/>
      <c r="B25" s="93"/>
      <c r="C25" s="93"/>
      <c r="D25" s="93"/>
      <c r="E25" s="93"/>
      <c r="F25" s="93"/>
      <c r="G25" s="93"/>
      <c r="H25" s="93"/>
      <c r="I25" s="93"/>
      <c r="J25" s="93"/>
      <c r="K25" s="93"/>
      <c r="L25" s="93"/>
      <c r="M25" s="93"/>
      <c r="N25" s="93"/>
      <c r="O25" s="93"/>
      <c r="P25" s="93"/>
    </row>
    <row r="26">
      <c r="A26" s="93"/>
      <c r="B26" s="93"/>
      <c r="C26" s="93"/>
      <c r="D26" s="93"/>
      <c r="E26" s="93"/>
      <c r="F26" s="93"/>
      <c r="G26" s="93"/>
      <c r="H26" s="93"/>
      <c r="I26" s="93"/>
      <c r="J26" s="93"/>
      <c r="K26" s="93"/>
      <c r="L26" s="93"/>
      <c r="M26" s="93"/>
      <c r="N26" s="93"/>
      <c r="O26" s="93"/>
      <c r="P26" s="93"/>
    </row>
    <row r="27">
      <c r="A27" s="93"/>
      <c r="B27" s="93"/>
      <c r="C27" s="93"/>
      <c r="D27" s="93"/>
      <c r="E27" s="93"/>
      <c r="F27" s="93"/>
      <c r="G27" s="93"/>
      <c r="H27" s="93"/>
      <c r="I27" s="93"/>
      <c r="J27" s="93"/>
      <c r="K27" s="93"/>
      <c r="L27" s="93"/>
      <c r="M27" s="93"/>
      <c r="N27" s="93"/>
      <c r="O27" s="93"/>
      <c r="P27" s="93"/>
    </row>
    <row r="28">
      <c r="A28" s="93"/>
      <c r="B28" s="93"/>
      <c r="C28" s="93"/>
      <c r="D28" s="93"/>
      <c r="E28" s="93"/>
      <c r="F28" s="93"/>
      <c r="G28" s="93"/>
      <c r="H28" s="93"/>
      <c r="I28" s="93"/>
      <c r="J28" s="93"/>
      <c r="K28" s="93"/>
      <c r="L28" s="93"/>
      <c r="M28" s="93"/>
      <c r="N28" s="93"/>
      <c r="O28" s="93"/>
      <c r="P28" s="93"/>
    </row>
    <row r="29">
      <c r="A29" s="93"/>
      <c r="B29" s="93"/>
      <c r="C29" s="93"/>
      <c r="D29" s="93"/>
      <c r="E29" s="93"/>
      <c r="F29" s="93"/>
      <c r="G29" s="93"/>
      <c r="H29" s="93"/>
      <c r="I29" s="93"/>
      <c r="J29" s="93"/>
      <c r="K29" s="93"/>
      <c r="L29" s="93"/>
      <c r="M29" s="93"/>
      <c r="N29" s="93"/>
      <c r="O29" s="93"/>
      <c r="P29" s="93"/>
    </row>
    <row r="30">
      <c r="A30" s="93"/>
      <c r="B30" s="93"/>
      <c r="C30" s="93"/>
      <c r="D30" s="93"/>
      <c r="E30" s="93"/>
      <c r="F30" s="93"/>
      <c r="G30" s="93"/>
      <c r="H30" s="93"/>
      <c r="I30" s="93"/>
      <c r="J30" s="93"/>
      <c r="K30" s="93"/>
      <c r="L30" s="93"/>
      <c r="M30" s="93"/>
      <c r="N30" s="93"/>
      <c r="O30" s="93"/>
      <c r="P30" s="93"/>
    </row>
    <row r="31">
      <c r="A31" s="93"/>
      <c r="B31" s="93"/>
      <c r="C31" s="93"/>
      <c r="D31" s="93"/>
      <c r="E31" s="93"/>
      <c r="F31" s="93"/>
      <c r="G31" s="93"/>
      <c r="H31" s="93"/>
      <c r="I31" s="93"/>
      <c r="J31" s="93"/>
      <c r="K31" s="93"/>
      <c r="L31" s="93"/>
      <c r="M31" s="93"/>
      <c r="N31" s="93"/>
      <c r="O31" s="93"/>
      <c r="P31" s="93"/>
    </row>
    <row r="32">
      <c r="A32" s="93"/>
      <c r="B32" s="93"/>
      <c r="C32" s="93"/>
      <c r="D32" s="93"/>
      <c r="E32" s="93"/>
      <c r="F32" s="93"/>
      <c r="G32" s="93"/>
      <c r="H32" s="93"/>
      <c r="I32" s="93"/>
      <c r="J32" s="93"/>
      <c r="K32" s="93"/>
      <c r="L32" s="93"/>
      <c r="M32" s="93"/>
      <c r="N32" s="93"/>
      <c r="O32" s="93"/>
      <c r="P32" s="93"/>
    </row>
    <row r="33">
      <c r="A33" s="93"/>
      <c r="B33" s="93"/>
      <c r="C33" s="93"/>
      <c r="D33" s="93"/>
      <c r="E33" s="93"/>
      <c r="F33" s="93"/>
      <c r="G33" s="93"/>
      <c r="H33" s="93"/>
      <c r="I33" s="93"/>
      <c r="J33" s="93"/>
      <c r="K33" s="93"/>
      <c r="L33" s="93"/>
      <c r="M33" s="93"/>
      <c r="N33" s="93"/>
      <c r="O33" s="93"/>
      <c r="P33" s="93"/>
    </row>
    <row r="34">
      <c r="A34" s="93"/>
      <c r="B34" s="93"/>
      <c r="C34" s="93"/>
      <c r="D34" s="93"/>
      <c r="E34" s="93"/>
      <c r="F34" s="93"/>
      <c r="G34" s="93"/>
      <c r="H34" s="93"/>
      <c r="I34" s="93"/>
      <c r="J34" s="93"/>
      <c r="K34" s="93"/>
      <c r="L34" s="93"/>
      <c r="M34" s="93"/>
      <c r="N34" s="93"/>
      <c r="O34" s="93"/>
      <c r="P34" s="93"/>
    </row>
    <row r="35">
      <c r="A35" s="93"/>
      <c r="B35" s="93"/>
      <c r="C35" s="93"/>
      <c r="D35" s="93"/>
      <c r="E35" s="93"/>
      <c r="F35" s="93"/>
      <c r="G35" s="93"/>
      <c r="H35" s="93"/>
      <c r="I35" s="93"/>
      <c r="J35" s="93"/>
      <c r="K35" s="93"/>
      <c r="L35" s="93"/>
      <c r="M35" s="93"/>
      <c r="N35" s="93"/>
      <c r="O35" s="93"/>
      <c r="P35" s="93"/>
    </row>
    <row r="36">
      <c r="A36" s="93"/>
      <c r="B36" s="93"/>
      <c r="C36" s="93"/>
      <c r="D36" s="93"/>
      <c r="E36" s="93"/>
      <c r="F36" s="93"/>
      <c r="G36" s="93"/>
      <c r="H36" s="93"/>
      <c r="I36" s="93"/>
      <c r="J36" s="93"/>
      <c r="K36" s="93"/>
      <c r="L36" s="93"/>
      <c r="M36" s="93"/>
      <c r="N36" s="93"/>
      <c r="O36" s="93"/>
      <c r="P36" s="93"/>
    </row>
    <row r="37">
      <c r="A37" s="93"/>
      <c r="B37" s="93"/>
      <c r="C37" s="93"/>
      <c r="D37" s="93"/>
      <c r="E37" s="93"/>
      <c r="F37" s="93"/>
      <c r="G37" s="93"/>
      <c r="H37" s="93"/>
      <c r="I37" s="93"/>
      <c r="J37" s="93"/>
      <c r="K37" s="93"/>
      <c r="L37" s="93"/>
      <c r="M37" s="93"/>
      <c r="N37" s="93"/>
      <c r="O37" s="93"/>
      <c r="P37" s="93"/>
    </row>
    <row r="38">
      <c r="A38" s="93"/>
      <c r="B38" s="93"/>
      <c r="C38" s="93"/>
      <c r="D38" s="93"/>
      <c r="E38" s="93"/>
      <c r="F38" s="93"/>
      <c r="G38" s="93"/>
      <c r="H38" s="93"/>
      <c r="I38" s="93"/>
      <c r="J38" s="93"/>
      <c r="K38" s="93"/>
      <c r="L38" s="93"/>
      <c r="M38" s="93"/>
      <c r="N38" s="93"/>
      <c r="O38" s="93"/>
      <c r="P38" s="93"/>
    </row>
    <row r="39">
      <c r="A39" s="93"/>
      <c r="B39" s="93"/>
      <c r="C39" s="93"/>
      <c r="D39" s="93"/>
      <c r="E39" s="93"/>
      <c r="F39" s="93"/>
      <c r="G39" s="93"/>
      <c r="H39" s="93"/>
      <c r="I39" s="93"/>
      <c r="J39" s="93"/>
      <c r="K39" s="93"/>
      <c r="L39" s="93"/>
      <c r="M39" s="93"/>
      <c r="N39" s="93"/>
      <c r="O39" s="93"/>
      <c r="P39" s="93"/>
    </row>
    <row r="40">
      <c r="A40" s="93"/>
      <c r="B40" s="93"/>
      <c r="C40" s="93"/>
      <c r="D40" s="93"/>
      <c r="E40" s="93"/>
      <c r="F40" s="93"/>
      <c r="G40" s="93"/>
      <c r="H40" s="93"/>
      <c r="I40" s="93"/>
      <c r="J40" s="93"/>
      <c r="K40" s="93"/>
      <c r="L40" s="93"/>
      <c r="M40" s="93"/>
      <c r="N40" s="93"/>
      <c r="O40" s="93"/>
      <c r="P40" s="93"/>
    </row>
    <row r="41">
      <c r="A41" s="93"/>
      <c r="B41" s="93"/>
      <c r="C41" s="93"/>
      <c r="D41" s="93"/>
      <c r="E41" s="93"/>
      <c r="F41" s="93"/>
      <c r="G41" s="93"/>
      <c r="H41" s="93"/>
      <c r="I41" s="93"/>
      <c r="J41" s="93"/>
      <c r="K41" s="93"/>
      <c r="L41" s="93"/>
      <c r="M41" s="93"/>
      <c r="N41" s="93"/>
      <c r="O41" s="93"/>
      <c r="P41" s="93"/>
    </row>
    <row r="42">
      <c r="A42" s="93"/>
      <c r="B42" s="93"/>
      <c r="C42" s="93"/>
      <c r="D42" s="93"/>
      <c r="E42" s="93"/>
      <c r="F42" s="93"/>
      <c r="G42" s="93"/>
      <c r="H42" s="93"/>
      <c r="I42" s="93"/>
      <c r="J42" s="93"/>
      <c r="K42" s="93"/>
      <c r="L42" s="93"/>
      <c r="M42" s="93"/>
      <c r="N42" s="93"/>
      <c r="O42" s="93"/>
      <c r="P42" s="93"/>
    </row>
    <row r="43">
      <c r="A43" s="93"/>
      <c r="B43" s="93"/>
      <c r="C43" s="93"/>
      <c r="D43" s="93"/>
      <c r="E43" s="93"/>
      <c r="F43" s="93"/>
      <c r="G43" s="93"/>
      <c r="H43" s="93"/>
      <c r="I43" s="93"/>
      <c r="J43" s="93"/>
      <c r="K43" s="93"/>
      <c r="L43" s="93"/>
      <c r="M43" s="93"/>
      <c r="N43" s="93"/>
      <c r="O43" s="93"/>
      <c r="P43" s="93"/>
    </row>
    <row r="44">
      <c r="A44" s="93"/>
      <c r="B44" s="93"/>
      <c r="C44" s="93"/>
      <c r="D44" s="93"/>
      <c r="E44" s="93"/>
      <c r="F44" s="93"/>
      <c r="G44" s="93"/>
      <c r="H44" s="93"/>
      <c r="I44" s="93"/>
      <c r="J44" s="93"/>
      <c r="K44" s="93"/>
      <c r="L44" s="93"/>
      <c r="M44" s="93"/>
      <c r="N44" s="93"/>
      <c r="O44" s="93"/>
      <c r="P44" s="93"/>
    </row>
    <row r="45">
      <c r="A45" s="93"/>
      <c r="B45" s="93"/>
      <c r="C45" s="93"/>
      <c r="D45" s="93"/>
      <c r="E45" s="93"/>
      <c r="F45" s="93"/>
      <c r="G45" s="93"/>
      <c r="H45" s="93"/>
      <c r="I45" s="93"/>
      <c r="J45" s="93"/>
      <c r="K45" s="93"/>
      <c r="L45" s="93"/>
      <c r="M45" s="93"/>
      <c r="N45" s="93"/>
      <c r="O45" s="93"/>
      <c r="P45" s="93"/>
    </row>
    <row r="46">
      <c r="A46" s="93"/>
      <c r="B46" s="93"/>
      <c r="C46" s="93"/>
      <c r="D46" s="93"/>
      <c r="E46" s="93"/>
      <c r="F46" s="93"/>
      <c r="G46" s="93"/>
      <c r="H46" s="93"/>
      <c r="I46" s="93"/>
      <c r="J46" s="93"/>
      <c r="K46" s="93"/>
      <c r="L46" s="93"/>
      <c r="M46" s="93"/>
      <c r="N46" s="93"/>
      <c r="O46" s="93"/>
      <c r="P46" s="93"/>
    </row>
    <row r="47">
      <c r="A47" s="93"/>
      <c r="B47" s="93"/>
      <c r="C47" s="93"/>
      <c r="D47" s="93"/>
      <c r="E47" s="93"/>
      <c r="F47" s="93"/>
      <c r="G47" s="93"/>
      <c r="H47" s="93"/>
      <c r="I47" s="93"/>
      <c r="J47" s="93"/>
      <c r="K47" s="93"/>
      <c r="L47" s="93"/>
      <c r="M47" s="93"/>
      <c r="N47" s="93"/>
      <c r="O47" s="93"/>
      <c r="P47" s="93"/>
    </row>
    <row r="48">
      <c r="A48" s="93"/>
      <c r="B48" s="93"/>
      <c r="C48" s="93"/>
      <c r="D48" s="93"/>
      <c r="E48" s="93"/>
      <c r="F48" s="93"/>
      <c r="G48" s="93"/>
      <c r="H48" s="93"/>
      <c r="I48" s="93"/>
      <c r="J48" s="93"/>
      <c r="K48" s="93"/>
      <c r="L48" s="93"/>
      <c r="M48" s="93"/>
      <c r="N48" s="93"/>
      <c r="O48" s="93"/>
      <c r="P48" s="93"/>
    </row>
    <row r="49">
      <c r="A49" s="93"/>
      <c r="B49" s="93"/>
      <c r="C49" s="93"/>
      <c r="D49" s="93"/>
      <c r="E49" s="93"/>
      <c r="F49" s="93"/>
      <c r="G49" s="93"/>
      <c r="H49" s="93"/>
      <c r="I49" s="93"/>
      <c r="J49" s="93"/>
      <c r="K49" s="93"/>
      <c r="L49" s="93"/>
      <c r="M49" s="93"/>
      <c r="N49" s="93"/>
      <c r="O49" s="93"/>
      <c r="P49" s="93"/>
    </row>
    <row r="50">
      <c r="A50" s="93"/>
      <c r="B50" s="93"/>
      <c r="C50" s="93"/>
      <c r="D50" s="93"/>
      <c r="E50" s="93"/>
      <c r="F50" s="93"/>
      <c r="G50" s="93"/>
      <c r="H50" s="93"/>
      <c r="I50" s="93"/>
      <c r="J50" s="93"/>
      <c r="K50" s="93"/>
      <c r="L50" s="93"/>
      <c r="M50" s="93"/>
      <c r="N50" s="93"/>
      <c r="O50" s="93"/>
      <c r="P50" s="93"/>
    </row>
    <row r="51">
      <c r="A51" s="93"/>
      <c r="B51" s="93"/>
      <c r="C51" s="93"/>
      <c r="D51" s="93"/>
      <c r="E51" s="93"/>
      <c r="F51" s="93"/>
      <c r="G51" s="93"/>
      <c r="H51" s="93"/>
      <c r="I51" s="93"/>
      <c r="J51" s="93"/>
      <c r="K51" s="93"/>
      <c r="L51" s="93"/>
      <c r="M51" s="93"/>
      <c r="N51" s="93"/>
      <c r="O51" s="93"/>
      <c r="P51" s="93"/>
    </row>
    <row r="52">
      <c r="A52" s="93"/>
      <c r="B52" s="93"/>
      <c r="C52" s="93"/>
      <c r="D52" s="93"/>
      <c r="E52" s="93"/>
      <c r="F52" s="93"/>
      <c r="G52" s="93"/>
      <c r="H52" s="93"/>
      <c r="I52" s="93"/>
      <c r="J52" s="93"/>
      <c r="K52" s="93"/>
      <c r="L52" s="93"/>
      <c r="M52" s="93"/>
      <c r="N52" s="93"/>
      <c r="O52" s="93"/>
      <c r="P52" s="93"/>
    </row>
    <row r="53">
      <c r="A53" s="93"/>
      <c r="B53" s="93"/>
      <c r="C53" s="93"/>
      <c r="D53" s="93"/>
      <c r="E53" s="93"/>
      <c r="F53" s="93"/>
      <c r="G53" s="93"/>
      <c r="H53" s="93"/>
      <c r="I53" s="93"/>
      <c r="J53" s="93"/>
      <c r="K53" s="93"/>
      <c r="L53" s="93"/>
      <c r="M53" s="93"/>
      <c r="N53" s="93"/>
      <c r="O53" s="93"/>
      <c r="P53" s="93"/>
    </row>
    <row r="54">
      <c r="A54" s="93"/>
      <c r="B54" s="93"/>
      <c r="C54" s="93"/>
      <c r="D54" s="93"/>
      <c r="E54" s="93"/>
      <c r="F54" s="93"/>
      <c r="G54" s="93"/>
      <c r="H54" s="93"/>
      <c r="I54" s="93"/>
      <c r="J54" s="93"/>
      <c r="K54" s="93"/>
      <c r="L54" s="93"/>
      <c r="M54" s="93"/>
      <c r="N54" s="93"/>
      <c r="O54" s="93"/>
      <c r="P54" s="93"/>
    </row>
    <row r="55">
      <c r="A55" s="93"/>
      <c r="B55" s="93"/>
      <c r="C55" s="93"/>
      <c r="D55" s="93"/>
      <c r="E55" s="93"/>
      <c r="F55" s="93"/>
      <c r="G55" s="93"/>
      <c r="H55" s="93"/>
      <c r="I55" s="93"/>
      <c r="J55" s="93"/>
      <c r="K55" s="93"/>
      <c r="L55" s="93"/>
      <c r="M55" s="93"/>
      <c r="N55" s="93"/>
      <c r="O55" s="93"/>
      <c r="P55" s="93"/>
    </row>
    <row r="56">
      <c r="A56" s="93"/>
      <c r="B56" s="93"/>
      <c r="C56" s="93"/>
      <c r="D56" s="93"/>
      <c r="E56" s="93"/>
      <c r="F56" s="93"/>
      <c r="G56" s="93"/>
      <c r="H56" s="93"/>
      <c r="I56" s="93"/>
      <c r="J56" s="93"/>
      <c r="K56" s="93"/>
      <c r="L56" s="93"/>
      <c r="M56" s="93"/>
      <c r="N56" s="93"/>
      <c r="O56" s="93"/>
      <c r="P56" s="93"/>
    </row>
    <row r="57">
      <c r="A57" s="93"/>
      <c r="B57" s="93"/>
      <c r="C57" s="93"/>
      <c r="D57" s="93"/>
      <c r="E57" s="93"/>
      <c r="F57" s="93"/>
      <c r="G57" s="93"/>
      <c r="H57" s="93"/>
      <c r="I57" s="93"/>
      <c r="J57" s="93"/>
      <c r="K57" s="93"/>
      <c r="L57" s="93"/>
      <c r="M57" s="93"/>
      <c r="N57" s="93"/>
      <c r="O57" s="93"/>
      <c r="P57" s="93"/>
    </row>
    <row r="58">
      <c r="A58" s="93"/>
      <c r="B58" s="93"/>
      <c r="C58" s="93"/>
      <c r="D58" s="93"/>
      <c r="E58" s="93"/>
      <c r="F58" s="93"/>
      <c r="G58" s="93"/>
      <c r="H58" s="93"/>
      <c r="I58" s="93"/>
      <c r="J58" s="93"/>
      <c r="K58" s="93"/>
      <c r="L58" s="93"/>
      <c r="M58" s="93"/>
      <c r="N58" s="93"/>
      <c r="O58" s="93"/>
      <c r="P58" s="93"/>
    </row>
    <row r="59">
      <c r="A59" s="93"/>
      <c r="B59" s="93"/>
      <c r="C59" s="93"/>
      <c r="D59" s="93"/>
      <c r="E59" s="93"/>
      <c r="F59" s="93"/>
      <c r="G59" s="93"/>
      <c r="H59" s="93"/>
      <c r="I59" s="93"/>
      <c r="J59" s="93"/>
      <c r="K59" s="93"/>
      <c r="L59" s="93"/>
      <c r="M59" s="93"/>
      <c r="N59" s="93"/>
      <c r="O59" s="93"/>
      <c r="P59" s="93"/>
    </row>
    <row r="60">
      <c r="A60" s="93"/>
      <c r="B60" s="93"/>
      <c r="C60" s="93"/>
      <c r="D60" s="93"/>
      <c r="E60" s="93"/>
      <c r="F60" s="93"/>
      <c r="G60" s="93"/>
      <c r="H60" s="93"/>
      <c r="I60" s="93"/>
      <c r="J60" s="93"/>
      <c r="K60" s="93"/>
      <c r="L60" s="93"/>
      <c r="M60" s="93"/>
      <c r="N60" s="93"/>
      <c r="O60" s="93"/>
      <c r="P60" s="93"/>
    </row>
    <row r="61">
      <c r="A61" s="93"/>
      <c r="B61" s="93"/>
      <c r="C61" s="93"/>
      <c r="D61" s="93"/>
      <c r="E61" s="93"/>
      <c r="F61" s="93"/>
      <c r="G61" s="93"/>
      <c r="H61" s="93"/>
      <c r="I61" s="93"/>
      <c r="J61" s="93"/>
      <c r="K61" s="93"/>
      <c r="L61" s="93"/>
      <c r="M61" s="93"/>
      <c r="N61" s="93"/>
      <c r="O61" s="93"/>
      <c r="P61" s="93"/>
    </row>
    <row r="62">
      <c r="A62" s="93"/>
      <c r="B62" s="93"/>
      <c r="C62" s="93"/>
      <c r="D62" s="93"/>
      <c r="E62" s="93"/>
      <c r="F62" s="93"/>
      <c r="G62" s="93"/>
      <c r="H62" s="93"/>
      <c r="I62" s="93"/>
      <c r="J62" s="93"/>
      <c r="K62" s="93"/>
      <c r="L62" s="93"/>
      <c r="M62" s="93"/>
      <c r="N62" s="93"/>
      <c r="O62" s="93"/>
      <c r="P62" s="93"/>
    </row>
    <row r="63">
      <c r="A63" s="93"/>
      <c r="B63" s="93"/>
      <c r="C63" s="93"/>
      <c r="D63" s="93"/>
      <c r="E63" s="93"/>
      <c r="F63" s="93"/>
      <c r="G63" s="93"/>
      <c r="H63" s="93"/>
      <c r="I63" s="93"/>
      <c r="J63" s="93"/>
      <c r="K63" s="93"/>
      <c r="L63" s="93"/>
      <c r="M63" s="93"/>
      <c r="N63" s="93"/>
      <c r="O63" s="93"/>
      <c r="P63" s="93"/>
    </row>
    <row r="64">
      <c r="A64" s="93"/>
      <c r="B64" s="93"/>
      <c r="C64" s="93"/>
      <c r="D64" s="93"/>
      <c r="E64" s="93"/>
      <c r="F64" s="93"/>
      <c r="G64" s="93"/>
      <c r="H64" s="93"/>
      <c r="I64" s="93"/>
      <c r="J64" s="93"/>
      <c r="K64" s="93"/>
      <c r="L64" s="93"/>
      <c r="M64" s="93"/>
      <c r="N64" s="93"/>
      <c r="O64" s="93"/>
      <c r="P64" s="93"/>
    </row>
    <row r="65">
      <c r="A65" s="93"/>
      <c r="B65" s="93"/>
      <c r="C65" s="93"/>
      <c r="D65" s="93"/>
      <c r="E65" s="93"/>
      <c r="F65" s="93"/>
      <c r="G65" s="93"/>
      <c r="H65" s="93"/>
      <c r="I65" s="93"/>
      <c r="J65" s="93"/>
      <c r="K65" s="93"/>
      <c r="L65" s="93"/>
      <c r="M65" s="93"/>
      <c r="N65" s="93"/>
      <c r="O65" s="93"/>
      <c r="P65" s="93"/>
    </row>
    <row r="66">
      <c r="A66" s="93"/>
      <c r="B66" s="93"/>
      <c r="C66" s="93"/>
      <c r="D66" s="93"/>
      <c r="E66" s="93"/>
      <c r="F66" s="93"/>
      <c r="G66" s="93"/>
      <c r="H66" s="93"/>
      <c r="I66" s="93"/>
      <c r="J66" s="93"/>
      <c r="K66" s="93"/>
      <c r="L66" s="93"/>
      <c r="M66" s="93"/>
      <c r="N66" s="93"/>
      <c r="O66" s="93"/>
      <c r="P66" s="93"/>
    </row>
    <row r="67">
      <c r="A67" s="93"/>
      <c r="B67" s="93"/>
      <c r="C67" s="93"/>
      <c r="D67" s="93"/>
      <c r="E67" s="93"/>
      <c r="F67" s="93"/>
      <c r="G67" s="93"/>
      <c r="H67" s="93"/>
      <c r="I67" s="93"/>
      <c r="J67" s="93"/>
      <c r="K67" s="93"/>
      <c r="L67" s="93"/>
      <c r="M67" s="93"/>
      <c r="N67" s="93"/>
      <c r="O67" s="93"/>
      <c r="P67" s="93"/>
    </row>
    <row r="68">
      <c r="A68" s="93"/>
      <c r="B68" s="93"/>
      <c r="C68" s="93"/>
      <c r="D68" s="93"/>
      <c r="E68" s="93"/>
      <c r="F68" s="93"/>
      <c r="G68" s="93"/>
      <c r="H68" s="93"/>
      <c r="I68" s="93"/>
      <c r="J68" s="93"/>
      <c r="K68" s="93"/>
      <c r="L68" s="93"/>
      <c r="M68" s="93"/>
      <c r="N68" s="93"/>
      <c r="O68" s="93"/>
      <c r="P68" s="93"/>
    </row>
    <row r="69">
      <c r="A69" s="93"/>
      <c r="B69" s="93"/>
      <c r="C69" s="93"/>
      <c r="D69" s="93"/>
      <c r="E69" s="93"/>
      <c r="F69" s="93"/>
      <c r="G69" s="93"/>
      <c r="H69" s="93"/>
      <c r="I69" s="93"/>
      <c r="J69" s="93"/>
      <c r="K69" s="93"/>
      <c r="L69" s="93"/>
      <c r="M69" s="93"/>
      <c r="N69" s="93"/>
      <c r="O69" s="93"/>
      <c r="P69" s="93"/>
    </row>
    <row r="70">
      <c r="A70" s="93"/>
      <c r="B70" s="93"/>
      <c r="C70" s="93"/>
      <c r="D70" s="93"/>
      <c r="E70" s="93"/>
      <c r="F70" s="93"/>
      <c r="G70" s="93"/>
      <c r="H70" s="93"/>
      <c r="I70" s="93"/>
      <c r="J70" s="93"/>
      <c r="K70" s="93"/>
      <c r="L70" s="93"/>
      <c r="M70" s="93"/>
      <c r="N70" s="93"/>
      <c r="O70" s="93"/>
      <c r="P70" s="93"/>
    </row>
    <row r="71">
      <c r="A71" s="93"/>
      <c r="B71" s="93"/>
      <c r="C71" s="93"/>
      <c r="D71" s="93"/>
      <c r="E71" s="93"/>
      <c r="F71" s="93"/>
      <c r="G71" s="93"/>
      <c r="H71" s="93"/>
      <c r="I71" s="93"/>
      <c r="J71" s="93"/>
      <c r="K71" s="93"/>
      <c r="L71" s="93"/>
      <c r="M71" s="93"/>
      <c r="N71" s="93"/>
      <c r="O71" s="93"/>
      <c r="P71" s="93"/>
    </row>
    <row r="72">
      <c r="A72" s="93"/>
      <c r="B72" s="93"/>
      <c r="C72" s="93"/>
      <c r="D72" s="93"/>
      <c r="E72" s="93"/>
      <c r="F72" s="93"/>
      <c r="G72" s="93"/>
      <c r="H72" s="93"/>
      <c r="I72" s="93"/>
      <c r="J72" s="93"/>
      <c r="K72" s="93"/>
      <c r="L72" s="93"/>
      <c r="M72" s="93"/>
      <c r="N72" s="93"/>
      <c r="O72" s="93"/>
      <c r="P72" s="93"/>
    </row>
    <row r="73">
      <c r="A73" s="93"/>
      <c r="B73" s="93"/>
      <c r="C73" s="93"/>
      <c r="D73" s="93"/>
      <c r="E73" s="93"/>
      <c r="F73" s="93"/>
      <c r="G73" s="93"/>
      <c r="H73" s="93"/>
      <c r="I73" s="93"/>
      <c r="J73" s="93"/>
      <c r="K73" s="93"/>
      <c r="L73" s="93"/>
      <c r="M73" s="93"/>
      <c r="N73" s="93"/>
      <c r="O73" s="93"/>
      <c r="P73" s="93"/>
    </row>
    <row r="74">
      <c r="A74" s="93"/>
      <c r="B74" s="93"/>
      <c r="C74" s="93"/>
      <c r="D74" s="93"/>
      <c r="E74" s="93"/>
      <c r="F74" s="93"/>
      <c r="G74" s="93"/>
      <c r="H74" s="93"/>
      <c r="I74" s="93"/>
      <c r="J74" s="93"/>
      <c r="K74" s="93"/>
      <c r="L74" s="93"/>
      <c r="M74" s="93"/>
      <c r="N74" s="93"/>
      <c r="O74" s="93"/>
      <c r="P74" s="93"/>
    </row>
    <row r="75">
      <c r="A75" s="93"/>
      <c r="B75" s="93"/>
      <c r="C75" s="93"/>
      <c r="D75" s="93"/>
      <c r="E75" s="93"/>
      <c r="F75" s="93"/>
      <c r="G75" s="93"/>
      <c r="H75" s="93"/>
      <c r="I75" s="93"/>
      <c r="J75" s="93"/>
      <c r="K75" s="93"/>
      <c r="L75" s="93"/>
      <c r="M75" s="93"/>
      <c r="N75" s="93"/>
      <c r="O75" s="93"/>
      <c r="P75" s="93"/>
    </row>
    <row r="76">
      <c r="A76" s="93"/>
      <c r="B76" s="93"/>
      <c r="C76" s="93"/>
      <c r="D76" s="93"/>
      <c r="E76" s="93"/>
      <c r="F76" s="93"/>
      <c r="G76" s="93"/>
      <c r="H76" s="93"/>
      <c r="I76" s="93"/>
      <c r="J76" s="93"/>
      <c r="K76" s="93"/>
      <c r="L76" s="93"/>
      <c r="M76" s="93"/>
      <c r="N76" s="93"/>
      <c r="O76" s="93"/>
      <c r="P76" s="93"/>
    </row>
    <row r="77">
      <c r="A77" s="93"/>
      <c r="B77" s="93"/>
      <c r="C77" s="93"/>
      <c r="D77" s="93"/>
      <c r="E77" s="93"/>
      <c r="F77" s="93"/>
      <c r="G77" s="93"/>
      <c r="H77" s="93"/>
      <c r="I77" s="93"/>
      <c r="J77" s="93"/>
      <c r="K77" s="93"/>
      <c r="L77" s="93"/>
      <c r="M77" s="93"/>
      <c r="N77" s="93"/>
      <c r="O77" s="93"/>
      <c r="P77" s="93"/>
    </row>
    <row r="78">
      <c r="A78" s="93"/>
      <c r="B78" s="93"/>
      <c r="C78" s="93"/>
      <c r="D78" s="93"/>
      <c r="E78" s="93"/>
      <c r="F78" s="93"/>
      <c r="G78" s="93"/>
      <c r="H78" s="93"/>
      <c r="I78" s="93"/>
      <c r="J78" s="93"/>
      <c r="K78" s="93"/>
      <c r="L78" s="93"/>
      <c r="M78" s="93"/>
      <c r="N78" s="93"/>
      <c r="O78" s="93"/>
      <c r="P78" s="93"/>
    </row>
    <row r="79">
      <c r="A79" s="93"/>
      <c r="B79" s="93"/>
      <c r="C79" s="93"/>
      <c r="D79" s="93"/>
      <c r="E79" s="93"/>
      <c r="F79" s="93"/>
      <c r="G79" s="93"/>
      <c r="H79" s="93"/>
      <c r="I79" s="93"/>
      <c r="J79" s="93"/>
      <c r="K79" s="93"/>
      <c r="L79" s="93"/>
      <c r="M79" s="93"/>
      <c r="N79" s="93"/>
      <c r="O79" s="93"/>
      <c r="P79" s="93"/>
    </row>
    <row r="80">
      <c r="A80" s="93"/>
      <c r="B80" s="93"/>
      <c r="C80" s="93"/>
      <c r="D80" s="93"/>
      <c r="E80" s="93"/>
      <c r="F80" s="93"/>
      <c r="G80" s="93"/>
      <c r="H80" s="93"/>
      <c r="I80" s="93"/>
      <c r="J80" s="93"/>
      <c r="K80" s="93"/>
      <c r="L80" s="93"/>
      <c r="M80" s="93"/>
      <c r="N80" s="93"/>
      <c r="O80" s="93"/>
      <c r="P80" s="93"/>
    </row>
    <row r="81">
      <c r="A81" s="93"/>
      <c r="B81" s="93"/>
      <c r="C81" s="93"/>
      <c r="D81" s="93"/>
      <c r="E81" s="93"/>
      <c r="F81" s="93"/>
      <c r="G81" s="93"/>
      <c r="H81" s="93"/>
      <c r="I81" s="93"/>
      <c r="J81" s="93"/>
      <c r="K81" s="93"/>
      <c r="L81" s="93"/>
      <c r="M81" s="93"/>
      <c r="N81" s="93"/>
      <c r="O81" s="93"/>
      <c r="P81" s="93"/>
    </row>
    <row r="82">
      <c r="A82" s="93"/>
      <c r="B82" s="93"/>
      <c r="C82" s="93"/>
      <c r="D82" s="93"/>
      <c r="E82" s="93"/>
      <c r="F82" s="93"/>
      <c r="G82" s="93"/>
      <c r="H82" s="93"/>
      <c r="I82" s="93"/>
      <c r="J82" s="93"/>
      <c r="K82" s="93"/>
      <c r="L82" s="93"/>
      <c r="M82" s="93"/>
      <c r="N82" s="93"/>
      <c r="O82" s="93"/>
      <c r="P82" s="93"/>
    </row>
    <row r="83">
      <c r="A83" s="93"/>
      <c r="B83" s="93"/>
      <c r="C83" s="93"/>
      <c r="D83" s="93"/>
      <c r="E83" s="93"/>
      <c r="F83" s="93"/>
      <c r="G83" s="93"/>
      <c r="H83" s="93"/>
      <c r="I83" s="93"/>
      <c r="J83" s="93"/>
      <c r="K83" s="93"/>
      <c r="L83" s="93"/>
      <c r="M83" s="93"/>
      <c r="N83" s="93"/>
      <c r="O83" s="93"/>
      <c r="P83" s="93"/>
    </row>
    <row r="84">
      <c r="A84" s="93"/>
      <c r="B84" s="93"/>
      <c r="C84" s="93"/>
      <c r="D84" s="93"/>
      <c r="E84" s="93"/>
      <c r="F84" s="93"/>
      <c r="G84" s="93"/>
      <c r="H84" s="93"/>
      <c r="I84" s="93"/>
      <c r="J84" s="93"/>
      <c r="K84" s="93"/>
      <c r="L84" s="93"/>
      <c r="M84" s="93"/>
      <c r="N84" s="93"/>
      <c r="O84" s="93"/>
      <c r="P84" s="93"/>
    </row>
    <row r="85">
      <c r="A85" s="93"/>
      <c r="B85" s="93"/>
      <c r="C85" s="93"/>
      <c r="D85" s="93"/>
      <c r="E85" s="93"/>
      <c r="F85" s="93"/>
      <c r="G85" s="93"/>
      <c r="H85" s="93"/>
      <c r="I85" s="93"/>
      <c r="J85" s="93"/>
      <c r="K85" s="93"/>
      <c r="L85" s="93"/>
      <c r="M85" s="93"/>
      <c r="N85" s="93"/>
      <c r="O85" s="93"/>
      <c r="P85" s="93"/>
    </row>
    <row r="86">
      <c r="A86" s="93"/>
      <c r="B86" s="93"/>
      <c r="C86" s="93"/>
      <c r="D86" s="93"/>
      <c r="E86" s="93"/>
      <c r="F86" s="93"/>
      <c r="G86" s="93"/>
      <c r="H86" s="93"/>
      <c r="I86" s="93"/>
      <c r="J86" s="93"/>
      <c r="K86" s="93"/>
      <c r="L86" s="93"/>
      <c r="M86" s="93"/>
      <c r="N86" s="93"/>
      <c r="O86" s="93"/>
      <c r="P86" s="93"/>
    </row>
    <row r="87">
      <c r="A87" s="93"/>
      <c r="B87" s="93"/>
      <c r="C87" s="93"/>
      <c r="D87" s="93"/>
      <c r="E87" s="93"/>
      <c r="F87" s="93"/>
      <c r="G87" s="93"/>
      <c r="H87" s="93"/>
      <c r="I87" s="93"/>
      <c r="J87" s="93"/>
      <c r="K87" s="93"/>
      <c r="L87" s="93"/>
      <c r="M87" s="93"/>
      <c r="N87" s="93"/>
      <c r="O87" s="93"/>
      <c r="P87" s="93"/>
    </row>
    <row r="88">
      <c r="A88" s="93"/>
      <c r="B88" s="93"/>
      <c r="C88" s="93"/>
      <c r="D88" s="93"/>
      <c r="E88" s="93"/>
      <c r="F88" s="93"/>
      <c r="G88" s="93"/>
      <c r="H88" s="93"/>
      <c r="I88" s="93"/>
      <c r="J88" s="93"/>
      <c r="K88" s="93"/>
      <c r="L88" s="93"/>
      <c r="M88" s="93"/>
      <c r="N88" s="93"/>
      <c r="O88" s="93"/>
      <c r="P88" s="93"/>
    </row>
    <row r="89">
      <c r="A89" s="93"/>
      <c r="B89" s="93"/>
      <c r="C89" s="93"/>
      <c r="D89" s="93"/>
      <c r="E89" s="93"/>
      <c r="F89" s="93"/>
      <c r="G89" s="93"/>
      <c r="H89" s="93"/>
      <c r="I89" s="93"/>
      <c r="J89" s="93"/>
      <c r="K89" s="93"/>
      <c r="L89" s="93"/>
      <c r="M89" s="93"/>
      <c r="N89" s="93"/>
      <c r="O89" s="93"/>
      <c r="P89" s="93"/>
    </row>
    <row r="90">
      <c r="A90" s="93"/>
      <c r="B90" s="93"/>
      <c r="C90" s="93"/>
      <c r="D90" s="93"/>
      <c r="E90" s="93"/>
      <c r="F90" s="93"/>
      <c r="G90" s="93"/>
      <c r="H90" s="93"/>
      <c r="I90" s="93"/>
      <c r="J90" s="93"/>
      <c r="K90" s="93"/>
      <c r="L90" s="93"/>
      <c r="M90" s="93"/>
      <c r="N90" s="93"/>
      <c r="O90" s="93"/>
      <c r="P90" s="93"/>
    </row>
    <row r="91">
      <c r="A91" s="93"/>
      <c r="B91" s="93"/>
      <c r="C91" s="93"/>
      <c r="D91" s="93"/>
      <c r="E91" s="93"/>
      <c r="F91" s="93"/>
      <c r="G91" s="93"/>
      <c r="H91" s="93"/>
      <c r="I91" s="93"/>
      <c r="J91" s="93"/>
      <c r="K91" s="93"/>
      <c r="L91" s="93"/>
      <c r="M91" s="93"/>
      <c r="N91" s="93"/>
      <c r="O91" s="93"/>
      <c r="P91" s="93"/>
    </row>
    <row r="92">
      <c r="A92" s="93"/>
      <c r="B92" s="93"/>
      <c r="C92" s="93"/>
      <c r="D92" s="93"/>
      <c r="E92" s="93"/>
      <c r="F92" s="93"/>
      <c r="G92" s="93"/>
      <c r="H92" s="93"/>
      <c r="I92" s="93"/>
      <c r="J92" s="93"/>
      <c r="K92" s="93"/>
      <c r="L92" s="93"/>
      <c r="M92" s="93"/>
      <c r="N92" s="93"/>
      <c r="O92" s="93"/>
      <c r="P92" s="93"/>
    </row>
    <row r="93">
      <c r="A93" s="93"/>
      <c r="B93" s="93"/>
      <c r="C93" s="93"/>
      <c r="D93" s="93"/>
      <c r="E93" s="93"/>
      <c r="F93" s="93"/>
      <c r="G93" s="93"/>
      <c r="H93" s="93"/>
      <c r="I93" s="93"/>
      <c r="J93" s="93"/>
      <c r="K93" s="93"/>
      <c r="L93" s="93"/>
      <c r="M93" s="93"/>
      <c r="N93" s="93"/>
      <c r="O93" s="93"/>
      <c r="P93" s="93"/>
    </row>
    <row r="94">
      <c r="A94" s="93"/>
      <c r="B94" s="93"/>
      <c r="C94" s="93"/>
      <c r="D94" s="93"/>
      <c r="E94" s="93"/>
      <c r="F94" s="93"/>
      <c r="G94" s="93"/>
      <c r="H94" s="93"/>
      <c r="I94" s="93"/>
      <c r="J94" s="93"/>
      <c r="K94" s="93"/>
      <c r="L94" s="93"/>
      <c r="M94" s="93"/>
      <c r="N94" s="93"/>
      <c r="O94" s="93"/>
      <c r="P94" s="93"/>
    </row>
    <row r="95">
      <c r="A95" s="93"/>
      <c r="B95" s="93"/>
      <c r="C95" s="93"/>
      <c r="D95" s="93"/>
      <c r="E95" s="93"/>
      <c r="F95" s="93"/>
      <c r="G95" s="93"/>
      <c r="H95" s="93"/>
      <c r="I95" s="93"/>
      <c r="J95" s="93"/>
      <c r="K95" s="93"/>
      <c r="L95" s="93"/>
      <c r="M95" s="93"/>
      <c r="N95" s="93"/>
      <c r="O95" s="93"/>
      <c r="P95" s="93"/>
    </row>
    <row r="96">
      <c r="A96" s="93"/>
      <c r="B96" s="93"/>
      <c r="C96" s="93"/>
      <c r="D96" s="93"/>
      <c r="E96" s="93"/>
      <c r="F96" s="93"/>
      <c r="G96" s="93"/>
      <c r="H96" s="93"/>
      <c r="I96" s="93"/>
      <c r="J96" s="93"/>
      <c r="K96" s="93"/>
      <c r="L96" s="93"/>
      <c r="M96" s="93"/>
      <c r="N96" s="93"/>
      <c r="O96" s="93"/>
      <c r="P96" s="93"/>
    </row>
    <row r="97">
      <c r="A97" s="93"/>
      <c r="B97" s="93"/>
      <c r="C97" s="93"/>
      <c r="D97" s="93"/>
      <c r="E97" s="93"/>
      <c r="F97" s="93"/>
      <c r="G97" s="93"/>
      <c r="H97" s="93"/>
      <c r="I97" s="93"/>
      <c r="J97" s="93"/>
      <c r="K97" s="93"/>
      <c r="L97" s="93"/>
      <c r="M97" s="93"/>
      <c r="N97" s="93"/>
      <c r="O97" s="93"/>
      <c r="P97" s="93"/>
    </row>
    <row r="98">
      <c r="A98" s="93"/>
      <c r="B98" s="93"/>
      <c r="C98" s="93"/>
      <c r="D98" s="93"/>
      <c r="E98" s="93"/>
      <c r="F98" s="93"/>
      <c r="G98" s="93"/>
      <c r="H98" s="93"/>
      <c r="I98" s="93"/>
      <c r="J98" s="93"/>
      <c r="K98" s="93"/>
      <c r="L98" s="93"/>
      <c r="M98" s="93"/>
      <c r="N98" s="93"/>
      <c r="O98" s="93"/>
      <c r="P98" s="93"/>
    </row>
    <row r="99">
      <c r="A99" s="93"/>
      <c r="B99" s="93"/>
      <c r="C99" s="93"/>
      <c r="D99" s="93"/>
      <c r="E99" s="93"/>
      <c r="F99" s="93"/>
      <c r="G99" s="93"/>
      <c r="H99" s="93"/>
      <c r="I99" s="93"/>
      <c r="J99" s="93"/>
      <c r="K99" s="93"/>
      <c r="L99" s="93"/>
      <c r="M99" s="93"/>
      <c r="N99" s="93"/>
      <c r="O99" s="93"/>
      <c r="P99" s="93"/>
    </row>
    <row r="100">
      <c r="A100" s="93"/>
      <c r="B100" s="93"/>
      <c r="C100" s="93"/>
      <c r="D100" s="93"/>
      <c r="E100" s="93"/>
      <c r="F100" s="93"/>
      <c r="G100" s="93"/>
      <c r="H100" s="93"/>
      <c r="I100" s="93"/>
      <c r="J100" s="93"/>
      <c r="K100" s="93"/>
      <c r="L100" s="93"/>
      <c r="M100" s="93"/>
      <c r="N100" s="93"/>
      <c r="O100" s="93"/>
      <c r="P100" s="93"/>
    </row>
    <row r="101">
      <c r="A101" s="93"/>
      <c r="B101" s="93"/>
      <c r="C101" s="93"/>
      <c r="D101" s="93"/>
      <c r="E101" s="93"/>
      <c r="F101" s="93"/>
      <c r="G101" s="93"/>
      <c r="H101" s="93"/>
      <c r="I101" s="93"/>
      <c r="J101" s="93"/>
      <c r="K101" s="93"/>
      <c r="L101" s="93"/>
      <c r="M101" s="93"/>
      <c r="N101" s="93"/>
      <c r="O101" s="93"/>
      <c r="P101" s="93"/>
    </row>
    <row r="102">
      <c r="A102" s="93"/>
      <c r="B102" s="93"/>
      <c r="C102" s="93"/>
      <c r="D102" s="93"/>
      <c r="E102" s="93"/>
      <c r="F102" s="93"/>
      <c r="G102" s="93"/>
      <c r="H102" s="93"/>
      <c r="I102" s="93"/>
      <c r="J102" s="93"/>
      <c r="K102" s="93"/>
      <c r="L102" s="93"/>
      <c r="M102" s="93"/>
      <c r="N102" s="93"/>
      <c r="O102" s="93"/>
      <c r="P102" s="9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workbookViewId="0"/>
  </sheetViews>
  <sheetFormatPr customHeight="1" defaultColWidth="14.43" defaultRowHeight="15.75"/>
  <cols>
    <col customWidth="1" min="2" max="2" width="11.86"/>
    <col customWidth="1" min="6" max="6" width="67.43"/>
  </cols>
  <sheetData>
    <row r="1">
      <c r="A1" s="105" t="s">
        <v>1188</v>
      </c>
      <c r="B1" s="105" t="s">
        <v>1189</v>
      </c>
      <c r="C1" s="106"/>
      <c r="F1" s="107"/>
    </row>
    <row r="2">
      <c r="A2" s="25" t="s">
        <v>1190</v>
      </c>
      <c r="B2" s="108" t="str">
        <f>IFERROR(__xludf.DUMMYFUNCTION("IF(IFERROR(QUERY(Hallazgos!G:H,""SELECT count(H) where H&gt;6.9 label count(H) ''""),0)=0,0,QUERY(Hallazgos!G:H,""SELECT count(H) where H&gt;6.9 label count(H)  ''""))"),"18")</f>
        <v>18</v>
      </c>
      <c r="C2" s="106"/>
      <c r="F2" s="107"/>
    </row>
    <row r="3">
      <c r="A3" s="25" t="s">
        <v>1191</v>
      </c>
      <c r="B3" s="109" t="str">
        <f>IFERROR(__xludf.DUMMYFUNCTION("IF(IFERROR(QUERY(Hallazgos!G:H,""SELECT count(H) where H&gt;3.9 and H&lt;7 label count(H) ''""),0)=0,0,QUERY(Hallazgos!G:H,""SELECT count(H) where H&gt;3.9 and H&lt;7 label count(H) ''""))"),"1")</f>
        <v>1</v>
      </c>
      <c r="C3" s="52"/>
      <c r="F3" s="107"/>
    </row>
    <row r="4">
      <c r="A4" s="25" t="s">
        <v>1192</v>
      </c>
      <c r="B4" s="109" t="str">
        <f>IFERROR(__xludf.DUMMYFUNCTION("IF(IFERROR(QUERY(Hallazgos!G:H,""SELECT count(H) where H&lt;4 label count(H) ''""),0)=0,0,QUERY(Hallazgos!G:H,""SELECT count(H) where H&lt;4 label count(H) ''""))"),"0")</f>
        <v>0</v>
      </c>
      <c r="C4" s="52"/>
      <c r="F4" s="107"/>
    </row>
    <row r="5">
      <c r="A5" s="66"/>
      <c r="B5" s="66"/>
      <c r="F5" s="107"/>
    </row>
    <row r="6">
      <c r="A6" s="110"/>
      <c r="B6" s="110"/>
      <c r="F6" s="107"/>
    </row>
    <row r="7">
      <c r="A7" s="81"/>
      <c r="B7" s="81"/>
      <c r="F7" s="107"/>
    </row>
    <row r="8">
      <c r="A8" s="81"/>
      <c r="B8" s="81"/>
      <c r="F8" s="107"/>
    </row>
    <row r="9">
      <c r="A9" s="81"/>
      <c r="B9" s="81"/>
      <c r="F9" s="107"/>
    </row>
    <row r="10">
      <c r="A10" s="81"/>
      <c r="B10" s="81"/>
      <c r="F10" s="107"/>
    </row>
    <row r="11">
      <c r="A11" s="81"/>
      <c r="B11" s="81"/>
      <c r="F11" s="107"/>
    </row>
    <row r="12">
      <c r="A12" s="81"/>
      <c r="B12" s="81"/>
      <c r="F12" s="107"/>
    </row>
    <row r="13">
      <c r="A13" s="81"/>
      <c r="B13" s="81"/>
      <c r="F13" s="107"/>
    </row>
    <row r="14">
      <c r="A14" s="81"/>
      <c r="B14" s="81"/>
      <c r="F14" s="107"/>
    </row>
    <row r="15">
      <c r="A15" s="81"/>
      <c r="B15" s="81"/>
      <c r="F15" s="107"/>
    </row>
    <row r="16">
      <c r="A16" s="81"/>
      <c r="B16" s="81"/>
      <c r="F16" s="107"/>
    </row>
    <row r="17">
      <c r="A17" s="81"/>
      <c r="B17" s="81"/>
      <c r="F17" s="107"/>
    </row>
    <row r="18">
      <c r="A18" s="81"/>
      <c r="B18" s="81"/>
      <c r="F18" s="107"/>
    </row>
    <row r="19">
      <c r="A19" s="81"/>
      <c r="B19" s="81"/>
      <c r="F19" s="107"/>
    </row>
    <row r="20">
      <c r="A20" s="81"/>
      <c r="B20" s="81"/>
      <c r="F20" s="107"/>
    </row>
    <row r="21">
      <c r="A21" s="81"/>
      <c r="B21" s="81"/>
      <c r="F21" s="107"/>
    </row>
    <row r="22">
      <c r="A22" s="81"/>
      <c r="B22" s="81"/>
      <c r="F22" s="107"/>
    </row>
    <row r="23">
      <c r="A23" s="81"/>
      <c r="B23" s="81"/>
      <c r="F23" s="107"/>
    </row>
    <row r="24">
      <c r="A24" s="81"/>
      <c r="B24" s="81"/>
      <c r="F24" s="107"/>
    </row>
    <row r="25">
      <c r="A25" s="81"/>
      <c r="B25" s="81"/>
      <c r="F25" s="107"/>
    </row>
    <row r="26">
      <c r="A26" s="81"/>
      <c r="B26" s="81"/>
      <c r="F26" s="107"/>
    </row>
    <row r="27">
      <c r="A27" s="81"/>
      <c r="B27" s="81"/>
      <c r="F27" s="107"/>
    </row>
    <row r="28">
      <c r="B28" s="81"/>
      <c r="C28" s="81"/>
      <c r="D28" s="81"/>
      <c r="E28" s="81"/>
      <c r="F28" s="107"/>
    </row>
    <row r="29">
      <c r="A29" s="81"/>
      <c r="B29" s="81"/>
      <c r="F29" s="107"/>
    </row>
    <row r="30">
      <c r="A30" s="81"/>
      <c r="B30" s="81"/>
      <c r="F30" s="107"/>
    </row>
    <row r="31">
      <c r="A31" s="81"/>
      <c r="B31" s="81"/>
      <c r="F31" s="107"/>
    </row>
    <row r="32">
      <c r="A32" s="81"/>
      <c r="B32" s="81"/>
      <c r="F32" s="107"/>
    </row>
    <row r="33">
      <c r="A33" s="81"/>
      <c r="B33" s="81"/>
      <c r="F33" s="107"/>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workbookViewId="0"/>
  </sheetViews>
  <sheetFormatPr customHeight="1" defaultColWidth="14.43" defaultRowHeight="15.75"/>
  <cols>
    <col customWidth="1" hidden="1" min="1" max="1" width="4.0"/>
    <col customWidth="1" min="2" max="2" width="4.0"/>
    <col customWidth="1" min="3" max="3" width="20.71"/>
    <col customWidth="1" min="4" max="4" width="4.14"/>
    <col customWidth="1" min="5" max="5" width="5.43"/>
    <col customWidth="1" min="6" max="6" width="25.29"/>
    <col customWidth="1" hidden="1" min="7" max="7" width="5.14"/>
    <col customWidth="1" hidden="1" min="8" max="8" width="3.57"/>
    <col customWidth="1" min="10" max="10" width="26.57"/>
    <col customWidth="1" min="11" max="11" width="16.71"/>
  </cols>
  <sheetData>
    <row r="1">
      <c r="A1" s="111"/>
      <c r="B1" s="112" t="s">
        <v>1196</v>
      </c>
      <c r="C1" s="113" t="s">
        <v>1197</v>
      </c>
      <c r="D1" s="113" t="s">
        <v>1198</v>
      </c>
      <c r="E1" s="113" t="s">
        <v>1199</v>
      </c>
      <c r="F1" s="113" t="s">
        <v>9</v>
      </c>
      <c r="J1" s="113" t="s">
        <v>9</v>
      </c>
      <c r="K1" s="113" t="s">
        <v>967</v>
      </c>
    </row>
    <row r="2">
      <c r="A2" s="114"/>
      <c r="B2" s="115" t="s">
        <v>102</v>
      </c>
      <c r="C2" s="116" t="str">
        <f t="shared" ref="C2:C20" si="1">INDIRECT("Hallazgos!B"&amp;A7)</f>
        <v>Vulnerabilidad 1</v>
      </c>
      <c r="D2" s="116" t="str">
        <f t="shared" ref="D2:D20" si="2">INDIRECT("Hallazgos!I"&amp;A7)</f>
        <v>1</v>
      </c>
      <c r="E2" s="117">
        <v>1.0</v>
      </c>
      <c r="F2" s="118" t="str">
        <f t="shared" ref="F2:F20" si="3">if(G7=1,"Cerrado",if(H7=1,"Parcialmente cerrado","Abierto"))</f>
        <v>Cerrado</v>
      </c>
      <c r="J2" s="119" t="s">
        <v>1201</v>
      </c>
      <c r="K2" s="120" t="str">
        <f>countifs(B2:B20,"Sí",G7:G25,1)</f>
        <v>6</v>
      </c>
    </row>
    <row r="3">
      <c r="A3" s="114"/>
      <c r="B3" s="115" t="s">
        <v>102</v>
      </c>
      <c r="C3" s="116" t="str">
        <f t="shared" si="1"/>
        <v>Vulnerabilidad 2</v>
      </c>
      <c r="D3" s="116" t="str">
        <f t="shared" si="2"/>
        <v>2</v>
      </c>
      <c r="E3" s="117">
        <v>0.0</v>
      </c>
      <c r="F3" s="118" t="str">
        <f t="shared" si="3"/>
        <v>Abierto</v>
      </c>
      <c r="J3" s="119" t="s">
        <v>1202</v>
      </c>
      <c r="K3" s="120" t="str">
        <f>countifs(B2:B20,"Sí",H7:H25,1)</f>
        <v>7</v>
      </c>
    </row>
    <row r="4">
      <c r="A4" s="114"/>
      <c r="B4" s="115" t="s">
        <v>102</v>
      </c>
      <c r="C4" s="116" t="str">
        <f t="shared" si="1"/>
        <v>Vulnerabilidad 3</v>
      </c>
      <c r="D4" s="116" t="str">
        <f t="shared" si="2"/>
        <v>3</v>
      </c>
      <c r="E4" s="117">
        <v>0.0</v>
      </c>
      <c r="F4" s="118" t="str">
        <f t="shared" si="3"/>
        <v>Abierto</v>
      </c>
      <c r="J4" s="119" t="s">
        <v>1203</v>
      </c>
      <c r="K4" s="120" t="str">
        <f>COUNTIF(B2:B20,"Sí")-K2-K3</f>
        <v>6</v>
      </c>
    </row>
    <row r="5">
      <c r="A5" s="81"/>
      <c r="B5" s="115" t="s">
        <v>102</v>
      </c>
      <c r="C5" s="116" t="str">
        <f t="shared" si="1"/>
        <v>Vulnerabilidad 4</v>
      </c>
      <c r="D5" s="116" t="str">
        <f t="shared" si="2"/>
        <v>4</v>
      </c>
      <c r="E5" s="117">
        <v>0.0</v>
      </c>
      <c r="F5" s="118" t="str">
        <f t="shared" si="3"/>
        <v>Abierto</v>
      </c>
    </row>
    <row r="6">
      <c r="A6" s="121"/>
      <c r="B6" s="115" t="s">
        <v>102</v>
      </c>
      <c r="C6" s="116" t="str">
        <f t="shared" si="1"/>
        <v>Vulnerabilidad 5</v>
      </c>
      <c r="D6" s="116" t="str">
        <f t="shared" si="2"/>
        <v>5</v>
      </c>
      <c r="E6" s="117">
        <v>0.0</v>
      </c>
      <c r="F6" s="118" t="str">
        <f t="shared" si="3"/>
        <v>Abierto</v>
      </c>
      <c r="G6" s="122" t="s">
        <v>1204</v>
      </c>
      <c r="H6" s="123" t="s">
        <v>1205</v>
      </c>
    </row>
    <row r="7">
      <c r="A7" s="124">
        <v>3.0</v>
      </c>
      <c r="B7" s="115" t="s">
        <v>102</v>
      </c>
      <c r="C7" s="116" t="str">
        <f t="shared" si="1"/>
        <v>Vulnerabilidad 6</v>
      </c>
      <c r="D7" s="116" t="str">
        <f t="shared" si="2"/>
        <v>6</v>
      </c>
      <c r="E7" s="117">
        <v>0.0</v>
      </c>
      <c r="F7" s="118" t="str">
        <f t="shared" si="3"/>
        <v>Abierto</v>
      </c>
      <c r="G7" s="73" t="str">
        <f t="shared" ref="G7:G25" si="4">if(D2-E2=0,1,0)</f>
        <v>1</v>
      </c>
      <c r="H7" s="46" t="str">
        <f t="shared" ref="H7:H25" si="5">if(AND(D2-E2&gt;0,D2-E2&lt;D2),1,0)</f>
        <v>0</v>
      </c>
    </row>
    <row r="8">
      <c r="A8" s="124" t="str">
        <f t="shared" ref="A8:A33" si="6">A7+10</f>
        <v>13</v>
      </c>
      <c r="B8" s="115" t="s">
        <v>102</v>
      </c>
      <c r="C8" s="116" t="str">
        <f t="shared" si="1"/>
        <v>Vulnerabilidad 7</v>
      </c>
      <c r="D8" s="116" t="str">
        <f t="shared" si="2"/>
        <v>7</v>
      </c>
      <c r="E8" s="117">
        <v>1.0</v>
      </c>
      <c r="F8" s="118" t="str">
        <f t="shared" si="3"/>
        <v>Parcialmente cerrado</v>
      </c>
      <c r="G8" s="73" t="str">
        <f t="shared" si="4"/>
        <v>0</v>
      </c>
      <c r="H8" s="46" t="str">
        <f t="shared" si="5"/>
        <v>0</v>
      </c>
    </row>
    <row r="9">
      <c r="A9" s="124" t="str">
        <f t="shared" si="6"/>
        <v>23</v>
      </c>
      <c r="B9" s="115" t="s">
        <v>102</v>
      </c>
      <c r="C9" s="116" t="str">
        <f t="shared" si="1"/>
        <v>Vulnerabilidad 8</v>
      </c>
      <c r="D9" s="116" t="str">
        <f t="shared" si="2"/>
        <v>8</v>
      </c>
      <c r="E9" s="117">
        <v>1.0</v>
      </c>
      <c r="F9" s="118" t="str">
        <f t="shared" si="3"/>
        <v>Parcialmente cerrado</v>
      </c>
      <c r="G9" s="73" t="str">
        <f t="shared" si="4"/>
        <v>0</v>
      </c>
      <c r="H9" s="46" t="str">
        <f t="shared" si="5"/>
        <v>0</v>
      </c>
    </row>
    <row r="10">
      <c r="A10" s="124" t="str">
        <f t="shared" si="6"/>
        <v>33</v>
      </c>
      <c r="B10" s="115" t="s">
        <v>102</v>
      </c>
      <c r="C10" s="116" t="str">
        <f t="shared" si="1"/>
        <v>Vulnerabilidad 9</v>
      </c>
      <c r="D10" s="116" t="str">
        <f t="shared" si="2"/>
        <v>9</v>
      </c>
      <c r="E10" s="117">
        <v>1.0</v>
      </c>
      <c r="F10" s="118" t="str">
        <f t="shared" si="3"/>
        <v>Parcialmente cerrado</v>
      </c>
      <c r="G10" s="73" t="str">
        <f t="shared" si="4"/>
        <v>0</v>
      </c>
      <c r="H10" s="46" t="str">
        <f t="shared" si="5"/>
        <v>0</v>
      </c>
    </row>
    <row r="11">
      <c r="A11" s="124" t="str">
        <f t="shared" si="6"/>
        <v>43</v>
      </c>
      <c r="B11" s="115" t="s">
        <v>102</v>
      </c>
      <c r="C11" s="116" t="str">
        <f t="shared" si="1"/>
        <v>Vulnerabilidad 10</v>
      </c>
      <c r="D11" s="116" t="str">
        <f t="shared" si="2"/>
        <v>10</v>
      </c>
      <c r="E11" s="117">
        <v>1.0</v>
      </c>
      <c r="F11" s="118" t="str">
        <f t="shared" si="3"/>
        <v>Parcialmente cerrado</v>
      </c>
      <c r="G11" s="73" t="str">
        <f t="shared" si="4"/>
        <v>0</v>
      </c>
      <c r="H11" s="46" t="str">
        <f t="shared" si="5"/>
        <v>0</v>
      </c>
    </row>
    <row r="12">
      <c r="A12" s="124" t="str">
        <f t="shared" si="6"/>
        <v>53</v>
      </c>
      <c r="B12" s="115" t="s">
        <v>102</v>
      </c>
      <c r="C12" s="116" t="str">
        <f t="shared" si="1"/>
        <v>Vulnerabilidad 11</v>
      </c>
      <c r="D12" s="116" t="str">
        <f t="shared" si="2"/>
        <v>11</v>
      </c>
      <c r="E12" s="117">
        <v>1.0</v>
      </c>
      <c r="F12" s="118" t="str">
        <f t="shared" si="3"/>
        <v>Parcialmente cerrado</v>
      </c>
      <c r="G12" s="73" t="str">
        <f t="shared" si="4"/>
        <v>0</v>
      </c>
      <c r="H12" s="46" t="str">
        <f t="shared" si="5"/>
        <v>0</v>
      </c>
    </row>
    <row r="13">
      <c r="A13" s="124" t="str">
        <f t="shared" si="6"/>
        <v>63</v>
      </c>
      <c r="B13" s="115" t="s">
        <v>102</v>
      </c>
      <c r="C13" s="116" t="str">
        <f t="shared" si="1"/>
        <v>Vulnerabilidad 12</v>
      </c>
      <c r="D13" s="116" t="str">
        <f t="shared" si="2"/>
        <v>12</v>
      </c>
      <c r="E13" s="117">
        <v>1.0</v>
      </c>
      <c r="F13" s="118" t="str">
        <f t="shared" si="3"/>
        <v>Parcialmente cerrado</v>
      </c>
      <c r="G13" s="73" t="str">
        <f t="shared" si="4"/>
        <v>0</v>
      </c>
      <c r="H13" s="46" t="str">
        <f t="shared" si="5"/>
        <v>1</v>
      </c>
    </row>
    <row r="14">
      <c r="A14" s="124" t="str">
        <f t="shared" si="6"/>
        <v>73</v>
      </c>
      <c r="B14" s="115" t="s">
        <v>102</v>
      </c>
      <c r="C14" s="116" t="str">
        <f t="shared" si="1"/>
        <v>Vulnerabilidad 13</v>
      </c>
      <c r="D14" s="116" t="str">
        <f t="shared" si="2"/>
        <v>13</v>
      </c>
      <c r="E14" s="117">
        <v>1.0</v>
      </c>
      <c r="F14" s="118" t="str">
        <f t="shared" si="3"/>
        <v>Parcialmente cerrado</v>
      </c>
      <c r="G14" s="73" t="str">
        <f t="shared" si="4"/>
        <v>0</v>
      </c>
      <c r="H14" s="46" t="str">
        <f t="shared" si="5"/>
        <v>1</v>
      </c>
    </row>
    <row r="15">
      <c r="A15" s="124" t="str">
        <f t="shared" si="6"/>
        <v>83</v>
      </c>
      <c r="B15" s="115" t="s">
        <v>102</v>
      </c>
      <c r="C15" s="116" t="str">
        <f t="shared" si="1"/>
        <v>Vulnerabilidad 14</v>
      </c>
      <c r="D15" s="116" t="str">
        <f t="shared" si="2"/>
        <v>14</v>
      </c>
      <c r="E15" s="117">
        <v>14.0</v>
      </c>
      <c r="F15" s="118" t="str">
        <f t="shared" si="3"/>
        <v>Cerrado</v>
      </c>
      <c r="G15" s="73" t="str">
        <f t="shared" si="4"/>
        <v>0</v>
      </c>
      <c r="H15" s="46" t="str">
        <f t="shared" si="5"/>
        <v>1</v>
      </c>
    </row>
    <row r="16">
      <c r="A16" s="124" t="str">
        <f t="shared" si="6"/>
        <v>93</v>
      </c>
      <c r="B16" s="115" t="s">
        <v>102</v>
      </c>
      <c r="C16" s="116" t="str">
        <f t="shared" si="1"/>
        <v>Vulnerabilidad 15</v>
      </c>
      <c r="D16" s="116" t="str">
        <f t="shared" si="2"/>
        <v>15</v>
      </c>
      <c r="E16" s="117">
        <v>15.0</v>
      </c>
      <c r="F16" s="118" t="str">
        <f t="shared" si="3"/>
        <v>Cerrado</v>
      </c>
      <c r="G16" s="73" t="str">
        <f t="shared" si="4"/>
        <v>0</v>
      </c>
      <c r="H16" s="46" t="str">
        <f t="shared" si="5"/>
        <v>1</v>
      </c>
    </row>
    <row r="17">
      <c r="A17" s="124" t="str">
        <f t="shared" si="6"/>
        <v>103</v>
      </c>
      <c r="B17" s="115" t="s">
        <v>102</v>
      </c>
      <c r="C17" s="116" t="str">
        <f t="shared" si="1"/>
        <v>Vulnerabilidad 16</v>
      </c>
      <c r="D17" s="116" t="str">
        <f t="shared" si="2"/>
        <v>16</v>
      </c>
      <c r="E17" s="117">
        <v>16.0</v>
      </c>
      <c r="F17" s="118" t="str">
        <f t="shared" si="3"/>
        <v>Cerrado</v>
      </c>
      <c r="G17" s="73" t="str">
        <f t="shared" si="4"/>
        <v>0</v>
      </c>
      <c r="H17" s="46" t="str">
        <f t="shared" si="5"/>
        <v>1</v>
      </c>
    </row>
    <row r="18">
      <c r="A18" s="124" t="str">
        <f t="shared" si="6"/>
        <v>113</v>
      </c>
      <c r="B18" s="115" t="s">
        <v>102</v>
      </c>
      <c r="C18" s="116" t="str">
        <f t="shared" si="1"/>
        <v>Vulnerabilidad 17</v>
      </c>
      <c r="D18" s="116" t="str">
        <f t="shared" si="2"/>
        <v>17</v>
      </c>
      <c r="E18" s="117">
        <v>17.0</v>
      </c>
      <c r="F18" s="118" t="str">
        <f t="shared" si="3"/>
        <v>Cerrado</v>
      </c>
      <c r="G18" s="73" t="str">
        <f t="shared" si="4"/>
        <v>0</v>
      </c>
      <c r="H18" s="46" t="str">
        <f t="shared" si="5"/>
        <v>1</v>
      </c>
    </row>
    <row r="19">
      <c r="A19" s="124" t="str">
        <f t="shared" si="6"/>
        <v>123</v>
      </c>
      <c r="B19" s="115" t="s">
        <v>102</v>
      </c>
      <c r="C19" s="116" t="str">
        <f t="shared" si="1"/>
        <v>Vulnerabilidad 18</v>
      </c>
      <c r="D19" s="116" t="str">
        <f t="shared" si="2"/>
        <v>18</v>
      </c>
      <c r="E19" s="117">
        <v>18.0</v>
      </c>
      <c r="F19" s="118" t="str">
        <f t="shared" si="3"/>
        <v>Cerrado</v>
      </c>
      <c r="G19" s="73" t="str">
        <f t="shared" si="4"/>
        <v>0</v>
      </c>
      <c r="H19" s="46" t="str">
        <f t="shared" si="5"/>
        <v>1</v>
      </c>
    </row>
    <row r="20">
      <c r="A20" s="124" t="str">
        <f t="shared" si="6"/>
        <v>133</v>
      </c>
      <c r="B20" s="115" t="s">
        <v>102</v>
      </c>
      <c r="C20" s="116" t="str">
        <f t="shared" si="1"/>
        <v>Vulnerabilidad 19</v>
      </c>
      <c r="D20" s="116" t="str">
        <f t="shared" si="2"/>
        <v>19</v>
      </c>
      <c r="E20" s="117">
        <v>0.0</v>
      </c>
      <c r="F20" s="118" t="str">
        <f t="shared" si="3"/>
        <v>Abierto</v>
      </c>
      <c r="G20" s="73" t="str">
        <f t="shared" si="4"/>
        <v>1</v>
      </c>
      <c r="H20" s="46" t="str">
        <f t="shared" si="5"/>
        <v>0</v>
      </c>
    </row>
    <row r="21">
      <c r="A21" s="125" t="str">
        <f t="shared" si="6"/>
        <v>143</v>
      </c>
      <c r="G21" s="46" t="str">
        <f t="shared" si="4"/>
        <v>1</v>
      </c>
      <c r="H21" s="46" t="str">
        <f t="shared" si="5"/>
        <v>0</v>
      </c>
    </row>
    <row r="22">
      <c r="A22" s="125" t="str">
        <f t="shared" si="6"/>
        <v>153</v>
      </c>
      <c r="G22" s="46" t="str">
        <f t="shared" si="4"/>
        <v>1</v>
      </c>
      <c r="H22" s="46" t="str">
        <f t="shared" si="5"/>
        <v>0</v>
      </c>
    </row>
    <row r="23">
      <c r="A23" s="125" t="str">
        <f t="shared" si="6"/>
        <v>163</v>
      </c>
      <c r="G23" s="46" t="str">
        <f t="shared" si="4"/>
        <v>1</v>
      </c>
      <c r="H23" s="46" t="str">
        <f t="shared" si="5"/>
        <v>0</v>
      </c>
    </row>
    <row r="24">
      <c r="A24" s="125" t="str">
        <f t="shared" si="6"/>
        <v>173</v>
      </c>
      <c r="G24" s="46" t="str">
        <f t="shared" si="4"/>
        <v>1</v>
      </c>
      <c r="H24" s="46" t="str">
        <f t="shared" si="5"/>
        <v>0</v>
      </c>
    </row>
    <row r="25">
      <c r="A25" s="125" t="str">
        <f t="shared" si="6"/>
        <v>183</v>
      </c>
      <c r="G25" s="46" t="str">
        <f t="shared" si="4"/>
        <v>0</v>
      </c>
      <c r="H25" s="46" t="str">
        <f t="shared" si="5"/>
        <v>0</v>
      </c>
    </row>
    <row r="26">
      <c r="A26" s="114" t="str">
        <f t="shared" si="6"/>
        <v>193</v>
      </c>
      <c r="B26" s="114"/>
      <c r="C26" s="81" t="str">
        <f t="shared" ref="C26:C33" si="7">INDIRECT("Hallazgos!B"&amp;A26)</f>
        <v/>
      </c>
      <c r="D26" s="81"/>
    </row>
    <row r="27">
      <c r="A27" s="114" t="str">
        <f t="shared" si="6"/>
        <v>203</v>
      </c>
      <c r="B27" s="114"/>
      <c r="C27" s="81" t="str">
        <f t="shared" si="7"/>
        <v/>
      </c>
      <c r="D27" s="81"/>
    </row>
    <row r="28">
      <c r="A28" s="114" t="str">
        <f t="shared" si="6"/>
        <v>213</v>
      </c>
      <c r="B28" s="114"/>
      <c r="C28" s="81" t="str">
        <f t="shared" si="7"/>
        <v/>
      </c>
      <c r="D28" s="81"/>
      <c r="E28" s="81"/>
      <c r="F28" s="81"/>
      <c r="G28" s="81"/>
      <c r="H28" s="81"/>
    </row>
    <row r="29">
      <c r="A29" s="114" t="str">
        <f t="shared" si="6"/>
        <v>223</v>
      </c>
      <c r="B29" s="114"/>
      <c r="C29" s="81" t="str">
        <f t="shared" si="7"/>
        <v/>
      </c>
      <c r="D29" s="81"/>
    </row>
    <row r="30">
      <c r="A30" s="114" t="str">
        <f t="shared" si="6"/>
        <v>233</v>
      </c>
      <c r="B30" s="114"/>
      <c r="C30" s="81" t="str">
        <f t="shared" si="7"/>
        <v/>
      </c>
      <c r="D30" s="81"/>
    </row>
    <row r="31">
      <c r="A31" s="114" t="str">
        <f t="shared" si="6"/>
        <v>243</v>
      </c>
      <c r="B31" s="114"/>
      <c r="C31" s="81" t="str">
        <f t="shared" si="7"/>
        <v/>
      </c>
      <c r="D31" s="81"/>
    </row>
    <row r="32">
      <c r="A32" s="114" t="str">
        <f t="shared" si="6"/>
        <v>253</v>
      </c>
      <c r="B32" s="114"/>
      <c r="C32" s="81" t="str">
        <f t="shared" si="7"/>
        <v/>
      </c>
      <c r="D32" s="81"/>
    </row>
    <row r="33">
      <c r="A33" s="114" t="str">
        <f t="shared" si="6"/>
        <v>263</v>
      </c>
      <c r="B33" s="114"/>
      <c r="C33" s="81" t="str">
        <f t="shared" si="7"/>
        <v/>
      </c>
      <c r="D33" s="81"/>
    </row>
  </sheetData>
  <dataValidations>
    <dataValidation type="list" allowBlank="1" showErrorMessage="1" sqref="B2:B20">
      <formula1>"Sí,No"</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workbookViewId="0"/>
  </sheetViews>
  <sheetFormatPr customHeight="1" defaultColWidth="14.43" defaultRowHeight="15.75"/>
  <cols>
    <col customWidth="1" min="1" max="1" width="18.14"/>
    <col customWidth="1" min="2" max="2" width="6.86"/>
    <col customWidth="1" min="3" max="3" width="2.43"/>
    <col customWidth="1" min="4" max="4" width="6.0"/>
    <col customWidth="1" min="5" max="5" width="20.14"/>
    <col customWidth="1" min="6" max="11" width="6.0"/>
    <col customWidth="1" min="12" max="12" width="9.43"/>
    <col customWidth="1" min="13" max="15" width="6.0"/>
    <col customWidth="1" min="16" max="16" width="49.71"/>
    <col customWidth="1" min="17" max="17" width="4.43"/>
    <col customWidth="1" min="22" max="22" width="2.57"/>
    <col customWidth="1" min="24" max="24" width="4.43"/>
    <col customWidth="1" min="25" max="25" width="4.71"/>
    <col customWidth="1" min="27" max="27" width="4.29"/>
    <col customWidth="1" min="28" max="28" width="5.71"/>
  </cols>
  <sheetData>
    <row r="1">
      <c r="A1" s="127" t="s">
        <v>1210</v>
      </c>
      <c r="B1" s="128" t="s">
        <v>1211</v>
      </c>
      <c r="C1" s="80"/>
      <c r="D1" s="127" t="s">
        <v>1212</v>
      </c>
      <c r="E1" s="127" t="s">
        <v>1210</v>
      </c>
      <c r="F1" s="129" t="s">
        <v>1213</v>
      </c>
      <c r="G1" s="129" t="s">
        <v>1214</v>
      </c>
      <c r="H1" s="129" t="s">
        <v>1215</v>
      </c>
      <c r="I1" s="80"/>
      <c r="J1" s="80"/>
      <c r="K1" s="80"/>
      <c r="L1" s="80" t="str">
        <f>if(Inicio!B2="Bancolombia","CriterioBancolombia","CriterioFluid")</f>
        <v>CriterioFluid</v>
      </c>
      <c r="M1" s="80"/>
      <c r="N1" s="80"/>
      <c r="O1" s="80"/>
      <c r="P1" s="130" t="str">
        <f>IFERROR(__xludf.DUMMYFUNCTION("QUERY(TRANSPOSE((SPLIT(SUBSTITUTE(CONCATENATE(ARRAYFORMULA(QUERY(Hallazgos!A:E,""SELECT E"")&amp;CHAR(9))), CHAR(10), CHAR(9)),CHAR(9)))),""SELECT Col1 WHERE Col1 starts with 'REQ'"")"),"REQ.0001 Los activos de información del sistema deben estar identificados.")</f>
        <v>REQ.0001 Los activos de información del sistema deben estar identificados.</v>
      </c>
      <c r="Q1" s="130" t="str">
        <f t="shared" ref="Q1:Q43" si="1">iferror(Match(LEFT(P1,8),indirect($L$1&amp;"!A:A"),1),2)</f>
        <v>3</v>
      </c>
      <c r="R1" s="130" t="str">
        <f t="shared" ref="R1:R43" si="2">IF(Q1=2,"",INDIRECT($L$1&amp;"!C"&amp;Q1))</f>
        <v>Capa de Recursos</v>
      </c>
      <c r="S1" s="130" t="str">
        <f t="shared" ref="S1:S43" si="3">IF(Q1=2,"",INDIRECT($L$1&amp;"!D"&amp;Q1))</f>
        <v>Activos de información</v>
      </c>
      <c r="T1" s="130" t="str">
        <f t="shared" ref="T1:T43" si="4">IF(Q1=2,"",INDIRECT($L$1&amp;"!E"&amp;Q1))</f>
        <v>Adherencia</v>
      </c>
      <c r="U1" s="130" t="str">
        <f t="shared" ref="U1:U43" si="5">IF(Q1=2,"",INDIRECT($L$1&amp;"!F"&amp;Q1))</f>
        <v>Análisis</v>
      </c>
      <c r="V1" s="130"/>
      <c r="W1" s="130" t="str">
        <f>IFERROR(__xludf.DUMMYFUNCTION("ArrayFormula(Query(IF({1,1},IF(S:S="""","""",S:S)),""SELECT Col1, COUNT(Col2) WHERE Col1 &lt;&gt; '' GROUP BY Col1 Label Col1 '', COUNT(Col2) ''""))"),"Activos de información")</f>
        <v>Activos de información</v>
      </c>
      <c r="X1" s="130">
        <v>2.0</v>
      </c>
      <c r="Y1" s="130" t="str">
        <f>IFERROR(__xludf.DUMMYFUNCTION("IF(W1="""","""",QUERY(Hallazgos!C:H,""SELECT max(H) WHERE E CONTAINS 'Activo:""&amp;W1&amp;""' LABEL max(H) ''""))"),"10")</f>
        <v>10</v>
      </c>
      <c r="Z1" s="130" t="str">
        <f>IFERROR(__xludf.DUMMYFUNCTION("ArrayFormula(Query(IF({1,1},IF(T:T="""","""",T:T)),""SELECT Col1, COUNT(Col2) WHERE Col1 &lt;&gt; '' GROUP BY Col1 Label Col1 '', COUNT(Col2) ''""))"),"Adherencia")</f>
        <v>Adherencia</v>
      </c>
      <c r="AA1" s="130">
        <v>3.0</v>
      </c>
      <c r="AB1" s="130" t="str">
        <f>IFERROR(__xludf.DUMMYFUNCTION("IF(Z1="""","""",QUERY(Hallazgos!C:H,""SELECT max(H) WHERE E CONTAINS 'Alcance:""&amp;Z1&amp;""' LABEL max(H) ''""))"),"10")</f>
        <v>10</v>
      </c>
    </row>
    <row r="2">
      <c r="A2" s="131" t="str">
        <f>IFERROR(__xludf.DUMMYFUNCTION("QUERY(Z:AA,""SELECT Z, AA WHERE Z &lt;&gt;'' ORDER BY AA DESC"")"),"Adherencia")</f>
        <v>Adherencia</v>
      </c>
      <c r="B2" s="81">
        <v>3.0</v>
      </c>
      <c r="C2" s="80"/>
      <c r="D2" s="131" t="str">
        <f>IFERROR(__xludf.DUMMYFUNCTION("QUERY(Z:AB,""SELECT AB, Z WHERE Z&lt;&gt;'' ORDER BY AB DESC"")"),"10")</f>
        <v>10</v>
      </c>
      <c r="E2" s="132" t="s">
        <v>70</v>
      </c>
      <c r="F2" t="str">
        <f t="shared" ref="F2:F22" si="6">IF(D2&gt;6.9,D2,0)</f>
        <v>10</v>
      </c>
      <c r="G2" t="str">
        <f t="shared" ref="G2:G22" si="7">IF(AND(D2&lt;7,D2&gt;3.9),D2,0)</f>
        <v>0</v>
      </c>
      <c r="H2" t="str">
        <f t="shared" ref="H2:H22" si="8">IF(D2&lt;4,D2,0)</f>
        <v>0</v>
      </c>
      <c r="I2" s="80"/>
      <c r="J2" s="80"/>
      <c r="K2" s="80"/>
      <c r="L2" s="80"/>
      <c r="M2" s="80"/>
      <c r="N2" s="80"/>
      <c r="O2" s="80"/>
      <c r="P2" s="133" t="s">
        <v>1217</v>
      </c>
      <c r="Q2" s="130" t="str">
        <f t="shared" si="1"/>
        <v>4</v>
      </c>
      <c r="R2" s="130" t="str">
        <f t="shared" si="2"/>
        <v>Capa de Recursos</v>
      </c>
      <c r="S2" s="130" t="str">
        <f t="shared" si="3"/>
        <v>Activos de información</v>
      </c>
      <c r="T2" s="130" t="str">
        <f t="shared" si="4"/>
        <v>Adherencia</v>
      </c>
      <c r="U2" s="130" t="str">
        <f t="shared" si="5"/>
        <v>Análisis</v>
      </c>
      <c r="V2" s="130"/>
      <c r="W2" s="130" t="s">
        <v>187</v>
      </c>
      <c r="X2" s="130">
        <v>1.0</v>
      </c>
      <c r="Y2" s="130" t="str">
        <f>IFERROR(__xludf.DUMMYFUNCTION("IF(W2="""","""",QUERY(Hallazgos!C:H,""SELECT max(H) WHERE E CONTAINS 'Activo:""&amp;W2&amp;""' LABEL max(H) ''""))"),"10")</f>
        <v>10</v>
      </c>
      <c r="Z2" s="130" t="s">
        <v>94</v>
      </c>
      <c r="AA2" s="130">
        <v>1.0</v>
      </c>
      <c r="AB2" s="130" t="str">
        <f>IFERROR(__xludf.DUMMYFUNCTION("IF(Z2="""","""",QUERY(Hallazgos!C:H,""SELECT max(H) WHERE E CONTAINS 'Alcance:""&amp;Z2&amp;""' LABEL max(H) ''""))"),"10")</f>
        <v>10</v>
      </c>
    </row>
    <row r="3">
      <c r="A3" s="131" t="s">
        <v>94</v>
      </c>
      <c r="B3" s="81">
        <v>1.0</v>
      </c>
      <c r="C3" s="80"/>
      <c r="D3" s="131">
        <v>10.0</v>
      </c>
      <c r="E3" s="132" t="s">
        <v>94</v>
      </c>
      <c r="F3" t="str">
        <f t="shared" si="6"/>
        <v>10</v>
      </c>
      <c r="G3" t="str">
        <f t="shared" si="7"/>
        <v>0</v>
      </c>
      <c r="H3" t="str">
        <f t="shared" si="8"/>
        <v>0</v>
      </c>
      <c r="I3" s="80"/>
      <c r="J3" s="80"/>
      <c r="K3" s="80"/>
      <c r="L3" s="80"/>
      <c r="M3" s="80"/>
      <c r="N3" s="80"/>
      <c r="O3" s="80"/>
      <c r="P3" s="130" t="s">
        <v>1218</v>
      </c>
      <c r="Q3" s="130" t="str">
        <f t="shared" si="1"/>
        <v>52</v>
      </c>
      <c r="R3" s="130" t="str">
        <f t="shared" si="2"/>
        <v>Capa de Negocio</v>
      </c>
      <c r="S3" s="130" t="str">
        <f t="shared" si="3"/>
        <v>Arquitectura de seguridad</v>
      </c>
      <c r="T3" s="130" t="str">
        <f t="shared" si="4"/>
        <v>Adherencia</v>
      </c>
      <c r="U3" s="130" t="str">
        <f t="shared" si="5"/>
        <v>Diseño</v>
      </c>
      <c r="V3" s="130"/>
      <c r="W3" s="130" t="s">
        <v>283</v>
      </c>
      <c r="X3" s="130">
        <v>1.0</v>
      </c>
      <c r="Y3" s="130" t="str">
        <f>IFERROR(__xludf.DUMMYFUNCTION("IF(W3="""","""",QUERY(Hallazgos!C:H,""SELECT max(H) WHERE E CONTAINS 'Activo:""&amp;W3&amp;""' LABEL max(H) ''""))"),"10")</f>
        <v>10</v>
      </c>
      <c r="Z3" s="130" t="s">
        <v>221</v>
      </c>
      <c r="AA3" s="130">
        <v>1.0</v>
      </c>
      <c r="AB3" s="130" t="str">
        <f>IFERROR(__xludf.DUMMYFUNCTION("IF(Z3="""","""",QUERY(Hallazgos!C:H,""SELECT max(H) WHERE E CONTAINS 'Alcance:""&amp;Z3&amp;""' LABEL max(H) ''""))"),"10")</f>
        <v>10</v>
      </c>
    </row>
    <row r="4">
      <c r="A4" s="131" t="s">
        <v>221</v>
      </c>
      <c r="B4" s="81">
        <v>1.0</v>
      </c>
      <c r="C4" s="80"/>
      <c r="D4" s="131">
        <v>10.0</v>
      </c>
      <c r="E4" s="132" t="s">
        <v>221</v>
      </c>
      <c r="F4" t="str">
        <f t="shared" si="6"/>
        <v>10</v>
      </c>
      <c r="G4" t="str">
        <f t="shared" si="7"/>
        <v>0</v>
      </c>
      <c r="H4" t="str">
        <f t="shared" si="8"/>
        <v>0</v>
      </c>
      <c r="I4" s="80"/>
      <c r="J4" s="80"/>
      <c r="K4" s="80"/>
      <c r="L4" s="80"/>
      <c r="M4" s="80"/>
      <c r="N4" s="80"/>
      <c r="O4" s="80"/>
      <c r="P4" s="130" t="s">
        <v>1220</v>
      </c>
      <c r="Q4" s="130" t="str">
        <f t="shared" si="1"/>
        <v>252</v>
      </c>
      <c r="R4" s="130" t="str">
        <f t="shared" si="2"/>
        <v>Capa de Recursos</v>
      </c>
      <c r="S4" s="130" t="str">
        <f t="shared" si="3"/>
        <v>Redes inalámbricas</v>
      </c>
      <c r="T4" s="130" t="str">
        <f t="shared" si="4"/>
        <v>Confidencialidad</v>
      </c>
      <c r="U4" s="130" t="str">
        <f t="shared" si="5"/>
        <v>Operación</v>
      </c>
      <c r="V4" s="130"/>
      <c r="W4" s="130" t="s">
        <v>841</v>
      </c>
      <c r="X4" s="130">
        <v>1.0</v>
      </c>
      <c r="Y4" s="130" t="str">
        <f>IFERROR(__xludf.DUMMYFUNCTION("IF(W4="""","""",QUERY(Hallazgos!C:H,""SELECT max(H) WHERE E CONTAINS 'Activo:""&amp;W4&amp;""' LABEL max(H) ''""))"),"10")</f>
        <v>10</v>
      </c>
      <c r="Z4" s="130"/>
      <c r="AA4" s="130"/>
      <c r="AB4" s="130" t="str">
        <f>IFERROR(__xludf.DUMMYFUNCTION("IF(Z4="""","""",QUERY(Hallazgos!C:H,""SELECT max(H) WHERE E CONTAINS 'Alcance:""&amp;Z4&amp;""' LABEL max(H) ''""))"),"")</f>
        <v/>
      </c>
    </row>
    <row r="5">
      <c r="A5" s="131"/>
      <c r="B5" s="81"/>
      <c r="C5" s="80"/>
      <c r="D5" s="131"/>
      <c r="E5" s="132"/>
      <c r="F5" t="str">
        <f t="shared" si="6"/>
        <v>0</v>
      </c>
      <c r="G5" t="str">
        <f t="shared" si="7"/>
        <v>0</v>
      </c>
      <c r="H5" t="str">
        <f t="shared" si="8"/>
        <v/>
      </c>
      <c r="I5" s="80"/>
      <c r="J5" s="80"/>
      <c r="K5" s="80"/>
      <c r="L5" s="80"/>
      <c r="M5" s="80"/>
      <c r="N5" s="80"/>
      <c r="O5" s="80"/>
      <c r="P5" s="130" t="s">
        <v>1221</v>
      </c>
      <c r="Q5" s="130" t="str">
        <f t="shared" si="1"/>
        <v>42</v>
      </c>
      <c r="R5" s="130" t="str">
        <f t="shared" si="2"/>
        <v>Capa de Aplicación</v>
      </c>
      <c r="S5" s="130" t="str">
        <f t="shared" si="3"/>
        <v>Archivos</v>
      </c>
      <c r="T5" s="130" t="str">
        <f t="shared" si="4"/>
        <v>Madurez</v>
      </c>
      <c r="U5" s="130" t="str">
        <f t="shared" si="5"/>
        <v>Construcción</v>
      </c>
      <c r="V5" s="130"/>
      <c r="W5" s="130"/>
      <c r="X5" s="130"/>
      <c r="Y5" s="130" t="str">
        <f>IFERROR(__xludf.DUMMYFUNCTION("IF(W5="""","""",QUERY(Hallazgos!C:H,""SELECT max(H) WHERE E CONTAINS 'Activo:""&amp;W5&amp;""' LABEL max(H) ''""))"),"")</f>
        <v/>
      </c>
      <c r="Z5" s="130"/>
      <c r="AA5" s="130"/>
      <c r="AB5" s="130" t="str">
        <f>IFERROR(__xludf.DUMMYFUNCTION("IF(Z5="""","""",QUERY(Hallazgos!C:H,""SELECT max(H) WHERE E CONTAINS 'Alcance:""&amp;Z5&amp;""' LABEL max(H) ''""))"),"")</f>
        <v/>
      </c>
    </row>
    <row r="6">
      <c r="A6" s="131"/>
      <c r="B6" s="81"/>
      <c r="C6" s="80"/>
      <c r="D6" s="131"/>
      <c r="E6" s="132"/>
      <c r="F6" t="str">
        <f t="shared" si="6"/>
        <v>0</v>
      </c>
      <c r="G6" t="str">
        <f t="shared" si="7"/>
        <v>0</v>
      </c>
      <c r="H6" t="str">
        <f t="shared" si="8"/>
        <v/>
      </c>
      <c r="I6" s="80"/>
      <c r="J6" s="80"/>
      <c r="K6" s="80"/>
      <c r="L6" s="80"/>
      <c r="M6" s="80"/>
      <c r="N6" s="80"/>
      <c r="O6" s="80"/>
      <c r="P6" s="130"/>
      <c r="Q6" s="130" t="str">
        <f t="shared" si="1"/>
        <v>2</v>
      </c>
      <c r="R6" s="130" t="str">
        <f t="shared" si="2"/>
        <v/>
      </c>
      <c r="S6" s="130" t="str">
        <f t="shared" si="3"/>
        <v/>
      </c>
      <c r="T6" s="130" t="str">
        <f t="shared" si="4"/>
        <v/>
      </c>
      <c r="U6" s="130" t="str">
        <f t="shared" si="5"/>
        <v/>
      </c>
      <c r="V6" s="130"/>
      <c r="W6" s="130"/>
      <c r="X6" s="130"/>
      <c r="Y6" s="130" t="str">
        <f>IFERROR(__xludf.DUMMYFUNCTION("IF(W6="""","""",QUERY(Hallazgos!C:H,""SELECT max(H) WHERE E CONTAINS 'Activo:""&amp;W6&amp;""' LABEL max(H) ''""))"),"")</f>
        <v/>
      </c>
      <c r="Z6" s="130"/>
      <c r="AA6" s="130"/>
      <c r="AB6" s="130" t="str">
        <f>IFERROR(__xludf.DUMMYFUNCTION("IF(Z6="""","""",QUERY(Hallazgos!C:H,""SELECT max(H) WHERE E CONTAINS 'Alcance:""&amp;Z6&amp;""' LABEL max(H) ''""))"),"")</f>
        <v/>
      </c>
    </row>
    <row r="7">
      <c r="A7" s="131"/>
      <c r="B7" s="81"/>
      <c r="C7" s="81"/>
      <c r="D7" s="131"/>
      <c r="E7" s="132"/>
      <c r="F7" t="str">
        <f t="shared" si="6"/>
        <v>0</v>
      </c>
      <c r="G7" t="str">
        <f t="shared" si="7"/>
        <v>0</v>
      </c>
      <c r="H7" t="str">
        <f t="shared" si="8"/>
        <v/>
      </c>
      <c r="I7" s="80"/>
      <c r="J7" s="80"/>
      <c r="K7" s="80"/>
      <c r="L7" s="80"/>
      <c r="M7" s="80"/>
      <c r="N7" s="80"/>
      <c r="O7" s="80"/>
      <c r="P7" s="134"/>
      <c r="Q7" s="130" t="str">
        <f t="shared" si="1"/>
        <v>2</v>
      </c>
      <c r="R7" s="130" t="str">
        <f t="shared" si="2"/>
        <v/>
      </c>
      <c r="S7" s="130" t="str">
        <f t="shared" si="3"/>
        <v/>
      </c>
      <c r="T7" s="130" t="str">
        <f t="shared" si="4"/>
        <v/>
      </c>
      <c r="U7" s="130" t="str">
        <f t="shared" si="5"/>
        <v/>
      </c>
      <c r="V7" s="130"/>
      <c r="W7" s="130"/>
      <c r="X7" s="130"/>
      <c r="Y7" s="130" t="str">
        <f>IFERROR(__xludf.DUMMYFUNCTION("IF(W7="""","""",QUERY(Hallazgos!C:H,""SELECT max(H) WHERE E CONTAINS 'Activo:""&amp;W7&amp;""' LABEL max(H) ''""))"),"")</f>
        <v/>
      </c>
      <c r="Z7" s="130"/>
      <c r="AA7" s="130"/>
      <c r="AB7" s="130" t="str">
        <f>IFERROR(__xludf.DUMMYFUNCTION("IF(Z7="""","""",QUERY(Hallazgos!C:H,""SELECT max(H) WHERE E CONTAINS 'Alcance:""&amp;Z7&amp;""' LABEL max(H) ''""))"),"")</f>
        <v/>
      </c>
    </row>
    <row r="8">
      <c r="A8" s="135"/>
      <c r="B8" s="110"/>
      <c r="C8" s="81"/>
      <c r="D8" s="131"/>
      <c r="E8" s="132"/>
      <c r="F8" t="str">
        <f t="shared" si="6"/>
        <v>0</v>
      </c>
      <c r="G8" t="str">
        <f t="shared" si="7"/>
        <v>0</v>
      </c>
      <c r="H8" t="str">
        <f t="shared" si="8"/>
        <v/>
      </c>
      <c r="I8" s="80"/>
      <c r="J8" s="80"/>
      <c r="K8" s="80"/>
      <c r="L8" s="80"/>
      <c r="M8" s="80"/>
      <c r="N8" s="80"/>
      <c r="O8" s="80"/>
      <c r="P8" s="134"/>
      <c r="Q8" s="130" t="str">
        <f t="shared" si="1"/>
        <v>2</v>
      </c>
      <c r="R8" s="130" t="str">
        <f t="shared" si="2"/>
        <v/>
      </c>
      <c r="S8" s="130" t="str">
        <f t="shared" si="3"/>
        <v/>
      </c>
      <c r="T8" s="130" t="str">
        <f t="shared" si="4"/>
        <v/>
      </c>
      <c r="U8" s="130" t="str">
        <f t="shared" si="5"/>
        <v/>
      </c>
      <c r="V8" s="130"/>
      <c r="W8" s="130"/>
      <c r="X8" s="130"/>
      <c r="Y8" s="130" t="str">
        <f>IFERROR(__xludf.DUMMYFUNCTION("IF(W8="""","""",QUERY(Hallazgos!C:H,""SELECT max(H) WHERE E CONTAINS 'Activo:""&amp;W8&amp;""' LABEL max(H) ''""))"),"")</f>
        <v/>
      </c>
      <c r="Z8" s="130"/>
      <c r="AA8" s="130"/>
      <c r="AB8" s="130" t="str">
        <f>IFERROR(__xludf.DUMMYFUNCTION("IF(Z8="""","""",QUERY(Hallazgos!C:H,""SELECT max(H) WHERE E CONTAINS 'Alcance:""&amp;Z8&amp;""' LABEL max(H) ''""))"),"")</f>
        <v/>
      </c>
    </row>
    <row r="9">
      <c r="A9" s="131"/>
      <c r="B9" s="81"/>
      <c r="C9" s="81"/>
      <c r="D9" s="131"/>
      <c r="E9" s="132"/>
      <c r="F9" t="str">
        <f t="shared" si="6"/>
        <v>0</v>
      </c>
      <c r="G9" t="str">
        <f t="shared" si="7"/>
        <v>0</v>
      </c>
      <c r="H9" t="str">
        <f t="shared" si="8"/>
        <v/>
      </c>
      <c r="I9" s="80"/>
      <c r="J9" s="80"/>
      <c r="K9" s="80"/>
      <c r="L9" s="80"/>
      <c r="M9" s="80"/>
      <c r="N9" s="80"/>
      <c r="O9" s="80"/>
      <c r="P9" s="130"/>
      <c r="Q9" s="130" t="str">
        <f t="shared" si="1"/>
        <v>2</v>
      </c>
      <c r="R9" s="130" t="str">
        <f t="shared" si="2"/>
        <v/>
      </c>
      <c r="S9" s="130" t="str">
        <f t="shared" si="3"/>
        <v/>
      </c>
      <c r="T9" s="130" t="str">
        <f t="shared" si="4"/>
        <v/>
      </c>
      <c r="U9" s="130" t="str">
        <f t="shared" si="5"/>
        <v/>
      </c>
      <c r="V9" s="130"/>
      <c r="W9" s="130"/>
      <c r="X9" s="130"/>
      <c r="Y9" s="130" t="str">
        <f>IFERROR(__xludf.DUMMYFUNCTION("IF(W9="""","""",QUERY(Hallazgos!C:H,""SELECT max(H) WHERE E CONTAINS 'Activo:""&amp;W9&amp;""' LABEL max(H) ''""))"),"")</f>
        <v/>
      </c>
      <c r="Z9" s="130"/>
      <c r="AA9" s="130"/>
      <c r="AB9" s="130" t="str">
        <f>IFERROR(__xludf.DUMMYFUNCTION("IF(Z9="""","""",QUERY(Hallazgos!C:H,""SELECT max(H) WHERE E CONTAINS 'Alcance:""&amp;Z9&amp;""' LABEL max(H) ''""))"),"")</f>
        <v/>
      </c>
    </row>
    <row r="10">
      <c r="A10" s="131"/>
      <c r="B10" s="81"/>
      <c r="C10" s="80"/>
      <c r="D10" s="131"/>
      <c r="E10" s="132"/>
      <c r="F10" t="str">
        <f t="shared" si="6"/>
        <v>0</v>
      </c>
      <c r="G10" t="str">
        <f t="shared" si="7"/>
        <v>0</v>
      </c>
      <c r="H10" t="str">
        <f t="shared" si="8"/>
        <v/>
      </c>
      <c r="I10" s="80"/>
      <c r="J10" s="80"/>
      <c r="K10" s="80"/>
      <c r="L10" s="80"/>
      <c r="M10" s="80"/>
      <c r="N10" s="80"/>
      <c r="O10" s="80"/>
      <c r="P10" s="130"/>
      <c r="Q10" s="130" t="str">
        <f t="shared" si="1"/>
        <v>2</v>
      </c>
      <c r="R10" s="130" t="str">
        <f t="shared" si="2"/>
        <v/>
      </c>
      <c r="S10" s="130" t="str">
        <f t="shared" si="3"/>
        <v/>
      </c>
      <c r="T10" s="130" t="str">
        <f t="shared" si="4"/>
        <v/>
      </c>
      <c r="U10" s="130" t="str">
        <f t="shared" si="5"/>
        <v/>
      </c>
      <c r="V10" s="130"/>
      <c r="W10" s="130"/>
      <c r="X10" s="130"/>
      <c r="Y10" s="130" t="str">
        <f>IFERROR(__xludf.DUMMYFUNCTION("IF(W10="""","""",QUERY(Hallazgos!C:H,""SELECT max(H) WHERE E CONTAINS 'Activo:""&amp;W10&amp;""' LABEL max(H) ''""))"),"")</f>
        <v/>
      </c>
      <c r="Z10" s="130"/>
      <c r="AA10" s="130"/>
      <c r="AB10" s="130" t="str">
        <f>IFERROR(__xludf.DUMMYFUNCTION("IF(Z10="""","""",QUERY(Hallazgos!C:H,""SELECT max(H) WHERE E CONTAINS 'Alcance:""&amp;Z10&amp;""' LABEL max(H) ''""))"),"")</f>
        <v/>
      </c>
    </row>
    <row r="11">
      <c r="A11" s="131"/>
      <c r="B11" s="81"/>
      <c r="C11" s="80"/>
      <c r="D11" s="131"/>
      <c r="E11" s="132"/>
      <c r="F11" t="str">
        <f t="shared" si="6"/>
        <v>0</v>
      </c>
      <c r="G11" t="str">
        <f t="shared" si="7"/>
        <v>0</v>
      </c>
      <c r="H11" t="str">
        <f t="shared" si="8"/>
        <v/>
      </c>
      <c r="I11" s="80"/>
      <c r="J11" s="80"/>
      <c r="K11" s="80"/>
      <c r="L11" s="80"/>
      <c r="M11" s="80"/>
      <c r="N11" s="80"/>
      <c r="O11" s="80"/>
      <c r="P11" s="130"/>
      <c r="Q11" s="130" t="str">
        <f t="shared" si="1"/>
        <v>2</v>
      </c>
      <c r="R11" s="130" t="str">
        <f t="shared" si="2"/>
        <v/>
      </c>
      <c r="S11" s="130" t="str">
        <f t="shared" si="3"/>
        <v/>
      </c>
      <c r="T11" s="130" t="str">
        <f t="shared" si="4"/>
        <v/>
      </c>
      <c r="U11" s="130" t="str">
        <f t="shared" si="5"/>
        <v/>
      </c>
      <c r="V11" s="130"/>
      <c r="W11" s="130"/>
      <c r="X11" s="130"/>
      <c r="Y11" s="130" t="str">
        <f>IFERROR(__xludf.DUMMYFUNCTION("IF(W11="""","""",QUERY(Hallazgos!C:H,""SELECT max(H) WHERE E CONTAINS 'Activo:""&amp;W11&amp;""' LABEL max(H) ''""))"),"")</f>
        <v/>
      </c>
      <c r="Z11" s="130"/>
      <c r="AA11" s="130"/>
      <c r="AB11" s="130" t="str">
        <f>IFERROR(__xludf.DUMMYFUNCTION("IF(Z11="""","""",QUERY(Hallazgos!C:H,""SELECT max(H) WHERE E CONTAINS 'Alcance:""&amp;Z11&amp;""' LABEL max(H) ''""))"),"")</f>
        <v/>
      </c>
    </row>
    <row r="12">
      <c r="A12" s="131"/>
      <c r="B12" s="81"/>
      <c r="C12" s="80"/>
      <c r="D12" s="131"/>
      <c r="E12" s="132"/>
      <c r="F12" t="str">
        <f t="shared" si="6"/>
        <v>0</v>
      </c>
      <c r="G12" t="str">
        <f t="shared" si="7"/>
        <v>0</v>
      </c>
      <c r="H12" t="str">
        <f t="shared" si="8"/>
        <v/>
      </c>
      <c r="I12" s="80"/>
      <c r="J12" s="80"/>
      <c r="K12" s="80"/>
      <c r="L12" s="80"/>
      <c r="M12" s="80"/>
      <c r="N12" s="80"/>
      <c r="O12" s="80"/>
      <c r="P12" s="130"/>
      <c r="Q12" s="130" t="str">
        <f t="shared" si="1"/>
        <v>2</v>
      </c>
      <c r="R12" s="130" t="str">
        <f t="shared" si="2"/>
        <v/>
      </c>
      <c r="S12" s="130" t="str">
        <f t="shared" si="3"/>
        <v/>
      </c>
      <c r="T12" s="130" t="str">
        <f t="shared" si="4"/>
        <v/>
      </c>
      <c r="U12" s="130" t="str">
        <f t="shared" si="5"/>
        <v/>
      </c>
      <c r="V12" s="130"/>
      <c r="W12" s="130"/>
      <c r="X12" s="130"/>
      <c r="Y12" s="130" t="str">
        <f>IFERROR(__xludf.DUMMYFUNCTION("IF(W12="""","""",QUERY(Hallazgos!C:H,""SELECT max(H) WHERE E CONTAINS 'Activo:""&amp;W12&amp;""' LABEL max(H) ''""))"),"")</f>
        <v/>
      </c>
      <c r="Z12" s="130"/>
      <c r="AA12" s="130"/>
      <c r="AB12" s="130" t="str">
        <f>IFERROR(__xludf.DUMMYFUNCTION("IF(Z12="""","""",QUERY(Hallazgos!C:H,""SELECT max(H) WHERE E CONTAINS 'Alcance:""&amp;Z12&amp;""' LABEL max(H) ''""))"),"")</f>
        <v/>
      </c>
    </row>
    <row r="13">
      <c r="A13" s="135"/>
      <c r="B13" s="110"/>
      <c r="C13" s="80"/>
      <c r="D13" s="131"/>
      <c r="E13" s="132"/>
      <c r="F13" t="str">
        <f t="shared" si="6"/>
        <v>0</v>
      </c>
      <c r="G13" t="str">
        <f t="shared" si="7"/>
        <v>0</v>
      </c>
      <c r="H13" t="str">
        <f t="shared" si="8"/>
        <v/>
      </c>
      <c r="I13" s="80"/>
      <c r="J13" s="80"/>
      <c r="K13" s="80"/>
      <c r="L13" s="80" t="str">
        <f>IFERROR(__xludf.DUMMYFUNCTION("IF(I13="""","""",QUERY(Hallazgos!D:H,""SELECT max(J) WHERE G CONTAINS '""&amp;I13&amp;""' LABEL max(J) ''""))"),"")</f>
        <v/>
      </c>
      <c r="M13" s="80"/>
      <c r="N13" s="80"/>
      <c r="O13" s="80"/>
      <c r="P13" s="130"/>
      <c r="Q13" s="130" t="str">
        <f t="shared" si="1"/>
        <v>2</v>
      </c>
      <c r="R13" s="130" t="str">
        <f t="shared" si="2"/>
        <v/>
      </c>
      <c r="S13" s="130" t="str">
        <f t="shared" si="3"/>
        <v/>
      </c>
      <c r="T13" s="130" t="str">
        <f t="shared" si="4"/>
        <v/>
      </c>
      <c r="U13" s="130" t="str">
        <f t="shared" si="5"/>
        <v/>
      </c>
      <c r="V13" s="130"/>
      <c r="W13" s="130"/>
      <c r="X13" s="130"/>
      <c r="Y13" s="130" t="str">
        <f>IFERROR(__xludf.DUMMYFUNCTION("IF(W13="""","""",QUERY(Hallazgos!C:H,""SELECT max(H) WHERE E CONTAINS 'Activo:""&amp;W13&amp;""' LABEL max(H) ''""))"),"")</f>
        <v/>
      </c>
      <c r="Z13" s="130"/>
      <c r="AA13" s="130"/>
      <c r="AB13" s="130" t="str">
        <f>IFERROR(__xludf.DUMMYFUNCTION("IF(Z13="""","""",QUERY(Hallazgos!C:H,""SELECT max(H) WHERE E CONTAINS 'Alcance:""&amp;Z13&amp;""' LABEL max(H) ''""))"),"")</f>
        <v/>
      </c>
    </row>
    <row r="14">
      <c r="A14" s="131"/>
      <c r="B14" s="81"/>
      <c r="C14" s="80"/>
      <c r="D14" s="131"/>
      <c r="E14" s="132"/>
      <c r="F14" t="str">
        <f t="shared" si="6"/>
        <v>0</v>
      </c>
      <c r="G14" t="str">
        <f t="shared" si="7"/>
        <v>0</v>
      </c>
      <c r="H14" t="str">
        <f t="shared" si="8"/>
        <v/>
      </c>
      <c r="I14" s="80"/>
      <c r="J14" s="80"/>
      <c r="K14" s="80"/>
      <c r="L14" s="80" t="str">
        <f>IFERROR(__xludf.DUMMYFUNCTION("IF(I14="""","""",QUERY(Hallazgos!D:H,""SELECT max(J) WHERE G CONTAINS '""&amp;I14&amp;""' LABEL max(J) ''""))"),"")</f>
        <v/>
      </c>
      <c r="M14" s="80"/>
      <c r="N14" s="80"/>
      <c r="O14" s="80"/>
      <c r="P14" s="130"/>
      <c r="Q14" s="130" t="str">
        <f t="shared" si="1"/>
        <v>2</v>
      </c>
      <c r="R14" s="130" t="str">
        <f t="shared" si="2"/>
        <v/>
      </c>
      <c r="S14" s="130" t="str">
        <f t="shared" si="3"/>
        <v/>
      </c>
      <c r="T14" s="130" t="str">
        <f t="shared" si="4"/>
        <v/>
      </c>
      <c r="U14" s="130" t="str">
        <f t="shared" si="5"/>
        <v/>
      </c>
      <c r="V14" s="130"/>
      <c r="W14" s="130"/>
      <c r="X14" s="130"/>
      <c r="Y14" s="130" t="str">
        <f>IFERROR(__xludf.DUMMYFUNCTION("IF(W14="""","""",QUERY(Hallazgos!C:H,""SELECT max(H) WHERE E CONTAINS 'Activo:""&amp;W14&amp;""' LABEL max(H) ''""))"),"")</f>
        <v/>
      </c>
      <c r="Z14" s="130"/>
      <c r="AA14" s="130"/>
      <c r="AB14" s="130" t="str">
        <f>IFERROR(__xludf.DUMMYFUNCTION("IF(Z14="""","""",QUERY(Hallazgos!C:H,""SELECT max(H) WHERE E CONTAINS 'Alcance:""&amp;Z14&amp;""' LABEL max(H) ''""))"),"")</f>
        <v/>
      </c>
    </row>
    <row r="15">
      <c r="A15" s="131"/>
      <c r="B15" s="81"/>
      <c r="C15" s="80"/>
      <c r="D15" s="131"/>
      <c r="E15" s="132"/>
      <c r="F15" t="str">
        <f t="shared" si="6"/>
        <v>0</v>
      </c>
      <c r="G15" t="str">
        <f t="shared" si="7"/>
        <v>0</v>
      </c>
      <c r="H15" t="str">
        <f t="shared" si="8"/>
        <v/>
      </c>
      <c r="I15" s="80"/>
      <c r="J15" s="80"/>
      <c r="K15" s="80"/>
      <c r="L15" s="80" t="str">
        <f>IFERROR(__xludf.DUMMYFUNCTION("IF(I15="""","""",QUERY(Hallazgos!D:H,""SELECT max(J) WHERE G CONTAINS '""&amp;I15&amp;""' LABEL max(J) ''""))"),"")</f>
        <v/>
      </c>
      <c r="M15" s="80"/>
      <c r="N15" s="80"/>
      <c r="O15" s="80"/>
      <c r="P15" s="130"/>
      <c r="Q15" s="130" t="str">
        <f t="shared" si="1"/>
        <v>2</v>
      </c>
      <c r="R15" s="130" t="str">
        <f t="shared" si="2"/>
        <v/>
      </c>
      <c r="S15" s="130" t="str">
        <f t="shared" si="3"/>
        <v/>
      </c>
      <c r="T15" s="130" t="str">
        <f t="shared" si="4"/>
        <v/>
      </c>
      <c r="U15" s="130" t="str">
        <f t="shared" si="5"/>
        <v/>
      </c>
      <c r="V15" s="130"/>
      <c r="W15" s="130"/>
      <c r="X15" s="130"/>
      <c r="Y15" s="130" t="str">
        <f>IFERROR(__xludf.DUMMYFUNCTION("IF(W15="""","""",QUERY(Hallazgos!C:H,""SELECT max(H) WHERE E CONTAINS 'Activo:""&amp;W15&amp;""' LABEL max(H) ''""))"),"")</f>
        <v/>
      </c>
      <c r="Z15" s="130"/>
      <c r="AA15" s="130"/>
      <c r="AB15" s="130" t="str">
        <f>IFERROR(__xludf.DUMMYFUNCTION("IF(Z15="""","""",QUERY(Hallazgos!C:H,""SELECT max(H) WHERE E CONTAINS 'Alcance:""&amp;Z15&amp;""' LABEL max(H) ''""))"),"")</f>
        <v/>
      </c>
    </row>
    <row r="16">
      <c r="A16" s="131"/>
      <c r="B16" s="81"/>
      <c r="C16" s="80"/>
      <c r="D16" s="131"/>
      <c r="E16" s="132"/>
      <c r="F16" t="str">
        <f t="shared" si="6"/>
        <v>0</v>
      </c>
      <c r="G16" t="str">
        <f t="shared" si="7"/>
        <v>0</v>
      </c>
      <c r="H16" t="str">
        <f t="shared" si="8"/>
        <v/>
      </c>
      <c r="I16" s="80"/>
      <c r="J16" s="80"/>
      <c r="K16" s="80"/>
      <c r="L16" s="80" t="str">
        <f>IFERROR(__xludf.DUMMYFUNCTION("IF(I16="""","""",QUERY(Hallazgos!D:H,""SELECT max(J) WHERE G CONTAINS '""&amp;I16&amp;""' LABEL max(J) ''""))"),"")</f>
        <v/>
      </c>
      <c r="M16" s="80"/>
      <c r="N16" s="80"/>
      <c r="O16" s="80"/>
      <c r="P16" s="130"/>
      <c r="Q16" s="130" t="str">
        <f t="shared" si="1"/>
        <v>2</v>
      </c>
      <c r="R16" s="130" t="str">
        <f t="shared" si="2"/>
        <v/>
      </c>
      <c r="S16" s="130" t="str">
        <f t="shared" si="3"/>
        <v/>
      </c>
      <c r="T16" s="130" t="str">
        <f t="shared" si="4"/>
        <v/>
      </c>
      <c r="U16" s="130" t="str">
        <f t="shared" si="5"/>
        <v/>
      </c>
      <c r="V16" s="130"/>
      <c r="W16" s="130"/>
      <c r="X16" s="130"/>
      <c r="Y16" s="130" t="str">
        <f>IFERROR(__xludf.DUMMYFUNCTION("IF(W16="""","""",QUERY(Hallazgos!C:H,""SELECT max(H) WHERE E CONTAINS 'Activo:""&amp;W16&amp;""' LABEL max(H) ''""))"),"")</f>
        <v/>
      </c>
      <c r="Z16" s="130"/>
      <c r="AA16" s="130"/>
      <c r="AB16" s="130" t="str">
        <f>IFERROR(__xludf.DUMMYFUNCTION("IF(Z16="""","""",QUERY(Hallazgos!C:H,""SELECT max(H) WHERE E CONTAINS 'Alcance:""&amp;Z16&amp;""' LABEL max(H) ''""))"),"")</f>
        <v/>
      </c>
    </row>
    <row r="17">
      <c r="A17" s="131"/>
      <c r="B17" s="81"/>
      <c r="C17" s="80"/>
      <c r="D17" s="131"/>
      <c r="E17" s="132"/>
      <c r="F17" t="str">
        <f t="shared" si="6"/>
        <v>0</v>
      </c>
      <c r="G17" t="str">
        <f t="shared" si="7"/>
        <v>0</v>
      </c>
      <c r="H17" t="str">
        <f t="shared" si="8"/>
        <v/>
      </c>
      <c r="I17" s="80"/>
      <c r="J17" s="80"/>
      <c r="K17" s="80"/>
      <c r="L17" s="80" t="str">
        <f>IFERROR(__xludf.DUMMYFUNCTION("IF(I17="""","""",QUERY(Hallazgos!D:H,""SELECT max(J) WHERE G CONTAINS '""&amp;I17&amp;""' LABEL max(J) ''""))"),"")</f>
        <v/>
      </c>
      <c r="M17" s="80"/>
      <c r="N17" s="80"/>
      <c r="O17" s="80"/>
      <c r="P17" s="130"/>
      <c r="Q17" s="130" t="str">
        <f t="shared" si="1"/>
        <v>2</v>
      </c>
      <c r="R17" s="130" t="str">
        <f t="shared" si="2"/>
        <v/>
      </c>
      <c r="S17" s="130" t="str">
        <f t="shared" si="3"/>
        <v/>
      </c>
      <c r="T17" s="130" t="str">
        <f t="shared" si="4"/>
        <v/>
      </c>
      <c r="U17" s="130" t="str">
        <f t="shared" si="5"/>
        <v/>
      </c>
      <c r="V17" s="130"/>
      <c r="W17" s="130"/>
      <c r="X17" s="130"/>
      <c r="Y17" s="130" t="str">
        <f>IFERROR(__xludf.DUMMYFUNCTION("IF(W17="""","""",QUERY(Hallazgos!C:H,""SELECT max(H) WHERE E CONTAINS 'Activo:""&amp;W17&amp;""' LABEL max(H) ''""))"),"")</f>
        <v/>
      </c>
      <c r="Z17" s="130"/>
      <c r="AA17" s="130"/>
      <c r="AB17" s="130" t="str">
        <f>IFERROR(__xludf.DUMMYFUNCTION("IF(Z17="""","""",QUERY(Hallazgos!C:H,""SELECT max(H) WHERE E CONTAINS 'Alcance:""&amp;Z17&amp;""' LABEL max(H) ''""))"),"")</f>
        <v/>
      </c>
    </row>
    <row r="18">
      <c r="A18" s="131"/>
      <c r="B18" s="81"/>
      <c r="C18" s="80"/>
      <c r="D18" s="131"/>
      <c r="E18" s="132"/>
      <c r="F18" t="str">
        <f t="shared" si="6"/>
        <v>0</v>
      </c>
      <c r="G18" t="str">
        <f t="shared" si="7"/>
        <v>0</v>
      </c>
      <c r="H18" t="str">
        <f t="shared" si="8"/>
        <v/>
      </c>
      <c r="I18" s="80"/>
      <c r="J18" s="80"/>
      <c r="K18" s="80"/>
      <c r="L18" s="80" t="str">
        <f>IFERROR(__xludf.DUMMYFUNCTION("IF(I18="""","""",QUERY(Hallazgos!D:H,""SELECT max(J) WHERE G CONTAINS '""&amp;I18&amp;""' LABEL max(J) ''""))"),"")</f>
        <v/>
      </c>
      <c r="M18" s="80"/>
      <c r="N18" s="80"/>
      <c r="O18" s="80"/>
      <c r="P18" s="130"/>
      <c r="Q18" s="130" t="str">
        <f t="shared" si="1"/>
        <v>2</v>
      </c>
      <c r="R18" s="130" t="str">
        <f t="shared" si="2"/>
        <v/>
      </c>
      <c r="S18" s="130" t="str">
        <f t="shared" si="3"/>
        <v/>
      </c>
      <c r="T18" s="130" t="str">
        <f t="shared" si="4"/>
        <v/>
      </c>
      <c r="U18" s="130" t="str">
        <f t="shared" si="5"/>
        <v/>
      </c>
      <c r="V18" s="130"/>
      <c r="W18" s="130"/>
      <c r="X18" s="130"/>
      <c r="Y18" s="130" t="str">
        <f>IFERROR(__xludf.DUMMYFUNCTION("IF(W18="""","""",QUERY(Hallazgos!C:H,""SELECT max(H) WHERE E CONTAINS 'Activo:""&amp;W18&amp;""' LABEL max(H) ''""))"),"")</f>
        <v/>
      </c>
      <c r="Z18" s="130"/>
      <c r="AA18" s="130"/>
      <c r="AB18" s="130" t="str">
        <f>IFERROR(__xludf.DUMMYFUNCTION("IF(Z18="""","""",QUERY(Hallazgos!C:H,""SELECT max(H) WHERE E CONTAINS 'Alcance:""&amp;Z18&amp;""' LABEL max(H) ''""))"),"")</f>
        <v/>
      </c>
    </row>
    <row r="19">
      <c r="A19" s="131"/>
      <c r="B19" s="81"/>
      <c r="C19" s="80"/>
      <c r="D19" s="131"/>
      <c r="E19" s="132"/>
      <c r="F19" t="str">
        <f t="shared" si="6"/>
        <v>0</v>
      </c>
      <c r="G19" t="str">
        <f t="shared" si="7"/>
        <v>0</v>
      </c>
      <c r="H19" t="str">
        <f t="shared" si="8"/>
        <v/>
      </c>
      <c r="I19" s="80"/>
      <c r="J19" s="80"/>
      <c r="K19" s="80"/>
      <c r="L19" s="80" t="str">
        <f>IFERROR(__xludf.DUMMYFUNCTION("IF(I19="""","""",QUERY(Hallazgos!D:H,""SELECT max(J) WHERE G CONTAINS '""&amp;I19&amp;""' LABEL max(J) ''""))"),"")</f>
        <v/>
      </c>
      <c r="M19" s="80"/>
      <c r="N19" s="80"/>
      <c r="O19" s="80"/>
      <c r="P19" s="130"/>
      <c r="Q19" s="130" t="str">
        <f t="shared" si="1"/>
        <v>2</v>
      </c>
      <c r="R19" s="130" t="str">
        <f t="shared" si="2"/>
        <v/>
      </c>
      <c r="S19" s="130" t="str">
        <f t="shared" si="3"/>
        <v/>
      </c>
      <c r="T19" s="130" t="str">
        <f t="shared" si="4"/>
        <v/>
      </c>
      <c r="U19" s="130" t="str">
        <f t="shared" si="5"/>
        <v/>
      </c>
      <c r="V19" s="130"/>
      <c r="W19" s="130"/>
      <c r="X19" s="130"/>
      <c r="Y19" s="130" t="str">
        <f>IFERROR(__xludf.DUMMYFUNCTION("IF(W19="""","""",QUERY(Hallazgos!C:H,""SELECT max(H) WHERE E CONTAINS 'Activo:""&amp;W19&amp;""' LABEL max(H) ''""))"),"")</f>
        <v/>
      </c>
      <c r="Z19" s="130"/>
      <c r="AA19" s="130"/>
      <c r="AB19" s="130" t="str">
        <f>IFERROR(__xludf.DUMMYFUNCTION("IF(Z19="""","""",QUERY(Hallazgos!C:H,""SELECT max(H) WHERE E CONTAINS 'Alcance:""&amp;Z19&amp;""' LABEL max(H) ''""))"),"")</f>
        <v/>
      </c>
    </row>
    <row r="20">
      <c r="A20" s="131"/>
      <c r="B20" s="81"/>
      <c r="C20" s="80"/>
      <c r="D20" s="131"/>
      <c r="E20" s="132"/>
      <c r="F20" t="str">
        <f t="shared" si="6"/>
        <v>0</v>
      </c>
      <c r="G20" t="str">
        <f t="shared" si="7"/>
        <v>0</v>
      </c>
      <c r="H20" t="str">
        <f t="shared" si="8"/>
        <v/>
      </c>
      <c r="I20" s="80"/>
      <c r="J20" s="80"/>
      <c r="K20" s="80"/>
      <c r="L20" s="80" t="str">
        <f>IFERROR(__xludf.DUMMYFUNCTION("IF(I20="""","""",QUERY(Hallazgos!D:H,""SELECT max(J) WHERE G CONTAINS '""&amp;I20&amp;""' LABEL max(J) ''""))"),"")</f>
        <v/>
      </c>
      <c r="M20" s="80"/>
      <c r="N20" s="80"/>
      <c r="O20" s="80"/>
      <c r="P20" s="130"/>
      <c r="Q20" s="130" t="str">
        <f t="shared" si="1"/>
        <v>2</v>
      </c>
      <c r="R20" s="130" t="str">
        <f t="shared" si="2"/>
        <v/>
      </c>
      <c r="S20" s="130" t="str">
        <f t="shared" si="3"/>
        <v/>
      </c>
      <c r="T20" s="130" t="str">
        <f t="shared" si="4"/>
        <v/>
      </c>
      <c r="U20" s="130" t="str">
        <f t="shared" si="5"/>
        <v/>
      </c>
      <c r="V20" s="130"/>
      <c r="W20" s="130"/>
      <c r="X20" s="130"/>
      <c r="Y20" s="130" t="str">
        <f>IFERROR(__xludf.DUMMYFUNCTION("IF(W20="""","""",QUERY(Hallazgos!C:H,""SELECT max(H) WHERE E CONTAINS 'Activo:""&amp;W20&amp;""' LABEL max(H) ''""))"),"")</f>
        <v/>
      </c>
      <c r="Z20" s="130"/>
      <c r="AA20" s="130"/>
      <c r="AB20" s="130" t="str">
        <f>IFERROR(__xludf.DUMMYFUNCTION("IF(Z20="""","""",QUERY(Hallazgos!C:H,""SELECT max(H) WHERE E CONTAINS 'Alcance:""&amp;Z20&amp;""' LABEL max(H) ''""))"),"")</f>
        <v/>
      </c>
    </row>
    <row r="21">
      <c r="A21" s="131"/>
      <c r="B21" s="81"/>
      <c r="C21" s="80"/>
      <c r="D21" s="131"/>
      <c r="E21" s="132"/>
      <c r="F21" t="str">
        <f t="shared" si="6"/>
        <v>0</v>
      </c>
      <c r="G21" t="str">
        <f t="shared" si="7"/>
        <v>0</v>
      </c>
      <c r="H21" t="str">
        <f t="shared" si="8"/>
        <v/>
      </c>
      <c r="I21" s="80"/>
      <c r="J21" s="80"/>
      <c r="K21" s="80"/>
      <c r="L21" s="80" t="str">
        <f>IFERROR(__xludf.DUMMYFUNCTION("IF(I21="""","""",QUERY(Hallazgos!D:H,""SELECT max(J) WHERE G CONTAINS '""&amp;I21&amp;""' LABEL max(J) ''""))"),"")</f>
        <v/>
      </c>
      <c r="M21" s="80"/>
      <c r="N21" s="80"/>
      <c r="O21" s="80"/>
      <c r="P21" s="130"/>
      <c r="Q21" s="130" t="str">
        <f t="shared" si="1"/>
        <v>2</v>
      </c>
      <c r="R21" s="130" t="str">
        <f t="shared" si="2"/>
        <v/>
      </c>
      <c r="S21" s="130" t="str">
        <f t="shared" si="3"/>
        <v/>
      </c>
      <c r="T21" s="130" t="str">
        <f t="shared" si="4"/>
        <v/>
      </c>
      <c r="U21" s="130" t="str">
        <f t="shared" si="5"/>
        <v/>
      </c>
      <c r="V21" s="130"/>
      <c r="W21" s="130"/>
      <c r="X21" s="130"/>
      <c r="Y21" s="130" t="str">
        <f>IFERROR(__xludf.DUMMYFUNCTION("IF(W21="""","""",QUERY(Hallazgos!C:H,""SELECT max(H) WHERE E CONTAINS 'Activo:""&amp;W21&amp;""' LABEL max(H) ''""))"),"")</f>
        <v/>
      </c>
      <c r="Z21" s="130"/>
      <c r="AA21" s="130"/>
      <c r="AB21" s="130" t="str">
        <f>IFERROR(__xludf.DUMMYFUNCTION("IF(Z21="""","""",QUERY(Hallazgos!C:H,""SELECT max(H) WHERE E CONTAINS 'Alcance:""&amp;Z21&amp;""' LABEL max(H) ''""))"),"")</f>
        <v/>
      </c>
    </row>
    <row r="22">
      <c r="A22" s="131"/>
      <c r="B22" s="81"/>
      <c r="C22" s="80"/>
      <c r="D22" s="131"/>
      <c r="E22" s="132"/>
      <c r="F22" t="str">
        <f t="shared" si="6"/>
        <v>0</v>
      </c>
      <c r="G22" t="str">
        <f t="shared" si="7"/>
        <v>0</v>
      </c>
      <c r="H22" t="str">
        <f t="shared" si="8"/>
        <v/>
      </c>
      <c r="I22" s="80"/>
      <c r="J22" s="80"/>
      <c r="K22" s="80"/>
      <c r="L22" s="80" t="str">
        <f>IFERROR(__xludf.DUMMYFUNCTION("IF(I22="""","""",QUERY(Hallazgos!D:H,""SELECT max(J) WHERE G CONTAINS '""&amp;I22&amp;""' LABEL max(J) ''""))"),"")</f>
        <v/>
      </c>
      <c r="M22" s="80"/>
      <c r="N22" s="80"/>
      <c r="O22" s="80"/>
      <c r="P22" s="130"/>
      <c r="Q22" s="130" t="str">
        <f t="shared" si="1"/>
        <v>2</v>
      </c>
      <c r="R22" s="130" t="str">
        <f t="shared" si="2"/>
        <v/>
      </c>
      <c r="S22" s="130" t="str">
        <f t="shared" si="3"/>
        <v/>
      </c>
      <c r="T22" s="130" t="str">
        <f t="shared" si="4"/>
        <v/>
      </c>
      <c r="U22" s="130" t="str">
        <f t="shared" si="5"/>
        <v/>
      </c>
      <c r="V22" s="130"/>
      <c r="W22" s="130"/>
      <c r="X22" s="130"/>
      <c r="Y22" s="130" t="str">
        <f>IFERROR(__xludf.DUMMYFUNCTION("IF(W22="""","""",QUERY(Hallazgos!C:H,""SELECT max(H) WHERE E CONTAINS 'Activo:""&amp;W22&amp;""' LABEL max(H) ''""))"),"")</f>
        <v/>
      </c>
      <c r="Z22" s="130"/>
      <c r="AA22" s="130"/>
      <c r="AB22" s="130" t="str">
        <f>IFERROR(__xludf.DUMMYFUNCTION("IF(Z22="""","""",QUERY(Hallazgos!C:H,""SELECT max(H) WHERE E CONTAINS 'Alcance:""&amp;Z22&amp;""' LABEL max(H) ''""))"),"")</f>
        <v/>
      </c>
    </row>
    <row r="23">
      <c r="A23" s="131"/>
      <c r="B23" s="81"/>
      <c r="C23" s="80"/>
      <c r="D23" s="131"/>
      <c r="E23" s="132"/>
      <c r="F23" s="130"/>
      <c r="G23" s="80" t="str">
        <f>LEFT(F23,3)</f>
        <v/>
      </c>
      <c r="H23" s="80" t="str">
        <f>LEFT(F23,3)</f>
        <v/>
      </c>
      <c r="I23" s="80"/>
      <c r="J23" s="80"/>
      <c r="K23" s="80"/>
      <c r="L23" s="80" t="str">
        <f>IFERROR(__xludf.DUMMYFUNCTION("IF(I23="""","""",QUERY(Hallazgos!D:H,""SELECT max(J) WHERE G CONTAINS '""&amp;I23&amp;""' LABEL max(J) ''""))"),"")</f>
        <v/>
      </c>
      <c r="M23" s="80"/>
      <c r="N23" s="80"/>
      <c r="O23" s="80"/>
      <c r="P23" s="130"/>
      <c r="Q23" s="130" t="str">
        <f t="shared" si="1"/>
        <v>2</v>
      </c>
      <c r="R23" s="130" t="str">
        <f t="shared" si="2"/>
        <v/>
      </c>
      <c r="S23" s="130" t="str">
        <f t="shared" si="3"/>
        <v/>
      </c>
      <c r="T23" s="130" t="str">
        <f t="shared" si="4"/>
        <v/>
      </c>
      <c r="U23" s="130" t="str">
        <f t="shared" si="5"/>
        <v/>
      </c>
      <c r="V23" s="130"/>
      <c r="W23" s="130"/>
      <c r="X23" s="130"/>
      <c r="Y23" s="130" t="str">
        <f>IFERROR(__xludf.DUMMYFUNCTION("IF(W23="""","""",QUERY(Hallazgos!C:H,""SELECT max(H) WHERE E CONTAINS 'Activo:""&amp;W23&amp;""' LABEL max(H) ''""))"),"")</f>
        <v/>
      </c>
      <c r="Z23" s="130"/>
      <c r="AA23" s="130"/>
      <c r="AB23" s="130" t="str">
        <f>IFERROR(__xludf.DUMMYFUNCTION("IF(Z23="""","""",QUERY(Hallazgos!C:H,""SELECT max(H) WHERE E CONTAINS 'Alcance:""&amp;Z23&amp;""' LABEL max(H) ''""))"),"")</f>
        <v/>
      </c>
    </row>
    <row r="24">
      <c r="A24" s="142" t="s">
        <v>1273</v>
      </c>
      <c r="B24" s="128" t="s">
        <v>1211</v>
      </c>
      <c r="C24" s="80"/>
      <c r="D24" s="127" t="s">
        <v>1212</v>
      </c>
      <c r="E24" s="142" t="s">
        <v>1273</v>
      </c>
      <c r="F24" s="129" t="s">
        <v>1213</v>
      </c>
      <c r="G24" s="129" t="s">
        <v>1214</v>
      </c>
      <c r="H24" s="129" t="s">
        <v>1215</v>
      </c>
      <c r="I24" s="80"/>
      <c r="J24" s="80"/>
      <c r="K24" s="80"/>
      <c r="L24" s="80" t="str">
        <f>IFERROR(__xludf.DUMMYFUNCTION("IF(I24="""","""",QUERY(Hallazgos!D:H,""SELECT max(J) WHERE G CONTAINS '""&amp;I24&amp;""' LABEL max(J) ''""))"),"")</f>
        <v/>
      </c>
      <c r="M24" s="80"/>
      <c r="N24" s="80"/>
      <c r="O24" s="80"/>
      <c r="P24" s="130"/>
      <c r="Q24" s="130" t="str">
        <f t="shared" si="1"/>
        <v>2</v>
      </c>
      <c r="R24" s="130" t="str">
        <f t="shared" si="2"/>
        <v/>
      </c>
      <c r="S24" s="130" t="str">
        <f t="shared" si="3"/>
        <v/>
      </c>
      <c r="T24" s="130" t="str">
        <f t="shared" si="4"/>
        <v/>
      </c>
      <c r="U24" s="130" t="str">
        <f t="shared" si="5"/>
        <v/>
      </c>
      <c r="V24" s="130"/>
      <c r="W24" s="130"/>
      <c r="X24" s="130"/>
      <c r="Y24" s="130" t="str">
        <f>IFERROR(__xludf.DUMMYFUNCTION("IF(W24="""","""",QUERY(Hallazgos!C:H,""SELECT max(H) WHERE E CONTAINS 'Activo:""&amp;W24&amp;""' LABEL max(H) ''""))"),"")</f>
        <v/>
      </c>
      <c r="Z24" s="130"/>
      <c r="AA24" s="130"/>
      <c r="AB24" s="130" t="str">
        <f>IFERROR(__xludf.DUMMYFUNCTION("IF(Z24="""","""",QUERY(Hallazgos!C:H,""SELECT max(H) WHERE E CONTAINS 'Alcance:""&amp;Z24&amp;""' LABEL max(H) ''""))"),"")</f>
        <v/>
      </c>
    </row>
    <row r="25">
      <c r="A25" s="131" t="str">
        <f>IFERROR(__xludf.DUMMYFUNCTION("QUERY(W:X,""SELECT W, X WHERE W &lt;&gt;'' ORDER BY X DESC"")"),"Activos de información")</f>
        <v>Activos de información</v>
      </c>
      <c r="B25" s="81">
        <v>2.0</v>
      </c>
      <c r="C25" s="80"/>
      <c r="D25" s="131" t="str">
        <f>IFERROR(__xludf.DUMMYFUNCTION("QUERY(W:Y,""SELECT Y, W WHERE W&lt;&gt;'' ORDER BY Y DESC"")"),"10")</f>
        <v>10</v>
      </c>
      <c r="E25" s="132" t="s">
        <v>69</v>
      </c>
      <c r="F25" t="str">
        <f t="shared" ref="F25:F40" si="9">IF(D25&gt;6.9,D25,0)</f>
        <v>10</v>
      </c>
      <c r="G25" t="str">
        <f t="shared" ref="G25:G40" si="10">IF(AND(D25&lt;7,D25&gt;3.9),D25,0)</f>
        <v>0</v>
      </c>
      <c r="H25" t="str">
        <f t="shared" ref="H25:H40" si="11">IF(D25&lt;4,D25,0)</f>
        <v>0</v>
      </c>
      <c r="I25" s="80"/>
      <c r="J25" s="80"/>
      <c r="K25" s="80"/>
      <c r="L25" s="80" t="str">
        <f>IFERROR(__xludf.DUMMYFUNCTION("IF(I25="""","""",QUERY(Hallazgos!D:H,""SELECT max(J) WHERE G CONTAINS '""&amp;I25&amp;""' LABEL max(J) ''""))"),"")</f>
        <v/>
      </c>
      <c r="M25" s="80"/>
      <c r="N25" s="80"/>
      <c r="O25" s="80"/>
      <c r="P25" s="130"/>
      <c r="Q25" s="130" t="str">
        <f t="shared" si="1"/>
        <v>2</v>
      </c>
      <c r="R25" s="130" t="str">
        <f t="shared" si="2"/>
        <v/>
      </c>
      <c r="S25" s="130" t="str">
        <f t="shared" si="3"/>
        <v/>
      </c>
      <c r="T25" s="130" t="str">
        <f t="shared" si="4"/>
        <v/>
      </c>
      <c r="U25" s="130" t="str">
        <f t="shared" si="5"/>
        <v/>
      </c>
      <c r="V25" s="130"/>
      <c r="W25" s="130"/>
      <c r="X25" s="130"/>
      <c r="Y25" s="130" t="str">
        <f>IFERROR(__xludf.DUMMYFUNCTION("IF(W25="""","""",QUERY(Hallazgos!C:H,""SELECT max(H) WHERE E CONTAINS 'Activo:""&amp;W25&amp;""' LABEL max(H) ''""))"),"")</f>
        <v/>
      </c>
      <c r="Z25" s="130"/>
      <c r="AA25" s="130"/>
      <c r="AB25" s="130" t="str">
        <f>IFERROR(__xludf.DUMMYFUNCTION("IF(Z25="""","""",QUERY(Hallazgos!C:H,""SELECT max(H) WHERE E CONTAINS 'Alcance:""&amp;Z25&amp;""' LABEL max(H) ''""))"),"")</f>
        <v/>
      </c>
    </row>
    <row r="26">
      <c r="A26" s="131" t="s">
        <v>187</v>
      </c>
      <c r="B26" s="81">
        <v>1.0</v>
      </c>
      <c r="C26" s="80"/>
      <c r="D26" s="131">
        <v>10.0</v>
      </c>
      <c r="E26" s="132" t="s">
        <v>187</v>
      </c>
      <c r="F26" t="str">
        <f t="shared" si="9"/>
        <v>10</v>
      </c>
      <c r="G26" t="str">
        <f t="shared" si="10"/>
        <v>0</v>
      </c>
      <c r="H26" t="str">
        <f t="shared" si="11"/>
        <v>0</v>
      </c>
      <c r="I26" s="80"/>
      <c r="J26" s="80"/>
      <c r="K26" s="80"/>
      <c r="L26" s="80"/>
      <c r="M26" s="80"/>
      <c r="N26" s="80"/>
      <c r="O26" s="80"/>
      <c r="P26" s="130"/>
      <c r="Q26" s="130" t="str">
        <f t="shared" si="1"/>
        <v>2</v>
      </c>
      <c r="R26" s="130" t="str">
        <f t="shared" si="2"/>
        <v/>
      </c>
      <c r="S26" s="130" t="str">
        <f t="shared" si="3"/>
        <v/>
      </c>
      <c r="T26" s="130" t="str">
        <f t="shared" si="4"/>
        <v/>
      </c>
      <c r="U26" s="130" t="str">
        <f t="shared" si="5"/>
        <v/>
      </c>
      <c r="V26" s="130"/>
      <c r="W26" s="130"/>
      <c r="X26" s="130"/>
      <c r="Y26" s="130" t="str">
        <f>IFERROR(__xludf.DUMMYFUNCTION("IF(W26="""","""",QUERY(Hallazgos!C:H,""SELECT max(H) WHERE E CONTAINS 'Activo:""&amp;W26&amp;""' LABEL max(H) ''""))"),"")</f>
        <v/>
      </c>
      <c r="Z26" s="130"/>
      <c r="AA26" s="130"/>
      <c r="AB26" s="130" t="str">
        <f>IFERROR(__xludf.DUMMYFUNCTION("IF(Z26="""","""",QUERY(Hallazgos!C:H,""SELECT max(H) WHERE E CONTAINS 'Alcance:""&amp;Z26&amp;""' LABEL max(H) ''""))"),"")</f>
        <v/>
      </c>
    </row>
    <row r="27">
      <c r="A27" s="131" t="s">
        <v>283</v>
      </c>
      <c r="B27" s="81">
        <v>1.0</v>
      </c>
      <c r="C27" s="80"/>
      <c r="D27" s="131">
        <v>10.0</v>
      </c>
      <c r="E27" s="132" t="s">
        <v>283</v>
      </c>
      <c r="F27" t="str">
        <f t="shared" si="9"/>
        <v>10</v>
      </c>
      <c r="G27" t="str">
        <f t="shared" si="10"/>
        <v>0</v>
      </c>
      <c r="H27" t="str">
        <f t="shared" si="11"/>
        <v>0</v>
      </c>
      <c r="I27" s="80"/>
      <c r="J27" s="80"/>
      <c r="K27" s="80"/>
      <c r="L27" s="80"/>
      <c r="M27" s="80"/>
      <c r="N27" s="80"/>
      <c r="O27" s="80"/>
      <c r="P27" s="130"/>
      <c r="Q27" s="130" t="str">
        <f t="shared" si="1"/>
        <v>2</v>
      </c>
      <c r="R27" s="130" t="str">
        <f t="shared" si="2"/>
        <v/>
      </c>
      <c r="S27" s="130" t="str">
        <f t="shared" si="3"/>
        <v/>
      </c>
      <c r="T27" s="130" t="str">
        <f t="shared" si="4"/>
        <v/>
      </c>
      <c r="U27" s="130" t="str">
        <f t="shared" si="5"/>
        <v/>
      </c>
      <c r="V27" s="130"/>
      <c r="W27" s="130"/>
      <c r="X27" s="130"/>
      <c r="Y27" s="130" t="str">
        <f>IFERROR(__xludf.DUMMYFUNCTION("IF(W27="""","""",QUERY(Hallazgos!C:H,""SELECT max(H) WHERE E CONTAINS 'Activo:""&amp;W27&amp;""' LABEL max(H) ''""))"),"")</f>
        <v/>
      </c>
      <c r="Z27" s="130"/>
      <c r="AA27" s="130"/>
      <c r="AB27" s="130" t="str">
        <f>IFERROR(__xludf.DUMMYFUNCTION("IF(Z27="""","""",QUERY(Hallazgos!C:H,""SELECT max(H) WHERE E CONTAINS 'Alcance:""&amp;Z27&amp;""' LABEL max(H) ''""))"),"")</f>
        <v/>
      </c>
    </row>
    <row r="28">
      <c r="A28" s="131" t="s">
        <v>841</v>
      </c>
      <c r="B28" s="81">
        <v>1.0</v>
      </c>
      <c r="C28" s="80"/>
      <c r="D28" s="131">
        <v>10.0</v>
      </c>
      <c r="E28" s="132" t="s">
        <v>841</v>
      </c>
      <c r="F28" t="str">
        <f t="shared" si="9"/>
        <v>10</v>
      </c>
      <c r="G28" t="str">
        <f t="shared" si="10"/>
        <v>0</v>
      </c>
      <c r="H28" t="str">
        <f t="shared" si="11"/>
        <v>0</v>
      </c>
      <c r="I28" s="80"/>
      <c r="J28" s="80"/>
      <c r="K28" s="80"/>
      <c r="L28" s="80"/>
      <c r="M28" s="80"/>
      <c r="N28" s="80"/>
      <c r="O28" s="80"/>
      <c r="P28" s="130"/>
      <c r="Q28" s="130" t="str">
        <f t="shared" si="1"/>
        <v>2</v>
      </c>
      <c r="R28" s="130" t="str">
        <f t="shared" si="2"/>
        <v/>
      </c>
      <c r="S28" s="130" t="str">
        <f t="shared" si="3"/>
        <v/>
      </c>
      <c r="T28" s="130" t="str">
        <f t="shared" si="4"/>
        <v/>
      </c>
      <c r="U28" s="130" t="str">
        <f t="shared" si="5"/>
        <v/>
      </c>
      <c r="V28" s="130"/>
      <c r="W28" s="130"/>
      <c r="X28" s="130"/>
      <c r="Y28" s="130" t="str">
        <f>IFERROR(__xludf.DUMMYFUNCTION("IF(W28="""","""",QUERY(Hallazgos!C:H,""SELECT max(H) WHERE E CONTAINS 'Activo:""&amp;W28&amp;""' LABEL max(H) ''""))"),"")</f>
        <v/>
      </c>
      <c r="Z28" s="130"/>
      <c r="AA28" s="130"/>
      <c r="AB28" s="130" t="str">
        <f>IFERROR(__xludf.DUMMYFUNCTION("IF(Z28="""","""",QUERY(Hallazgos!C:H,""SELECT max(H) WHERE E CONTAINS 'Alcance:""&amp;Z28&amp;""' LABEL max(H) ''""))"),"")</f>
        <v/>
      </c>
    </row>
    <row r="29">
      <c r="A29" s="131"/>
      <c r="B29" s="81"/>
      <c r="C29" s="80"/>
      <c r="D29" s="131"/>
      <c r="E29" s="132"/>
      <c r="F29" t="str">
        <f t="shared" si="9"/>
        <v>0</v>
      </c>
      <c r="G29" t="str">
        <f t="shared" si="10"/>
        <v>0</v>
      </c>
      <c r="H29" t="str">
        <f t="shared" si="11"/>
        <v/>
      </c>
      <c r="I29" s="80"/>
      <c r="J29" s="80"/>
      <c r="K29" s="80"/>
      <c r="L29" s="80"/>
      <c r="M29" s="80"/>
      <c r="N29" s="80"/>
      <c r="O29" s="80"/>
      <c r="P29" s="130"/>
      <c r="Q29" s="130" t="str">
        <f t="shared" si="1"/>
        <v>2</v>
      </c>
      <c r="R29" s="130" t="str">
        <f t="shared" si="2"/>
        <v/>
      </c>
      <c r="S29" s="130" t="str">
        <f t="shared" si="3"/>
        <v/>
      </c>
      <c r="T29" s="130" t="str">
        <f t="shared" si="4"/>
        <v/>
      </c>
      <c r="U29" s="130" t="str">
        <f t="shared" si="5"/>
        <v/>
      </c>
      <c r="V29" s="130"/>
      <c r="W29" s="130"/>
      <c r="X29" s="130"/>
      <c r="Y29" s="130" t="str">
        <f>IFERROR(__xludf.DUMMYFUNCTION("IF(W29="""","""",QUERY(Hallazgos!C:H,""SELECT max(H) WHERE E CONTAINS 'Activo:""&amp;W29&amp;""' LABEL max(H) ''""))"),"")</f>
        <v/>
      </c>
      <c r="Z29" s="130"/>
      <c r="AA29" s="130"/>
      <c r="AB29" s="130" t="str">
        <f>IFERROR(__xludf.DUMMYFUNCTION("IF(Z29="""","""",QUERY(Hallazgos!C:H,""SELECT max(H) WHERE E CONTAINS 'Alcance:""&amp;Z29&amp;""' LABEL max(H) ''""))"),"")</f>
        <v/>
      </c>
    </row>
    <row r="30">
      <c r="A30" s="131"/>
      <c r="B30" s="81"/>
      <c r="C30" s="80"/>
      <c r="D30" s="131"/>
      <c r="E30" s="132"/>
      <c r="F30" t="str">
        <f t="shared" si="9"/>
        <v>0</v>
      </c>
      <c r="G30" t="str">
        <f t="shared" si="10"/>
        <v>0</v>
      </c>
      <c r="H30" t="str">
        <f t="shared" si="11"/>
        <v/>
      </c>
      <c r="I30" s="80"/>
      <c r="J30" s="80"/>
      <c r="K30" s="80"/>
      <c r="L30" s="80"/>
      <c r="M30" s="80"/>
      <c r="N30" s="80"/>
      <c r="O30" s="80"/>
      <c r="P30" s="130"/>
      <c r="Q30" s="130" t="str">
        <f t="shared" si="1"/>
        <v>2</v>
      </c>
      <c r="R30" s="130" t="str">
        <f t="shared" si="2"/>
        <v/>
      </c>
      <c r="S30" s="130" t="str">
        <f t="shared" si="3"/>
        <v/>
      </c>
      <c r="T30" s="130" t="str">
        <f t="shared" si="4"/>
        <v/>
      </c>
      <c r="U30" s="130" t="str">
        <f t="shared" si="5"/>
        <v/>
      </c>
      <c r="V30" s="130"/>
      <c r="W30" s="130"/>
      <c r="X30" s="130"/>
      <c r="Y30" s="130" t="str">
        <f>IFERROR(__xludf.DUMMYFUNCTION("IF(W30="""","""",QUERY(Hallazgos!C:H,""SELECT max(H) WHERE E CONTAINS 'Activo:""&amp;W30&amp;""' LABEL max(H) ''""))"),"")</f>
        <v/>
      </c>
      <c r="Z30" s="130"/>
      <c r="AA30" s="130"/>
      <c r="AB30" s="130" t="str">
        <f>IFERROR(__xludf.DUMMYFUNCTION("IF(Z30="""","""",QUERY(Hallazgos!C:H,""SELECT max(H) WHERE E CONTAINS 'Alcance:""&amp;Z30&amp;""' LABEL max(H) ''""))"),"")</f>
        <v/>
      </c>
    </row>
    <row r="31">
      <c r="A31" s="131"/>
      <c r="B31" s="81"/>
      <c r="C31" s="80"/>
      <c r="D31" s="131"/>
      <c r="E31" s="132"/>
      <c r="F31" t="str">
        <f t="shared" si="9"/>
        <v>0</v>
      </c>
      <c r="G31" t="str">
        <f t="shared" si="10"/>
        <v>0</v>
      </c>
      <c r="H31" t="str">
        <f t="shared" si="11"/>
        <v/>
      </c>
      <c r="I31" s="80"/>
      <c r="J31" s="80"/>
      <c r="K31" s="80"/>
      <c r="L31" s="80"/>
      <c r="M31" s="80"/>
      <c r="N31" s="80"/>
      <c r="O31" s="80"/>
      <c r="P31" s="130"/>
      <c r="Q31" s="130" t="str">
        <f t="shared" si="1"/>
        <v>2</v>
      </c>
      <c r="R31" s="130" t="str">
        <f t="shared" si="2"/>
        <v/>
      </c>
      <c r="S31" s="130" t="str">
        <f t="shared" si="3"/>
        <v/>
      </c>
      <c r="T31" s="130" t="str">
        <f t="shared" si="4"/>
        <v/>
      </c>
      <c r="U31" s="130" t="str">
        <f t="shared" si="5"/>
        <v/>
      </c>
      <c r="V31" s="130"/>
      <c r="W31" s="130"/>
      <c r="X31" s="130"/>
      <c r="Y31" s="130" t="str">
        <f>IFERROR(__xludf.DUMMYFUNCTION("IF(W31="""","""",QUERY(Hallazgos!C:H,""SELECT max(H) WHERE E CONTAINS 'Activo:""&amp;W31&amp;""' LABEL max(H) ''""))"),"")</f>
        <v/>
      </c>
      <c r="Z31" s="130"/>
      <c r="AA31" s="130"/>
      <c r="AB31" s="130" t="str">
        <f>IFERROR(__xludf.DUMMYFUNCTION("IF(Z31="""","""",QUERY(Hallazgos!C:H,""SELECT max(H) WHERE E CONTAINS 'Alcance:""&amp;Z31&amp;""' LABEL max(H) ''""))"),"")</f>
        <v/>
      </c>
    </row>
    <row r="32">
      <c r="A32" s="131"/>
      <c r="B32" s="81"/>
      <c r="C32" s="80"/>
      <c r="D32" s="131"/>
      <c r="E32" s="132"/>
      <c r="F32" t="str">
        <f t="shared" si="9"/>
        <v>0</v>
      </c>
      <c r="G32" t="str">
        <f t="shared" si="10"/>
        <v>0</v>
      </c>
      <c r="H32" t="str">
        <f t="shared" si="11"/>
        <v/>
      </c>
      <c r="I32" s="80"/>
      <c r="J32" s="80"/>
      <c r="K32" s="80"/>
      <c r="L32" s="80"/>
      <c r="M32" s="80"/>
      <c r="N32" s="80"/>
      <c r="O32" s="80"/>
      <c r="P32" s="130"/>
      <c r="Q32" s="130" t="str">
        <f t="shared" si="1"/>
        <v>2</v>
      </c>
      <c r="R32" s="130" t="str">
        <f t="shared" si="2"/>
        <v/>
      </c>
      <c r="S32" s="130" t="str">
        <f t="shared" si="3"/>
        <v/>
      </c>
      <c r="T32" s="130" t="str">
        <f t="shared" si="4"/>
        <v/>
      </c>
      <c r="U32" s="130" t="str">
        <f t="shared" si="5"/>
        <v/>
      </c>
      <c r="V32" s="130"/>
      <c r="W32" s="130"/>
      <c r="X32" s="130"/>
      <c r="Y32" s="130" t="str">
        <f>IFERROR(__xludf.DUMMYFUNCTION("IF(W32="""","""",QUERY(Hallazgos!C:H,""SELECT max(H) WHERE E CONTAINS 'Activo:""&amp;W32&amp;""' LABEL max(H) ''""))"),"")</f>
        <v/>
      </c>
      <c r="Z32" s="130"/>
      <c r="AA32" s="130"/>
      <c r="AB32" s="130" t="str">
        <f>IFERROR(__xludf.DUMMYFUNCTION("IF(Z32="""","""",QUERY(Hallazgos!C:H,""SELECT max(H) WHERE E CONTAINS 'Alcance:""&amp;Z32&amp;""' LABEL max(H) ''""))"),"")</f>
        <v/>
      </c>
    </row>
    <row r="33">
      <c r="A33" s="131"/>
      <c r="B33" s="81"/>
      <c r="C33" s="80"/>
      <c r="D33" s="131"/>
      <c r="E33" s="132"/>
      <c r="F33" t="str">
        <f t="shared" si="9"/>
        <v>0</v>
      </c>
      <c r="G33" t="str">
        <f t="shared" si="10"/>
        <v>0</v>
      </c>
      <c r="H33" t="str">
        <f t="shared" si="11"/>
        <v/>
      </c>
      <c r="I33" s="80"/>
      <c r="J33" s="80"/>
      <c r="K33" s="80"/>
      <c r="L33" s="80"/>
      <c r="M33" s="80"/>
      <c r="N33" s="80"/>
      <c r="O33" s="80"/>
      <c r="P33" s="130"/>
      <c r="Q33" s="130" t="str">
        <f t="shared" si="1"/>
        <v>2</v>
      </c>
      <c r="R33" s="130" t="str">
        <f t="shared" si="2"/>
        <v/>
      </c>
      <c r="S33" s="130" t="str">
        <f t="shared" si="3"/>
        <v/>
      </c>
      <c r="T33" s="130" t="str">
        <f t="shared" si="4"/>
        <v/>
      </c>
      <c r="U33" s="130" t="str">
        <f t="shared" si="5"/>
        <v/>
      </c>
      <c r="V33" s="130"/>
      <c r="W33" s="130"/>
      <c r="X33" s="130"/>
      <c r="Y33" s="130" t="str">
        <f>IFERROR(__xludf.DUMMYFUNCTION("IF(W33="""","""",QUERY(Hallazgos!C:H,""SELECT max(H) WHERE E CONTAINS 'Activo:""&amp;W33&amp;""' LABEL max(H) ''""))"),"")</f>
        <v/>
      </c>
      <c r="Z33" s="130"/>
      <c r="AA33" s="130"/>
      <c r="AB33" s="130" t="str">
        <f>IFERROR(__xludf.DUMMYFUNCTION("IF(Z33="""","""",QUERY(Hallazgos!C:H,""SELECT max(H) WHERE E CONTAINS 'Alcance:""&amp;Z33&amp;""' LABEL max(H) ''""))"),"")</f>
        <v/>
      </c>
    </row>
    <row r="34">
      <c r="A34" s="131"/>
      <c r="B34" s="81"/>
      <c r="C34" s="80"/>
      <c r="D34" s="131"/>
      <c r="E34" s="132"/>
      <c r="F34" t="str">
        <f t="shared" si="9"/>
        <v>0</v>
      </c>
      <c r="G34" t="str">
        <f t="shared" si="10"/>
        <v>0</v>
      </c>
      <c r="H34" t="str">
        <f t="shared" si="11"/>
        <v/>
      </c>
      <c r="I34" s="80"/>
      <c r="J34" s="80"/>
      <c r="K34" s="80"/>
      <c r="L34" s="80"/>
      <c r="M34" s="80"/>
      <c r="N34" s="80"/>
      <c r="O34" s="80"/>
      <c r="P34" s="130"/>
      <c r="Q34" s="130" t="str">
        <f t="shared" si="1"/>
        <v>2</v>
      </c>
      <c r="R34" s="130" t="str">
        <f t="shared" si="2"/>
        <v/>
      </c>
      <c r="S34" s="130" t="str">
        <f t="shared" si="3"/>
        <v/>
      </c>
      <c r="T34" s="130" t="str">
        <f t="shared" si="4"/>
        <v/>
      </c>
      <c r="U34" s="130" t="str">
        <f t="shared" si="5"/>
        <v/>
      </c>
      <c r="V34" s="130"/>
      <c r="W34" s="130"/>
      <c r="X34" s="130"/>
      <c r="Y34" s="130" t="str">
        <f>IFERROR(__xludf.DUMMYFUNCTION("IF(W34="""","""",QUERY(Hallazgos!C:H,""SELECT max(H) WHERE E CONTAINS 'Activo:""&amp;W34&amp;""' LABEL max(H) ''""))"),"")</f>
        <v/>
      </c>
      <c r="Z34" s="130"/>
      <c r="AA34" s="130"/>
      <c r="AB34" s="130" t="str">
        <f>IFERROR(__xludf.DUMMYFUNCTION("IF(Z34="""","""",QUERY(Hallazgos!C:H,""SELECT max(H) WHERE E CONTAINS 'Alcance:""&amp;Z34&amp;""' LABEL max(H) ''""))"),"")</f>
        <v/>
      </c>
    </row>
    <row r="35">
      <c r="A35" s="132"/>
      <c r="B35" s="81"/>
      <c r="C35" s="81"/>
      <c r="D35" s="131"/>
      <c r="E35" s="131"/>
      <c r="F35" t="str">
        <f t="shared" si="9"/>
        <v>0</v>
      </c>
      <c r="G35" t="str">
        <f t="shared" si="10"/>
        <v>0</v>
      </c>
      <c r="H35" t="str">
        <f t="shared" si="11"/>
        <v/>
      </c>
      <c r="I35" s="80"/>
      <c r="J35" s="80"/>
      <c r="K35" s="80"/>
      <c r="L35" s="80"/>
      <c r="M35" s="80"/>
      <c r="N35" s="80"/>
      <c r="O35" s="80"/>
      <c r="P35" s="130"/>
      <c r="Q35" s="130" t="str">
        <f t="shared" si="1"/>
        <v>2</v>
      </c>
      <c r="R35" s="130" t="str">
        <f t="shared" si="2"/>
        <v/>
      </c>
      <c r="S35" s="130" t="str">
        <f t="shared" si="3"/>
        <v/>
      </c>
      <c r="T35" s="130" t="str">
        <f t="shared" si="4"/>
        <v/>
      </c>
      <c r="U35" s="130" t="str">
        <f t="shared" si="5"/>
        <v/>
      </c>
      <c r="V35" s="130"/>
      <c r="W35" s="130"/>
      <c r="X35" s="130"/>
      <c r="Y35" s="130" t="str">
        <f>IFERROR(__xludf.DUMMYFUNCTION("IF(W35="""","""",QUERY(Hallazgos!C:H,""SELECT max(H) WHERE E CONTAINS 'Activo:""&amp;W35&amp;""' LABEL max(H) ''""))"),"")</f>
        <v/>
      </c>
      <c r="Z35" s="130"/>
      <c r="AA35" s="130"/>
      <c r="AB35" s="130" t="str">
        <f>IFERROR(__xludf.DUMMYFUNCTION("IF(Z35="""","""",QUERY(Hallazgos!C:H,""SELECT max(H) WHERE E CONTAINS 'Alcance:""&amp;Z35&amp;""' LABEL max(H) ''""))"),"")</f>
        <v/>
      </c>
    </row>
    <row r="36">
      <c r="A36" s="131"/>
      <c r="B36" s="81"/>
      <c r="C36" s="80"/>
      <c r="D36" s="131"/>
      <c r="E36" s="132"/>
      <c r="F36" t="str">
        <f t="shared" si="9"/>
        <v>0</v>
      </c>
      <c r="G36" t="str">
        <f t="shared" si="10"/>
        <v>0</v>
      </c>
      <c r="H36" t="str">
        <f t="shared" si="11"/>
        <v/>
      </c>
      <c r="I36" s="80"/>
      <c r="J36" s="80"/>
      <c r="K36" s="80"/>
      <c r="L36" s="80"/>
      <c r="M36" s="80"/>
      <c r="N36" s="80"/>
      <c r="O36" s="80"/>
      <c r="P36" s="130"/>
      <c r="Q36" s="130" t="str">
        <f t="shared" si="1"/>
        <v>2</v>
      </c>
      <c r="R36" s="130" t="str">
        <f t="shared" si="2"/>
        <v/>
      </c>
      <c r="S36" s="130" t="str">
        <f t="shared" si="3"/>
        <v/>
      </c>
      <c r="T36" s="130" t="str">
        <f t="shared" si="4"/>
        <v/>
      </c>
      <c r="U36" s="130" t="str">
        <f t="shared" si="5"/>
        <v/>
      </c>
      <c r="V36" s="130"/>
      <c r="W36" s="130"/>
      <c r="X36" s="130"/>
      <c r="Y36" s="130" t="str">
        <f>IFERROR(__xludf.DUMMYFUNCTION("IF(W36="""","""",QUERY(Hallazgos!C:H,""SELECT max(H) WHERE E CONTAINS 'Activo:""&amp;W36&amp;""' LABEL max(H) ''""))"),"")</f>
        <v/>
      </c>
      <c r="Z36" s="130"/>
      <c r="AA36" s="130"/>
      <c r="AB36" s="130" t="str">
        <f>IFERROR(__xludf.DUMMYFUNCTION("IF(Z36="""","""",QUERY(Hallazgos!C:H,""SELECT max(H) WHERE E CONTAINS 'Alcance:""&amp;Z36&amp;""' LABEL max(H) ''""))"),"")</f>
        <v/>
      </c>
    </row>
    <row r="37">
      <c r="A37" s="131"/>
      <c r="B37" s="81"/>
      <c r="C37" s="80"/>
      <c r="D37" s="131"/>
      <c r="E37" s="132"/>
      <c r="F37" t="str">
        <f t="shared" si="9"/>
        <v>0</v>
      </c>
      <c r="G37" t="str">
        <f t="shared" si="10"/>
        <v>0</v>
      </c>
      <c r="H37" t="str">
        <f t="shared" si="11"/>
        <v/>
      </c>
      <c r="I37" s="80"/>
      <c r="J37" s="80"/>
      <c r="K37" s="80"/>
      <c r="L37" s="80"/>
      <c r="M37" s="80"/>
      <c r="N37" s="80"/>
      <c r="O37" s="80"/>
      <c r="P37" s="130"/>
      <c r="Q37" s="130" t="str">
        <f t="shared" si="1"/>
        <v>2</v>
      </c>
      <c r="R37" s="130" t="str">
        <f t="shared" si="2"/>
        <v/>
      </c>
      <c r="S37" s="130" t="str">
        <f t="shared" si="3"/>
        <v/>
      </c>
      <c r="T37" s="130" t="str">
        <f t="shared" si="4"/>
        <v/>
      </c>
      <c r="U37" s="130" t="str">
        <f t="shared" si="5"/>
        <v/>
      </c>
      <c r="V37" s="130"/>
      <c r="W37" s="130"/>
      <c r="X37" s="130"/>
      <c r="Y37" s="130" t="str">
        <f>IFERROR(__xludf.DUMMYFUNCTION("IF(W37="""","""",QUERY(Hallazgos!C:H,""SELECT max(H) WHERE E CONTAINS 'Activo:""&amp;W37&amp;""' LABEL max(H) ''""))"),"")</f>
        <v/>
      </c>
      <c r="Z37" s="130"/>
      <c r="AA37" s="130"/>
      <c r="AB37" s="130" t="str">
        <f>IFERROR(__xludf.DUMMYFUNCTION("IF(Z37="""","""",QUERY(Hallazgos!C:H,""SELECT max(H) WHERE E CONTAINS 'Alcance:""&amp;Z37&amp;""' LABEL max(H) ''""))"),"")</f>
        <v/>
      </c>
    </row>
    <row r="38">
      <c r="A38" s="131"/>
      <c r="B38" s="81"/>
      <c r="C38" s="80"/>
      <c r="D38" s="131"/>
      <c r="E38" s="132"/>
      <c r="F38" t="str">
        <f t="shared" si="9"/>
        <v>0</v>
      </c>
      <c r="G38" t="str">
        <f t="shared" si="10"/>
        <v>0</v>
      </c>
      <c r="H38" t="str">
        <f t="shared" si="11"/>
        <v/>
      </c>
      <c r="I38" s="80"/>
      <c r="J38" s="80"/>
      <c r="K38" s="80"/>
      <c r="L38" s="80"/>
      <c r="M38" s="80"/>
      <c r="N38" s="80"/>
      <c r="O38" s="80"/>
      <c r="P38" s="130"/>
      <c r="Q38" s="130" t="str">
        <f t="shared" si="1"/>
        <v>2</v>
      </c>
      <c r="R38" s="130" t="str">
        <f t="shared" si="2"/>
        <v/>
      </c>
      <c r="S38" s="130" t="str">
        <f t="shared" si="3"/>
        <v/>
      </c>
      <c r="T38" s="130" t="str">
        <f t="shared" si="4"/>
        <v/>
      </c>
      <c r="U38" s="130" t="str">
        <f t="shared" si="5"/>
        <v/>
      </c>
      <c r="V38" s="130"/>
      <c r="W38" s="130"/>
      <c r="X38" s="130"/>
      <c r="Y38" s="130" t="str">
        <f>IFERROR(__xludf.DUMMYFUNCTION("IF(W38="""","""",QUERY(Hallazgos!C:H,""SELECT max(H) WHERE E CONTAINS 'Activo:""&amp;W38&amp;""' LABEL max(H) ''""))"),"")</f>
        <v/>
      </c>
      <c r="Z38" s="130"/>
      <c r="AA38" s="130"/>
      <c r="AB38" s="130" t="str">
        <f>IFERROR(__xludf.DUMMYFUNCTION("IF(Z38="""","""",QUERY(Hallazgos!C:H,""SELECT max(H) WHERE E CONTAINS 'Alcance:""&amp;Z38&amp;""' LABEL max(H) ''""))"),"")</f>
        <v/>
      </c>
    </row>
    <row r="39">
      <c r="A39" s="131"/>
      <c r="B39" s="81"/>
      <c r="C39" s="80"/>
      <c r="D39" s="131"/>
      <c r="E39" s="132"/>
      <c r="F39" t="str">
        <f t="shared" si="9"/>
        <v>0</v>
      </c>
      <c r="G39" t="str">
        <f t="shared" si="10"/>
        <v>0</v>
      </c>
      <c r="H39" t="str">
        <f t="shared" si="11"/>
        <v/>
      </c>
      <c r="I39" s="80"/>
      <c r="J39" s="80"/>
      <c r="K39" s="80"/>
      <c r="L39" s="80"/>
      <c r="M39" s="80"/>
      <c r="N39" s="80"/>
      <c r="O39" s="80"/>
      <c r="P39" s="130"/>
      <c r="Q39" s="130" t="str">
        <f t="shared" si="1"/>
        <v>2</v>
      </c>
      <c r="R39" s="130" t="str">
        <f t="shared" si="2"/>
        <v/>
      </c>
      <c r="S39" s="130" t="str">
        <f t="shared" si="3"/>
        <v/>
      </c>
      <c r="T39" s="130" t="str">
        <f t="shared" si="4"/>
        <v/>
      </c>
      <c r="U39" s="130" t="str">
        <f t="shared" si="5"/>
        <v/>
      </c>
      <c r="V39" s="130"/>
      <c r="W39" s="130"/>
      <c r="X39" s="130"/>
      <c r="Y39" s="130" t="str">
        <f>IFERROR(__xludf.DUMMYFUNCTION("IF(W39="""","""",QUERY(Hallazgos!C:H,""SELECT max(H) WHERE E CONTAINS 'Activo:""&amp;W39&amp;""' LABEL max(H) ''""))"),"")</f>
        <v/>
      </c>
      <c r="Z39" s="130"/>
      <c r="AA39" s="130"/>
      <c r="AB39" s="130" t="str">
        <f>IFERROR(__xludf.DUMMYFUNCTION("IF(Z39="""","""",QUERY(Hallazgos!C:H,""SELECT max(H) WHERE E CONTAINS 'Alcance:""&amp;Z39&amp;""' LABEL max(H) ''""))"),"")</f>
        <v/>
      </c>
    </row>
    <row r="40">
      <c r="A40" s="131"/>
      <c r="B40" s="81"/>
      <c r="C40" s="80"/>
      <c r="D40" s="131"/>
      <c r="E40" s="132"/>
      <c r="F40" t="str">
        <f t="shared" si="9"/>
        <v>0</v>
      </c>
      <c r="G40" t="str">
        <f t="shared" si="10"/>
        <v>0</v>
      </c>
      <c r="H40" t="str">
        <f t="shared" si="11"/>
        <v/>
      </c>
      <c r="I40" s="80"/>
      <c r="J40" s="80"/>
      <c r="K40" s="80"/>
      <c r="L40" s="80"/>
      <c r="M40" s="80"/>
      <c r="N40" s="80"/>
      <c r="O40" s="80"/>
      <c r="P40" s="130"/>
      <c r="Q40" s="130" t="str">
        <f t="shared" si="1"/>
        <v>2</v>
      </c>
      <c r="R40" s="130" t="str">
        <f t="shared" si="2"/>
        <v/>
      </c>
      <c r="S40" s="130" t="str">
        <f t="shared" si="3"/>
        <v/>
      </c>
      <c r="T40" s="130" t="str">
        <f t="shared" si="4"/>
        <v/>
      </c>
      <c r="U40" s="130" t="str">
        <f t="shared" si="5"/>
        <v/>
      </c>
      <c r="V40" s="130"/>
      <c r="W40" s="130"/>
      <c r="X40" s="130"/>
      <c r="Y40" s="130" t="str">
        <f>IFERROR(__xludf.DUMMYFUNCTION("IF(W40="""","""",QUERY(Hallazgos!C:H,""SELECT max(H) WHERE E CONTAINS 'Activo:""&amp;W40&amp;""' LABEL max(H) ''""))"),"")</f>
        <v/>
      </c>
      <c r="Z40" s="130"/>
      <c r="AA40" s="130"/>
      <c r="AB40" s="130" t="str">
        <f>IFERROR(__xludf.DUMMYFUNCTION("IF(Z40="""","""",QUERY(Hallazgos!C:H,""SELECT max(H) WHERE E CONTAINS 'Alcance:""&amp;Z40&amp;""' LABEL max(H) ''""))"),"")</f>
        <v/>
      </c>
    </row>
    <row r="41">
      <c r="A41" s="131"/>
      <c r="B41" s="81"/>
      <c r="C41" s="80"/>
      <c r="D41" s="131"/>
      <c r="E41" s="132"/>
      <c r="I41" s="80"/>
      <c r="J41" s="80"/>
      <c r="K41" s="80"/>
      <c r="L41" s="80"/>
      <c r="M41" s="80"/>
      <c r="N41" s="80"/>
      <c r="O41" s="80"/>
      <c r="P41" s="130"/>
      <c r="Q41" s="130" t="str">
        <f t="shared" si="1"/>
        <v>2</v>
      </c>
      <c r="R41" s="130" t="str">
        <f t="shared" si="2"/>
        <v/>
      </c>
      <c r="S41" s="130" t="str">
        <f t="shared" si="3"/>
        <v/>
      </c>
      <c r="T41" s="130" t="str">
        <f t="shared" si="4"/>
        <v/>
      </c>
      <c r="U41" s="130" t="str">
        <f t="shared" si="5"/>
        <v/>
      </c>
      <c r="V41" s="130"/>
      <c r="W41" s="130"/>
      <c r="X41" s="130"/>
      <c r="Y41" s="130" t="str">
        <f>IFERROR(__xludf.DUMMYFUNCTION("IF(W41="""","""",QUERY(Hallazgos!C:H,""SELECT max(H) WHERE E CONTAINS 'Activo:""&amp;W41&amp;""' LABEL max(H) ''""))"),"")</f>
        <v/>
      </c>
      <c r="Z41" s="130"/>
      <c r="AA41" s="130"/>
      <c r="AB41" s="130" t="str">
        <f>IFERROR(__xludf.DUMMYFUNCTION("IF(Z41="""","""",QUERY(Hallazgos!C:H,""SELECT max(H) WHERE E CONTAINS 'Alcance:""&amp;Z41&amp;""' LABEL max(H) ''""))"),"")</f>
        <v/>
      </c>
    </row>
    <row r="42">
      <c r="A42" s="131"/>
      <c r="B42" s="81"/>
      <c r="C42" s="80"/>
      <c r="D42" s="131"/>
      <c r="E42" s="132"/>
      <c r="I42" s="80"/>
      <c r="J42" s="80"/>
      <c r="K42" s="80"/>
      <c r="L42" s="80"/>
      <c r="M42" s="80"/>
      <c r="N42" s="80"/>
      <c r="O42" s="80"/>
      <c r="P42" s="130"/>
      <c r="Q42" s="130" t="str">
        <f t="shared" si="1"/>
        <v>2</v>
      </c>
      <c r="R42" s="130" t="str">
        <f t="shared" si="2"/>
        <v/>
      </c>
      <c r="S42" s="130" t="str">
        <f t="shared" si="3"/>
        <v/>
      </c>
      <c r="T42" s="130" t="str">
        <f t="shared" si="4"/>
        <v/>
      </c>
      <c r="U42" s="130" t="str">
        <f t="shared" si="5"/>
        <v/>
      </c>
      <c r="V42" s="130"/>
      <c r="W42" s="130"/>
      <c r="X42" s="130"/>
      <c r="Y42" s="130" t="str">
        <f>IFERROR(__xludf.DUMMYFUNCTION("IF(W42="""","""",QUERY(Hallazgos!C:H,""SELECT max(H) WHERE E CONTAINS 'Activo:""&amp;W42&amp;""' LABEL max(H) ''""))"),"")</f>
        <v/>
      </c>
      <c r="Z42" s="130"/>
      <c r="AA42" s="130"/>
      <c r="AB42" s="130" t="str">
        <f>IFERROR(__xludf.DUMMYFUNCTION("IF(Z42="""","""",QUERY(Hallazgos!C:H,""SELECT max(H) WHERE E CONTAINS 'Alcance:""&amp;Z42&amp;""' LABEL max(H) ''""))"),"")</f>
        <v/>
      </c>
    </row>
    <row r="43">
      <c r="A43" s="131"/>
      <c r="B43" s="81"/>
      <c r="C43" s="80"/>
      <c r="D43" s="131"/>
      <c r="E43" s="132"/>
      <c r="I43" s="80"/>
      <c r="J43" s="80"/>
      <c r="K43" s="80"/>
      <c r="L43" s="80"/>
      <c r="M43" s="80"/>
      <c r="N43" s="80"/>
      <c r="O43" s="80"/>
      <c r="P43" s="130"/>
      <c r="Q43" s="130" t="str">
        <f t="shared" si="1"/>
        <v>2</v>
      </c>
      <c r="R43" s="130" t="str">
        <f t="shared" si="2"/>
        <v/>
      </c>
      <c r="S43" s="130" t="str">
        <f t="shared" si="3"/>
        <v/>
      </c>
      <c r="T43" s="130" t="str">
        <f t="shared" si="4"/>
        <v/>
      </c>
      <c r="U43" s="130" t="str">
        <f t="shared" si="5"/>
        <v/>
      </c>
      <c r="V43" s="130"/>
      <c r="W43" s="130"/>
      <c r="X43" s="130"/>
      <c r="Y43" s="130" t="str">
        <f>IFERROR(__xludf.DUMMYFUNCTION("IF(W43="""","""",QUERY(Hallazgos!C:H,""SELECT max(H) WHERE E CONTAINS 'Activo:""&amp;W43&amp;""' LABEL max(H) ''""))"),"")</f>
        <v/>
      </c>
      <c r="Z43" s="130"/>
      <c r="AA43" s="130"/>
      <c r="AB43" s="130" t="str">
        <f>IFERROR(__xludf.DUMMYFUNCTION("IF(Z43="""","""",QUERY(Hallazgos!C:H,""SELECT max(H) WHERE E CONTAINS 'Alcance:""&amp;Z43&amp;""' LABEL max(H) ''""))"),"")</f>
        <v/>
      </c>
    </row>
    <row r="44">
      <c r="A44" s="131"/>
      <c r="B44" s="81"/>
      <c r="C44" s="80"/>
      <c r="D44" s="131"/>
      <c r="E44" s="132"/>
      <c r="F44" s="130"/>
      <c r="G44" s="80" t="str">
        <f>LEFT(F44,3)</f>
        <v/>
      </c>
      <c r="H44" s="80" t="str">
        <f>LEFT(F44,3)</f>
        <v/>
      </c>
      <c r="I44" s="80"/>
      <c r="J44" s="80"/>
      <c r="K44" s="80"/>
      <c r="L44" s="80"/>
      <c r="M44" s="80"/>
      <c r="N44" s="80"/>
      <c r="O44" s="80"/>
      <c r="P44" s="130"/>
      <c r="Q44" s="130"/>
      <c r="R44" s="130"/>
      <c r="S44" s="130"/>
      <c r="T44" s="130"/>
      <c r="U44" s="130"/>
      <c r="V44" s="130"/>
      <c r="W44" s="130"/>
      <c r="X44" s="130"/>
      <c r="Y44" s="130"/>
      <c r="Z44" s="130"/>
      <c r="AA44" s="130"/>
      <c r="AB44" s="107"/>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26.0"/>
    <col customWidth="1" min="2" max="2" width="8.14"/>
    <col customWidth="1" min="3" max="3" width="14.29"/>
    <col customWidth="1" min="4" max="4" width="15.0"/>
    <col customWidth="1" min="5" max="5" width="11.57"/>
    <col customWidth="1" min="6" max="6" width="10.86"/>
    <col customWidth="1" min="7" max="7" width="2.71"/>
  </cols>
  <sheetData>
    <row r="1">
      <c r="A1" s="136" t="s">
        <v>1223</v>
      </c>
    </row>
    <row r="2">
      <c r="A2" s="137"/>
      <c r="B2" s="137"/>
      <c r="C2" s="137"/>
      <c r="D2" s="137"/>
      <c r="E2" s="137"/>
      <c r="F2" s="137"/>
    </row>
    <row r="3">
      <c r="A3" s="138" t="s">
        <v>1224</v>
      </c>
      <c r="B3" s="138" t="s">
        <v>1225</v>
      </c>
      <c r="C3" s="139" t="s">
        <v>1226</v>
      </c>
      <c r="D3" s="2"/>
      <c r="E3" s="2"/>
      <c r="F3" s="73"/>
      <c r="G3" s="52"/>
    </row>
    <row r="4">
      <c r="A4" s="15" t="s">
        <v>1227</v>
      </c>
      <c r="B4" s="140" t="s">
        <v>1228</v>
      </c>
      <c r="C4" s="15" t="s">
        <v>1230</v>
      </c>
      <c r="D4" s="15" t="s">
        <v>1231</v>
      </c>
      <c r="E4" s="15" t="s">
        <v>1109</v>
      </c>
      <c r="F4" s="46"/>
      <c r="G4" s="52"/>
    </row>
    <row r="5">
      <c r="A5" s="15" t="s">
        <v>1232</v>
      </c>
      <c r="B5" s="140" t="s">
        <v>1233</v>
      </c>
      <c r="C5" s="15" t="s">
        <v>1172</v>
      </c>
      <c r="D5" s="15" t="s">
        <v>1234</v>
      </c>
      <c r="E5" s="15" t="s">
        <v>1160</v>
      </c>
      <c r="F5" s="46"/>
      <c r="G5" s="52"/>
    </row>
    <row r="6">
      <c r="A6" s="15" t="s">
        <v>1235</v>
      </c>
      <c r="B6" s="140" t="s">
        <v>1236</v>
      </c>
      <c r="C6" s="15" t="s">
        <v>1237</v>
      </c>
      <c r="D6" s="15" t="s">
        <v>1238</v>
      </c>
      <c r="E6" s="15" t="s">
        <v>1167</v>
      </c>
      <c r="F6" s="46"/>
      <c r="G6" s="52"/>
    </row>
    <row r="7">
      <c r="A7" s="15" t="s">
        <v>1239</v>
      </c>
      <c r="B7" s="140" t="s">
        <v>1204</v>
      </c>
      <c r="C7" s="15" t="s">
        <v>1240</v>
      </c>
      <c r="D7" s="15" t="s">
        <v>1241</v>
      </c>
      <c r="E7" s="15" t="s">
        <v>1171</v>
      </c>
      <c r="F7" s="46"/>
      <c r="G7" s="52"/>
    </row>
    <row r="8">
      <c r="A8" s="15" t="s">
        <v>1242</v>
      </c>
      <c r="B8" s="140" t="s">
        <v>1243</v>
      </c>
      <c r="C8" s="15" t="s">
        <v>1240</v>
      </c>
      <c r="D8" s="15" t="s">
        <v>1241</v>
      </c>
      <c r="E8" s="15" t="s">
        <v>1171</v>
      </c>
      <c r="F8" s="46"/>
      <c r="G8" s="52"/>
    </row>
    <row r="9">
      <c r="A9" s="15" t="s">
        <v>1244</v>
      </c>
      <c r="B9" s="140" t="s">
        <v>1245</v>
      </c>
      <c r="C9" s="15" t="s">
        <v>1240</v>
      </c>
      <c r="D9" s="15" t="s">
        <v>1241</v>
      </c>
      <c r="E9" s="15" t="s">
        <v>1171</v>
      </c>
      <c r="F9" s="46"/>
      <c r="G9" s="52"/>
    </row>
    <row r="10">
      <c r="A10" s="15" t="s">
        <v>1246</v>
      </c>
      <c r="B10" s="140" t="s">
        <v>1247</v>
      </c>
      <c r="C10" s="15" t="s">
        <v>1248</v>
      </c>
      <c r="D10" s="15" t="s">
        <v>1249</v>
      </c>
      <c r="E10" s="15" t="s">
        <v>1250</v>
      </c>
      <c r="F10" s="15" t="s">
        <v>1172</v>
      </c>
      <c r="G10" s="52"/>
    </row>
    <row r="11">
      <c r="A11" s="15" t="s">
        <v>1251</v>
      </c>
      <c r="B11" s="140" t="s">
        <v>1252</v>
      </c>
      <c r="C11" s="15" t="s">
        <v>1253</v>
      </c>
      <c r="D11" s="15" t="s">
        <v>1254</v>
      </c>
      <c r="E11" s="15" t="s">
        <v>1255</v>
      </c>
      <c r="F11" s="15" t="s">
        <v>1177</v>
      </c>
      <c r="G11" s="52"/>
    </row>
    <row r="12">
      <c r="A12" s="15" t="s">
        <v>1256</v>
      </c>
      <c r="B12" s="140" t="s">
        <v>1257</v>
      </c>
      <c r="C12" s="15" t="s">
        <v>1258</v>
      </c>
      <c r="D12" s="15" t="s">
        <v>1259</v>
      </c>
      <c r="E12" s="15" t="s">
        <v>1186</v>
      </c>
      <c r="F12" s="46"/>
      <c r="G12" s="52"/>
    </row>
    <row r="13">
      <c r="A13" s="2"/>
      <c r="B13" s="2"/>
      <c r="C13" s="2"/>
      <c r="D13" s="2"/>
      <c r="E13" s="2"/>
      <c r="F13" s="2"/>
    </row>
    <row r="14">
      <c r="A14" s="138" t="s">
        <v>1224</v>
      </c>
      <c r="B14" s="138" t="s">
        <v>1225</v>
      </c>
      <c r="C14" s="139" t="s">
        <v>1226</v>
      </c>
      <c r="D14" s="2"/>
      <c r="E14" s="2"/>
      <c r="F14" s="73"/>
      <c r="G14" s="52"/>
    </row>
    <row r="15">
      <c r="A15" s="15" t="s">
        <v>1260</v>
      </c>
      <c r="B15" s="140" t="s">
        <v>1228</v>
      </c>
      <c r="C15" s="140">
        <v>0.395</v>
      </c>
      <c r="D15" s="140">
        <v>0.646</v>
      </c>
      <c r="E15" s="140">
        <v>1.0</v>
      </c>
      <c r="F15" s="33"/>
      <c r="G15" s="52"/>
    </row>
    <row r="16">
      <c r="A16" s="15" t="s">
        <v>1261</v>
      </c>
      <c r="B16" s="140" t="s">
        <v>1233</v>
      </c>
      <c r="C16" s="140">
        <v>0.35</v>
      </c>
      <c r="D16" s="140">
        <v>0.61</v>
      </c>
      <c r="E16" s="140">
        <v>0.71</v>
      </c>
      <c r="F16" s="141"/>
      <c r="G16" s="52"/>
    </row>
    <row r="17">
      <c r="A17" s="15" t="s">
        <v>1262</v>
      </c>
      <c r="B17" s="140" t="s">
        <v>1236</v>
      </c>
      <c r="C17" s="140">
        <v>0.45</v>
      </c>
      <c r="D17" s="140">
        <v>0.56</v>
      </c>
      <c r="E17" s="140">
        <v>0.704</v>
      </c>
      <c r="F17" s="33"/>
      <c r="G17" s="52"/>
    </row>
    <row r="18">
      <c r="A18" s="15" t="s">
        <v>1263</v>
      </c>
      <c r="B18" s="140" t="s">
        <v>1204</v>
      </c>
      <c r="C18" s="33" t="str">
        <f t="shared" ref="C18:C20" si="1">0</f>
        <v>0</v>
      </c>
      <c r="D18" s="33" t="str">
        <f t="shared" ref="D18:D20" si="2">0.275</f>
        <v>0.275</v>
      </c>
      <c r="E18" s="33" t="str">
        <f t="shared" ref="E18:E20" si="3">0.66</f>
        <v>0.66</v>
      </c>
      <c r="F18" s="33"/>
      <c r="G18" s="52"/>
    </row>
    <row r="19">
      <c r="A19" s="15" t="s">
        <v>1264</v>
      </c>
      <c r="B19" s="140" t="s">
        <v>1243</v>
      </c>
      <c r="C19" s="33" t="str">
        <f t="shared" si="1"/>
        <v>0</v>
      </c>
      <c r="D19" s="33" t="str">
        <f t="shared" si="2"/>
        <v>0.275</v>
      </c>
      <c r="E19" s="33" t="str">
        <f t="shared" si="3"/>
        <v>0.66</v>
      </c>
      <c r="F19" s="33"/>
      <c r="G19" s="52"/>
    </row>
    <row r="20">
      <c r="A20" s="15" t="s">
        <v>1265</v>
      </c>
      <c r="B20" s="140" t="s">
        <v>1245</v>
      </c>
      <c r="C20" s="33" t="str">
        <f t="shared" si="1"/>
        <v>0</v>
      </c>
      <c r="D20" s="33" t="str">
        <f t="shared" si="2"/>
        <v>0.275</v>
      </c>
      <c r="E20" s="33" t="str">
        <f t="shared" si="3"/>
        <v>0.66</v>
      </c>
      <c r="F20" s="33"/>
      <c r="G20" s="52"/>
    </row>
    <row r="21">
      <c r="A21" s="15" t="s">
        <v>1266</v>
      </c>
      <c r="B21" s="140" t="s">
        <v>1247</v>
      </c>
      <c r="C21" s="140">
        <v>0.85</v>
      </c>
      <c r="D21" s="140">
        <v>0.9</v>
      </c>
      <c r="E21" s="140">
        <v>0.95</v>
      </c>
      <c r="F21" s="140">
        <v>1.0</v>
      </c>
      <c r="G21" s="52"/>
    </row>
    <row r="22">
      <c r="A22" s="15" t="s">
        <v>1267</v>
      </c>
      <c r="B22" s="140" t="s">
        <v>1252</v>
      </c>
      <c r="C22" s="140">
        <v>0.87</v>
      </c>
      <c r="D22" s="140">
        <v>0.9</v>
      </c>
      <c r="E22" s="140">
        <v>0.95</v>
      </c>
      <c r="F22" s="140">
        <v>1.0</v>
      </c>
      <c r="G22" s="52"/>
    </row>
    <row r="23">
      <c r="A23" s="15" t="s">
        <v>1268</v>
      </c>
      <c r="B23" s="140" t="s">
        <v>1257</v>
      </c>
      <c r="C23" s="140">
        <v>0.9</v>
      </c>
      <c r="D23" s="140">
        <v>0.95</v>
      </c>
      <c r="E23" s="140">
        <v>1.0</v>
      </c>
      <c r="F23" s="33"/>
      <c r="G23" s="52"/>
    </row>
    <row r="24">
      <c r="A24" s="2"/>
      <c r="B24" s="2"/>
      <c r="C24" s="2"/>
      <c r="D24" s="2"/>
      <c r="E24" s="2"/>
      <c r="F24" s="2"/>
    </row>
    <row r="25">
      <c r="A25" s="138" t="s">
        <v>1224</v>
      </c>
      <c r="B25" s="138" t="s">
        <v>1225</v>
      </c>
      <c r="C25" s="139" t="s">
        <v>1226</v>
      </c>
      <c r="D25" s="2"/>
      <c r="E25" s="2"/>
      <c r="F25" s="73"/>
      <c r="G25" s="52"/>
    </row>
    <row r="26">
      <c r="A26" s="15" t="s">
        <v>1260</v>
      </c>
      <c r="B26" s="140" t="s">
        <v>1228</v>
      </c>
      <c r="C26" s="140" t="s">
        <v>1269</v>
      </c>
      <c r="D26" s="140" t="s">
        <v>1245</v>
      </c>
      <c r="E26" s="140" t="s">
        <v>1270</v>
      </c>
      <c r="F26" s="33"/>
      <c r="G26" s="52"/>
    </row>
    <row r="27">
      <c r="A27" s="15" t="s">
        <v>1261</v>
      </c>
      <c r="B27" s="140" t="s">
        <v>1233</v>
      </c>
      <c r="C27" s="140" t="s">
        <v>1271</v>
      </c>
      <c r="D27" s="140" t="s">
        <v>1272</v>
      </c>
      <c r="E27" s="140" t="s">
        <v>1270</v>
      </c>
      <c r="F27" s="141"/>
      <c r="G27" s="52"/>
    </row>
    <row r="28">
      <c r="A28" s="15" t="s">
        <v>1262</v>
      </c>
      <c r="B28" s="140" t="s">
        <v>1236</v>
      </c>
      <c r="C28" s="140" t="s">
        <v>1272</v>
      </c>
      <c r="D28" s="140" t="s">
        <v>1274</v>
      </c>
      <c r="E28" s="140" t="s">
        <v>1270</v>
      </c>
      <c r="F28" s="33"/>
      <c r="G28" s="52"/>
    </row>
    <row r="29">
      <c r="A29" s="15" t="s">
        <v>1263</v>
      </c>
      <c r="B29" s="140" t="s">
        <v>1204</v>
      </c>
      <c r="C29" s="140" t="s">
        <v>1270</v>
      </c>
      <c r="D29" s="140" t="s">
        <v>1275</v>
      </c>
      <c r="E29" s="140" t="s">
        <v>1204</v>
      </c>
      <c r="F29" s="33"/>
      <c r="G29" s="52"/>
    </row>
    <row r="30">
      <c r="A30" s="15" t="s">
        <v>1264</v>
      </c>
      <c r="B30" s="140" t="s">
        <v>1243</v>
      </c>
      <c r="C30" s="140" t="s">
        <v>1270</v>
      </c>
      <c r="D30" s="140" t="s">
        <v>1275</v>
      </c>
      <c r="E30" s="140" t="s">
        <v>1204</v>
      </c>
      <c r="F30" s="33"/>
      <c r="G30" s="52"/>
    </row>
    <row r="31">
      <c r="A31" s="15" t="s">
        <v>1265</v>
      </c>
      <c r="B31" s="140" t="s">
        <v>1245</v>
      </c>
      <c r="C31" s="140" t="s">
        <v>1270</v>
      </c>
      <c r="D31" s="140" t="s">
        <v>1275</v>
      </c>
      <c r="E31" s="140" t="s">
        <v>1204</v>
      </c>
      <c r="F31" s="33"/>
      <c r="G31" s="52"/>
    </row>
    <row r="32">
      <c r="A32" s="15" t="s">
        <v>1266</v>
      </c>
      <c r="B32" s="140" t="s">
        <v>1247</v>
      </c>
      <c r="C32" s="140" t="s">
        <v>1276</v>
      </c>
      <c r="D32" s="140" t="s">
        <v>1275</v>
      </c>
      <c r="E32" s="140" t="s">
        <v>1277</v>
      </c>
      <c r="F32" s="140" t="s">
        <v>1271</v>
      </c>
      <c r="G32" s="52"/>
    </row>
    <row r="33">
      <c r="A33" s="15" t="s">
        <v>1267</v>
      </c>
      <c r="B33" s="140" t="s">
        <v>1252</v>
      </c>
      <c r="C33" s="140" t="s">
        <v>1278</v>
      </c>
      <c r="D33" s="140" t="s">
        <v>1279</v>
      </c>
      <c r="E33" s="140" t="s">
        <v>1280</v>
      </c>
      <c r="F33" s="140" t="s">
        <v>1276</v>
      </c>
      <c r="G33" s="52"/>
    </row>
    <row r="34">
      <c r="A34" s="15" t="s">
        <v>1268</v>
      </c>
      <c r="B34" s="140" t="s">
        <v>1257</v>
      </c>
      <c r="C34" s="140" t="s">
        <v>1281</v>
      </c>
      <c r="D34" s="140" t="s">
        <v>1282</v>
      </c>
      <c r="E34" s="140" t="s">
        <v>1204</v>
      </c>
      <c r="F34" s="33"/>
      <c r="G34" s="52"/>
    </row>
    <row r="35">
      <c r="A35" s="5"/>
      <c r="B35" s="5"/>
      <c r="C35" s="5"/>
      <c r="D35" s="5"/>
      <c r="E35" s="5"/>
      <c r="F35" s="5"/>
    </row>
  </sheetData>
  <mergeCells count="4">
    <mergeCell ref="A1:F1"/>
    <mergeCell ref="C3:F3"/>
    <mergeCell ref="C14:F14"/>
    <mergeCell ref="C25:F25"/>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ySplit="2.0" topLeftCell="A3" activePane="bottomLeft" state="frozen"/>
      <selection activeCell="B4" sqref="B4" pane="bottomLeft"/>
    </sheetView>
  </sheetViews>
  <sheetFormatPr customHeight="1" defaultColWidth="14.43" defaultRowHeight="15.75"/>
  <cols>
    <col customWidth="1" min="1" max="1" width="15.29"/>
    <col customWidth="1" min="2" max="2" width="16.0"/>
    <col customWidth="1" min="3" max="3" width="79.29"/>
    <col customWidth="1" min="4" max="4" width="9.71"/>
    <col customWidth="1" min="5" max="5" width="11.0"/>
    <col customWidth="1" min="6" max="6" width="12.71"/>
    <col customWidth="1" min="7" max="7" width="41.29"/>
  </cols>
  <sheetData>
    <row r="1">
      <c r="A1" s="22" t="s">
        <v>1283</v>
      </c>
      <c r="B1" s="11"/>
      <c r="C1" s="11"/>
      <c r="D1" s="11"/>
      <c r="E1" s="11"/>
      <c r="F1" s="11"/>
      <c r="G1" s="11"/>
    </row>
    <row r="2">
      <c r="A2" s="13" t="s">
        <v>1284</v>
      </c>
      <c r="B2" s="13" t="s">
        <v>1285</v>
      </c>
      <c r="C2" s="13" t="s">
        <v>33</v>
      </c>
      <c r="D2" s="13" t="s">
        <v>1286</v>
      </c>
      <c r="E2" s="13" t="s">
        <v>1287</v>
      </c>
      <c r="F2" s="13" t="s">
        <v>1288</v>
      </c>
      <c r="G2" s="13" t="s">
        <v>33</v>
      </c>
    </row>
    <row r="3">
      <c r="A3" s="90" t="s">
        <v>1289</v>
      </c>
      <c r="B3" s="51" t="s">
        <v>1290</v>
      </c>
      <c r="C3" s="51" t="s">
        <v>1291</v>
      </c>
      <c r="D3" s="25" t="s">
        <v>102</v>
      </c>
      <c r="E3" s="125" t="s">
        <v>1292</v>
      </c>
      <c r="F3" s="25" t="s">
        <v>15</v>
      </c>
      <c r="G3" s="46"/>
    </row>
    <row r="4">
      <c r="A4" s="36"/>
      <c r="B4" s="51" t="s">
        <v>1293</v>
      </c>
      <c r="C4" s="51" t="s">
        <v>1294</v>
      </c>
      <c r="D4" s="25" t="s">
        <v>102</v>
      </c>
      <c r="E4" s="125" t="s">
        <v>1292</v>
      </c>
      <c r="F4" s="25" t="s">
        <v>15</v>
      </c>
      <c r="G4" s="46"/>
    </row>
    <row r="5">
      <c r="A5" s="36"/>
      <c r="B5" s="51" t="s">
        <v>1295</v>
      </c>
      <c r="C5" s="51" t="s">
        <v>1296</v>
      </c>
      <c r="D5" s="25" t="s">
        <v>102</v>
      </c>
      <c r="E5" s="125" t="s">
        <v>15</v>
      </c>
      <c r="F5" s="25" t="s">
        <v>15</v>
      </c>
      <c r="G5" s="46"/>
    </row>
    <row r="6">
      <c r="A6" s="36"/>
      <c r="B6" s="51" t="s">
        <v>1297</v>
      </c>
      <c r="C6" s="51" t="s">
        <v>1298</v>
      </c>
      <c r="D6" s="25" t="s">
        <v>102</v>
      </c>
      <c r="E6" s="125" t="s">
        <v>15</v>
      </c>
      <c r="F6" s="25" t="s">
        <v>15</v>
      </c>
      <c r="G6" s="46"/>
    </row>
    <row r="7">
      <c r="A7" s="36"/>
      <c r="B7" s="51" t="s">
        <v>1299</v>
      </c>
      <c r="C7" s="51" t="s">
        <v>1300</v>
      </c>
      <c r="D7" s="25" t="s">
        <v>102</v>
      </c>
      <c r="E7" s="125" t="s">
        <v>15</v>
      </c>
      <c r="F7" s="25" t="s">
        <v>15</v>
      </c>
      <c r="G7" s="46"/>
    </row>
    <row r="8">
      <c r="A8" s="37"/>
      <c r="B8" s="51" t="s">
        <v>1301</v>
      </c>
      <c r="C8" s="51" t="s">
        <v>1302</v>
      </c>
      <c r="D8" s="25" t="s">
        <v>102</v>
      </c>
      <c r="E8" s="125" t="s">
        <v>15</v>
      </c>
      <c r="F8" s="25" t="s">
        <v>15</v>
      </c>
      <c r="G8" s="46"/>
    </row>
    <row r="9">
      <c r="A9" s="90" t="s">
        <v>1303</v>
      </c>
      <c r="B9" s="51" t="s">
        <v>1304</v>
      </c>
      <c r="C9" s="51" t="s">
        <v>1305</v>
      </c>
      <c r="D9" s="25" t="s">
        <v>102</v>
      </c>
      <c r="E9" s="25" t="s">
        <v>15</v>
      </c>
      <c r="F9" s="25" t="s">
        <v>15</v>
      </c>
      <c r="G9" s="46"/>
    </row>
    <row r="10">
      <c r="A10" s="36"/>
      <c r="B10" s="51" t="s">
        <v>1306</v>
      </c>
      <c r="C10" s="51" t="s">
        <v>1307</v>
      </c>
      <c r="D10" s="25" t="s">
        <v>102</v>
      </c>
      <c r="E10" s="25" t="s">
        <v>15</v>
      </c>
      <c r="F10" s="25" t="s">
        <v>15</v>
      </c>
      <c r="G10" s="46"/>
    </row>
    <row r="11">
      <c r="A11" s="36"/>
      <c r="B11" s="51" t="s">
        <v>1308</v>
      </c>
      <c r="C11" s="51" t="s">
        <v>1309</v>
      </c>
      <c r="D11" s="25" t="s">
        <v>102</v>
      </c>
      <c r="E11" s="25" t="s">
        <v>15</v>
      </c>
      <c r="F11" s="25" t="s">
        <v>15</v>
      </c>
      <c r="G11" s="46"/>
    </row>
    <row r="12">
      <c r="A12" s="36"/>
      <c r="B12" s="51" t="s">
        <v>1310</v>
      </c>
      <c r="C12" s="51" t="s">
        <v>1311</v>
      </c>
      <c r="D12" s="25" t="s">
        <v>102</v>
      </c>
      <c r="E12" s="25" t="s">
        <v>15</v>
      </c>
      <c r="F12" s="25" t="s">
        <v>15</v>
      </c>
      <c r="G12" s="46"/>
    </row>
    <row r="13">
      <c r="A13" s="36"/>
      <c r="B13" s="51" t="s">
        <v>1312</v>
      </c>
      <c r="C13" s="51" t="s">
        <v>1313</v>
      </c>
      <c r="D13" s="25" t="s">
        <v>102</v>
      </c>
      <c r="E13" s="125" t="s">
        <v>15</v>
      </c>
      <c r="F13" s="25" t="s">
        <v>15</v>
      </c>
      <c r="G13" s="46"/>
    </row>
    <row r="14">
      <c r="A14" s="36"/>
      <c r="B14" s="51" t="s">
        <v>1314</v>
      </c>
      <c r="C14" s="51" t="s">
        <v>1315</v>
      </c>
      <c r="D14" s="25" t="s">
        <v>102</v>
      </c>
      <c r="E14" s="25" t="s">
        <v>15</v>
      </c>
      <c r="F14" s="25" t="s">
        <v>15</v>
      </c>
      <c r="G14" s="46"/>
    </row>
    <row r="15">
      <c r="A15" s="36"/>
      <c r="B15" s="51" t="s">
        <v>1316</v>
      </c>
      <c r="C15" s="51" t="s">
        <v>1317</v>
      </c>
      <c r="D15" s="25" t="s">
        <v>102</v>
      </c>
      <c r="E15" s="25" t="s">
        <v>15</v>
      </c>
      <c r="F15" s="25" t="s">
        <v>15</v>
      </c>
      <c r="G15" s="46"/>
    </row>
    <row r="16">
      <c r="A16" s="36"/>
      <c r="B16" s="51" t="s">
        <v>1318</v>
      </c>
      <c r="C16" s="51" t="s">
        <v>1319</v>
      </c>
      <c r="D16" s="25" t="s">
        <v>102</v>
      </c>
      <c r="E16" s="25" t="s">
        <v>15</v>
      </c>
      <c r="F16" s="25" t="s">
        <v>15</v>
      </c>
      <c r="G16" s="46"/>
    </row>
    <row r="17">
      <c r="A17" s="36"/>
      <c r="B17" s="51" t="s">
        <v>1320</v>
      </c>
      <c r="C17" s="51" t="s">
        <v>1321</v>
      </c>
      <c r="D17" s="25" t="s">
        <v>102</v>
      </c>
      <c r="E17" s="125" t="s">
        <v>15</v>
      </c>
      <c r="F17" s="25" t="s">
        <v>15</v>
      </c>
      <c r="G17" s="46"/>
    </row>
    <row r="18">
      <c r="A18" s="36"/>
      <c r="B18" s="51" t="s">
        <v>1322</v>
      </c>
      <c r="C18" s="51" t="s">
        <v>1323</v>
      </c>
      <c r="D18" s="25" t="s">
        <v>102</v>
      </c>
      <c r="E18" s="25" t="s">
        <v>15</v>
      </c>
      <c r="F18" s="25" t="s">
        <v>15</v>
      </c>
      <c r="G18" s="46"/>
    </row>
    <row r="19">
      <c r="A19" s="36"/>
      <c r="B19" s="51" t="s">
        <v>1324</v>
      </c>
      <c r="C19" s="51" t="s">
        <v>1325</v>
      </c>
      <c r="D19" s="25" t="s">
        <v>102</v>
      </c>
      <c r="E19" s="25" t="s">
        <v>15</v>
      </c>
      <c r="F19" s="25" t="s">
        <v>15</v>
      </c>
      <c r="G19" s="46"/>
    </row>
    <row r="20">
      <c r="A20" s="36"/>
      <c r="B20" s="51" t="s">
        <v>1326</v>
      </c>
      <c r="C20" s="51" t="s">
        <v>1327</v>
      </c>
      <c r="D20" s="25" t="s">
        <v>102</v>
      </c>
      <c r="E20" s="25" t="s">
        <v>1292</v>
      </c>
      <c r="F20" s="25" t="s">
        <v>15</v>
      </c>
      <c r="G20" s="46"/>
    </row>
    <row r="21">
      <c r="A21" s="36"/>
      <c r="B21" s="51" t="s">
        <v>1328</v>
      </c>
      <c r="C21" s="51" t="s">
        <v>1329</v>
      </c>
      <c r="D21" s="25" t="s">
        <v>102</v>
      </c>
      <c r="E21" s="25" t="s">
        <v>1292</v>
      </c>
      <c r="F21" s="25" t="s">
        <v>15</v>
      </c>
      <c r="G21" s="46"/>
    </row>
    <row r="22">
      <c r="A22" s="36"/>
      <c r="B22" s="51" t="s">
        <v>1330</v>
      </c>
      <c r="C22" s="51" t="s">
        <v>1331</v>
      </c>
      <c r="D22" s="25" t="s">
        <v>102</v>
      </c>
      <c r="E22" s="25" t="s">
        <v>1292</v>
      </c>
      <c r="F22" s="25" t="s">
        <v>15</v>
      </c>
      <c r="G22" s="46"/>
    </row>
    <row r="23">
      <c r="A23" s="37"/>
      <c r="B23" s="51" t="s">
        <v>1332</v>
      </c>
      <c r="C23" s="51" t="s">
        <v>1333</v>
      </c>
      <c r="D23" s="25" t="s">
        <v>102</v>
      </c>
      <c r="E23" s="25" t="s">
        <v>1292</v>
      </c>
      <c r="F23" s="25" t="s">
        <v>15</v>
      </c>
      <c r="G23" s="46"/>
    </row>
    <row r="24">
      <c r="A24" s="90" t="s">
        <v>1334</v>
      </c>
      <c r="B24" s="51" t="s">
        <v>1335</v>
      </c>
      <c r="C24" s="51" t="s">
        <v>1336</v>
      </c>
      <c r="D24" s="25" t="s">
        <v>102</v>
      </c>
      <c r="E24" s="25" t="s">
        <v>1292</v>
      </c>
      <c r="F24" s="25" t="s">
        <v>15</v>
      </c>
      <c r="G24" s="46"/>
    </row>
    <row r="25">
      <c r="A25" s="36"/>
      <c r="B25" s="51" t="s">
        <v>1337</v>
      </c>
      <c r="C25" s="51" t="s">
        <v>1338</v>
      </c>
      <c r="D25" s="25" t="s">
        <v>102</v>
      </c>
      <c r="E25" s="25" t="s">
        <v>1292</v>
      </c>
      <c r="F25" s="25" t="s">
        <v>15</v>
      </c>
      <c r="G25" s="46"/>
    </row>
    <row r="26">
      <c r="A26" s="36"/>
      <c r="B26" s="51" t="s">
        <v>1339</v>
      </c>
      <c r="C26" s="51" t="s">
        <v>1340</v>
      </c>
      <c r="D26" s="25" t="s">
        <v>102</v>
      </c>
      <c r="E26" s="25" t="s">
        <v>1292</v>
      </c>
      <c r="F26" s="25" t="s">
        <v>15</v>
      </c>
      <c r="G26" s="46"/>
    </row>
    <row r="27">
      <c r="A27" s="36"/>
      <c r="B27" s="51" t="s">
        <v>1341</v>
      </c>
      <c r="C27" s="51" t="s">
        <v>1342</v>
      </c>
      <c r="D27" s="25" t="s">
        <v>102</v>
      </c>
      <c r="E27" s="25" t="s">
        <v>1292</v>
      </c>
      <c r="F27" s="25" t="s">
        <v>15</v>
      </c>
      <c r="G27" s="46"/>
    </row>
    <row r="28">
      <c r="A28" s="36"/>
      <c r="B28" s="51" t="s">
        <v>1343</v>
      </c>
      <c r="C28" s="51" t="s">
        <v>1344</v>
      </c>
      <c r="D28" s="25" t="s">
        <v>102</v>
      </c>
      <c r="E28" s="25" t="s">
        <v>1292</v>
      </c>
      <c r="F28" s="25" t="s">
        <v>15</v>
      </c>
      <c r="G28" s="46"/>
    </row>
    <row r="29">
      <c r="A29" s="37"/>
      <c r="B29" s="51" t="s">
        <v>1345</v>
      </c>
      <c r="C29" s="51" t="s">
        <v>1346</v>
      </c>
      <c r="D29" s="25" t="s">
        <v>112</v>
      </c>
      <c r="E29" s="125" t="s">
        <v>1292</v>
      </c>
      <c r="F29" s="125" t="s">
        <v>112</v>
      </c>
      <c r="G29" s="46"/>
    </row>
    <row r="30">
      <c r="A30" s="90" t="s">
        <v>1347</v>
      </c>
      <c r="B30" s="51" t="s">
        <v>1348</v>
      </c>
      <c r="C30" s="51" t="s">
        <v>1349</v>
      </c>
      <c r="D30" s="25" t="s">
        <v>102</v>
      </c>
      <c r="E30" s="25" t="s">
        <v>1292</v>
      </c>
      <c r="F30" s="25" t="s">
        <v>15</v>
      </c>
      <c r="G30" s="46"/>
    </row>
    <row r="31">
      <c r="A31" s="37"/>
      <c r="B31" s="51" t="s">
        <v>1350</v>
      </c>
      <c r="C31" s="51" t="s">
        <v>1351</v>
      </c>
      <c r="D31" s="25" t="s">
        <v>102</v>
      </c>
      <c r="E31" s="25" t="s">
        <v>1292</v>
      </c>
      <c r="F31" s="25" t="s">
        <v>15</v>
      </c>
      <c r="G31" s="46"/>
    </row>
    <row r="32">
      <c r="A32" s="5"/>
      <c r="B32" s="5"/>
      <c r="C32" s="5"/>
      <c r="D32" s="5"/>
      <c r="E32" s="5"/>
      <c r="F32" s="5"/>
      <c r="G32" s="5"/>
    </row>
    <row r="33">
      <c r="B33" s="11"/>
      <c r="C33" s="11"/>
      <c r="D33" s="11"/>
      <c r="E33" s="11"/>
      <c r="F33" s="11"/>
    </row>
    <row r="34">
      <c r="A34" s="60"/>
      <c r="B34" s="27"/>
      <c r="C34" s="28" t="s">
        <v>44</v>
      </c>
      <c r="D34" s="28" t="s">
        <v>1352</v>
      </c>
      <c r="E34" s="28" t="s">
        <v>1353</v>
      </c>
      <c r="F34" s="28" t="s">
        <v>1354</v>
      </c>
      <c r="G34" s="52"/>
    </row>
    <row r="35">
      <c r="A35" s="60"/>
      <c r="B35" s="30" t="s">
        <v>70</v>
      </c>
      <c r="C35" s="143" t="str">
        <f>F35/D35</f>
        <v>0.00%</v>
      </c>
      <c r="D35" s="53" t="str">
        <f>countif(D3:D31,"Sí")</f>
        <v>28</v>
      </c>
      <c r="E35" s="53" t="str">
        <f>countif(E3:E31,"No")</f>
        <v>0</v>
      </c>
      <c r="F35" s="53" t="str">
        <f>countif(F3:F31,"Sí")</f>
        <v>0</v>
      </c>
      <c r="G35" s="52"/>
    </row>
    <row r="36">
      <c r="A36" s="144"/>
      <c r="B36" s="5"/>
      <c r="C36" s="5"/>
      <c r="D36" s="5"/>
      <c r="E36" s="5"/>
      <c r="F36" s="5"/>
    </row>
  </sheetData>
  <mergeCells count="5">
    <mergeCell ref="A1:G1"/>
    <mergeCell ref="A3:A8"/>
    <mergeCell ref="A9:A23"/>
    <mergeCell ref="A24:A29"/>
    <mergeCell ref="A30:A31"/>
  </mergeCells>
  <dataValidations>
    <dataValidation type="list" allowBlank="1" showInputMessage="1" prompt="Click and enter a value from the list of items" sqref="D3:D19 D24:D28 D30:D31">
      <formula1>"Sí,No,-"</formula1>
    </dataValidation>
    <dataValidation type="list" allowBlank="1" sqref="D20:D23 D29 F3:F31">
      <formula1>"Sí,No,-"</formula1>
    </dataValidation>
    <dataValidation type="list" allowBlank="1" sqref="E3:E31">
      <formula1>"Sí,No,NA,-"</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ySplit="2.0" topLeftCell="A3" activePane="bottomLeft" state="frozen"/>
      <selection activeCell="B4" sqref="B4" pane="bottomLeft"/>
    </sheetView>
  </sheetViews>
  <sheetFormatPr customHeight="1" defaultColWidth="14.43" defaultRowHeight="15.75"/>
  <cols>
    <col customWidth="1" min="1" max="1" width="15.14"/>
    <col customWidth="1" min="3" max="3" width="80.29"/>
    <col customWidth="1" min="4" max="4" width="9.71"/>
    <col customWidth="1" min="5" max="5" width="11.14"/>
    <col customWidth="1" min="6" max="6" width="12.71"/>
    <col customWidth="1" min="7" max="7" width="40.29"/>
  </cols>
  <sheetData>
    <row r="1">
      <c r="A1" s="22" t="s">
        <v>1355</v>
      </c>
      <c r="B1" s="11"/>
      <c r="C1" s="11"/>
      <c r="D1" s="11"/>
      <c r="E1" s="11"/>
      <c r="F1" s="11"/>
      <c r="G1" s="11"/>
    </row>
    <row r="2">
      <c r="A2" s="13" t="s">
        <v>1284</v>
      </c>
      <c r="B2" s="13" t="s">
        <v>1285</v>
      </c>
      <c r="C2" s="13" t="s">
        <v>33</v>
      </c>
      <c r="D2" s="13" t="s">
        <v>1286</v>
      </c>
      <c r="E2" s="13" t="s">
        <v>1287</v>
      </c>
      <c r="F2" s="13" t="s">
        <v>1288</v>
      </c>
      <c r="G2" s="13" t="s">
        <v>33</v>
      </c>
    </row>
    <row r="3">
      <c r="A3" s="90" t="s">
        <v>1289</v>
      </c>
      <c r="B3" s="51" t="s">
        <v>1290</v>
      </c>
      <c r="C3" s="51" t="s">
        <v>1291</v>
      </c>
      <c r="D3" s="25" t="s">
        <v>102</v>
      </c>
      <c r="E3" s="25" t="s">
        <v>1292</v>
      </c>
      <c r="F3" s="25" t="s">
        <v>15</v>
      </c>
      <c r="G3" s="46"/>
    </row>
    <row r="4">
      <c r="A4" s="36"/>
      <c r="B4" s="51" t="s">
        <v>1293</v>
      </c>
      <c r="C4" s="51" t="s">
        <v>1294</v>
      </c>
      <c r="D4" s="25" t="s">
        <v>102</v>
      </c>
      <c r="E4" s="25" t="s">
        <v>1292</v>
      </c>
      <c r="F4" s="25" t="s">
        <v>15</v>
      </c>
      <c r="G4" s="46"/>
    </row>
    <row r="5">
      <c r="A5" s="37"/>
      <c r="B5" s="51" t="s">
        <v>1357</v>
      </c>
      <c r="C5" s="51" t="s">
        <v>1358</v>
      </c>
      <c r="D5" s="25" t="s">
        <v>102</v>
      </c>
      <c r="E5" s="25" t="s">
        <v>1292</v>
      </c>
      <c r="F5" s="25" t="s">
        <v>15</v>
      </c>
      <c r="G5" s="46"/>
    </row>
    <row r="6">
      <c r="A6" s="90" t="s">
        <v>1303</v>
      </c>
      <c r="B6" s="51" t="s">
        <v>1359</v>
      </c>
      <c r="C6" s="51" t="s">
        <v>1360</v>
      </c>
      <c r="D6" s="25" t="s">
        <v>102</v>
      </c>
      <c r="E6" s="25" t="s">
        <v>1292</v>
      </c>
      <c r="F6" s="25" t="s">
        <v>15</v>
      </c>
      <c r="G6" s="46"/>
    </row>
    <row r="7">
      <c r="A7" s="36"/>
      <c r="B7" s="51" t="s">
        <v>1361</v>
      </c>
      <c r="C7" s="51" t="s">
        <v>1362</v>
      </c>
      <c r="D7" s="25" t="s">
        <v>102</v>
      </c>
      <c r="E7" s="125" t="s">
        <v>15</v>
      </c>
      <c r="F7" s="25" t="s">
        <v>15</v>
      </c>
      <c r="G7" s="46"/>
    </row>
    <row r="8">
      <c r="A8" s="36"/>
      <c r="B8" s="51" t="s">
        <v>1363</v>
      </c>
      <c r="C8" s="51" t="s">
        <v>1364</v>
      </c>
      <c r="D8" s="25" t="s">
        <v>102</v>
      </c>
      <c r="E8" s="125" t="s">
        <v>15</v>
      </c>
      <c r="F8" s="25" t="s">
        <v>15</v>
      </c>
      <c r="G8" s="46"/>
    </row>
    <row r="9">
      <c r="A9" s="36"/>
      <c r="B9" s="51" t="s">
        <v>1365</v>
      </c>
      <c r="C9" s="51" t="s">
        <v>1366</v>
      </c>
      <c r="D9" s="25" t="s">
        <v>102</v>
      </c>
      <c r="E9" s="25" t="s">
        <v>15</v>
      </c>
      <c r="F9" s="25" t="s">
        <v>15</v>
      </c>
      <c r="G9" s="46"/>
    </row>
    <row r="10">
      <c r="A10" s="37"/>
      <c r="B10" s="51" t="s">
        <v>1367</v>
      </c>
      <c r="C10" s="51" t="s">
        <v>1368</v>
      </c>
      <c r="D10" s="25" t="s">
        <v>102</v>
      </c>
      <c r="E10" s="25" t="s">
        <v>15</v>
      </c>
      <c r="F10" s="25" t="s">
        <v>15</v>
      </c>
      <c r="G10" s="46"/>
    </row>
    <row r="11">
      <c r="A11" s="90" t="s">
        <v>1334</v>
      </c>
      <c r="B11" s="51" t="s">
        <v>1335</v>
      </c>
      <c r="C11" s="51" t="s">
        <v>1336</v>
      </c>
      <c r="D11" s="25" t="s">
        <v>102</v>
      </c>
      <c r="E11" s="25" t="s">
        <v>1292</v>
      </c>
      <c r="F11" s="25" t="s">
        <v>15</v>
      </c>
      <c r="G11" s="46"/>
    </row>
    <row r="12">
      <c r="A12" s="36"/>
      <c r="B12" s="51" t="s">
        <v>1337</v>
      </c>
      <c r="C12" s="51" t="s">
        <v>1338</v>
      </c>
      <c r="D12" s="25" t="s">
        <v>102</v>
      </c>
      <c r="E12" s="25" t="s">
        <v>1292</v>
      </c>
      <c r="F12" s="25" t="s">
        <v>15</v>
      </c>
      <c r="G12" s="46"/>
    </row>
    <row r="13">
      <c r="A13" s="36"/>
      <c r="B13" s="51" t="s">
        <v>1339</v>
      </c>
      <c r="C13" s="51" t="s">
        <v>1340</v>
      </c>
      <c r="D13" s="25" t="s">
        <v>102</v>
      </c>
      <c r="E13" s="25" t="s">
        <v>1292</v>
      </c>
      <c r="F13" s="25" t="s">
        <v>15</v>
      </c>
      <c r="G13" s="46"/>
    </row>
    <row r="14">
      <c r="A14" s="36"/>
      <c r="B14" s="51" t="s">
        <v>1341</v>
      </c>
      <c r="C14" s="51" t="s">
        <v>1342</v>
      </c>
      <c r="D14" s="25" t="s">
        <v>102</v>
      </c>
      <c r="E14" s="25" t="s">
        <v>1292</v>
      </c>
      <c r="F14" s="25" t="s">
        <v>15</v>
      </c>
      <c r="G14" s="46"/>
    </row>
    <row r="15">
      <c r="A15" s="36"/>
      <c r="B15" s="51" t="s">
        <v>1343</v>
      </c>
      <c r="C15" s="51" t="s">
        <v>1344</v>
      </c>
      <c r="D15" s="25" t="s">
        <v>102</v>
      </c>
      <c r="E15" s="25" t="s">
        <v>1292</v>
      </c>
      <c r="F15" s="25" t="s">
        <v>15</v>
      </c>
      <c r="G15" s="46"/>
    </row>
    <row r="16">
      <c r="A16" s="37"/>
      <c r="B16" s="51" t="s">
        <v>1345</v>
      </c>
      <c r="C16" s="145" t="s">
        <v>1346</v>
      </c>
      <c r="D16" s="25" t="s">
        <v>112</v>
      </c>
      <c r="E16" s="125" t="s">
        <v>1292</v>
      </c>
      <c r="F16" s="25" t="s">
        <v>112</v>
      </c>
      <c r="G16" s="46"/>
    </row>
    <row r="17">
      <c r="A17" s="90" t="s">
        <v>1347</v>
      </c>
      <c r="B17" s="51" t="s">
        <v>1348</v>
      </c>
      <c r="C17" s="51" t="s">
        <v>1349</v>
      </c>
      <c r="D17" s="25" t="s">
        <v>102</v>
      </c>
      <c r="E17" s="25" t="s">
        <v>1292</v>
      </c>
      <c r="F17" s="25" t="s">
        <v>15</v>
      </c>
      <c r="G17" s="46"/>
    </row>
    <row r="18">
      <c r="A18" s="37"/>
      <c r="B18" s="51" t="s">
        <v>1350</v>
      </c>
      <c r="C18" s="51" t="s">
        <v>1351</v>
      </c>
      <c r="D18" s="25" t="s">
        <v>102</v>
      </c>
      <c r="E18" s="25" t="s">
        <v>1292</v>
      </c>
      <c r="F18" s="25" t="s">
        <v>15</v>
      </c>
      <c r="G18" s="46"/>
    </row>
    <row r="19">
      <c r="A19" s="5"/>
      <c r="B19" s="2"/>
      <c r="C19" s="2"/>
      <c r="D19" s="2"/>
      <c r="E19" s="2"/>
      <c r="F19" s="2"/>
      <c r="G19" s="5"/>
    </row>
    <row r="20">
      <c r="A20" s="65"/>
      <c r="B20" s="27"/>
      <c r="C20" s="28" t="s">
        <v>44</v>
      </c>
      <c r="D20" s="28" t="s">
        <v>1352</v>
      </c>
      <c r="E20" s="28" t="s">
        <v>1353</v>
      </c>
      <c r="F20" s="28" t="s">
        <v>1354</v>
      </c>
      <c r="G20" s="52"/>
    </row>
    <row r="21">
      <c r="A21" s="65"/>
      <c r="B21" s="30" t="s">
        <v>70</v>
      </c>
      <c r="C21" s="143" t="str">
        <f>F21/D21</f>
        <v>0.00%</v>
      </c>
      <c r="D21" s="53" t="str">
        <f>countif(D3:D18,"Sí")</f>
        <v>15</v>
      </c>
      <c r="E21" s="53" t="str">
        <f>countif(E3:E18,"No")</f>
        <v>0</v>
      </c>
      <c r="F21" s="53" t="str">
        <f>countif(F3:F18,"Sí")</f>
        <v>0</v>
      </c>
      <c r="G21" s="52"/>
    </row>
    <row r="22">
      <c r="B22" s="5"/>
      <c r="C22" s="5"/>
      <c r="D22" s="5"/>
      <c r="E22" s="5"/>
      <c r="F22" s="5"/>
    </row>
  </sheetData>
  <mergeCells count="5">
    <mergeCell ref="A1:G1"/>
    <mergeCell ref="A3:A5"/>
    <mergeCell ref="A6:A10"/>
    <mergeCell ref="A11:A16"/>
    <mergeCell ref="A17:A18"/>
  </mergeCells>
  <dataValidations>
    <dataValidation type="list" allowBlank="1" showInputMessage="1" prompt="Click and enter a value from the list of items" sqref="D3:D18">
      <formula1>"Sí,No,-"</formula1>
    </dataValidation>
    <dataValidation type="list" allowBlank="1" sqref="F3:F18">
      <formula1>"Sí,No,-"</formula1>
    </dataValidation>
    <dataValidation type="list" allowBlank="1" sqref="E3:E18">
      <formula1>"Sí,No,NA,-"</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ySplit="2.0" topLeftCell="A3" activePane="bottomLeft" state="frozen"/>
      <selection activeCell="B4" sqref="B4" pane="bottomLeft"/>
    </sheetView>
  </sheetViews>
  <sheetFormatPr customHeight="1" defaultColWidth="14.43" defaultRowHeight="15.75"/>
  <cols>
    <col customWidth="1" min="1" max="1" width="14.57"/>
    <col customWidth="1" min="2" max="2" width="22.14"/>
    <col customWidth="1" min="3" max="3" width="78.43"/>
    <col customWidth="1" min="4" max="4" width="9.71"/>
    <col customWidth="1" min="5" max="5" width="13.0"/>
    <col customWidth="1" min="6" max="6" width="39.14"/>
  </cols>
  <sheetData>
    <row r="1">
      <c r="A1" s="22" t="s">
        <v>1370</v>
      </c>
      <c r="B1" s="11"/>
      <c r="C1" s="11"/>
      <c r="D1" s="11"/>
      <c r="E1" s="11"/>
      <c r="F1" s="11"/>
    </row>
    <row r="2">
      <c r="A2" s="13" t="s">
        <v>1284</v>
      </c>
      <c r="B2" s="13" t="s">
        <v>1285</v>
      </c>
      <c r="C2" s="13" t="s">
        <v>33</v>
      </c>
      <c r="D2" s="13" t="s">
        <v>1286</v>
      </c>
      <c r="E2" s="13" t="s">
        <v>1288</v>
      </c>
      <c r="F2" s="13" t="s">
        <v>33</v>
      </c>
    </row>
    <row r="3">
      <c r="A3" s="90" t="s">
        <v>1289</v>
      </c>
      <c r="B3" s="51" t="s">
        <v>1290</v>
      </c>
      <c r="C3" s="51" t="s">
        <v>1291</v>
      </c>
      <c r="D3" s="125" t="s">
        <v>102</v>
      </c>
      <c r="E3" s="25" t="s">
        <v>15</v>
      </c>
      <c r="F3" s="46"/>
    </row>
    <row r="4">
      <c r="A4" s="36"/>
      <c r="B4" s="51" t="s">
        <v>1392</v>
      </c>
      <c r="C4" s="51" t="s">
        <v>1394</v>
      </c>
      <c r="D4" s="125" t="s">
        <v>102</v>
      </c>
      <c r="E4" s="25" t="s">
        <v>15</v>
      </c>
      <c r="F4" s="46"/>
    </row>
    <row r="5">
      <c r="A5" s="36"/>
      <c r="B5" s="51" t="s">
        <v>1293</v>
      </c>
      <c r="C5" s="51" t="s">
        <v>1294</v>
      </c>
      <c r="D5" s="125" t="s">
        <v>102</v>
      </c>
      <c r="E5" s="25" t="s">
        <v>15</v>
      </c>
      <c r="F5" s="46"/>
    </row>
    <row r="6">
      <c r="A6" s="36"/>
      <c r="B6" s="51" t="s">
        <v>1410</v>
      </c>
      <c r="C6" s="51" t="s">
        <v>1413</v>
      </c>
      <c r="D6" s="125" t="s">
        <v>102</v>
      </c>
      <c r="E6" s="25" t="s">
        <v>15</v>
      </c>
      <c r="F6" s="46"/>
    </row>
    <row r="7">
      <c r="A7" s="36"/>
      <c r="B7" s="51" t="s">
        <v>1421</v>
      </c>
      <c r="C7" s="51" t="s">
        <v>1425</v>
      </c>
      <c r="D7" s="125" t="s">
        <v>102</v>
      </c>
      <c r="E7" s="25" t="s">
        <v>15</v>
      </c>
      <c r="F7" s="46"/>
    </row>
    <row r="8">
      <c r="A8" s="36"/>
      <c r="B8" s="51" t="s">
        <v>1431</v>
      </c>
      <c r="C8" s="51" t="s">
        <v>1434</v>
      </c>
      <c r="D8" s="125" t="s">
        <v>102</v>
      </c>
      <c r="E8" s="25" t="s">
        <v>15</v>
      </c>
      <c r="F8" s="46"/>
    </row>
    <row r="9">
      <c r="A9" s="37"/>
      <c r="B9" s="51" t="s">
        <v>1442</v>
      </c>
      <c r="C9" s="51" t="s">
        <v>1444</v>
      </c>
      <c r="D9" s="125" t="s">
        <v>102</v>
      </c>
      <c r="E9" s="25" t="s">
        <v>15</v>
      </c>
      <c r="F9" s="46"/>
    </row>
    <row r="10">
      <c r="A10" s="90" t="s">
        <v>1303</v>
      </c>
      <c r="B10" s="51" t="s">
        <v>1461</v>
      </c>
      <c r="C10" s="51" t="s">
        <v>1464</v>
      </c>
      <c r="D10" s="125" t="s">
        <v>102</v>
      </c>
      <c r="E10" s="25" t="s">
        <v>15</v>
      </c>
      <c r="F10" s="46"/>
    </row>
    <row r="11">
      <c r="A11" s="36"/>
      <c r="B11" s="51" t="s">
        <v>1471</v>
      </c>
      <c r="C11" s="51" t="s">
        <v>1472</v>
      </c>
      <c r="D11" s="125" t="s">
        <v>102</v>
      </c>
      <c r="E11" s="25" t="s">
        <v>15</v>
      </c>
      <c r="F11" s="46"/>
    </row>
    <row r="12">
      <c r="A12" s="36"/>
      <c r="B12" s="51" t="s">
        <v>1478</v>
      </c>
      <c r="C12" s="51" t="s">
        <v>1480</v>
      </c>
      <c r="D12" s="125" t="s">
        <v>102</v>
      </c>
      <c r="E12" s="25" t="s">
        <v>15</v>
      </c>
      <c r="F12" s="46"/>
    </row>
    <row r="13">
      <c r="A13" s="36"/>
      <c r="B13" s="51" t="s">
        <v>1484</v>
      </c>
      <c r="C13" s="51" t="s">
        <v>1488</v>
      </c>
      <c r="D13" s="125" t="s">
        <v>102</v>
      </c>
      <c r="E13" s="25" t="s">
        <v>15</v>
      </c>
      <c r="F13" s="46"/>
    </row>
    <row r="14">
      <c r="A14" s="36"/>
      <c r="B14" s="51" t="s">
        <v>1494</v>
      </c>
      <c r="C14" s="51" t="s">
        <v>1496</v>
      </c>
      <c r="D14" s="125" t="s">
        <v>102</v>
      </c>
      <c r="E14" s="25" t="s">
        <v>15</v>
      </c>
      <c r="F14" s="46"/>
    </row>
    <row r="15">
      <c r="A15" s="36"/>
      <c r="B15" s="51" t="s">
        <v>1502</v>
      </c>
      <c r="C15" s="51" t="s">
        <v>1503</v>
      </c>
      <c r="D15" s="125" t="s">
        <v>102</v>
      </c>
      <c r="E15" s="25" t="s">
        <v>15</v>
      </c>
      <c r="F15" s="46"/>
    </row>
    <row r="16">
      <c r="A16" s="36"/>
      <c r="B16" s="51" t="s">
        <v>1504</v>
      </c>
      <c r="C16" s="51" t="s">
        <v>1505</v>
      </c>
      <c r="D16" s="125" t="s">
        <v>102</v>
      </c>
      <c r="E16" s="25" t="s">
        <v>15</v>
      </c>
      <c r="F16" s="46"/>
    </row>
    <row r="17">
      <c r="A17" s="36"/>
      <c r="B17" s="51" t="s">
        <v>1506</v>
      </c>
      <c r="C17" s="51" t="s">
        <v>1507</v>
      </c>
      <c r="D17" s="125" t="s">
        <v>102</v>
      </c>
      <c r="E17" s="25" t="s">
        <v>15</v>
      </c>
      <c r="F17" s="46"/>
    </row>
    <row r="18">
      <c r="A18" s="36"/>
      <c r="B18" s="51" t="s">
        <v>1508</v>
      </c>
      <c r="C18" s="51" t="s">
        <v>1509</v>
      </c>
      <c r="D18" s="125" t="s">
        <v>102</v>
      </c>
      <c r="E18" s="25" t="s">
        <v>15</v>
      </c>
      <c r="F18" s="46"/>
    </row>
    <row r="19">
      <c r="A19" s="36"/>
      <c r="B19" s="51" t="s">
        <v>1510</v>
      </c>
      <c r="C19" s="51" t="s">
        <v>1511</v>
      </c>
      <c r="D19" s="125" t="s">
        <v>102</v>
      </c>
      <c r="E19" s="25" t="s">
        <v>15</v>
      </c>
      <c r="F19" s="46"/>
    </row>
    <row r="20">
      <c r="A20" s="36"/>
      <c r="B20" s="51" t="s">
        <v>1512</v>
      </c>
      <c r="C20" s="51" t="s">
        <v>1513</v>
      </c>
      <c r="D20" s="125" t="s">
        <v>102</v>
      </c>
      <c r="E20" s="25" t="s">
        <v>15</v>
      </c>
      <c r="F20" s="46"/>
    </row>
    <row r="21">
      <c r="A21" s="36"/>
      <c r="B21" s="51" t="s">
        <v>1514</v>
      </c>
      <c r="C21" s="51" t="s">
        <v>1515</v>
      </c>
      <c r="D21" s="125" t="s">
        <v>102</v>
      </c>
      <c r="E21" s="25" t="s">
        <v>15</v>
      </c>
      <c r="F21" s="46"/>
    </row>
    <row r="22">
      <c r="A22" s="36"/>
      <c r="B22" s="51" t="s">
        <v>1516</v>
      </c>
      <c r="C22" s="51" t="s">
        <v>1517</v>
      </c>
      <c r="D22" s="125" t="s">
        <v>102</v>
      </c>
      <c r="E22" s="25" t="s">
        <v>15</v>
      </c>
      <c r="F22" s="46"/>
    </row>
    <row r="23">
      <c r="A23" s="36"/>
      <c r="B23" s="51" t="s">
        <v>1518</v>
      </c>
      <c r="C23" s="51" t="s">
        <v>1519</v>
      </c>
      <c r="D23" s="125" t="s">
        <v>102</v>
      </c>
      <c r="E23" s="25" t="s">
        <v>15</v>
      </c>
      <c r="F23" s="46"/>
    </row>
    <row r="24">
      <c r="A24" s="36"/>
      <c r="B24" s="51" t="s">
        <v>1520</v>
      </c>
      <c r="C24" s="51" t="s">
        <v>1521</v>
      </c>
      <c r="D24" s="125" t="s">
        <v>102</v>
      </c>
      <c r="E24" s="25" t="s">
        <v>15</v>
      </c>
      <c r="F24" s="46"/>
    </row>
    <row r="25">
      <c r="A25" s="36"/>
      <c r="B25" s="51" t="s">
        <v>1522</v>
      </c>
      <c r="C25" s="51" t="s">
        <v>1523</v>
      </c>
      <c r="D25" s="125" t="s">
        <v>102</v>
      </c>
      <c r="E25" s="25" t="s">
        <v>15</v>
      </c>
      <c r="F25" s="46"/>
    </row>
    <row r="26">
      <c r="A26" s="37"/>
      <c r="B26" s="51" t="s">
        <v>1524</v>
      </c>
      <c r="C26" s="51" t="s">
        <v>1525</v>
      </c>
      <c r="D26" s="125" t="s">
        <v>102</v>
      </c>
      <c r="E26" s="25" t="s">
        <v>15</v>
      </c>
      <c r="F26" s="46"/>
    </row>
    <row r="27">
      <c r="A27" s="90" t="s">
        <v>1334</v>
      </c>
      <c r="B27" s="51" t="s">
        <v>1335</v>
      </c>
      <c r="C27" s="51" t="s">
        <v>1336</v>
      </c>
      <c r="D27" s="125" t="s">
        <v>102</v>
      </c>
      <c r="E27" s="25" t="s">
        <v>15</v>
      </c>
      <c r="F27" s="46"/>
    </row>
    <row r="28">
      <c r="A28" s="36"/>
      <c r="B28" s="51" t="s">
        <v>1337</v>
      </c>
      <c r="C28" s="51" t="s">
        <v>1338</v>
      </c>
      <c r="D28" s="125" t="s">
        <v>102</v>
      </c>
      <c r="E28" s="25" t="s">
        <v>15</v>
      </c>
      <c r="F28" s="46"/>
    </row>
    <row r="29">
      <c r="A29" s="36"/>
      <c r="B29" s="51" t="s">
        <v>1339</v>
      </c>
      <c r="C29" s="51" t="s">
        <v>1340</v>
      </c>
      <c r="D29" s="125" t="s">
        <v>102</v>
      </c>
      <c r="E29" s="25" t="s">
        <v>15</v>
      </c>
      <c r="F29" s="46"/>
    </row>
    <row r="30">
      <c r="A30" s="36"/>
      <c r="B30" s="51" t="s">
        <v>1341</v>
      </c>
      <c r="C30" s="51" t="s">
        <v>1342</v>
      </c>
      <c r="D30" s="125" t="s">
        <v>102</v>
      </c>
      <c r="E30" s="25" t="s">
        <v>15</v>
      </c>
      <c r="F30" s="46"/>
    </row>
    <row r="31">
      <c r="A31" s="36"/>
      <c r="B31" s="51" t="s">
        <v>1343</v>
      </c>
      <c r="C31" s="51" t="s">
        <v>1344</v>
      </c>
      <c r="D31" s="125" t="s">
        <v>102</v>
      </c>
      <c r="E31" s="25" t="s">
        <v>15</v>
      </c>
      <c r="F31" s="46"/>
    </row>
    <row r="32">
      <c r="A32" s="37"/>
      <c r="B32" s="51" t="s">
        <v>1345</v>
      </c>
      <c r="C32" s="145" t="s">
        <v>1346</v>
      </c>
      <c r="D32" s="25" t="s">
        <v>112</v>
      </c>
      <c r="E32" s="25" t="s">
        <v>112</v>
      </c>
      <c r="F32" s="46"/>
    </row>
    <row r="33">
      <c r="A33" s="90" t="s">
        <v>1347</v>
      </c>
      <c r="B33" s="51" t="s">
        <v>1348</v>
      </c>
      <c r="C33" s="51" t="s">
        <v>1349</v>
      </c>
      <c r="D33" s="25" t="s">
        <v>102</v>
      </c>
      <c r="E33" s="25" t="s">
        <v>15</v>
      </c>
      <c r="F33" s="46"/>
    </row>
    <row r="34">
      <c r="A34" s="36"/>
      <c r="B34" s="51" t="s">
        <v>1350</v>
      </c>
      <c r="C34" s="51" t="s">
        <v>1351</v>
      </c>
      <c r="D34" s="25" t="s">
        <v>102</v>
      </c>
      <c r="E34" s="25" t="s">
        <v>15</v>
      </c>
      <c r="F34" s="46"/>
    </row>
    <row r="35">
      <c r="A35" s="37"/>
      <c r="B35" s="145" t="s">
        <v>1530</v>
      </c>
      <c r="C35" s="145" t="s">
        <v>1531</v>
      </c>
      <c r="D35" s="25" t="s">
        <v>102</v>
      </c>
      <c r="E35" s="25" t="s">
        <v>15</v>
      </c>
      <c r="F35" s="46"/>
    </row>
    <row r="36">
      <c r="A36" s="5"/>
      <c r="B36" s="2"/>
      <c r="C36" s="2"/>
      <c r="D36" s="2"/>
      <c r="E36" s="2"/>
      <c r="F36" s="5"/>
    </row>
    <row r="37">
      <c r="A37" s="65"/>
      <c r="B37" s="27"/>
      <c r="C37" s="28" t="s">
        <v>44</v>
      </c>
      <c r="D37" s="28" t="s">
        <v>1352</v>
      </c>
      <c r="E37" s="28" t="s">
        <v>1354</v>
      </c>
      <c r="F37" s="52"/>
    </row>
    <row r="38">
      <c r="A38" s="65"/>
      <c r="B38" s="30" t="s">
        <v>70</v>
      </c>
      <c r="C38" s="143" t="str">
        <f>E38/D38</f>
        <v>0.00%</v>
      </c>
      <c r="D38" s="46" t="str">
        <f t="shared" ref="D38:E38" si="1">countif(D3:D35,"Sí")</f>
        <v>32</v>
      </c>
      <c r="E38" s="46" t="str">
        <f t="shared" si="1"/>
        <v>0</v>
      </c>
      <c r="F38" s="52"/>
    </row>
    <row r="39">
      <c r="B39" s="5"/>
      <c r="C39" s="5"/>
      <c r="D39" s="5"/>
      <c r="E39" s="5"/>
    </row>
  </sheetData>
  <mergeCells count="5">
    <mergeCell ref="A1:F1"/>
    <mergeCell ref="A3:A9"/>
    <mergeCell ref="A10:A26"/>
    <mergeCell ref="A27:A32"/>
    <mergeCell ref="A33:A35"/>
  </mergeCells>
  <dataValidations>
    <dataValidation type="list" allowBlank="1" showInputMessage="1" prompt="Click and enter a value from the list of items" sqref="D3:E31 D33:E35">
      <formula1>"Sí,No,-"</formula1>
    </dataValidation>
    <dataValidation type="list" allowBlank="1" sqref="D32:E32">
      <formula1>"Sí,No,-"</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workbookViewId="0"/>
  </sheetViews>
  <sheetFormatPr customHeight="1" defaultColWidth="14.43" defaultRowHeight="15.75"/>
  <cols>
    <col customWidth="1" min="1" max="1" width="18.57"/>
    <col customWidth="1" min="2" max="2" width="31.86"/>
    <col customWidth="1" min="3" max="3" width="36.86"/>
    <col customWidth="1" min="4" max="4" width="20.29"/>
    <col customWidth="1" min="5" max="5" width="27.14"/>
    <col customWidth="1" min="6" max="6" width="17.86"/>
    <col customWidth="1" min="7" max="7" width="25.71"/>
    <col customWidth="1" min="8" max="8" width="32.57"/>
    <col customWidth="1" min="9" max="9" width="31.57"/>
  </cols>
  <sheetData>
    <row r="1">
      <c r="A1" s="146" t="s">
        <v>1369</v>
      </c>
      <c r="B1" s="146" t="s">
        <v>1371</v>
      </c>
      <c r="C1" s="146" t="s">
        <v>1372</v>
      </c>
      <c r="D1" s="146" t="s">
        <v>1373</v>
      </c>
      <c r="E1" s="146" t="s">
        <v>1374</v>
      </c>
      <c r="F1" s="146" t="s">
        <v>1375</v>
      </c>
      <c r="G1" s="146" t="s">
        <v>1376</v>
      </c>
      <c r="H1" s="146" t="s">
        <v>1377</v>
      </c>
      <c r="I1" s="146" t="s">
        <v>1378</v>
      </c>
      <c r="J1" s="146" t="s">
        <v>1379</v>
      </c>
      <c r="K1" s="147" t="s">
        <v>1165</v>
      </c>
      <c r="L1" s="146" t="s">
        <v>1380</v>
      </c>
      <c r="M1" s="146" t="s">
        <v>9</v>
      </c>
    </row>
    <row r="2">
      <c r="A2" s="97" t="s">
        <v>1381</v>
      </c>
      <c r="B2" s="97" t="s">
        <v>1382</v>
      </c>
      <c r="C2" s="97" t="s">
        <v>1383</v>
      </c>
      <c r="D2" s="97" t="s">
        <v>1384</v>
      </c>
      <c r="E2" s="97" t="s">
        <v>1385</v>
      </c>
      <c r="F2" s="97" t="s">
        <v>1386</v>
      </c>
      <c r="G2" s="97" t="s">
        <v>1387</v>
      </c>
      <c r="H2" s="97" t="s">
        <v>1388</v>
      </c>
      <c r="I2" s="97" t="s">
        <v>1389</v>
      </c>
      <c r="J2" s="97" t="s">
        <v>1197</v>
      </c>
      <c r="K2" s="148">
        <v>0.25</v>
      </c>
      <c r="L2" s="97">
        <v>1.0</v>
      </c>
      <c r="M2" s="97" t="s">
        <v>1390</v>
      </c>
    </row>
    <row r="3">
      <c r="A3" s="97" t="s">
        <v>1391</v>
      </c>
      <c r="B3" s="97" t="s">
        <v>1393</v>
      </c>
      <c r="C3" s="97" t="s">
        <v>1395</v>
      </c>
      <c r="D3" s="97" t="s">
        <v>1396</v>
      </c>
      <c r="E3" s="97" t="s">
        <v>1397</v>
      </c>
      <c r="F3" s="97" t="s">
        <v>1398</v>
      </c>
      <c r="G3" s="97" t="s">
        <v>1399</v>
      </c>
      <c r="H3" s="97" t="s">
        <v>1400</v>
      </c>
      <c r="I3" s="97" t="s">
        <v>1401</v>
      </c>
      <c r="J3" s="97" t="s">
        <v>1402</v>
      </c>
      <c r="K3" s="148">
        <v>0.5</v>
      </c>
      <c r="L3" s="97">
        <v>2.0</v>
      </c>
      <c r="M3" s="97" t="s">
        <v>1403</v>
      </c>
    </row>
    <row r="4">
      <c r="A4" s="97" t="s">
        <v>1404</v>
      </c>
      <c r="B4" s="97" t="s">
        <v>1405</v>
      </c>
      <c r="C4" s="97" t="s">
        <v>1406</v>
      </c>
      <c r="D4" s="97" t="s">
        <v>1407</v>
      </c>
      <c r="E4" s="97" t="s">
        <v>1408</v>
      </c>
      <c r="F4" s="97" t="s">
        <v>1409</v>
      </c>
      <c r="G4" s="97" t="s">
        <v>1411</v>
      </c>
      <c r="H4" s="97" t="s">
        <v>1412</v>
      </c>
      <c r="I4" s="97" t="s">
        <v>1414</v>
      </c>
      <c r="J4" s="97" t="s">
        <v>1415</v>
      </c>
      <c r="K4" s="148">
        <v>0.75</v>
      </c>
      <c r="L4" s="97">
        <v>3.0</v>
      </c>
      <c r="M4" s="97" t="s">
        <v>1416</v>
      </c>
    </row>
    <row r="5">
      <c r="A5" s="97" t="s">
        <v>1417</v>
      </c>
      <c r="B5" s="97" t="s">
        <v>1418</v>
      </c>
      <c r="C5" s="97" t="s">
        <v>1419</v>
      </c>
      <c r="D5" s="97" t="s">
        <v>1420</v>
      </c>
      <c r="E5" s="97" t="s">
        <v>1422</v>
      </c>
      <c r="F5" s="97" t="s">
        <v>1423</v>
      </c>
      <c r="G5" s="97" t="s">
        <v>1424</v>
      </c>
      <c r="H5" s="97" t="s">
        <v>794</v>
      </c>
      <c r="I5" s="97" t="s">
        <v>1426</v>
      </c>
      <c r="J5" s="97" t="s">
        <v>1427</v>
      </c>
      <c r="K5" s="148">
        <v>1.0</v>
      </c>
      <c r="L5" s="97">
        <v>4.0</v>
      </c>
      <c r="M5" s="97" t="s">
        <v>1428</v>
      </c>
    </row>
    <row r="6">
      <c r="A6" s="97" t="s">
        <v>1429</v>
      </c>
      <c r="B6" s="97" t="s">
        <v>1382</v>
      </c>
      <c r="C6" s="97" t="s">
        <v>1430</v>
      </c>
      <c r="D6" s="97" t="s">
        <v>1432</v>
      </c>
      <c r="E6" s="97" t="s">
        <v>1433</v>
      </c>
      <c r="F6" s="97" t="s">
        <v>1435</v>
      </c>
      <c r="G6" s="97" t="s">
        <v>1436</v>
      </c>
      <c r="H6" s="97" t="s">
        <v>1437</v>
      </c>
      <c r="I6" s="97" t="s">
        <v>1438</v>
      </c>
      <c r="J6" s="97" t="s">
        <v>1439</v>
      </c>
      <c r="L6" s="97">
        <v>5.0</v>
      </c>
    </row>
    <row r="7">
      <c r="A7" s="97" t="s">
        <v>1440</v>
      </c>
      <c r="B7" s="97" t="s">
        <v>1441</v>
      </c>
      <c r="C7" s="97" t="s">
        <v>1443</v>
      </c>
      <c r="G7" s="97" t="s">
        <v>1445</v>
      </c>
      <c r="I7" s="97" t="s">
        <v>1446</v>
      </c>
    </row>
    <row r="8">
      <c r="A8" s="97" t="s">
        <v>1447</v>
      </c>
      <c r="B8" s="97" t="s">
        <v>1448</v>
      </c>
      <c r="C8" s="97" t="s">
        <v>1449</v>
      </c>
      <c r="G8" s="97" t="s">
        <v>1450</v>
      </c>
      <c r="I8" s="97" t="s">
        <v>1451</v>
      </c>
    </row>
    <row r="9">
      <c r="A9" s="97" t="s">
        <v>1452</v>
      </c>
      <c r="B9" s="97" t="s">
        <v>1453</v>
      </c>
      <c r="C9" s="97" t="s">
        <v>1454</v>
      </c>
      <c r="G9" s="97" t="s">
        <v>1455</v>
      </c>
      <c r="I9" s="97" t="s">
        <v>1456</v>
      </c>
    </row>
    <row r="10">
      <c r="A10" s="97" t="s">
        <v>1429</v>
      </c>
      <c r="B10" s="97" t="s">
        <v>1457</v>
      </c>
      <c r="C10" s="97" t="s">
        <v>1458</v>
      </c>
      <c r="G10" s="97" t="s">
        <v>1459</v>
      </c>
      <c r="I10" s="97" t="s">
        <v>1460</v>
      </c>
    </row>
    <row r="11">
      <c r="A11" s="97" t="s">
        <v>1462</v>
      </c>
      <c r="B11" s="97" t="s">
        <v>1463</v>
      </c>
      <c r="C11" s="97" t="s">
        <v>1465</v>
      </c>
      <c r="I11" s="97" t="s">
        <v>284</v>
      </c>
    </row>
    <row r="12">
      <c r="A12" s="97" t="s">
        <v>1466</v>
      </c>
      <c r="B12" s="97" t="s">
        <v>1467</v>
      </c>
      <c r="C12" s="97" t="s">
        <v>1468</v>
      </c>
      <c r="I12" s="97" t="s">
        <v>1469</v>
      </c>
    </row>
    <row r="13">
      <c r="B13" s="97" t="s">
        <v>1470</v>
      </c>
      <c r="C13" s="97" t="s">
        <v>1440</v>
      </c>
      <c r="I13" s="97" t="s">
        <v>1473</v>
      </c>
    </row>
    <row r="14">
      <c r="C14" s="97" t="s">
        <v>1474</v>
      </c>
      <c r="I14" s="97" t="s">
        <v>1475</v>
      </c>
    </row>
    <row r="15">
      <c r="C15" s="97" t="s">
        <v>1476</v>
      </c>
    </row>
    <row r="16">
      <c r="C16" s="97" t="s">
        <v>1477</v>
      </c>
    </row>
    <row r="17">
      <c r="C17" s="97" t="s">
        <v>1479</v>
      </c>
    </row>
    <row r="18">
      <c r="C18" s="97" t="s">
        <v>1481</v>
      </c>
    </row>
    <row r="19">
      <c r="C19" s="97" t="s">
        <v>1482</v>
      </c>
    </row>
    <row r="20">
      <c r="C20" s="97" t="s">
        <v>1429</v>
      </c>
    </row>
    <row r="21">
      <c r="C21" s="97" t="s">
        <v>1483</v>
      </c>
    </row>
    <row r="22">
      <c r="C22" s="97" t="s">
        <v>1485</v>
      </c>
    </row>
    <row r="23">
      <c r="C23" s="97" t="s">
        <v>1486</v>
      </c>
    </row>
    <row r="24">
      <c r="C24" s="97" t="s">
        <v>1487</v>
      </c>
    </row>
    <row r="25">
      <c r="C25" s="97" t="s">
        <v>1489</v>
      </c>
    </row>
    <row r="26">
      <c r="C26" s="97" t="s">
        <v>1490</v>
      </c>
    </row>
    <row r="27">
      <c r="C27" s="97" t="s">
        <v>1491</v>
      </c>
    </row>
    <row r="28">
      <c r="C28" s="97" t="s">
        <v>1492</v>
      </c>
    </row>
    <row r="29">
      <c r="C29" s="97" t="s">
        <v>1493</v>
      </c>
    </row>
    <row r="30">
      <c r="C30" s="97" t="s">
        <v>1463</v>
      </c>
    </row>
    <row r="31">
      <c r="C31" s="97" t="s">
        <v>1495</v>
      </c>
    </row>
    <row r="32">
      <c r="C32" s="97" t="s">
        <v>1497</v>
      </c>
    </row>
    <row r="33">
      <c r="C33" s="97" t="s">
        <v>1498</v>
      </c>
    </row>
    <row r="34">
      <c r="C34" s="97" t="s">
        <v>1499</v>
      </c>
    </row>
    <row r="35">
      <c r="C35" s="97" t="s">
        <v>1500</v>
      </c>
    </row>
    <row r="36">
      <c r="C36" s="97" t="s">
        <v>1501</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workbookViewId="0"/>
  </sheetViews>
  <sheetFormatPr customHeight="1" defaultColWidth="14.43" defaultRowHeight="15.75"/>
  <cols>
    <col customWidth="1" min="1" max="1" width="33.0"/>
    <col customWidth="1" min="2" max="2" width="20.29"/>
    <col customWidth="1" min="3" max="3" width="33.0"/>
    <col customWidth="1" min="4" max="4" width="37.0"/>
    <col customWidth="1" min="5" max="5" width="21.0"/>
    <col customWidth="1" min="6" max="6" width="34.71"/>
    <col customWidth="1" min="7" max="7" width="28.29"/>
    <col customWidth="1" min="9" max="9" width="49.86"/>
    <col customWidth="1" min="10" max="10" width="12.86"/>
    <col customWidth="1" min="11" max="11" width="26.14"/>
    <col customWidth="1" min="12" max="12" width="33.0"/>
    <col customWidth="1" min="13" max="13" width="27.29"/>
    <col customWidth="1" min="14" max="14" width="37.71"/>
    <col customWidth="1" min="15" max="15" width="60.57"/>
    <col customWidth="1" min="16" max="16" width="51.86"/>
    <col customWidth="1" min="17" max="17" width="33.43"/>
    <col customWidth="1" min="18" max="18" width="33.57"/>
    <col customWidth="1" min="19" max="19" width="46.86"/>
    <col customWidth="1" min="21" max="21" width="33.14"/>
    <col customWidth="1" min="22" max="22" width="41.0"/>
    <col customWidth="1" min="23" max="23" width="11.57"/>
    <col customWidth="1" min="24" max="24" width="19.0"/>
    <col customWidth="1" min="26" max="26" width="20.29"/>
    <col customWidth="1" min="28" max="28" width="11.14"/>
    <col customWidth="1" min="30" max="30" width="43.86"/>
    <col customWidth="1" min="32" max="32" width="30.14"/>
    <col customWidth="1" min="34" max="34" width="19.71"/>
    <col customWidth="1" min="35" max="35" width="50.43"/>
    <col customWidth="1" min="37" max="37" width="21.29"/>
    <col customWidth="1" min="38" max="38" width="20.86"/>
    <col customWidth="1" min="39" max="39" width="29.57"/>
    <col customWidth="1" min="40" max="40" width="31.86"/>
    <col customWidth="1" min="41" max="41" width="36.43"/>
    <col customWidth="1" hidden="1" min="42" max="42" width="4.0"/>
  </cols>
  <sheetData>
    <row r="1">
      <c r="A1" s="149"/>
      <c r="B1" s="150" t="s">
        <v>1526</v>
      </c>
      <c r="C1" s="149"/>
      <c r="D1" s="149"/>
      <c r="E1" s="149"/>
      <c r="F1" s="151" t="s">
        <v>1527</v>
      </c>
      <c r="G1" s="150" t="s">
        <v>1526</v>
      </c>
      <c r="H1" s="149" t="s">
        <v>1528</v>
      </c>
      <c r="I1" s="151" t="s">
        <v>1527</v>
      </c>
      <c r="J1" s="152" t="s">
        <v>1529</v>
      </c>
      <c r="K1" s="149"/>
      <c r="L1" s="149"/>
      <c r="M1" s="149"/>
      <c r="N1" s="151" t="s">
        <v>1527</v>
      </c>
      <c r="O1" s="151" t="s">
        <v>1527</v>
      </c>
      <c r="P1" s="151" t="s">
        <v>1527</v>
      </c>
      <c r="Q1" s="149"/>
      <c r="R1" s="149"/>
      <c r="S1" s="149"/>
      <c r="T1" s="152" t="s">
        <v>1529</v>
      </c>
      <c r="U1" s="152" t="s">
        <v>1529</v>
      </c>
      <c r="V1" s="151" t="s">
        <v>1527</v>
      </c>
      <c r="W1" s="151" t="s">
        <v>1527</v>
      </c>
      <c r="X1" s="151" t="s">
        <v>1527</v>
      </c>
      <c r="Y1" s="151" t="s">
        <v>1527</v>
      </c>
      <c r="Z1" s="149"/>
      <c r="AA1" s="149"/>
      <c r="AB1" s="151" t="s">
        <v>1527</v>
      </c>
      <c r="AC1" s="151" t="s">
        <v>1527</v>
      </c>
      <c r="AD1" s="149"/>
      <c r="AE1" s="149"/>
      <c r="AF1" s="150" t="s">
        <v>1526</v>
      </c>
      <c r="AG1" s="150" t="s">
        <v>1526</v>
      </c>
      <c r="AH1" s="149"/>
      <c r="AI1" s="150" t="s">
        <v>1526</v>
      </c>
      <c r="AJ1" s="149"/>
      <c r="AK1" s="150" t="s">
        <v>1526</v>
      </c>
      <c r="AL1" s="150" t="s">
        <v>1526</v>
      </c>
      <c r="AM1" s="151" t="s">
        <v>1527</v>
      </c>
      <c r="AN1" s="151" t="s">
        <v>1527</v>
      </c>
      <c r="AO1" s="151" t="s">
        <v>1527</v>
      </c>
      <c r="AP1" s="150"/>
    </row>
    <row r="2">
      <c r="A2" s="153" t="s">
        <v>1532</v>
      </c>
      <c r="B2" s="153" t="s">
        <v>1369</v>
      </c>
      <c r="C2" s="153" t="s">
        <v>1533</v>
      </c>
      <c r="D2" s="153" t="s">
        <v>1372</v>
      </c>
      <c r="E2" s="154" t="s">
        <v>1373</v>
      </c>
      <c r="F2" s="155" t="s">
        <v>1534</v>
      </c>
      <c r="G2" s="153" t="s">
        <v>1535</v>
      </c>
      <c r="H2" s="154" t="s">
        <v>1536</v>
      </c>
      <c r="I2" s="155" t="s">
        <v>1538</v>
      </c>
      <c r="J2" s="154" t="s">
        <v>1539</v>
      </c>
      <c r="K2" s="154" t="s">
        <v>1540</v>
      </c>
      <c r="L2" s="153" t="s">
        <v>1375</v>
      </c>
      <c r="M2" s="154" t="s">
        <v>1376</v>
      </c>
      <c r="N2" s="155" t="s">
        <v>998</v>
      </c>
      <c r="O2" s="155" t="s">
        <v>1541</v>
      </c>
      <c r="P2" s="155" t="s">
        <v>999</v>
      </c>
      <c r="Q2" s="154" t="s">
        <v>1377</v>
      </c>
      <c r="R2" s="154" t="s">
        <v>1542</v>
      </c>
      <c r="S2" s="154" t="s">
        <v>1543</v>
      </c>
      <c r="T2" s="154" t="s">
        <v>1379</v>
      </c>
      <c r="U2" s="154" t="s">
        <v>1544</v>
      </c>
      <c r="V2" s="155" t="s">
        <v>1002</v>
      </c>
      <c r="W2" s="155" t="s">
        <v>1545</v>
      </c>
      <c r="X2" s="155" t="s">
        <v>1546</v>
      </c>
      <c r="Y2" s="155" t="s">
        <v>1013</v>
      </c>
      <c r="Z2" s="154" t="s">
        <v>1547</v>
      </c>
      <c r="AA2" s="154" t="s">
        <v>1380</v>
      </c>
      <c r="AB2" s="155" t="s">
        <v>1548</v>
      </c>
      <c r="AC2" s="155" t="s">
        <v>1549</v>
      </c>
      <c r="AD2" s="154" t="s">
        <v>1550</v>
      </c>
      <c r="AE2" s="153" t="s">
        <v>1551</v>
      </c>
      <c r="AF2" s="154" t="s">
        <v>1552</v>
      </c>
      <c r="AG2" s="154" t="s">
        <v>1553</v>
      </c>
      <c r="AH2" s="154" t="s">
        <v>9</v>
      </c>
      <c r="AI2" s="154" t="s">
        <v>1554</v>
      </c>
      <c r="AJ2" s="154" t="s">
        <v>1555</v>
      </c>
      <c r="AK2" s="154" t="s">
        <v>1556</v>
      </c>
      <c r="AL2" s="154" t="s">
        <v>1557</v>
      </c>
      <c r="AM2" s="155" t="s">
        <v>1014</v>
      </c>
      <c r="AN2" s="155" t="s">
        <v>1015</v>
      </c>
      <c r="AO2" s="155" t="s">
        <v>1018</v>
      </c>
      <c r="AP2" s="154"/>
    </row>
    <row r="3">
      <c r="A3" s="156" t="s">
        <v>1558</v>
      </c>
      <c r="B3" s="156"/>
      <c r="C3" s="156"/>
      <c r="D3" s="156"/>
      <c r="E3" s="8"/>
      <c r="F3" s="156" t="str">
        <f>Inicio!$B$6</f>
        <v>&lt;ToE&gt;</v>
      </c>
      <c r="G3" s="156"/>
      <c r="H3" s="8"/>
      <c r="I3" s="8" t="str">
        <f t="shared" ref="I3:I31" si="2">INDIRECT("Hallazgos!E"&amp;AP3)</f>
        <v>REQ.0001 Los activos de información del sistema deben estar identificados.
(Capa:Capa de Recursos, Alcance:Adherencia, Activo:Activos de información, Fase:Análisis)
REQ.0002 Cada activo de información debe estar asociado con un responsable del activo.
(Capa:Capa de Recursos, Alcance:Adherencia, Activo:Activos de información, Fase:Análisis)
</v>
      </c>
      <c r="J3" s="156" t="s">
        <v>11</v>
      </c>
      <c r="K3" s="156" t="str">
        <f>Inicio!$B$9</f>
        <v>&lt;Analista(s)&gt;, &lt;Arquitecto&gt;</v>
      </c>
      <c r="L3" s="156" t="s">
        <v>1558</v>
      </c>
      <c r="M3" s="8"/>
      <c r="N3" s="156" t="str">
        <f t="shared" ref="N3:N31" si="3">INDIRECT("Hallazgos!B"&amp;AP3)</f>
        <v>Vulnerabilidad 1</v>
      </c>
      <c r="O3" s="156" t="str">
        <f t="shared" ref="O3:O31" si="4">INDIRECT("Hallazgos!C"&amp;AP3)</f>
        <v/>
      </c>
      <c r="P3" s="156" t="str">
        <f t="shared" ref="P3:P31" si="5">INDIRECT("Hallazgos!D"&amp;AP3)</f>
        <v/>
      </c>
      <c r="Q3" s="8"/>
      <c r="R3" s="156"/>
      <c r="S3" s="156"/>
      <c r="T3" s="156" t="s">
        <v>1197</v>
      </c>
      <c r="U3" s="156" t="s">
        <v>1490</v>
      </c>
      <c r="V3" s="156" t="str">
        <f t="shared" ref="V3:V31" si="7">CONCATENATE(INDIRECT("Hallazgos!F"&amp;AP3)," ",INDIRECT("Hallazgos!G"&amp;AP3)) &amp; CHAR(10) &amp;
CONCATENATE(INDIRECT("Hallazgos!F"&amp;AP3+1)," ",INDIRECT("Hallazgos!G"&amp;AP3+1)) &amp; CHAR(10) &amp;
CONCATENATE(INDIRECT("Hallazgos!F"&amp;AP3+2)," ",INDIRECT("Hallazgos!G"&amp;AP3+2)) &amp; CHAR(10) &amp;
CONCATENATE(INDIRECT("Hallazgos!F"&amp;AP3+3)," ",INDIRECT("Hallazgos!G"&amp;AP3+3)) &amp; CHAR(10) &amp;
CONCATENATE(INDIRECT("Hallazgos!F"&amp;AP3+4)," ",INDIRECT("Hallazgos!G"&amp;AP3+4)) &amp; CHAR(10) &amp;
CONCATENATE(INDIRECT("Hallazgos!F"&amp;AP3+5)," ",INDIRECT("Hallazgos!G"&amp;AP3+5)) &amp; CHAR(10) &amp;
CONCATENATE(INDIRECT("Hallazgos!F"&amp;AP3+5)," ",INDIRECT("Hallazgos!G"&amp;AP3+6)) &amp; CHAR(10) &amp;
CONCATENATE(INDIRECT("Hallazgos!F"&amp;AP3+7)," ",INDIRECT("Hallazgos!G"&amp;AP3+7)) &amp; CHAR(10) &amp;
CONCATENATE(INDIRECT("Hallazgos!F"&amp;AP3+8)," ",INDIRECT("Hallazgos!G"&amp;AP3+8)) &amp; CHAR(10) &amp; INDIRECT("Hallazgos!F"&amp;AP3+9)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3" s="157" t="str">
        <f t="shared" ref="W3:W31" si="8">INDIRECT("Hallazgos!H"&amp;AP3)</f>
        <v>10.0</v>
      </c>
      <c r="X3" s="156" t="str">
        <f t="shared" ref="X3:X31" si="9">if(W3&lt;4,"Baja",if(AND(W3&gt;=4,W3&lt;7),"Media","Alta"))</f>
        <v>Alta</v>
      </c>
      <c r="Y3" s="156" t="str">
        <f t="shared" ref="Y3:Y31" si="10">INDIRECT("Hallazgos!I"&amp;AP3)</f>
        <v>1</v>
      </c>
      <c r="Z3" s="8"/>
      <c r="AA3" s="8"/>
      <c r="AB3" s="8" t="str">
        <f t="shared" ref="AB3:AB31" si="11">Z3*AA3</f>
        <v>0</v>
      </c>
      <c r="AC3" s="8" t="str">
        <f t="shared" ref="AC3:AC31" si="12">if(AB3&lt;2,"Tolerable",if(AND(AB3&gt;=2,AB3&lt;3),"Moderado","Crítico"))</f>
        <v>Tolerable</v>
      </c>
      <c r="AD3" s="156" t="s">
        <v>1559</v>
      </c>
      <c r="AE3" s="156" t="s">
        <v>1560</v>
      </c>
      <c r="AF3" s="156"/>
      <c r="AG3" s="156"/>
      <c r="AH3" s="156" t="s">
        <v>1390</v>
      </c>
      <c r="AI3" s="8"/>
      <c r="AJ3" s="156" t="s">
        <v>1561</v>
      </c>
      <c r="AK3" s="156"/>
      <c r="AL3" s="8"/>
      <c r="AM3" s="156" t="str">
        <f t="shared" ref="AM3:AM31" si="13">INDIRECT("Hallazgos!J"&amp;AP3)</f>
        <v>Evidencia1</v>
      </c>
      <c r="AN3" s="156" t="str">
        <f t="shared" ref="AN3:AN31" si="14">INDIRECT("Hallazgos!K"&amp;AP3)</f>
        <v/>
      </c>
      <c r="AO3" s="156" t="str">
        <f t="shared" ref="AO3:AO31" si="15">INDIRECT("Hallazgos!L"&amp;AP3)</f>
        <v>Solucion1</v>
      </c>
      <c r="AP3" s="97">
        <v>3.0</v>
      </c>
    </row>
    <row r="4">
      <c r="A4" s="156" t="str">
        <f t="shared" ref="A4:D4" si="1">A3</f>
        <v>Ruta en QC</v>
      </c>
      <c r="B4" s="156" t="str">
        <f t="shared" si="1"/>
        <v/>
      </c>
      <c r="C4" s="156" t="str">
        <f t="shared" si="1"/>
        <v/>
      </c>
      <c r="D4" s="156" t="str">
        <f t="shared" si="1"/>
        <v/>
      </c>
      <c r="E4" s="8"/>
      <c r="F4" s="156" t="str">
        <f>Inicio!$B$6</f>
        <v>&lt;ToE&gt;</v>
      </c>
      <c r="G4" s="156" t="str">
        <f t="shared" ref="G4:G31" si="17">G3</f>
        <v/>
      </c>
      <c r="H4" s="8"/>
      <c r="I4" s="8" t="str">
        <f t="shared" si="2"/>
        <v>REQ.0050 Los casos de seguridad del sistema deben estar documentados.
(Capa:Capa de Negocio, Alcance:Adherencia, Activo:Arquitectura de seguridad, Fase:Diseño)
</v>
      </c>
      <c r="J4" s="156" t="str">
        <f t="shared" ref="J4:J31" si="18">J3</f>
        <v>FLUID</v>
      </c>
      <c r="K4" s="156" t="str">
        <f>Inicio!$B$9</f>
        <v>&lt;Analista(s)&gt;, &lt;Arquitecto&gt;</v>
      </c>
      <c r="L4" s="156" t="str">
        <f t="shared" ref="L4:L31" si="19">L3</f>
        <v>Ruta en QC</v>
      </c>
      <c r="M4" s="8"/>
      <c r="N4" s="156" t="str">
        <f t="shared" si="3"/>
        <v>Vulnerabilidad 2</v>
      </c>
      <c r="O4" s="156" t="str">
        <f t="shared" si="4"/>
        <v/>
      </c>
      <c r="P4" s="156" t="str">
        <f t="shared" si="5"/>
        <v/>
      </c>
      <c r="Q4" s="8"/>
      <c r="R4" s="8"/>
      <c r="S4" s="156"/>
      <c r="T4" s="156" t="str">
        <f t="shared" ref="T4:U4" si="6">T3</f>
        <v>Hallazgo</v>
      </c>
      <c r="U4" s="156" t="str">
        <f t="shared" si="6"/>
        <v>Seguridad</v>
      </c>
      <c r="V4" s="156" t="str">
        <f t="shared" si="7"/>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4" s="157" t="str">
        <f t="shared" si="8"/>
        <v>10.0</v>
      </c>
      <c r="X4" s="156" t="str">
        <f t="shared" si="9"/>
        <v>Alta</v>
      </c>
      <c r="Y4" s="156" t="str">
        <f t="shared" si="10"/>
        <v>2</v>
      </c>
      <c r="Z4" s="8"/>
      <c r="AA4" s="8"/>
      <c r="AB4" s="8" t="str">
        <f t="shared" si="11"/>
        <v>0</v>
      </c>
      <c r="AC4" s="8" t="str">
        <f t="shared" si="12"/>
        <v>Tolerable</v>
      </c>
      <c r="AD4" s="156" t="s">
        <v>1559</v>
      </c>
      <c r="AE4" s="156" t="str">
        <f t="shared" ref="AE4:AE31" si="21">AE3</f>
        <v>&lt;Proveedor&gt;</v>
      </c>
      <c r="AF4" s="156"/>
      <c r="AG4" s="156"/>
      <c r="AH4" s="156" t="s">
        <v>1390</v>
      </c>
      <c r="AI4" s="8"/>
      <c r="AJ4" s="156" t="str">
        <f t="shared" ref="AJ4:AJ31" si="22">AJ3</f>
        <v>&lt;Fecha de entrega de informes&gt;</v>
      </c>
      <c r="AK4" s="156"/>
      <c r="AL4" s="8"/>
      <c r="AM4" s="156" t="str">
        <f t="shared" si="13"/>
        <v>Evidencia2</v>
      </c>
      <c r="AN4" s="156" t="str">
        <f t="shared" si="14"/>
        <v/>
      </c>
      <c r="AO4" s="156" t="str">
        <f t="shared" si="15"/>
        <v>Solucion3</v>
      </c>
      <c r="AP4" s="97" t="str">
        <f t="shared" ref="AP4:AP31" si="23">AP3+10</f>
        <v>13</v>
      </c>
    </row>
    <row r="5">
      <c r="A5" s="156" t="str">
        <f t="shared" ref="A5:D5" si="16">A4</f>
        <v>Ruta en QC</v>
      </c>
      <c r="B5" s="156" t="str">
        <f t="shared" si="16"/>
        <v/>
      </c>
      <c r="C5" s="156" t="str">
        <f t="shared" si="16"/>
        <v/>
      </c>
      <c r="D5" s="156" t="str">
        <f t="shared" si="16"/>
        <v/>
      </c>
      <c r="E5" s="8"/>
      <c r="F5" s="156" t="str">
        <f>Inicio!$B$6</f>
        <v>&lt;ToE&gt;</v>
      </c>
      <c r="G5" s="156" t="str">
        <f t="shared" si="17"/>
        <v/>
      </c>
      <c r="H5" s="8"/>
      <c r="I5" s="8" t="str">
        <f t="shared" si="2"/>
        <v>REQ.0250 La organización debe cambiar el nombre por defecto de fábrica del SSID de la red inalámbrica.
(Capa:Capa de Recursos, Alcance:Confidencialidad, Activo:Redes inalámbricas, Fase:Operación)
</v>
      </c>
      <c r="J5" s="156" t="str">
        <f t="shared" si="18"/>
        <v>FLUID</v>
      </c>
      <c r="K5" s="156" t="str">
        <f>Inicio!$B$9</f>
        <v>&lt;Analista(s)&gt;, &lt;Arquitecto&gt;</v>
      </c>
      <c r="L5" s="156" t="str">
        <f t="shared" si="19"/>
        <v>Ruta en QC</v>
      </c>
      <c r="M5" s="8"/>
      <c r="N5" s="156" t="str">
        <f t="shared" si="3"/>
        <v>Vulnerabilidad 3</v>
      </c>
      <c r="O5" s="156" t="str">
        <f t="shared" si="4"/>
        <v/>
      </c>
      <c r="P5" s="156" t="str">
        <f t="shared" si="5"/>
        <v/>
      </c>
      <c r="Q5" s="8"/>
      <c r="R5" s="8"/>
      <c r="S5" s="156"/>
      <c r="T5" s="156" t="str">
        <f t="shared" ref="T5:U5" si="20">T4</f>
        <v>Hallazgo</v>
      </c>
      <c r="U5" s="156" t="str">
        <f t="shared" si="20"/>
        <v>Seguridad</v>
      </c>
      <c r="V5" s="156" t="str">
        <f t="shared" si="7"/>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5" s="157" t="str">
        <f t="shared" si="8"/>
        <v>10.0</v>
      </c>
      <c r="X5" s="156" t="str">
        <f t="shared" si="9"/>
        <v>Alta</v>
      </c>
      <c r="Y5" s="156" t="str">
        <f t="shared" si="10"/>
        <v>3</v>
      </c>
      <c r="Z5" s="8"/>
      <c r="AA5" s="8"/>
      <c r="AB5" s="8" t="str">
        <f t="shared" si="11"/>
        <v>0</v>
      </c>
      <c r="AC5" s="8" t="str">
        <f t="shared" si="12"/>
        <v>Tolerable</v>
      </c>
      <c r="AD5" s="156" t="s">
        <v>1559</v>
      </c>
      <c r="AE5" s="156" t="str">
        <f t="shared" si="21"/>
        <v>&lt;Proveedor&gt;</v>
      </c>
      <c r="AF5" s="156"/>
      <c r="AG5" s="156"/>
      <c r="AH5" s="156" t="s">
        <v>1390</v>
      </c>
      <c r="AI5" s="8"/>
      <c r="AJ5" s="156" t="str">
        <f t="shared" si="22"/>
        <v>&lt;Fecha de entrega de informes&gt;</v>
      </c>
      <c r="AK5" s="156"/>
      <c r="AL5" s="8"/>
      <c r="AM5" s="156" t="str">
        <f t="shared" si="13"/>
        <v>Evidencia3</v>
      </c>
      <c r="AN5" s="156" t="str">
        <f t="shared" si="14"/>
        <v/>
      </c>
      <c r="AO5" s="156" t="str">
        <f t="shared" si="15"/>
        <v/>
      </c>
      <c r="AP5" s="97" t="str">
        <f t="shared" si="23"/>
        <v>23</v>
      </c>
    </row>
    <row r="6">
      <c r="A6" s="156" t="str">
        <f t="shared" ref="A6:D6" si="24">A5</f>
        <v>Ruta en QC</v>
      </c>
      <c r="B6" s="156" t="str">
        <f t="shared" si="24"/>
        <v/>
      </c>
      <c r="C6" s="156" t="str">
        <f t="shared" si="24"/>
        <v/>
      </c>
      <c r="D6" s="156" t="str">
        <f t="shared" si="24"/>
        <v/>
      </c>
      <c r="E6" s="8"/>
      <c r="F6" s="156" t="str">
        <f>Inicio!$B$6</f>
        <v>&lt;ToE&gt;</v>
      </c>
      <c r="G6" s="156" t="str">
        <f t="shared" si="17"/>
        <v/>
      </c>
      <c r="H6" s="8"/>
      <c r="I6" s="8" t="str">
        <f t="shared" si="2"/>
        <v>REQ.0040 Los archivos generados de forma dinámica por el sistema deben tener definido un Character-Set explícito.
(Capa:Capa de Aplicación, Alcance:Madurez, Activo:Archivos, Fase:Construcción)
</v>
      </c>
      <c r="J6" s="156" t="str">
        <f t="shared" si="18"/>
        <v>FLUID</v>
      </c>
      <c r="K6" s="156" t="str">
        <f>Inicio!$B$9</f>
        <v>&lt;Analista(s)&gt;, &lt;Arquitecto&gt;</v>
      </c>
      <c r="L6" s="156" t="str">
        <f t="shared" si="19"/>
        <v>Ruta en QC</v>
      </c>
      <c r="M6" s="8"/>
      <c r="N6" s="156" t="str">
        <f t="shared" si="3"/>
        <v>Vulnerabilidad 4</v>
      </c>
      <c r="O6" s="156" t="str">
        <f t="shared" si="4"/>
        <v/>
      </c>
      <c r="P6" s="156" t="str">
        <f t="shared" si="5"/>
        <v/>
      </c>
      <c r="Q6" s="8"/>
      <c r="R6" s="8"/>
      <c r="S6" s="156"/>
      <c r="T6" s="156" t="str">
        <f t="shared" ref="T6:U6" si="25">T5</f>
        <v>Hallazgo</v>
      </c>
      <c r="U6" s="156" t="str">
        <f t="shared" si="25"/>
        <v>Seguridad</v>
      </c>
      <c r="V6" s="156" t="str">
        <f t="shared" si="7"/>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6" s="157" t="str">
        <f t="shared" si="8"/>
        <v>10.0</v>
      </c>
      <c r="X6" s="156" t="str">
        <f t="shared" si="9"/>
        <v>Alta</v>
      </c>
      <c r="Y6" s="156" t="str">
        <f t="shared" si="10"/>
        <v>4</v>
      </c>
      <c r="Z6" s="8"/>
      <c r="AA6" s="8"/>
      <c r="AB6" s="8" t="str">
        <f t="shared" si="11"/>
        <v>0</v>
      </c>
      <c r="AC6" s="8" t="str">
        <f t="shared" si="12"/>
        <v>Tolerable</v>
      </c>
      <c r="AD6" s="156" t="s">
        <v>1559</v>
      </c>
      <c r="AE6" s="156" t="str">
        <f t="shared" si="21"/>
        <v>&lt;Proveedor&gt;</v>
      </c>
      <c r="AF6" s="156"/>
      <c r="AG6" s="156"/>
      <c r="AH6" s="156" t="s">
        <v>1390</v>
      </c>
      <c r="AI6" s="8"/>
      <c r="AJ6" s="156" t="str">
        <f t="shared" si="22"/>
        <v>&lt;Fecha de entrega de informes&gt;</v>
      </c>
      <c r="AK6" s="156"/>
      <c r="AL6" s="8"/>
      <c r="AM6" s="156" t="str">
        <f t="shared" si="13"/>
        <v/>
      </c>
      <c r="AN6" s="156" t="str">
        <f t="shared" si="14"/>
        <v/>
      </c>
      <c r="AO6" s="156" t="str">
        <f t="shared" si="15"/>
        <v/>
      </c>
      <c r="AP6" s="97" t="str">
        <f t="shared" si="23"/>
        <v>33</v>
      </c>
    </row>
    <row r="7">
      <c r="A7" s="156" t="str">
        <f t="shared" ref="A7:D7" si="26">A6</f>
        <v>Ruta en QC</v>
      </c>
      <c r="B7" s="156" t="str">
        <f t="shared" si="26"/>
        <v/>
      </c>
      <c r="C7" s="156" t="str">
        <f t="shared" si="26"/>
        <v/>
      </c>
      <c r="D7" s="156" t="str">
        <f t="shared" si="26"/>
        <v/>
      </c>
      <c r="E7" s="8"/>
      <c r="F7" s="156" t="str">
        <f>Inicio!$B$6</f>
        <v>&lt;ToE&gt;</v>
      </c>
      <c r="G7" s="156" t="str">
        <f t="shared" si="17"/>
        <v/>
      </c>
      <c r="H7" s="8"/>
      <c r="I7" s="8" t="str">
        <f t="shared" si="2"/>
        <v>#VALUE!</v>
      </c>
      <c r="J7" s="156" t="str">
        <f t="shared" si="18"/>
        <v>FLUID</v>
      </c>
      <c r="K7" s="156" t="str">
        <f>Inicio!$B$9</f>
        <v>&lt;Analista(s)&gt;, &lt;Arquitecto&gt;</v>
      </c>
      <c r="L7" s="156" t="str">
        <f t="shared" si="19"/>
        <v>Ruta en QC</v>
      </c>
      <c r="M7" s="8"/>
      <c r="N7" s="156" t="str">
        <f t="shared" si="3"/>
        <v>Vulnerabilidad 5</v>
      </c>
      <c r="O7" s="156" t="str">
        <f t="shared" si="4"/>
        <v/>
      </c>
      <c r="P7" s="156" t="str">
        <f t="shared" si="5"/>
        <v/>
      </c>
      <c r="Q7" s="8"/>
      <c r="R7" s="8"/>
      <c r="S7" s="156"/>
      <c r="T7" s="156" t="str">
        <f t="shared" ref="T7:U7" si="27">T6</f>
        <v>Hallazgo</v>
      </c>
      <c r="U7" s="156" t="str">
        <f t="shared" si="27"/>
        <v>Seguridad</v>
      </c>
      <c r="V7" s="156" t="str">
        <f t="shared" si="7"/>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7" s="157" t="str">
        <f t="shared" si="8"/>
        <v>10.0</v>
      </c>
      <c r="X7" s="156" t="str">
        <f t="shared" si="9"/>
        <v>Alta</v>
      </c>
      <c r="Y7" s="156" t="str">
        <f t="shared" si="10"/>
        <v>5</v>
      </c>
      <c r="Z7" s="8"/>
      <c r="AA7" s="8"/>
      <c r="AB7" s="8" t="str">
        <f t="shared" si="11"/>
        <v>0</v>
      </c>
      <c r="AC7" s="8" t="str">
        <f t="shared" si="12"/>
        <v>Tolerable</v>
      </c>
      <c r="AD7" s="156" t="s">
        <v>1559</v>
      </c>
      <c r="AE7" s="156" t="str">
        <f t="shared" si="21"/>
        <v>&lt;Proveedor&gt;</v>
      </c>
      <c r="AF7" s="156"/>
      <c r="AG7" s="156"/>
      <c r="AH7" s="156" t="s">
        <v>1390</v>
      </c>
      <c r="AI7" s="8"/>
      <c r="AJ7" s="156" t="str">
        <f t="shared" si="22"/>
        <v>&lt;Fecha de entrega de informes&gt;</v>
      </c>
      <c r="AK7" s="156"/>
      <c r="AL7" s="8"/>
      <c r="AM7" s="156" t="str">
        <f t="shared" si="13"/>
        <v/>
      </c>
      <c r="AN7" s="156" t="str">
        <f t="shared" si="14"/>
        <v/>
      </c>
      <c r="AO7" s="156" t="str">
        <f t="shared" si="15"/>
        <v/>
      </c>
      <c r="AP7" s="97" t="str">
        <f t="shared" si="23"/>
        <v>43</v>
      </c>
    </row>
    <row r="8">
      <c r="A8" s="156" t="str">
        <f t="shared" ref="A8:D8" si="28">A7</f>
        <v>Ruta en QC</v>
      </c>
      <c r="B8" s="156" t="str">
        <f t="shared" si="28"/>
        <v/>
      </c>
      <c r="C8" s="156" t="str">
        <f t="shared" si="28"/>
        <v/>
      </c>
      <c r="D8" s="156" t="str">
        <f t="shared" si="28"/>
        <v/>
      </c>
      <c r="E8" s="8"/>
      <c r="F8" s="156" t="str">
        <f>Inicio!$B$6</f>
        <v>&lt;ToE&gt;</v>
      </c>
      <c r="G8" s="156" t="str">
        <f t="shared" si="17"/>
        <v/>
      </c>
      <c r="H8" s="8"/>
      <c r="I8" s="8" t="str">
        <f t="shared" si="2"/>
        <v>#VALUE!</v>
      </c>
      <c r="J8" s="156" t="str">
        <f t="shared" si="18"/>
        <v>FLUID</v>
      </c>
      <c r="K8" s="156" t="str">
        <f>Inicio!$B$9</f>
        <v>&lt;Analista(s)&gt;, &lt;Arquitecto&gt;</v>
      </c>
      <c r="L8" s="156" t="str">
        <f t="shared" si="19"/>
        <v>Ruta en QC</v>
      </c>
      <c r="M8" s="8"/>
      <c r="N8" s="156" t="str">
        <f t="shared" si="3"/>
        <v>Vulnerabilidad 6</v>
      </c>
      <c r="O8" s="156" t="str">
        <f t="shared" si="4"/>
        <v/>
      </c>
      <c r="P8" s="156" t="str">
        <f t="shared" si="5"/>
        <v/>
      </c>
      <c r="Q8" s="8"/>
      <c r="R8" s="8"/>
      <c r="S8" s="156"/>
      <c r="T8" s="156" t="str">
        <f t="shared" ref="T8:U8" si="29">T7</f>
        <v>Hallazgo</v>
      </c>
      <c r="U8" s="156" t="str">
        <f t="shared" si="29"/>
        <v>Seguridad</v>
      </c>
      <c r="V8" s="156" t="str">
        <f t="shared" si="7"/>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8" s="157" t="str">
        <f t="shared" si="8"/>
        <v>10.0</v>
      </c>
      <c r="X8" s="156" t="str">
        <f t="shared" si="9"/>
        <v>Alta</v>
      </c>
      <c r="Y8" s="156" t="str">
        <f t="shared" si="10"/>
        <v>6</v>
      </c>
      <c r="Z8" s="8"/>
      <c r="AA8" s="8"/>
      <c r="AB8" s="8" t="str">
        <f t="shared" si="11"/>
        <v>0</v>
      </c>
      <c r="AC8" s="8" t="str">
        <f t="shared" si="12"/>
        <v>Tolerable</v>
      </c>
      <c r="AD8" s="156" t="s">
        <v>1559</v>
      </c>
      <c r="AE8" s="156" t="str">
        <f t="shared" si="21"/>
        <v>&lt;Proveedor&gt;</v>
      </c>
      <c r="AF8" s="156"/>
      <c r="AG8" s="156"/>
      <c r="AH8" s="156" t="s">
        <v>1390</v>
      </c>
      <c r="AI8" s="8"/>
      <c r="AJ8" s="156" t="str">
        <f t="shared" si="22"/>
        <v>&lt;Fecha de entrega de informes&gt;</v>
      </c>
      <c r="AK8" s="156"/>
      <c r="AL8" s="8"/>
      <c r="AM8" s="156" t="str">
        <f t="shared" si="13"/>
        <v/>
      </c>
      <c r="AN8" s="156" t="str">
        <f t="shared" si="14"/>
        <v/>
      </c>
      <c r="AO8" s="156" t="str">
        <f t="shared" si="15"/>
        <v/>
      </c>
      <c r="AP8" s="97" t="str">
        <f t="shared" si="23"/>
        <v>53</v>
      </c>
    </row>
    <row r="9">
      <c r="A9" s="156" t="str">
        <f t="shared" ref="A9:D9" si="30">A8</f>
        <v>Ruta en QC</v>
      </c>
      <c r="B9" s="156" t="str">
        <f t="shared" si="30"/>
        <v/>
      </c>
      <c r="C9" s="156" t="str">
        <f t="shared" si="30"/>
        <v/>
      </c>
      <c r="D9" s="156" t="str">
        <f t="shared" si="30"/>
        <v/>
      </c>
      <c r="E9" s="8"/>
      <c r="F9" s="156" t="str">
        <f>Inicio!$B$6</f>
        <v>&lt;ToE&gt;</v>
      </c>
      <c r="G9" s="156" t="str">
        <f t="shared" si="17"/>
        <v/>
      </c>
      <c r="H9" s="8"/>
      <c r="I9" s="8" t="str">
        <f t="shared" si="2"/>
        <v>#VALUE!</v>
      </c>
      <c r="J9" s="156" t="str">
        <f t="shared" si="18"/>
        <v>FLUID</v>
      </c>
      <c r="K9" s="156" t="str">
        <f>Inicio!$B$9</f>
        <v>&lt;Analista(s)&gt;, &lt;Arquitecto&gt;</v>
      </c>
      <c r="L9" s="156" t="str">
        <f t="shared" si="19"/>
        <v>Ruta en QC</v>
      </c>
      <c r="M9" s="8"/>
      <c r="N9" s="156" t="str">
        <f t="shared" si="3"/>
        <v>Vulnerabilidad 7</v>
      </c>
      <c r="O9" s="156" t="str">
        <f t="shared" si="4"/>
        <v/>
      </c>
      <c r="P9" s="156" t="str">
        <f t="shared" si="5"/>
        <v/>
      </c>
      <c r="Q9" s="8"/>
      <c r="R9" s="8"/>
      <c r="S9" s="156"/>
      <c r="T9" s="156" t="str">
        <f t="shared" ref="T9:U9" si="31">T8</f>
        <v>Hallazgo</v>
      </c>
      <c r="U9" s="156" t="str">
        <f t="shared" si="31"/>
        <v>Seguridad</v>
      </c>
      <c r="V9" s="156" t="str">
        <f t="shared" si="7"/>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9" s="157" t="str">
        <f t="shared" si="8"/>
        <v>10.0</v>
      </c>
      <c r="X9" s="156" t="str">
        <f t="shared" si="9"/>
        <v>Alta</v>
      </c>
      <c r="Y9" s="156" t="str">
        <f t="shared" si="10"/>
        <v>7</v>
      </c>
      <c r="Z9" s="8"/>
      <c r="AA9" s="8"/>
      <c r="AB9" s="8" t="str">
        <f t="shared" si="11"/>
        <v>0</v>
      </c>
      <c r="AC9" s="8" t="str">
        <f t="shared" si="12"/>
        <v>Tolerable</v>
      </c>
      <c r="AD9" s="156" t="s">
        <v>1559</v>
      </c>
      <c r="AE9" s="156" t="str">
        <f t="shared" si="21"/>
        <v>&lt;Proveedor&gt;</v>
      </c>
      <c r="AF9" s="156"/>
      <c r="AG9" s="156"/>
      <c r="AH9" s="156" t="s">
        <v>1390</v>
      </c>
      <c r="AI9" s="8"/>
      <c r="AJ9" s="156" t="str">
        <f t="shared" si="22"/>
        <v>&lt;Fecha de entrega de informes&gt;</v>
      </c>
      <c r="AK9" s="156"/>
      <c r="AL9" s="8"/>
      <c r="AM9" s="156" t="str">
        <f t="shared" si="13"/>
        <v/>
      </c>
      <c r="AN9" s="156" t="str">
        <f t="shared" si="14"/>
        <v/>
      </c>
      <c r="AO9" s="156" t="str">
        <f t="shared" si="15"/>
        <v/>
      </c>
      <c r="AP9" s="97" t="str">
        <f t="shared" si="23"/>
        <v>63</v>
      </c>
    </row>
    <row r="10">
      <c r="A10" s="156" t="str">
        <f t="shared" ref="A10:D10" si="32">A9</f>
        <v>Ruta en QC</v>
      </c>
      <c r="B10" s="156" t="str">
        <f t="shared" si="32"/>
        <v/>
      </c>
      <c r="C10" s="156" t="str">
        <f t="shared" si="32"/>
        <v/>
      </c>
      <c r="D10" s="156" t="str">
        <f t="shared" si="32"/>
        <v/>
      </c>
      <c r="E10" s="8"/>
      <c r="F10" s="156" t="str">
        <f>Inicio!$B$6</f>
        <v>&lt;ToE&gt;</v>
      </c>
      <c r="G10" s="156" t="str">
        <f t="shared" si="17"/>
        <v/>
      </c>
      <c r="H10" s="8"/>
      <c r="I10" s="8" t="str">
        <f t="shared" si="2"/>
        <v>#VALUE!</v>
      </c>
      <c r="J10" s="156" t="str">
        <f t="shared" si="18"/>
        <v>FLUID</v>
      </c>
      <c r="K10" s="156" t="str">
        <f>Inicio!$B$9</f>
        <v>&lt;Analista(s)&gt;, &lt;Arquitecto&gt;</v>
      </c>
      <c r="L10" s="156" t="str">
        <f t="shared" si="19"/>
        <v>Ruta en QC</v>
      </c>
      <c r="M10" s="8"/>
      <c r="N10" s="156" t="str">
        <f t="shared" si="3"/>
        <v>Vulnerabilidad 8</v>
      </c>
      <c r="O10" s="156" t="str">
        <f t="shared" si="4"/>
        <v/>
      </c>
      <c r="P10" s="156" t="str">
        <f t="shared" si="5"/>
        <v/>
      </c>
      <c r="Q10" s="8"/>
      <c r="R10" s="8"/>
      <c r="S10" s="156"/>
      <c r="T10" s="156" t="str">
        <f t="shared" ref="T10:U10" si="33">T9</f>
        <v>Hallazgo</v>
      </c>
      <c r="U10" s="156" t="str">
        <f t="shared" si="33"/>
        <v>Seguridad</v>
      </c>
      <c r="V10" s="156" t="str">
        <f t="shared" si="7"/>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0" s="157" t="str">
        <f t="shared" si="8"/>
        <v>10.0</v>
      </c>
      <c r="X10" s="156" t="str">
        <f t="shared" si="9"/>
        <v>Alta</v>
      </c>
      <c r="Y10" s="156" t="str">
        <f t="shared" si="10"/>
        <v>8</v>
      </c>
      <c r="Z10" s="8"/>
      <c r="AA10" s="8"/>
      <c r="AB10" s="8" t="str">
        <f t="shared" si="11"/>
        <v>0</v>
      </c>
      <c r="AC10" s="8" t="str">
        <f t="shared" si="12"/>
        <v>Tolerable</v>
      </c>
      <c r="AD10" s="156" t="s">
        <v>1559</v>
      </c>
      <c r="AE10" s="156" t="str">
        <f t="shared" si="21"/>
        <v>&lt;Proveedor&gt;</v>
      </c>
      <c r="AF10" s="156"/>
      <c r="AG10" s="156"/>
      <c r="AH10" s="156" t="s">
        <v>1390</v>
      </c>
      <c r="AI10" s="8"/>
      <c r="AJ10" s="156" t="str">
        <f t="shared" si="22"/>
        <v>&lt;Fecha de entrega de informes&gt;</v>
      </c>
      <c r="AK10" s="156"/>
      <c r="AL10" s="8"/>
      <c r="AM10" s="156" t="str">
        <f t="shared" si="13"/>
        <v/>
      </c>
      <c r="AN10" s="156" t="str">
        <f t="shared" si="14"/>
        <v/>
      </c>
      <c r="AO10" s="156" t="str">
        <f t="shared" si="15"/>
        <v/>
      </c>
      <c r="AP10" s="97" t="str">
        <f t="shared" si="23"/>
        <v>73</v>
      </c>
    </row>
    <row r="11">
      <c r="A11" s="156" t="str">
        <f t="shared" ref="A11:D11" si="34">A10</f>
        <v>Ruta en QC</v>
      </c>
      <c r="B11" s="156" t="str">
        <f t="shared" si="34"/>
        <v/>
      </c>
      <c r="C11" s="156" t="str">
        <f t="shared" si="34"/>
        <v/>
      </c>
      <c r="D11" s="156" t="str">
        <f t="shared" si="34"/>
        <v/>
      </c>
      <c r="E11" s="8"/>
      <c r="F11" s="156" t="str">
        <f>Inicio!$B$6</f>
        <v>&lt;ToE&gt;</v>
      </c>
      <c r="G11" s="156" t="str">
        <f t="shared" si="17"/>
        <v/>
      </c>
      <c r="H11" s="8"/>
      <c r="I11" s="8" t="str">
        <f t="shared" si="2"/>
        <v>#VALUE!</v>
      </c>
      <c r="J11" s="156" t="str">
        <f t="shared" si="18"/>
        <v>FLUID</v>
      </c>
      <c r="K11" s="156" t="str">
        <f>Inicio!$B$9</f>
        <v>&lt;Analista(s)&gt;, &lt;Arquitecto&gt;</v>
      </c>
      <c r="L11" s="156" t="str">
        <f t="shared" si="19"/>
        <v>Ruta en QC</v>
      </c>
      <c r="M11" s="8"/>
      <c r="N11" s="156" t="str">
        <f t="shared" si="3"/>
        <v>Vulnerabilidad 9</v>
      </c>
      <c r="O11" s="156" t="str">
        <f t="shared" si="4"/>
        <v/>
      </c>
      <c r="P11" s="156" t="str">
        <f t="shared" si="5"/>
        <v/>
      </c>
      <c r="Q11" s="8"/>
      <c r="R11" s="8"/>
      <c r="S11" s="156"/>
      <c r="T11" s="156" t="str">
        <f t="shared" ref="T11:U11" si="35">T10</f>
        <v>Hallazgo</v>
      </c>
      <c r="U11" s="156" t="str">
        <f t="shared" si="35"/>
        <v>Seguridad</v>
      </c>
      <c r="V11" s="156" t="str">
        <f t="shared" si="7"/>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1" s="157" t="str">
        <f t="shared" si="8"/>
        <v>10.0</v>
      </c>
      <c r="X11" s="156" t="str">
        <f t="shared" si="9"/>
        <v>Alta</v>
      </c>
      <c r="Y11" s="156" t="str">
        <f t="shared" si="10"/>
        <v>9</v>
      </c>
      <c r="Z11" s="8"/>
      <c r="AA11" s="8"/>
      <c r="AB11" s="8" t="str">
        <f t="shared" si="11"/>
        <v>0</v>
      </c>
      <c r="AC11" s="8" t="str">
        <f t="shared" si="12"/>
        <v>Tolerable</v>
      </c>
      <c r="AD11" s="156" t="s">
        <v>1559</v>
      </c>
      <c r="AE11" s="156" t="str">
        <f t="shared" si="21"/>
        <v>&lt;Proveedor&gt;</v>
      </c>
      <c r="AF11" s="156"/>
      <c r="AG11" s="156"/>
      <c r="AH11" s="156" t="s">
        <v>1390</v>
      </c>
      <c r="AI11" s="8"/>
      <c r="AJ11" s="156" t="str">
        <f t="shared" si="22"/>
        <v>&lt;Fecha de entrega de informes&gt;</v>
      </c>
      <c r="AK11" s="156"/>
      <c r="AL11" s="8"/>
      <c r="AM11" s="156" t="str">
        <f t="shared" si="13"/>
        <v/>
      </c>
      <c r="AN11" s="156" t="str">
        <f t="shared" si="14"/>
        <v/>
      </c>
      <c r="AO11" s="156" t="str">
        <f t="shared" si="15"/>
        <v/>
      </c>
      <c r="AP11" s="97" t="str">
        <f t="shared" si="23"/>
        <v>83</v>
      </c>
    </row>
    <row r="12">
      <c r="A12" s="156" t="str">
        <f t="shared" ref="A12:D12" si="36">A11</f>
        <v>Ruta en QC</v>
      </c>
      <c r="B12" s="156" t="str">
        <f t="shared" si="36"/>
        <v/>
      </c>
      <c r="C12" s="156" t="str">
        <f t="shared" si="36"/>
        <v/>
      </c>
      <c r="D12" s="156" t="str">
        <f t="shared" si="36"/>
        <v/>
      </c>
      <c r="E12" s="8"/>
      <c r="F12" s="156" t="str">
        <f>Inicio!$B$6</f>
        <v>&lt;ToE&gt;</v>
      </c>
      <c r="G12" s="156" t="str">
        <f t="shared" si="17"/>
        <v/>
      </c>
      <c r="H12" s="8"/>
      <c r="I12" s="8" t="str">
        <f t="shared" si="2"/>
        <v>#VALUE!</v>
      </c>
      <c r="J12" s="156" t="str">
        <f t="shared" si="18"/>
        <v>FLUID</v>
      </c>
      <c r="K12" s="156" t="str">
        <f>Inicio!$B$9</f>
        <v>&lt;Analista(s)&gt;, &lt;Arquitecto&gt;</v>
      </c>
      <c r="L12" s="156" t="str">
        <f t="shared" si="19"/>
        <v>Ruta en QC</v>
      </c>
      <c r="M12" s="8"/>
      <c r="N12" s="156" t="str">
        <f t="shared" si="3"/>
        <v>Vulnerabilidad 10</v>
      </c>
      <c r="O12" s="156" t="str">
        <f t="shared" si="4"/>
        <v/>
      </c>
      <c r="P12" s="156" t="str">
        <f t="shared" si="5"/>
        <v/>
      </c>
      <c r="Q12" s="8"/>
      <c r="R12" s="8"/>
      <c r="S12" s="156"/>
      <c r="T12" s="156" t="str">
        <f t="shared" ref="T12:U12" si="37">T11</f>
        <v>Hallazgo</v>
      </c>
      <c r="U12" s="156" t="str">
        <f t="shared" si="37"/>
        <v>Seguridad</v>
      </c>
      <c r="V12" s="156" t="str">
        <f t="shared" si="7"/>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2" s="157" t="str">
        <f t="shared" si="8"/>
        <v>10.0</v>
      </c>
      <c r="X12" s="156" t="str">
        <f t="shared" si="9"/>
        <v>Alta</v>
      </c>
      <c r="Y12" s="156" t="str">
        <f t="shared" si="10"/>
        <v>10</v>
      </c>
      <c r="Z12" s="8"/>
      <c r="AA12" s="8"/>
      <c r="AB12" s="8" t="str">
        <f t="shared" si="11"/>
        <v>0</v>
      </c>
      <c r="AC12" s="8" t="str">
        <f t="shared" si="12"/>
        <v>Tolerable</v>
      </c>
      <c r="AD12" s="156" t="s">
        <v>1559</v>
      </c>
      <c r="AE12" s="156" t="str">
        <f t="shared" si="21"/>
        <v>&lt;Proveedor&gt;</v>
      </c>
      <c r="AF12" s="156"/>
      <c r="AG12" s="156"/>
      <c r="AH12" s="156" t="s">
        <v>1390</v>
      </c>
      <c r="AI12" s="8"/>
      <c r="AJ12" s="156" t="str">
        <f t="shared" si="22"/>
        <v>&lt;Fecha de entrega de informes&gt;</v>
      </c>
      <c r="AK12" s="156"/>
      <c r="AL12" s="8"/>
      <c r="AM12" s="156" t="str">
        <f t="shared" si="13"/>
        <v/>
      </c>
      <c r="AN12" s="156" t="str">
        <f t="shared" si="14"/>
        <v/>
      </c>
      <c r="AO12" s="156" t="str">
        <f t="shared" si="15"/>
        <v/>
      </c>
      <c r="AP12" s="97" t="str">
        <f t="shared" si="23"/>
        <v>93</v>
      </c>
    </row>
    <row r="13">
      <c r="A13" s="156" t="str">
        <f t="shared" ref="A13:D13" si="38">A12</f>
        <v>Ruta en QC</v>
      </c>
      <c r="B13" s="156" t="str">
        <f t="shared" si="38"/>
        <v/>
      </c>
      <c r="C13" s="156" t="str">
        <f t="shared" si="38"/>
        <v/>
      </c>
      <c r="D13" s="156" t="str">
        <f t="shared" si="38"/>
        <v/>
      </c>
      <c r="E13" s="8"/>
      <c r="F13" s="156" t="str">
        <f>Inicio!$B$6</f>
        <v>&lt;ToE&gt;</v>
      </c>
      <c r="G13" s="156" t="str">
        <f t="shared" si="17"/>
        <v/>
      </c>
      <c r="H13" s="8"/>
      <c r="I13" s="8" t="str">
        <f t="shared" si="2"/>
        <v>#VALUE!</v>
      </c>
      <c r="J13" s="156" t="str">
        <f t="shared" si="18"/>
        <v>FLUID</v>
      </c>
      <c r="K13" s="156" t="str">
        <f>Inicio!$B$9</f>
        <v>&lt;Analista(s)&gt;, &lt;Arquitecto&gt;</v>
      </c>
      <c r="L13" s="156" t="str">
        <f t="shared" si="19"/>
        <v>Ruta en QC</v>
      </c>
      <c r="M13" s="8"/>
      <c r="N13" s="156" t="str">
        <f t="shared" si="3"/>
        <v>Vulnerabilidad 11</v>
      </c>
      <c r="O13" s="156" t="str">
        <f t="shared" si="4"/>
        <v/>
      </c>
      <c r="P13" s="156" t="str">
        <f t="shared" si="5"/>
        <v/>
      </c>
      <c r="Q13" s="8"/>
      <c r="R13" s="8"/>
      <c r="S13" s="156"/>
      <c r="T13" s="156" t="str">
        <f t="shared" ref="T13:U13" si="39">T12</f>
        <v>Hallazgo</v>
      </c>
      <c r="U13" s="156" t="str">
        <f t="shared" si="39"/>
        <v>Seguridad</v>
      </c>
      <c r="V13" s="156" t="str">
        <f t="shared" si="7"/>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3" s="157" t="str">
        <f t="shared" si="8"/>
        <v>10.0</v>
      </c>
      <c r="X13" s="156" t="str">
        <f t="shared" si="9"/>
        <v>Alta</v>
      </c>
      <c r="Y13" s="156" t="str">
        <f t="shared" si="10"/>
        <v>11</v>
      </c>
      <c r="Z13" s="8"/>
      <c r="AA13" s="8"/>
      <c r="AB13" s="8" t="str">
        <f t="shared" si="11"/>
        <v>0</v>
      </c>
      <c r="AC13" s="8" t="str">
        <f t="shared" si="12"/>
        <v>Tolerable</v>
      </c>
      <c r="AD13" s="156" t="s">
        <v>1559</v>
      </c>
      <c r="AE13" s="156" t="str">
        <f t="shared" si="21"/>
        <v>&lt;Proveedor&gt;</v>
      </c>
      <c r="AF13" s="156"/>
      <c r="AG13" s="156"/>
      <c r="AH13" s="156" t="s">
        <v>1390</v>
      </c>
      <c r="AI13" s="8"/>
      <c r="AJ13" s="156" t="str">
        <f t="shared" si="22"/>
        <v>&lt;Fecha de entrega de informes&gt;</v>
      </c>
      <c r="AK13" s="156"/>
      <c r="AL13" s="8"/>
      <c r="AM13" s="156" t="str">
        <f t="shared" si="13"/>
        <v/>
      </c>
      <c r="AN13" s="156" t="str">
        <f t="shared" si="14"/>
        <v/>
      </c>
      <c r="AO13" s="156" t="str">
        <f t="shared" si="15"/>
        <v/>
      </c>
      <c r="AP13" s="97" t="str">
        <f t="shared" si="23"/>
        <v>103</v>
      </c>
    </row>
    <row r="14">
      <c r="A14" s="156" t="str">
        <f t="shared" ref="A14:D14" si="40">A13</f>
        <v>Ruta en QC</v>
      </c>
      <c r="B14" s="156" t="str">
        <f t="shared" si="40"/>
        <v/>
      </c>
      <c r="C14" s="156" t="str">
        <f t="shared" si="40"/>
        <v/>
      </c>
      <c r="D14" s="156" t="str">
        <f t="shared" si="40"/>
        <v/>
      </c>
      <c r="E14" s="8"/>
      <c r="F14" s="156" t="str">
        <f>Inicio!$B$6</f>
        <v>&lt;ToE&gt;</v>
      </c>
      <c r="G14" s="156" t="str">
        <f t="shared" si="17"/>
        <v/>
      </c>
      <c r="H14" s="8"/>
      <c r="I14" s="8" t="str">
        <f t="shared" si="2"/>
        <v>#VALUE!</v>
      </c>
      <c r="J14" s="156" t="str">
        <f t="shared" si="18"/>
        <v>FLUID</v>
      </c>
      <c r="K14" s="156" t="str">
        <f>Inicio!$B$9</f>
        <v>&lt;Analista(s)&gt;, &lt;Arquitecto&gt;</v>
      </c>
      <c r="L14" s="156" t="str">
        <f t="shared" si="19"/>
        <v>Ruta en QC</v>
      </c>
      <c r="M14" s="8"/>
      <c r="N14" s="156" t="str">
        <f t="shared" si="3"/>
        <v>Vulnerabilidad 12</v>
      </c>
      <c r="O14" s="156" t="str">
        <f t="shared" si="4"/>
        <v/>
      </c>
      <c r="P14" s="156" t="str">
        <f t="shared" si="5"/>
        <v/>
      </c>
      <c r="Q14" s="8"/>
      <c r="R14" s="8"/>
      <c r="S14" s="156"/>
      <c r="T14" s="156" t="str">
        <f t="shared" ref="T14:U14" si="41">T13</f>
        <v>Hallazgo</v>
      </c>
      <c r="U14" s="156" t="str">
        <f t="shared" si="41"/>
        <v>Seguridad</v>
      </c>
      <c r="V14" s="156" t="str">
        <f t="shared" si="7"/>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4" s="157" t="str">
        <f t="shared" si="8"/>
        <v>10.0</v>
      </c>
      <c r="X14" s="156" t="str">
        <f t="shared" si="9"/>
        <v>Alta</v>
      </c>
      <c r="Y14" s="156" t="str">
        <f t="shared" si="10"/>
        <v>12</v>
      </c>
      <c r="Z14" s="8"/>
      <c r="AA14" s="8"/>
      <c r="AB14" s="8" t="str">
        <f t="shared" si="11"/>
        <v>0</v>
      </c>
      <c r="AC14" s="8" t="str">
        <f t="shared" si="12"/>
        <v>Tolerable</v>
      </c>
      <c r="AD14" s="156" t="s">
        <v>1559</v>
      </c>
      <c r="AE14" s="156" t="str">
        <f t="shared" si="21"/>
        <v>&lt;Proveedor&gt;</v>
      </c>
      <c r="AF14" s="156"/>
      <c r="AG14" s="156"/>
      <c r="AH14" s="156" t="s">
        <v>1390</v>
      </c>
      <c r="AI14" s="8"/>
      <c r="AJ14" s="156" t="str">
        <f t="shared" si="22"/>
        <v>&lt;Fecha de entrega de informes&gt;</v>
      </c>
      <c r="AK14" s="156"/>
      <c r="AL14" s="8"/>
      <c r="AM14" s="156" t="str">
        <f t="shared" si="13"/>
        <v/>
      </c>
      <c r="AN14" s="156" t="str">
        <f t="shared" si="14"/>
        <v/>
      </c>
      <c r="AO14" s="156" t="str">
        <f t="shared" si="15"/>
        <v/>
      </c>
      <c r="AP14" s="97" t="str">
        <f t="shared" si="23"/>
        <v>113</v>
      </c>
    </row>
    <row r="15">
      <c r="A15" s="156" t="str">
        <f t="shared" ref="A15:D15" si="42">A14</f>
        <v>Ruta en QC</v>
      </c>
      <c r="B15" s="156" t="str">
        <f t="shared" si="42"/>
        <v/>
      </c>
      <c r="C15" s="156" t="str">
        <f t="shared" si="42"/>
        <v/>
      </c>
      <c r="D15" s="156" t="str">
        <f t="shared" si="42"/>
        <v/>
      </c>
      <c r="E15" s="8"/>
      <c r="F15" s="156" t="str">
        <f>Inicio!$B$6</f>
        <v>&lt;ToE&gt;</v>
      </c>
      <c r="G15" s="156" t="str">
        <f t="shared" si="17"/>
        <v/>
      </c>
      <c r="H15" s="8"/>
      <c r="I15" s="8" t="str">
        <f t="shared" si="2"/>
        <v>#VALUE!</v>
      </c>
      <c r="J15" s="156" t="str">
        <f t="shared" si="18"/>
        <v>FLUID</v>
      </c>
      <c r="K15" s="156" t="str">
        <f>Inicio!$B$9</f>
        <v>&lt;Analista(s)&gt;, &lt;Arquitecto&gt;</v>
      </c>
      <c r="L15" s="156" t="str">
        <f t="shared" si="19"/>
        <v>Ruta en QC</v>
      </c>
      <c r="M15" s="8"/>
      <c r="N15" s="156" t="str">
        <f t="shared" si="3"/>
        <v>Vulnerabilidad 13</v>
      </c>
      <c r="O15" s="156" t="str">
        <f t="shared" si="4"/>
        <v/>
      </c>
      <c r="P15" s="156" t="str">
        <f t="shared" si="5"/>
        <v/>
      </c>
      <c r="Q15" s="8"/>
      <c r="R15" s="8"/>
      <c r="S15" s="156"/>
      <c r="T15" s="156" t="str">
        <f t="shared" ref="T15:U15" si="43">T14</f>
        <v>Hallazgo</v>
      </c>
      <c r="U15" s="156" t="str">
        <f t="shared" si="43"/>
        <v>Seguridad</v>
      </c>
      <c r="V15" s="156" t="str">
        <f t="shared" si="7"/>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5" s="157" t="str">
        <f t="shared" si="8"/>
        <v>10.0</v>
      </c>
      <c r="X15" s="156" t="str">
        <f t="shared" si="9"/>
        <v>Alta</v>
      </c>
      <c r="Y15" s="156" t="str">
        <f t="shared" si="10"/>
        <v>13</v>
      </c>
      <c r="Z15" s="8"/>
      <c r="AA15" s="8"/>
      <c r="AB15" s="8" t="str">
        <f t="shared" si="11"/>
        <v>0</v>
      </c>
      <c r="AC15" s="8" t="str">
        <f t="shared" si="12"/>
        <v>Tolerable</v>
      </c>
      <c r="AD15" s="156" t="s">
        <v>1559</v>
      </c>
      <c r="AE15" s="156" t="str">
        <f t="shared" si="21"/>
        <v>&lt;Proveedor&gt;</v>
      </c>
      <c r="AF15" s="156"/>
      <c r="AG15" s="156"/>
      <c r="AH15" s="156" t="s">
        <v>1390</v>
      </c>
      <c r="AI15" s="8"/>
      <c r="AJ15" s="156" t="str">
        <f t="shared" si="22"/>
        <v>&lt;Fecha de entrega de informes&gt;</v>
      </c>
      <c r="AK15" s="156"/>
      <c r="AL15" s="8"/>
      <c r="AM15" s="156" t="str">
        <f t="shared" si="13"/>
        <v/>
      </c>
      <c r="AN15" s="156" t="str">
        <f t="shared" si="14"/>
        <v/>
      </c>
      <c r="AO15" s="156" t="str">
        <f t="shared" si="15"/>
        <v/>
      </c>
      <c r="AP15" s="97" t="str">
        <f t="shared" si="23"/>
        <v>123</v>
      </c>
    </row>
    <row r="16">
      <c r="A16" s="156" t="str">
        <f t="shared" ref="A16:D16" si="44">A15</f>
        <v>Ruta en QC</v>
      </c>
      <c r="B16" s="156" t="str">
        <f t="shared" si="44"/>
        <v/>
      </c>
      <c r="C16" s="156" t="str">
        <f t="shared" si="44"/>
        <v/>
      </c>
      <c r="D16" s="156" t="str">
        <f t="shared" si="44"/>
        <v/>
      </c>
      <c r="E16" s="8"/>
      <c r="F16" s="156" t="str">
        <f>Inicio!$B$6</f>
        <v>&lt;ToE&gt;</v>
      </c>
      <c r="G16" s="156" t="str">
        <f t="shared" si="17"/>
        <v/>
      </c>
      <c r="H16" s="8"/>
      <c r="I16" s="8" t="str">
        <f t="shared" si="2"/>
        <v>#VALUE!</v>
      </c>
      <c r="J16" s="156" t="str">
        <f t="shared" si="18"/>
        <v>FLUID</v>
      </c>
      <c r="K16" s="156" t="str">
        <f>Inicio!$B$9</f>
        <v>&lt;Analista(s)&gt;, &lt;Arquitecto&gt;</v>
      </c>
      <c r="L16" s="156" t="str">
        <f t="shared" si="19"/>
        <v>Ruta en QC</v>
      </c>
      <c r="M16" s="8"/>
      <c r="N16" s="156" t="str">
        <f t="shared" si="3"/>
        <v>Vulnerabilidad 14</v>
      </c>
      <c r="O16" s="156" t="str">
        <f t="shared" si="4"/>
        <v/>
      </c>
      <c r="P16" s="156" t="str">
        <f t="shared" si="5"/>
        <v/>
      </c>
      <c r="Q16" s="8"/>
      <c r="R16" s="8"/>
      <c r="S16" s="156"/>
      <c r="T16" s="156" t="str">
        <f t="shared" ref="T16:U16" si="45">T15</f>
        <v>Hallazgo</v>
      </c>
      <c r="U16" s="156" t="str">
        <f t="shared" si="45"/>
        <v>Seguridad</v>
      </c>
      <c r="V16" s="156" t="str">
        <f t="shared" si="7"/>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6" s="157" t="str">
        <f t="shared" si="8"/>
        <v>10.0</v>
      </c>
      <c r="X16" s="156" t="str">
        <f t="shared" si="9"/>
        <v>Alta</v>
      </c>
      <c r="Y16" s="156" t="str">
        <f t="shared" si="10"/>
        <v>14</v>
      </c>
      <c r="Z16" s="8"/>
      <c r="AA16" s="8"/>
      <c r="AB16" s="8" t="str">
        <f t="shared" si="11"/>
        <v>0</v>
      </c>
      <c r="AC16" s="8" t="str">
        <f t="shared" si="12"/>
        <v>Tolerable</v>
      </c>
      <c r="AD16" s="156" t="s">
        <v>1559</v>
      </c>
      <c r="AE16" s="156" t="str">
        <f t="shared" si="21"/>
        <v>&lt;Proveedor&gt;</v>
      </c>
      <c r="AF16" s="156"/>
      <c r="AG16" s="156"/>
      <c r="AH16" s="156" t="s">
        <v>1390</v>
      </c>
      <c r="AI16" s="8"/>
      <c r="AJ16" s="156" t="str">
        <f t="shared" si="22"/>
        <v>&lt;Fecha de entrega de informes&gt;</v>
      </c>
      <c r="AK16" s="156"/>
      <c r="AL16" s="8"/>
      <c r="AM16" s="156" t="str">
        <f t="shared" si="13"/>
        <v/>
      </c>
      <c r="AN16" s="156" t="str">
        <f t="shared" si="14"/>
        <v/>
      </c>
      <c r="AO16" s="156" t="str">
        <f t="shared" si="15"/>
        <v/>
      </c>
      <c r="AP16" s="97" t="str">
        <f t="shared" si="23"/>
        <v>133</v>
      </c>
    </row>
    <row r="17">
      <c r="A17" s="156" t="str">
        <f t="shared" ref="A17:D17" si="46">A16</f>
        <v>Ruta en QC</v>
      </c>
      <c r="B17" s="156" t="str">
        <f t="shared" si="46"/>
        <v/>
      </c>
      <c r="C17" s="156" t="str">
        <f t="shared" si="46"/>
        <v/>
      </c>
      <c r="D17" s="156" t="str">
        <f t="shared" si="46"/>
        <v/>
      </c>
      <c r="E17" s="8"/>
      <c r="F17" s="156" t="str">
        <f>Inicio!$B$6</f>
        <v>&lt;ToE&gt;</v>
      </c>
      <c r="G17" s="156" t="str">
        <f t="shared" si="17"/>
        <v/>
      </c>
      <c r="H17" s="8"/>
      <c r="I17" s="8" t="str">
        <f t="shared" si="2"/>
        <v>#VALUE!</v>
      </c>
      <c r="J17" s="156" t="str">
        <f t="shared" si="18"/>
        <v>FLUID</v>
      </c>
      <c r="K17" s="156" t="str">
        <f>Inicio!$B$9</f>
        <v>&lt;Analista(s)&gt;, &lt;Arquitecto&gt;</v>
      </c>
      <c r="L17" s="156" t="str">
        <f t="shared" si="19"/>
        <v>Ruta en QC</v>
      </c>
      <c r="M17" s="8"/>
      <c r="N17" s="156" t="str">
        <f t="shared" si="3"/>
        <v>Vulnerabilidad 15</v>
      </c>
      <c r="O17" s="156" t="str">
        <f t="shared" si="4"/>
        <v/>
      </c>
      <c r="P17" s="156" t="str">
        <f t="shared" si="5"/>
        <v/>
      </c>
      <c r="Q17" s="8"/>
      <c r="R17" s="8"/>
      <c r="S17" s="156"/>
      <c r="T17" s="156" t="str">
        <f t="shared" ref="T17:U17" si="47">T16</f>
        <v>Hallazgo</v>
      </c>
      <c r="U17" s="156" t="str">
        <f t="shared" si="47"/>
        <v>Seguridad</v>
      </c>
      <c r="V17" s="156" t="str">
        <f t="shared" si="7"/>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7" s="157" t="str">
        <f t="shared" si="8"/>
        <v>10.0</v>
      </c>
      <c r="X17" s="156" t="str">
        <f t="shared" si="9"/>
        <v>Alta</v>
      </c>
      <c r="Y17" s="156" t="str">
        <f t="shared" si="10"/>
        <v>15</v>
      </c>
      <c r="Z17" s="8"/>
      <c r="AA17" s="8"/>
      <c r="AB17" s="8" t="str">
        <f t="shared" si="11"/>
        <v>0</v>
      </c>
      <c r="AC17" s="8" t="str">
        <f t="shared" si="12"/>
        <v>Tolerable</v>
      </c>
      <c r="AD17" s="156" t="s">
        <v>1559</v>
      </c>
      <c r="AE17" s="156" t="str">
        <f t="shared" si="21"/>
        <v>&lt;Proveedor&gt;</v>
      </c>
      <c r="AF17" s="156"/>
      <c r="AG17" s="156"/>
      <c r="AH17" s="156" t="s">
        <v>1390</v>
      </c>
      <c r="AI17" s="8"/>
      <c r="AJ17" s="156" t="str">
        <f t="shared" si="22"/>
        <v>&lt;Fecha de entrega de informes&gt;</v>
      </c>
      <c r="AK17" s="156"/>
      <c r="AL17" s="8"/>
      <c r="AM17" s="156" t="str">
        <f t="shared" si="13"/>
        <v/>
      </c>
      <c r="AN17" s="156" t="str">
        <f t="shared" si="14"/>
        <v/>
      </c>
      <c r="AO17" s="156" t="str">
        <f t="shared" si="15"/>
        <v/>
      </c>
      <c r="AP17" s="97" t="str">
        <f t="shared" si="23"/>
        <v>143</v>
      </c>
    </row>
    <row r="18">
      <c r="A18" s="156" t="str">
        <f t="shared" ref="A18:D18" si="48">A17</f>
        <v>Ruta en QC</v>
      </c>
      <c r="B18" s="156" t="str">
        <f t="shared" si="48"/>
        <v/>
      </c>
      <c r="C18" s="156" t="str">
        <f t="shared" si="48"/>
        <v/>
      </c>
      <c r="D18" s="156" t="str">
        <f t="shared" si="48"/>
        <v/>
      </c>
      <c r="E18" s="8"/>
      <c r="F18" s="156" t="str">
        <f>Inicio!$B$6</f>
        <v>&lt;ToE&gt;</v>
      </c>
      <c r="G18" s="156" t="str">
        <f t="shared" si="17"/>
        <v/>
      </c>
      <c r="H18" s="8"/>
      <c r="I18" s="8" t="str">
        <f t="shared" si="2"/>
        <v>#VALUE!</v>
      </c>
      <c r="J18" s="156" t="str">
        <f t="shared" si="18"/>
        <v>FLUID</v>
      </c>
      <c r="K18" s="156" t="str">
        <f>Inicio!$B$9</f>
        <v>&lt;Analista(s)&gt;, &lt;Arquitecto&gt;</v>
      </c>
      <c r="L18" s="156" t="str">
        <f t="shared" si="19"/>
        <v>Ruta en QC</v>
      </c>
      <c r="M18" s="8"/>
      <c r="N18" s="156" t="str">
        <f t="shared" si="3"/>
        <v>Vulnerabilidad 16</v>
      </c>
      <c r="O18" s="156" t="str">
        <f t="shared" si="4"/>
        <v/>
      </c>
      <c r="P18" s="156" t="str">
        <f t="shared" si="5"/>
        <v/>
      </c>
      <c r="Q18" s="8"/>
      <c r="R18" s="8"/>
      <c r="S18" s="156"/>
      <c r="T18" s="156" t="str">
        <f t="shared" ref="T18:U18" si="49">T17</f>
        <v>Hallazgo</v>
      </c>
      <c r="U18" s="156" t="str">
        <f t="shared" si="49"/>
        <v>Seguridad</v>
      </c>
      <c r="V18" s="156" t="str">
        <f t="shared" si="7"/>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8" s="157" t="str">
        <f t="shared" si="8"/>
        <v>10.0</v>
      </c>
      <c r="X18" s="156" t="str">
        <f t="shared" si="9"/>
        <v>Alta</v>
      </c>
      <c r="Y18" s="156" t="str">
        <f t="shared" si="10"/>
        <v>16</v>
      </c>
      <c r="Z18" s="8"/>
      <c r="AA18" s="8"/>
      <c r="AB18" s="8" t="str">
        <f t="shared" si="11"/>
        <v>0</v>
      </c>
      <c r="AC18" s="8" t="str">
        <f t="shared" si="12"/>
        <v>Tolerable</v>
      </c>
      <c r="AD18" s="156" t="s">
        <v>1559</v>
      </c>
      <c r="AE18" s="156" t="str">
        <f t="shared" si="21"/>
        <v>&lt;Proveedor&gt;</v>
      </c>
      <c r="AF18" s="156"/>
      <c r="AG18" s="156"/>
      <c r="AH18" s="156" t="s">
        <v>1390</v>
      </c>
      <c r="AI18" s="8"/>
      <c r="AJ18" s="156" t="str">
        <f t="shared" si="22"/>
        <v>&lt;Fecha de entrega de informes&gt;</v>
      </c>
      <c r="AK18" s="156"/>
      <c r="AL18" s="8"/>
      <c r="AM18" s="156" t="str">
        <f t="shared" si="13"/>
        <v/>
      </c>
      <c r="AN18" s="156" t="str">
        <f t="shared" si="14"/>
        <v/>
      </c>
      <c r="AO18" s="156" t="str">
        <f t="shared" si="15"/>
        <v/>
      </c>
      <c r="AP18" s="97" t="str">
        <f t="shared" si="23"/>
        <v>153</v>
      </c>
    </row>
    <row r="19">
      <c r="A19" s="156" t="str">
        <f t="shared" ref="A19:D19" si="50">A18</f>
        <v>Ruta en QC</v>
      </c>
      <c r="B19" s="156" t="str">
        <f t="shared" si="50"/>
        <v/>
      </c>
      <c r="C19" s="156" t="str">
        <f t="shared" si="50"/>
        <v/>
      </c>
      <c r="D19" s="156" t="str">
        <f t="shared" si="50"/>
        <v/>
      </c>
      <c r="E19" s="8"/>
      <c r="F19" s="156" t="str">
        <f>Inicio!$B$6</f>
        <v>&lt;ToE&gt;</v>
      </c>
      <c r="G19" s="156" t="str">
        <f t="shared" si="17"/>
        <v/>
      </c>
      <c r="H19" s="8"/>
      <c r="I19" s="8" t="str">
        <f t="shared" si="2"/>
        <v>#VALUE!</v>
      </c>
      <c r="J19" s="156" t="str">
        <f t="shared" si="18"/>
        <v>FLUID</v>
      </c>
      <c r="K19" s="156" t="str">
        <f>Inicio!$B$9</f>
        <v>&lt;Analista(s)&gt;, &lt;Arquitecto&gt;</v>
      </c>
      <c r="L19" s="156" t="str">
        <f t="shared" si="19"/>
        <v>Ruta en QC</v>
      </c>
      <c r="M19" s="8"/>
      <c r="N19" s="156" t="str">
        <f t="shared" si="3"/>
        <v>Vulnerabilidad 17</v>
      </c>
      <c r="O19" s="156" t="str">
        <f t="shared" si="4"/>
        <v/>
      </c>
      <c r="P19" s="156" t="str">
        <f t="shared" si="5"/>
        <v/>
      </c>
      <c r="Q19" s="8"/>
      <c r="R19" s="8"/>
      <c r="S19" s="156"/>
      <c r="T19" s="156" t="str">
        <f t="shared" ref="T19:U19" si="51">T18</f>
        <v>Hallazgo</v>
      </c>
      <c r="U19" s="156" t="str">
        <f t="shared" si="51"/>
        <v>Seguridad</v>
      </c>
      <c r="V19" s="156" t="str">
        <f t="shared" si="7"/>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9" s="157" t="str">
        <f t="shared" si="8"/>
        <v>10.0</v>
      </c>
      <c r="X19" s="156" t="str">
        <f t="shared" si="9"/>
        <v>Alta</v>
      </c>
      <c r="Y19" s="156" t="str">
        <f t="shared" si="10"/>
        <v>17</v>
      </c>
      <c r="Z19" s="8"/>
      <c r="AA19" s="8"/>
      <c r="AB19" s="8" t="str">
        <f t="shared" si="11"/>
        <v>0</v>
      </c>
      <c r="AC19" s="8" t="str">
        <f t="shared" si="12"/>
        <v>Tolerable</v>
      </c>
      <c r="AD19" s="156" t="s">
        <v>1559</v>
      </c>
      <c r="AE19" s="156" t="str">
        <f t="shared" si="21"/>
        <v>&lt;Proveedor&gt;</v>
      </c>
      <c r="AF19" s="156"/>
      <c r="AG19" s="156"/>
      <c r="AH19" s="156" t="s">
        <v>1390</v>
      </c>
      <c r="AI19" s="8"/>
      <c r="AJ19" s="156" t="str">
        <f t="shared" si="22"/>
        <v>&lt;Fecha de entrega de informes&gt;</v>
      </c>
      <c r="AK19" s="156"/>
      <c r="AL19" s="8"/>
      <c r="AM19" s="156" t="str">
        <f t="shared" si="13"/>
        <v/>
      </c>
      <c r="AN19" s="156" t="str">
        <f t="shared" si="14"/>
        <v/>
      </c>
      <c r="AO19" s="156" t="str">
        <f t="shared" si="15"/>
        <v/>
      </c>
      <c r="AP19" s="97" t="str">
        <f t="shared" si="23"/>
        <v>163</v>
      </c>
    </row>
    <row r="20">
      <c r="A20" s="156" t="str">
        <f t="shared" ref="A20:D20" si="52">A19</f>
        <v>Ruta en QC</v>
      </c>
      <c r="B20" s="156" t="str">
        <f t="shared" si="52"/>
        <v/>
      </c>
      <c r="C20" s="156" t="str">
        <f t="shared" si="52"/>
        <v/>
      </c>
      <c r="D20" s="156" t="str">
        <f t="shared" si="52"/>
        <v/>
      </c>
      <c r="E20" s="8"/>
      <c r="F20" s="156" t="str">
        <f>Inicio!$B$6</f>
        <v>&lt;ToE&gt;</v>
      </c>
      <c r="G20" s="156" t="str">
        <f t="shared" si="17"/>
        <v/>
      </c>
      <c r="H20" s="8"/>
      <c r="I20" s="8" t="str">
        <f t="shared" si="2"/>
        <v>#VALUE!</v>
      </c>
      <c r="J20" s="156" t="str">
        <f t="shared" si="18"/>
        <v>FLUID</v>
      </c>
      <c r="K20" s="156" t="str">
        <f>Inicio!$B$9</f>
        <v>&lt;Analista(s)&gt;, &lt;Arquitecto&gt;</v>
      </c>
      <c r="L20" s="156" t="str">
        <f t="shared" si="19"/>
        <v>Ruta en QC</v>
      </c>
      <c r="M20" s="8"/>
      <c r="N20" s="156" t="str">
        <f t="shared" si="3"/>
        <v>Vulnerabilidad 18</v>
      </c>
      <c r="O20" s="156" t="str">
        <f t="shared" si="4"/>
        <v/>
      </c>
      <c r="P20" s="156" t="str">
        <f t="shared" si="5"/>
        <v/>
      </c>
      <c r="Q20" s="8"/>
      <c r="R20" s="8"/>
      <c r="S20" s="156"/>
      <c r="T20" s="156" t="str">
        <f t="shared" ref="T20:U20" si="53">T19</f>
        <v>Hallazgo</v>
      </c>
      <c r="U20" s="156" t="str">
        <f t="shared" si="53"/>
        <v>Seguridad</v>
      </c>
      <c r="V20" s="156" t="str">
        <f t="shared" si="7"/>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20" s="157" t="str">
        <f t="shared" si="8"/>
        <v>10.0</v>
      </c>
      <c r="X20" s="156" t="str">
        <f t="shared" si="9"/>
        <v>Alta</v>
      </c>
      <c r="Y20" s="156" t="str">
        <f t="shared" si="10"/>
        <v>18</v>
      </c>
      <c r="Z20" s="8"/>
      <c r="AA20" s="8"/>
      <c r="AB20" s="8" t="str">
        <f t="shared" si="11"/>
        <v>0</v>
      </c>
      <c r="AC20" s="8" t="str">
        <f t="shared" si="12"/>
        <v>Tolerable</v>
      </c>
      <c r="AD20" s="156" t="s">
        <v>1559</v>
      </c>
      <c r="AE20" s="156" t="str">
        <f t="shared" si="21"/>
        <v>&lt;Proveedor&gt;</v>
      </c>
      <c r="AF20" s="156"/>
      <c r="AG20" s="156"/>
      <c r="AH20" s="156" t="s">
        <v>1390</v>
      </c>
      <c r="AI20" s="8"/>
      <c r="AJ20" s="156" t="str">
        <f t="shared" si="22"/>
        <v>&lt;Fecha de entrega de informes&gt;</v>
      </c>
      <c r="AK20" s="156"/>
      <c r="AL20" s="8"/>
      <c r="AM20" s="156" t="str">
        <f t="shared" si="13"/>
        <v/>
      </c>
      <c r="AN20" s="156" t="str">
        <f t="shared" si="14"/>
        <v/>
      </c>
      <c r="AO20" s="156" t="str">
        <f t="shared" si="15"/>
        <v/>
      </c>
      <c r="AP20" s="97" t="str">
        <f t="shared" si="23"/>
        <v>173</v>
      </c>
    </row>
    <row r="21">
      <c r="A21" s="156" t="str">
        <f t="shared" ref="A21:D21" si="54">A20</f>
        <v>Ruta en QC</v>
      </c>
      <c r="B21" s="156" t="str">
        <f t="shared" si="54"/>
        <v/>
      </c>
      <c r="C21" s="156" t="str">
        <f t="shared" si="54"/>
        <v/>
      </c>
      <c r="D21" s="156" t="str">
        <f t="shared" si="54"/>
        <v/>
      </c>
      <c r="E21" s="8"/>
      <c r="F21" s="156" t="str">
        <f>Inicio!$B$6</f>
        <v>&lt;ToE&gt;</v>
      </c>
      <c r="G21" s="156" t="str">
        <f t="shared" si="17"/>
        <v/>
      </c>
      <c r="H21" s="8"/>
      <c r="I21" s="8" t="str">
        <f t="shared" si="2"/>
        <v>#VALUE!</v>
      </c>
      <c r="J21" s="156" t="str">
        <f t="shared" si="18"/>
        <v>FLUID</v>
      </c>
      <c r="K21" s="156" t="str">
        <f>Inicio!$B$9</f>
        <v>&lt;Analista(s)&gt;, &lt;Arquitecto&gt;</v>
      </c>
      <c r="L21" s="156" t="str">
        <f t="shared" si="19"/>
        <v>Ruta en QC</v>
      </c>
      <c r="M21" s="8"/>
      <c r="N21" s="156" t="str">
        <f t="shared" si="3"/>
        <v>Vulnerabilidad 19</v>
      </c>
      <c r="O21" s="156" t="str">
        <f t="shared" si="4"/>
        <v/>
      </c>
      <c r="P21" s="156" t="str">
        <f t="shared" si="5"/>
        <v/>
      </c>
      <c r="Q21" s="8"/>
      <c r="R21" s="8"/>
      <c r="S21" s="156"/>
      <c r="T21" s="156" t="str">
        <f t="shared" ref="T21:U21" si="55">T20</f>
        <v>Hallazgo</v>
      </c>
      <c r="U21" s="156" t="str">
        <f t="shared" si="55"/>
        <v>Seguridad</v>
      </c>
      <c r="V21" s="156" t="str">
        <f t="shared" si="7"/>
        <v>Vector de acceso: Local
Complejidad de acceso: Alta
Autenticación: Ninguna
Impacto a la confidencialidad: Completo
Impacto a la integridad: Completo
Impacto a la disponibilidad: Completo
Impacto a la disponibilidad: Alta
Nivel de resolución: Inexistente
Nivel de confianza: Confirmado
(AV:L/AC:H/Au:N/C:C/I:C/A:C/E:H/RL:U/RC:C)</v>
      </c>
      <c r="W21" s="157" t="str">
        <f t="shared" si="8"/>
        <v>6.2</v>
      </c>
      <c r="X21" s="156" t="str">
        <f t="shared" si="9"/>
        <v>Media</v>
      </c>
      <c r="Y21" s="156" t="str">
        <f t="shared" si="10"/>
        <v>19</v>
      </c>
      <c r="Z21" s="8"/>
      <c r="AA21" s="8"/>
      <c r="AB21" s="8" t="str">
        <f t="shared" si="11"/>
        <v>0</v>
      </c>
      <c r="AC21" s="8" t="str">
        <f t="shared" si="12"/>
        <v>Tolerable</v>
      </c>
      <c r="AD21" s="156" t="s">
        <v>1559</v>
      </c>
      <c r="AE21" s="156" t="str">
        <f t="shared" si="21"/>
        <v>&lt;Proveedor&gt;</v>
      </c>
      <c r="AF21" s="156"/>
      <c r="AG21" s="156"/>
      <c r="AH21" s="156" t="s">
        <v>1390</v>
      </c>
      <c r="AI21" s="8"/>
      <c r="AJ21" s="156" t="str">
        <f t="shared" si="22"/>
        <v>&lt;Fecha de entrega de informes&gt;</v>
      </c>
      <c r="AK21" s="156"/>
      <c r="AL21" s="8"/>
      <c r="AM21" s="156" t="str">
        <f t="shared" si="13"/>
        <v/>
      </c>
      <c r="AN21" s="156" t="str">
        <f t="shared" si="14"/>
        <v/>
      </c>
      <c r="AO21" s="156" t="str">
        <f t="shared" si="15"/>
        <v/>
      </c>
      <c r="AP21" s="97" t="str">
        <f t="shared" si="23"/>
        <v>183</v>
      </c>
    </row>
    <row r="22">
      <c r="A22" s="156" t="str">
        <f t="shared" ref="A22:D22" si="56">A21</f>
        <v>Ruta en QC</v>
      </c>
      <c r="B22" s="156" t="str">
        <f t="shared" si="56"/>
        <v/>
      </c>
      <c r="C22" s="156" t="str">
        <f t="shared" si="56"/>
        <v/>
      </c>
      <c r="D22" s="156" t="str">
        <f t="shared" si="56"/>
        <v/>
      </c>
      <c r="E22" s="8"/>
      <c r="F22" s="156" t="str">
        <f>Inicio!$B$6</f>
        <v>&lt;ToE&gt;</v>
      </c>
      <c r="G22" s="156" t="str">
        <f t="shared" si="17"/>
        <v/>
      </c>
      <c r="H22" s="8"/>
      <c r="I22" s="8" t="str">
        <f t="shared" si="2"/>
        <v/>
      </c>
      <c r="J22" s="156" t="str">
        <f t="shared" si="18"/>
        <v>FLUID</v>
      </c>
      <c r="K22" s="156" t="str">
        <f>Inicio!$B$9</f>
        <v>&lt;Analista(s)&gt;, &lt;Arquitecto&gt;</v>
      </c>
      <c r="L22" s="156" t="str">
        <f t="shared" si="19"/>
        <v>Ruta en QC</v>
      </c>
      <c r="M22" s="8"/>
      <c r="N22" s="156" t="str">
        <f t="shared" si="3"/>
        <v/>
      </c>
      <c r="O22" s="156" t="str">
        <f t="shared" si="4"/>
        <v/>
      </c>
      <c r="P22" s="156" t="str">
        <f t="shared" si="5"/>
        <v/>
      </c>
      <c r="Q22" s="8"/>
      <c r="R22" s="8"/>
      <c r="S22" s="156"/>
      <c r="T22" s="156" t="str">
        <f t="shared" ref="T22:U22" si="57">T21</f>
        <v>Hallazgo</v>
      </c>
      <c r="U22" s="156" t="str">
        <f t="shared" si="57"/>
        <v>Seguridad</v>
      </c>
      <c r="V22" s="156" t="str">
        <f t="shared" si="7"/>
        <v> 
</v>
      </c>
      <c r="W22" s="156" t="str">
        <f t="shared" si="8"/>
        <v/>
      </c>
      <c r="X22" s="156" t="str">
        <f t="shared" si="9"/>
        <v>Baja</v>
      </c>
      <c r="Y22" s="156" t="str">
        <f t="shared" si="10"/>
        <v/>
      </c>
      <c r="Z22" s="8"/>
      <c r="AA22" s="8"/>
      <c r="AB22" s="8" t="str">
        <f t="shared" si="11"/>
        <v>0</v>
      </c>
      <c r="AC22" s="8" t="str">
        <f t="shared" si="12"/>
        <v>Tolerable</v>
      </c>
      <c r="AD22" s="156" t="s">
        <v>1559</v>
      </c>
      <c r="AE22" s="156" t="str">
        <f t="shared" si="21"/>
        <v>&lt;Proveedor&gt;</v>
      </c>
      <c r="AF22" s="156"/>
      <c r="AG22" s="156"/>
      <c r="AH22" s="156" t="s">
        <v>1390</v>
      </c>
      <c r="AI22" s="8"/>
      <c r="AJ22" s="156" t="str">
        <f t="shared" si="22"/>
        <v>&lt;Fecha de entrega de informes&gt;</v>
      </c>
      <c r="AK22" s="156"/>
      <c r="AL22" s="8"/>
      <c r="AM22" s="156" t="str">
        <f t="shared" si="13"/>
        <v/>
      </c>
      <c r="AN22" s="156" t="str">
        <f t="shared" si="14"/>
        <v/>
      </c>
      <c r="AO22" s="156" t="str">
        <f t="shared" si="15"/>
        <v/>
      </c>
      <c r="AP22" s="97" t="str">
        <f t="shared" si="23"/>
        <v>193</v>
      </c>
    </row>
    <row r="23">
      <c r="A23" s="156" t="str">
        <f t="shared" ref="A23:D23" si="58">A22</f>
        <v>Ruta en QC</v>
      </c>
      <c r="B23" s="156" t="str">
        <f t="shared" si="58"/>
        <v/>
      </c>
      <c r="C23" s="156" t="str">
        <f t="shared" si="58"/>
        <v/>
      </c>
      <c r="D23" s="156" t="str">
        <f t="shared" si="58"/>
        <v/>
      </c>
      <c r="E23" s="8"/>
      <c r="F23" s="156" t="str">
        <f>Inicio!$B$6</f>
        <v>&lt;ToE&gt;</v>
      </c>
      <c r="G23" s="156" t="str">
        <f t="shared" si="17"/>
        <v/>
      </c>
      <c r="H23" s="8"/>
      <c r="I23" s="8" t="str">
        <f t="shared" si="2"/>
        <v/>
      </c>
      <c r="J23" s="156" t="str">
        <f t="shared" si="18"/>
        <v>FLUID</v>
      </c>
      <c r="K23" s="156" t="str">
        <f>Inicio!$B$9</f>
        <v>&lt;Analista(s)&gt;, &lt;Arquitecto&gt;</v>
      </c>
      <c r="L23" s="156" t="str">
        <f t="shared" si="19"/>
        <v>Ruta en QC</v>
      </c>
      <c r="M23" s="8"/>
      <c r="N23" s="156" t="str">
        <f t="shared" si="3"/>
        <v/>
      </c>
      <c r="O23" s="156" t="str">
        <f t="shared" si="4"/>
        <v/>
      </c>
      <c r="P23" s="156" t="str">
        <f t="shared" si="5"/>
        <v/>
      </c>
      <c r="Q23" s="8"/>
      <c r="R23" s="8"/>
      <c r="S23" s="156"/>
      <c r="T23" s="156" t="str">
        <f t="shared" ref="T23:U23" si="59">T22</f>
        <v>Hallazgo</v>
      </c>
      <c r="U23" s="156" t="str">
        <f t="shared" si="59"/>
        <v>Seguridad</v>
      </c>
      <c r="V23" s="156" t="str">
        <f t="shared" si="7"/>
        <v> 
</v>
      </c>
      <c r="W23" s="156" t="str">
        <f t="shared" si="8"/>
        <v/>
      </c>
      <c r="X23" s="156" t="str">
        <f t="shared" si="9"/>
        <v>Baja</v>
      </c>
      <c r="Y23" s="156" t="str">
        <f t="shared" si="10"/>
        <v/>
      </c>
      <c r="Z23" s="8"/>
      <c r="AA23" s="8"/>
      <c r="AB23" s="8" t="str">
        <f t="shared" si="11"/>
        <v>0</v>
      </c>
      <c r="AC23" s="8" t="str">
        <f t="shared" si="12"/>
        <v>Tolerable</v>
      </c>
      <c r="AD23" s="156" t="s">
        <v>1559</v>
      </c>
      <c r="AE23" s="156" t="str">
        <f t="shared" si="21"/>
        <v>&lt;Proveedor&gt;</v>
      </c>
      <c r="AF23" s="156"/>
      <c r="AG23" s="156"/>
      <c r="AH23" s="156" t="s">
        <v>1390</v>
      </c>
      <c r="AI23" s="8"/>
      <c r="AJ23" s="156" t="str">
        <f t="shared" si="22"/>
        <v>&lt;Fecha de entrega de informes&gt;</v>
      </c>
      <c r="AK23" s="156"/>
      <c r="AL23" s="8"/>
      <c r="AM23" s="156" t="str">
        <f t="shared" si="13"/>
        <v/>
      </c>
      <c r="AN23" s="156" t="str">
        <f t="shared" si="14"/>
        <v/>
      </c>
      <c r="AO23" s="156" t="str">
        <f t="shared" si="15"/>
        <v/>
      </c>
      <c r="AP23" s="97" t="str">
        <f t="shared" si="23"/>
        <v>203</v>
      </c>
    </row>
    <row r="24">
      <c r="A24" s="156" t="str">
        <f t="shared" ref="A24:D24" si="60">A23</f>
        <v>Ruta en QC</v>
      </c>
      <c r="B24" s="156" t="str">
        <f t="shared" si="60"/>
        <v/>
      </c>
      <c r="C24" s="156" t="str">
        <f t="shared" si="60"/>
        <v/>
      </c>
      <c r="D24" s="156" t="str">
        <f t="shared" si="60"/>
        <v/>
      </c>
      <c r="E24" s="8"/>
      <c r="F24" s="156" t="str">
        <f>Inicio!$B$6</f>
        <v>&lt;ToE&gt;</v>
      </c>
      <c r="G24" s="156" t="str">
        <f t="shared" si="17"/>
        <v/>
      </c>
      <c r="H24" s="8"/>
      <c r="I24" s="8" t="str">
        <f t="shared" si="2"/>
        <v/>
      </c>
      <c r="J24" s="156" t="str">
        <f t="shared" si="18"/>
        <v>FLUID</v>
      </c>
      <c r="K24" s="156" t="str">
        <f>Inicio!$B$9</f>
        <v>&lt;Analista(s)&gt;, &lt;Arquitecto&gt;</v>
      </c>
      <c r="L24" s="156" t="str">
        <f t="shared" si="19"/>
        <v>Ruta en QC</v>
      </c>
      <c r="M24" s="8"/>
      <c r="N24" s="156" t="str">
        <f t="shared" si="3"/>
        <v/>
      </c>
      <c r="O24" s="156" t="str">
        <f t="shared" si="4"/>
        <v/>
      </c>
      <c r="P24" s="156" t="str">
        <f t="shared" si="5"/>
        <v/>
      </c>
      <c r="Q24" s="8"/>
      <c r="R24" s="8"/>
      <c r="S24" s="156"/>
      <c r="T24" s="156" t="str">
        <f t="shared" ref="T24:U24" si="61">T23</f>
        <v>Hallazgo</v>
      </c>
      <c r="U24" s="156" t="str">
        <f t="shared" si="61"/>
        <v>Seguridad</v>
      </c>
      <c r="V24" s="156" t="str">
        <f t="shared" si="7"/>
        <v> 
</v>
      </c>
      <c r="W24" s="156" t="str">
        <f t="shared" si="8"/>
        <v/>
      </c>
      <c r="X24" s="156" t="str">
        <f t="shared" si="9"/>
        <v>Baja</v>
      </c>
      <c r="Y24" s="156" t="str">
        <f t="shared" si="10"/>
        <v/>
      </c>
      <c r="Z24" s="8"/>
      <c r="AA24" s="8"/>
      <c r="AB24" s="8" t="str">
        <f t="shared" si="11"/>
        <v>0</v>
      </c>
      <c r="AC24" s="8" t="str">
        <f t="shared" si="12"/>
        <v>Tolerable</v>
      </c>
      <c r="AD24" s="156" t="s">
        <v>1559</v>
      </c>
      <c r="AE24" s="156" t="str">
        <f t="shared" si="21"/>
        <v>&lt;Proveedor&gt;</v>
      </c>
      <c r="AF24" s="156"/>
      <c r="AG24" s="156"/>
      <c r="AH24" s="156" t="s">
        <v>1390</v>
      </c>
      <c r="AI24" s="8"/>
      <c r="AJ24" s="156" t="str">
        <f t="shared" si="22"/>
        <v>&lt;Fecha de entrega de informes&gt;</v>
      </c>
      <c r="AK24" s="156"/>
      <c r="AL24" s="8"/>
      <c r="AM24" s="156" t="str">
        <f t="shared" si="13"/>
        <v/>
      </c>
      <c r="AN24" s="156" t="str">
        <f t="shared" si="14"/>
        <v/>
      </c>
      <c r="AO24" s="156" t="str">
        <f t="shared" si="15"/>
        <v/>
      </c>
      <c r="AP24" s="97" t="str">
        <f t="shared" si="23"/>
        <v>213</v>
      </c>
    </row>
    <row r="25">
      <c r="A25" s="156" t="str">
        <f t="shared" ref="A25:D25" si="62">A24</f>
        <v>Ruta en QC</v>
      </c>
      <c r="B25" s="156" t="str">
        <f t="shared" si="62"/>
        <v/>
      </c>
      <c r="C25" s="156" t="str">
        <f t="shared" si="62"/>
        <v/>
      </c>
      <c r="D25" s="156" t="str">
        <f t="shared" si="62"/>
        <v/>
      </c>
      <c r="E25" s="8"/>
      <c r="F25" s="156" t="str">
        <f>Inicio!$B$6</f>
        <v>&lt;ToE&gt;</v>
      </c>
      <c r="G25" s="156" t="str">
        <f t="shared" si="17"/>
        <v/>
      </c>
      <c r="H25" s="8"/>
      <c r="I25" s="8" t="str">
        <f t="shared" si="2"/>
        <v/>
      </c>
      <c r="J25" s="156" t="str">
        <f t="shared" si="18"/>
        <v>FLUID</v>
      </c>
      <c r="K25" s="156" t="str">
        <f>Inicio!$B$9</f>
        <v>&lt;Analista(s)&gt;, &lt;Arquitecto&gt;</v>
      </c>
      <c r="L25" s="156" t="str">
        <f t="shared" si="19"/>
        <v>Ruta en QC</v>
      </c>
      <c r="M25" s="8"/>
      <c r="N25" s="156" t="str">
        <f t="shared" si="3"/>
        <v/>
      </c>
      <c r="O25" s="156" t="str">
        <f t="shared" si="4"/>
        <v/>
      </c>
      <c r="P25" s="156" t="str">
        <f t="shared" si="5"/>
        <v/>
      </c>
      <c r="Q25" s="8"/>
      <c r="R25" s="8"/>
      <c r="S25" s="156"/>
      <c r="T25" s="156" t="str">
        <f t="shared" ref="T25:U25" si="63">T24</f>
        <v>Hallazgo</v>
      </c>
      <c r="U25" s="156" t="str">
        <f t="shared" si="63"/>
        <v>Seguridad</v>
      </c>
      <c r="V25" s="156" t="str">
        <f t="shared" si="7"/>
        <v> 
</v>
      </c>
      <c r="W25" s="156" t="str">
        <f t="shared" si="8"/>
        <v/>
      </c>
      <c r="X25" s="156" t="str">
        <f t="shared" si="9"/>
        <v>Baja</v>
      </c>
      <c r="Y25" s="156" t="str">
        <f t="shared" si="10"/>
        <v/>
      </c>
      <c r="Z25" s="8"/>
      <c r="AA25" s="8"/>
      <c r="AB25" s="8" t="str">
        <f t="shared" si="11"/>
        <v>0</v>
      </c>
      <c r="AC25" s="8" t="str">
        <f t="shared" si="12"/>
        <v>Tolerable</v>
      </c>
      <c r="AD25" s="156" t="s">
        <v>1559</v>
      </c>
      <c r="AE25" s="156" t="str">
        <f t="shared" si="21"/>
        <v>&lt;Proveedor&gt;</v>
      </c>
      <c r="AF25" s="156"/>
      <c r="AG25" s="156"/>
      <c r="AH25" s="156" t="s">
        <v>1390</v>
      </c>
      <c r="AI25" s="8"/>
      <c r="AJ25" s="156" t="str">
        <f t="shared" si="22"/>
        <v>&lt;Fecha de entrega de informes&gt;</v>
      </c>
      <c r="AK25" s="156"/>
      <c r="AL25" s="8"/>
      <c r="AM25" s="156" t="str">
        <f t="shared" si="13"/>
        <v/>
      </c>
      <c r="AN25" s="156" t="str">
        <f t="shared" si="14"/>
        <v/>
      </c>
      <c r="AO25" s="156" t="str">
        <f t="shared" si="15"/>
        <v/>
      </c>
      <c r="AP25" s="97" t="str">
        <f t="shared" si="23"/>
        <v>223</v>
      </c>
    </row>
    <row r="26">
      <c r="A26" s="156" t="str">
        <f t="shared" ref="A26:D26" si="64">A25</f>
        <v>Ruta en QC</v>
      </c>
      <c r="B26" s="156" t="str">
        <f t="shared" si="64"/>
        <v/>
      </c>
      <c r="C26" s="156" t="str">
        <f t="shared" si="64"/>
        <v/>
      </c>
      <c r="D26" s="156" t="str">
        <f t="shared" si="64"/>
        <v/>
      </c>
      <c r="E26" s="8"/>
      <c r="F26" s="156" t="str">
        <f>Inicio!$B$6</f>
        <v>&lt;ToE&gt;</v>
      </c>
      <c r="G26" s="156" t="str">
        <f t="shared" si="17"/>
        <v/>
      </c>
      <c r="H26" s="8"/>
      <c r="I26" s="8" t="str">
        <f t="shared" si="2"/>
        <v/>
      </c>
      <c r="J26" s="156" t="str">
        <f t="shared" si="18"/>
        <v>FLUID</v>
      </c>
      <c r="K26" s="156" t="str">
        <f>Inicio!$B$9</f>
        <v>&lt;Analista(s)&gt;, &lt;Arquitecto&gt;</v>
      </c>
      <c r="L26" s="156" t="str">
        <f t="shared" si="19"/>
        <v>Ruta en QC</v>
      </c>
      <c r="M26" s="8"/>
      <c r="N26" s="156" t="str">
        <f t="shared" si="3"/>
        <v/>
      </c>
      <c r="O26" s="156" t="str">
        <f t="shared" si="4"/>
        <v/>
      </c>
      <c r="P26" s="156" t="str">
        <f t="shared" si="5"/>
        <v/>
      </c>
      <c r="Q26" s="8"/>
      <c r="R26" s="8"/>
      <c r="S26" s="156"/>
      <c r="T26" s="156" t="str">
        <f t="shared" ref="T26:U26" si="65">T25</f>
        <v>Hallazgo</v>
      </c>
      <c r="U26" s="156" t="str">
        <f t="shared" si="65"/>
        <v>Seguridad</v>
      </c>
      <c r="V26" s="156" t="str">
        <f t="shared" si="7"/>
        <v> 
</v>
      </c>
      <c r="W26" s="156" t="str">
        <f t="shared" si="8"/>
        <v/>
      </c>
      <c r="X26" s="156" t="str">
        <f t="shared" si="9"/>
        <v>Baja</v>
      </c>
      <c r="Y26" s="156" t="str">
        <f t="shared" si="10"/>
        <v/>
      </c>
      <c r="Z26" s="8"/>
      <c r="AA26" s="8"/>
      <c r="AB26" s="8" t="str">
        <f t="shared" si="11"/>
        <v>0</v>
      </c>
      <c r="AC26" s="8" t="str">
        <f t="shared" si="12"/>
        <v>Tolerable</v>
      </c>
      <c r="AD26" s="156" t="s">
        <v>1559</v>
      </c>
      <c r="AE26" s="156" t="str">
        <f t="shared" si="21"/>
        <v>&lt;Proveedor&gt;</v>
      </c>
      <c r="AF26" s="156"/>
      <c r="AG26" s="156"/>
      <c r="AH26" s="156" t="s">
        <v>1390</v>
      </c>
      <c r="AI26" s="8"/>
      <c r="AJ26" s="156" t="str">
        <f t="shared" si="22"/>
        <v>&lt;Fecha de entrega de informes&gt;</v>
      </c>
      <c r="AK26" s="156"/>
      <c r="AL26" s="8"/>
      <c r="AM26" s="156" t="str">
        <f t="shared" si="13"/>
        <v/>
      </c>
      <c r="AN26" s="156" t="str">
        <f t="shared" si="14"/>
        <v/>
      </c>
      <c r="AO26" s="156" t="str">
        <f t="shared" si="15"/>
        <v/>
      </c>
      <c r="AP26" s="97" t="str">
        <f t="shared" si="23"/>
        <v>233</v>
      </c>
    </row>
    <row r="27">
      <c r="A27" s="156" t="str">
        <f t="shared" ref="A27:D27" si="66">A26</f>
        <v>Ruta en QC</v>
      </c>
      <c r="B27" s="156" t="str">
        <f t="shared" si="66"/>
        <v/>
      </c>
      <c r="C27" s="156" t="str">
        <f t="shared" si="66"/>
        <v/>
      </c>
      <c r="D27" s="156" t="str">
        <f t="shared" si="66"/>
        <v/>
      </c>
      <c r="E27" s="8"/>
      <c r="F27" s="156" t="str">
        <f>Inicio!$B$6</f>
        <v>&lt;ToE&gt;</v>
      </c>
      <c r="G27" s="156" t="str">
        <f t="shared" si="17"/>
        <v/>
      </c>
      <c r="H27" s="8"/>
      <c r="I27" s="8" t="str">
        <f t="shared" si="2"/>
        <v/>
      </c>
      <c r="J27" s="156" t="str">
        <f t="shared" si="18"/>
        <v>FLUID</v>
      </c>
      <c r="K27" s="156" t="str">
        <f>Inicio!$B$9</f>
        <v>&lt;Analista(s)&gt;, &lt;Arquitecto&gt;</v>
      </c>
      <c r="L27" s="156" t="str">
        <f t="shared" si="19"/>
        <v>Ruta en QC</v>
      </c>
      <c r="M27" s="8"/>
      <c r="N27" s="156" t="str">
        <f t="shared" si="3"/>
        <v/>
      </c>
      <c r="O27" s="156" t="str">
        <f t="shared" si="4"/>
        <v/>
      </c>
      <c r="P27" s="156" t="str">
        <f t="shared" si="5"/>
        <v/>
      </c>
      <c r="Q27" s="8"/>
      <c r="R27" s="8"/>
      <c r="S27" s="156"/>
      <c r="T27" s="156" t="str">
        <f t="shared" ref="T27:U27" si="67">T26</f>
        <v>Hallazgo</v>
      </c>
      <c r="U27" s="156" t="str">
        <f t="shared" si="67"/>
        <v>Seguridad</v>
      </c>
      <c r="V27" s="156" t="str">
        <f t="shared" si="7"/>
        <v> 
</v>
      </c>
      <c r="W27" s="156" t="str">
        <f t="shared" si="8"/>
        <v/>
      </c>
      <c r="X27" s="156" t="str">
        <f t="shared" si="9"/>
        <v>Baja</v>
      </c>
      <c r="Y27" s="156" t="str">
        <f t="shared" si="10"/>
        <v/>
      </c>
      <c r="Z27" s="8"/>
      <c r="AA27" s="8"/>
      <c r="AB27" s="8" t="str">
        <f t="shared" si="11"/>
        <v>0</v>
      </c>
      <c r="AC27" s="8" t="str">
        <f t="shared" si="12"/>
        <v>Tolerable</v>
      </c>
      <c r="AD27" s="156" t="s">
        <v>1559</v>
      </c>
      <c r="AE27" s="156" t="str">
        <f t="shared" si="21"/>
        <v>&lt;Proveedor&gt;</v>
      </c>
      <c r="AF27" s="156"/>
      <c r="AG27" s="156"/>
      <c r="AH27" s="156" t="s">
        <v>1390</v>
      </c>
      <c r="AI27" s="8"/>
      <c r="AJ27" s="156" t="str">
        <f t="shared" si="22"/>
        <v>&lt;Fecha de entrega de informes&gt;</v>
      </c>
      <c r="AK27" s="156"/>
      <c r="AL27" s="8"/>
      <c r="AM27" s="156" t="str">
        <f t="shared" si="13"/>
        <v/>
      </c>
      <c r="AN27" s="156" t="str">
        <f t="shared" si="14"/>
        <v/>
      </c>
      <c r="AO27" s="156" t="str">
        <f t="shared" si="15"/>
        <v/>
      </c>
      <c r="AP27" s="97" t="str">
        <f t="shared" si="23"/>
        <v>243</v>
      </c>
    </row>
    <row r="28">
      <c r="A28" s="156" t="str">
        <f t="shared" ref="A28:D28" si="68">A27</f>
        <v>Ruta en QC</v>
      </c>
      <c r="B28" s="156" t="str">
        <f t="shared" si="68"/>
        <v/>
      </c>
      <c r="C28" s="156" t="str">
        <f t="shared" si="68"/>
        <v/>
      </c>
      <c r="D28" s="156" t="str">
        <f t="shared" si="68"/>
        <v/>
      </c>
      <c r="E28" s="8"/>
      <c r="F28" s="156" t="str">
        <f>Inicio!$B$6</f>
        <v>&lt;ToE&gt;</v>
      </c>
      <c r="G28" s="156" t="str">
        <f t="shared" si="17"/>
        <v/>
      </c>
      <c r="H28" s="8"/>
      <c r="I28" s="8" t="str">
        <f t="shared" si="2"/>
        <v/>
      </c>
      <c r="J28" s="156" t="str">
        <f t="shared" si="18"/>
        <v>FLUID</v>
      </c>
      <c r="K28" s="156" t="str">
        <f>Inicio!$B$9</f>
        <v>&lt;Analista(s)&gt;, &lt;Arquitecto&gt;</v>
      </c>
      <c r="L28" s="156" t="str">
        <f t="shared" si="19"/>
        <v>Ruta en QC</v>
      </c>
      <c r="M28" s="8"/>
      <c r="N28" s="156" t="str">
        <f t="shared" si="3"/>
        <v/>
      </c>
      <c r="O28" s="156" t="str">
        <f t="shared" si="4"/>
        <v/>
      </c>
      <c r="P28" s="156" t="str">
        <f t="shared" si="5"/>
        <v/>
      </c>
      <c r="Q28" s="8"/>
      <c r="R28" s="8"/>
      <c r="S28" s="156"/>
      <c r="T28" s="156" t="str">
        <f t="shared" ref="T28:U28" si="69">T27</f>
        <v>Hallazgo</v>
      </c>
      <c r="U28" s="156" t="str">
        <f t="shared" si="69"/>
        <v>Seguridad</v>
      </c>
      <c r="V28" s="156" t="str">
        <f t="shared" si="7"/>
        <v> 
</v>
      </c>
      <c r="W28" s="156" t="str">
        <f t="shared" si="8"/>
        <v/>
      </c>
      <c r="X28" s="156" t="str">
        <f t="shared" si="9"/>
        <v>Baja</v>
      </c>
      <c r="Y28" s="156" t="str">
        <f t="shared" si="10"/>
        <v/>
      </c>
      <c r="Z28" s="8"/>
      <c r="AA28" s="8"/>
      <c r="AB28" s="8" t="str">
        <f t="shared" si="11"/>
        <v>0</v>
      </c>
      <c r="AC28" s="8" t="str">
        <f t="shared" si="12"/>
        <v>Tolerable</v>
      </c>
      <c r="AD28" s="156" t="s">
        <v>1559</v>
      </c>
      <c r="AE28" s="156" t="str">
        <f t="shared" si="21"/>
        <v>&lt;Proveedor&gt;</v>
      </c>
      <c r="AF28" s="156"/>
      <c r="AG28" s="156"/>
      <c r="AH28" s="156" t="s">
        <v>1390</v>
      </c>
      <c r="AI28" s="8"/>
      <c r="AJ28" s="156" t="str">
        <f t="shared" si="22"/>
        <v>&lt;Fecha de entrega de informes&gt;</v>
      </c>
      <c r="AK28" s="156"/>
      <c r="AL28" s="8"/>
      <c r="AM28" s="156" t="str">
        <f t="shared" si="13"/>
        <v/>
      </c>
      <c r="AN28" s="156" t="str">
        <f t="shared" si="14"/>
        <v/>
      </c>
      <c r="AO28" s="156" t="str">
        <f t="shared" si="15"/>
        <v/>
      </c>
      <c r="AP28" s="97" t="str">
        <f t="shared" si="23"/>
        <v>253</v>
      </c>
    </row>
    <row r="29">
      <c r="A29" s="156" t="str">
        <f t="shared" ref="A29:D29" si="70">A28</f>
        <v>Ruta en QC</v>
      </c>
      <c r="B29" s="156" t="str">
        <f t="shared" si="70"/>
        <v/>
      </c>
      <c r="C29" s="156" t="str">
        <f t="shared" si="70"/>
        <v/>
      </c>
      <c r="D29" s="156" t="str">
        <f t="shared" si="70"/>
        <v/>
      </c>
      <c r="E29" s="8"/>
      <c r="F29" s="156" t="str">
        <f>Inicio!$B$6</f>
        <v>&lt;ToE&gt;</v>
      </c>
      <c r="G29" s="156" t="str">
        <f t="shared" si="17"/>
        <v/>
      </c>
      <c r="H29" s="8"/>
      <c r="I29" s="8" t="str">
        <f t="shared" si="2"/>
        <v/>
      </c>
      <c r="J29" s="156" t="str">
        <f t="shared" si="18"/>
        <v>FLUID</v>
      </c>
      <c r="K29" s="156" t="str">
        <f>Inicio!$B$9</f>
        <v>&lt;Analista(s)&gt;, &lt;Arquitecto&gt;</v>
      </c>
      <c r="L29" s="156" t="str">
        <f t="shared" si="19"/>
        <v>Ruta en QC</v>
      </c>
      <c r="M29" s="8"/>
      <c r="N29" s="156" t="str">
        <f t="shared" si="3"/>
        <v/>
      </c>
      <c r="O29" s="156" t="str">
        <f t="shared" si="4"/>
        <v/>
      </c>
      <c r="P29" s="156" t="str">
        <f t="shared" si="5"/>
        <v/>
      </c>
      <c r="Q29" s="8"/>
      <c r="R29" s="8"/>
      <c r="S29" s="156"/>
      <c r="T29" s="156" t="str">
        <f t="shared" ref="T29:U29" si="71">T28</f>
        <v>Hallazgo</v>
      </c>
      <c r="U29" s="156" t="str">
        <f t="shared" si="71"/>
        <v>Seguridad</v>
      </c>
      <c r="V29" s="156" t="str">
        <f t="shared" si="7"/>
        <v> 
</v>
      </c>
      <c r="W29" s="156" t="str">
        <f t="shared" si="8"/>
        <v/>
      </c>
      <c r="X29" s="156" t="str">
        <f t="shared" si="9"/>
        <v>Baja</v>
      </c>
      <c r="Y29" s="156" t="str">
        <f t="shared" si="10"/>
        <v/>
      </c>
      <c r="Z29" s="8"/>
      <c r="AA29" s="8"/>
      <c r="AB29" s="8" t="str">
        <f t="shared" si="11"/>
        <v>0</v>
      </c>
      <c r="AC29" s="8" t="str">
        <f t="shared" si="12"/>
        <v>Tolerable</v>
      </c>
      <c r="AD29" s="156" t="s">
        <v>1559</v>
      </c>
      <c r="AE29" s="156" t="str">
        <f t="shared" si="21"/>
        <v>&lt;Proveedor&gt;</v>
      </c>
      <c r="AF29" s="156"/>
      <c r="AG29" s="156"/>
      <c r="AH29" s="156" t="s">
        <v>1390</v>
      </c>
      <c r="AI29" s="8"/>
      <c r="AJ29" s="156" t="str">
        <f t="shared" si="22"/>
        <v>&lt;Fecha de entrega de informes&gt;</v>
      </c>
      <c r="AK29" s="156"/>
      <c r="AL29" s="8"/>
      <c r="AM29" s="156" t="str">
        <f t="shared" si="13"/>
        <v/>
      </c>
      <c r="AN29" s="156" t="str">
        <f t="shared" si="14"/>
        <v/>
      </c>
      <c r="AO29" s="156" t="str">
        <f t="shared" si="15"/>
        <v/>
      </c>
      <c r="AP29" s="97" t="str">
        <f t="shared" si="23"/>
        <v>263</v>
      </c>
    </row>
    <row r="30">
      <c r="A30" s="156" t="str">
        <f t="shared" ref="A30:D30" si="72">A29</f>
        <v>Ruta en QC</v>
      </c>
      <c r="B30" s="156" t="str">
        <f t="shared" si="72"/>
        <v/>
      </c>
      <c r="C30" s="156" t="str">
        <f t="shared" si="72"/>
        <v/>
      </c>
      <c r="D30" s="156" t="str">
        <f t="shared" si="72"/>
        <v/>
      </c>
      <c r="E30" s="8"/>
      <c r="F30" s="156" t="str">
        <f>Inicio!$B$6</f>
        <v>&lt;ToE&gt;</v>
      </c>
      <c r="G30" s="156" t="str">
        <f t="shared" si="17"/>
        <v/>
      </c>
      <c r="H30" s="8"/>
      <c r="I30" s="8" t="str">
        <f t="shared" si="2"/>
        <v/>
      </c>
      <c r="J30" s="156" t="str">
        <f t="shared" si="18"/>
        <v>FLUID</v>
      </c>
      <c r="K30" s="156" t="str">
        <f>Inicio!$B$9</f>
        <v>&lt;Analista(s)&gt;, &lt;Arquitecto&gt;</v>
      </c>
      <c r="L30" s="156" t="str">
        <f t="shared" si="19"/>
        <v>Ruta en QC</v>
      </c>
      <c r="M30" s="8"/>
      <c r="N30" s="156" t="str">
        <f t="shared" si="3"/>
        <v/>
      </c>
      <c r="O30" s="156" t="str">
        <f t="shared" si="4"/>
        <v/>
      </c>
      <c r="P30" s="156" t="str">
        <f t="shared" si="5"/>
        <v/>
      </c>
      <c r="Q30" s="8"/>
      <c r="R30" s="8"/>
      <c r="S30" s="156"/>
      <c r="T30" s="156" t="str">
        <f t="shared" ref="T30:U30" si="73">T29</f>
        <v>Hallazgo</v>
      </c>
      <c r="U30" s="156" t="str">
        <f t="shared" si="73"/>
        <v>Seguridad</v>
      </c>
      <c r="V30" s="156" t="str">
        <f t="shared" si="7"/>
        <v> 
</v>
      </c>
      <c r="W30" s="156" t="str">
        <f t="shared" si="8"/>
        <v/>
      </c>
      <c r="X30" s="156" t="str">
        <f t="shared" si="9"/>
        <v>Baja</v>
      </c>
      <c r="Y30" s="156" t="str">
        <f t="shared" si="10"/>
        <v/>
      </c>
      <c r="Z30" s="8"/>
      <c r="AA30" s="8"/>
      <c r="AB30" s="8" t="str">
        <f t="shared" si="11"/>
        <v>0</v>
      </c>
      <c r="AC30" s="8" t="str">
        <f t="shared" si="12"/>
        <v>Tolerable</v>
      </c>
      <c r="AD30" s="156" t="s">
        <v>1559</v>
      </c>
      <c r="AE30" s="156" t="str">
        <f t="shared" si="21"/>
        <v>&lt;Proveedor&gt;</v>
      </c>
      <c r="AF30" s="156"/>
      <c r="AG30" s="156"/>
      <c r="AH30" s="156" t="s">
        <v>1390</v>
      </c>
      <c r="AI30" s="8"/>
      <c r="AJ30" s="156" t="str">
        <f t="shared" si="22"/>
        <v>&lt;Fecha de entrega de informes&gt;</v>
      </c>
      <c r="AK30" s="156"/>
      <c r="AL30" s="8"/>
      <c r="AM30" s="156" t="str">
        <f t="shared" si="13"/>
        <v/>
      </c>
      <c r="AN30" s="156" t="str">
        <f t="shared" si="14"/>
        <v/>
      </c>
      <c r="AO30" s="156" t="str">
        <f t="shared" si="15"/>
        <v/>
      </c>
      <c r="AP30" s="97" t="str">
        <f t="shared" si="23"/>
        <v>273</v>
      </c>
    </row>
    <row r="31">
      <c r="A31" s="156" t="str">
        <f t="shared" ref="A31:D31" si="74">A30</f>
        <v>Ruta en QC</v>
      </c>
      <c r="B31" s="156" t="str">
        <f t="shared" si="74"/>
        <v/>
      </c>
      <c r="C31" s="156" t="str">
        <f t="shared" si="74"/>
        <v/>
      </c>
      <c r="D31" s="156" t="str">
        <f t="shared" si="74"/>
        <v/>
      </c>
      <c r="E31" s="8"/>
      <c r="F31" s="156" t="str">
        <f>Inicio!$B$6</f>
        <v>&lt;ToE&gt;</v>
      </c>
      <c r="G31" s="156" t="str">
        <f t="shared" si="17"/>
        <v/>
      </c>
      <c r="H31" s="8"/>
      <c r="I31" s="8" t="str">
        <f t="shared" si="2"/>
        <v/>
      </c>
      <c r="J31" s="156" t="str">
        <f t="shared" si="18"/>
        <v>FLUID</v>
      </c>
      <c r="K31" s="156" t="str">
        <f>Inicio!$B$9</f>
        <v>&lt;Analista(s)&gt;, &lt;Arquitecto&gt;</v>
      </c>
      <c r="L31" s="156" t="str">
        <f t="shared" si="19"/>
        <v>Ruta en QC</v>
      </c>
      <c r="M31" s="8"/>
      <c r="N31" s="156" t="str">
        <f t="shared" si="3"/>
        <v/>
      </c>
      <c r="O31" s="156" t="str">
        <f t="shared" si="4"/>
        <v/>
      </c>
      <c r="P31" s="156" t="str">
        <f t="shared" si="5"/>
        <v/>
      </c>
      <c r="Q31" s="8"/>
      <c r="R31" s="8"/>
      <c r="S31" s="156"/>
      <c r="T31" s="156" t="str">
        <f t="shared" ref="T31:U31" si="75">T30</f>
        <v>Hallazgo</v>
      </c>
      <c r="U31" s="156" t="str">
        <f t="shared" si="75"/>
        <v>Seguridad</v>
      </c>
      <c r="V31" s="156" t="str">
        <f t="shared" si="7"/>
        <v> 
</v>
      </c>
      <c r="W31" s="156" t="str">
        <f t="shared" si="8"/>
        <v/>
      </c>
      <c r="X31" s="156" t="str">
        <f t="shared" si="9"/>
        <v>Baja</v>
      </c>
      <c r="Y31" s="156" t="str">
        <f t="shared" si="10"/>
        <v/>
      </c>
      <c r="Z31" s="8"/>
      <c r="AA31" s="8"/>
      <c r="AB31" s="8" t="str">
        <f t="shared" si="11"/>
        <v>0</v>
      </c>
      <c r="AC31" s="8" t="str">
        <f t="shared" si="12"/>
        <v>Tolerable</v>
      </c>
      <c r="AD31" s="156" t="s">
        <v>1559</v>
      </c>
      <c r="AE31" s="156" t="str">
        <f t="shared" si="21"/>
        <v>&lt;Proveedor&gt;</v>
      </c>
      <c r="AF31" s="156"/>
      <c r="AG31" s="156"/>
      <c r="AH31" s="156" t="s">
        <v>1390</v>
      </c>
      <c r="AI31" s="8"/>
      <c r="AJ31" s="156" t="str">
        <f t="shared" si="22"/>
        <v>&lt;Fecha de entrega de informes&gt;</v>
      </c>
      <c r="AK31" s="156"/>
      <c r="AL31" s="8"/>
      <c r="AM31" s="156" t="str">
        <f t="shared" si="13"/>
        <v/>
      </c>
      <c r="AN31" s="156" t="str">
        <f t="shared" si="14"/>
        <v/>
      </c>
      <c r="AO31" s="156" t="str">
        <f t="shared" si="15"/>
        <v/>
      </c>
      <c r="AP31" s="97" t="str">
        <f t="shared" si="23"/>
        <v>283</v>
      </c>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156"/>
      <c r="AN32" s="8"/>
      <c r="AO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156"/>
      <c r="AN33" s="8"/>
      <c r="AO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156"/>
      <c r="AN34" s="8"/>
      <c r="AO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156"/>
      <c r="AN35" s="8"/>
      <c r="AO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156"/>
      <c r="AN36" s="8"/>
      <c r="AO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156"/>
      <c r="AN37" s="8"/>
      <c r="AO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156"/>
      <c r="AN38" s="8"/>
      <c r="AO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156"/>
      <c r="AN39" s="8"/>
      <c r="AO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156"/>
      <c r="AN40" s="8"/>
      <c r="AO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156"/>
      <c r="AN41" s="8"/>
      <c r="AO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156"/>
      <c r="AN42" s="8"/>
      <c r="AO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156"/>
      <c r="AN43" s="8"/>
      <c r="AO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156"/>
      <c r="AN44" s="8"/>
      <c r="AO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156"/>
      <c r="AN45" s="8"/>
      <c r="AO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156"/>
      <c r="AN46" s="8"/>
      <c r="AO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156"/>
      <c r="AN47" s="8"/>
      <c r="AO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156"/>
      <c r="AN48" s="8"/>
      <c r="AO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156"/>
      <c r="AN49" s="8"/>
      <c r="AO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row>
  </sheetData>
  <dataValidations>
    <dataValidation type="list" allowBlank="1" showErrorMessage="1" sqref="Z3:Z31">
      <formula1>CamposSeleccionQC!$K$2:$K$5</formula1>
    </dataValidation>
    <dataValidation type="list" allowBlank="1" showErrorMessage="1" sqref="G3">
      <formula1>CamposSeleccionQC!$E$2:$E$6</formula1>
    </dataValidation>
    <dataValidation type="list" allowBlank="1" showErrorMessage="1" sqref="AA3:AA31">
      <formula1>CamposSeleccionQC!$L$2:$L$6</formula1>
    </dataValidation>
    <dataValidation type="list" allowBlank="1" showErrorMessage="1" sqref="B3">
      <formula1>CamposSeleccionQC!$A$2:$A$12</formula1>
    </dataValidation>
    <dataValidation type="list" allowBlank="1" showErrorMessage="1" sqref="C3">
      <formula1>CamposSeleccionQC!$B$2:$B$13</formula1>
    </dataValidation>
    <dataValidation type="list" allowBlank="1" showErrorMessage="1" sqref="AH3:AH31">
      <formula1>CamposSeleccionQC!$M$2:$M$5</formula1>
    </dataValidation>
    <dataValidation type="list" allowBlank="1" showErrorMessage="1" sqref="D3">
      <formula1>CamposSeleccionQC!$C$2:$C$36</formula1>
    </dataValidation>
    <dataValidation type="list" allowBlank="1" showErrorMessage="1" sqref="R3:R31">
      <formula1>CamposSeleccionQC!$I$2:$I$14</formula1>
    </dataValidation>
    <dataValidation type="list" allowBlank="1" showErrorMessage="1" sqref="T3">
      <formula1>CamposSeleccionQC!$J$2:$J$6</formula1>
    </dataValidation>
    <dataValidation type="list" allowBlank="1" showErrorMessage="1" sqref="E3:E31">
      <formula1>CamposSeleccionQC!$D$2:$D$6</formula1>
    </dataValidation>
    <dataValidation type="list" allowBlank="1" showErrorMessage="1" sqref="Q3:Q31">
      <formula1>CamposSeleccionQC!$H$2:$H$6</formula1>
    </dataValidation>
    <dataValidation type="list" allowBlank="1" showErrorMessage="1" sqref="M3:M31">
      <formula1>CamposSeleccionQC!$G$2:$G$10</formula1>
    </dataValidation>
  </dataValidations>
  <drawing r:id="rId2"/>
  <legacyDrawing r:id="rId3"/>
</worksheet>
</file>